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G 2\Desktop\VIGIA - SERRA DA CAPIVARA\PLANILHAS\"/>
    </mc:Choice>
  </mc:AlternateContent>
  <xr:revisionPtr revIDLastSave="0" documentId="13_ncr:1_{0B72945D-FF15-4AE1-9E85-2EAED6C4BB40}" xr6:coauthVersionLast="47" xr6:coauthVersionMax="47" xr10:uidLastSave="{00000000-0000-0000-0000-000000000000}"/>
  <bookViews>
    <workbookView xWindow="21480" yWindow="-120" windowWidth="19440" windowHeight="14880" xr2:uid="{00000000-000D-0000-FFFF-FFFF00000000}"/>
  </bookViews>
  <sheets>
    <sheet name="RESUMO PREÇO" sheetId="3" r:id="rId1"/>
    <sheet name="VIGIA DIURNO" sheetId="1" r:id="rId2"/>
    <sheet name="VIGIA NOTURNO" sheetId="5" r:id="rId3"/>
    <sheet name="CUSTO DE DESLOCAMENT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D28" i="5"/>
  <c r="D93" i="5"/>
  <c r="D93" i="1" l="1"/>
  <c r="D58" i="5"/>
  <c r="D58" i="1"/>
  <c r="E23" i="4"/>
  <c r="E24" i="4" s="1"/>
  <c r="F57" i="1" s="1"/>
  <c r="C118" i="5"/>
  <c r="D107" i="5"/>
  <c r="D126" i="5" s="1"/>
  <c r="C94" i="5"/>
  <c r="C89" i="5"/>
  <c r="C75" i="5"/>
  <c r="C73" i="5"/>
  <c r="C53" i="5"/>
  <c r="C38" i="5"/>
  <c r="C39" i="5" s="1"/>
  <c r="D94" i="5"/>
  <c r="D98" i="5" s="1"/>
  <c r="D17" i="5"/>
  <c r="C76" i="5" l="1"/>
  <c r="C40" i="5"/>
  <c r="C41" i="5" s="1"/>
  <c r="C74" i="5"/>
  <c r="C78" i="5" s="1"/>
  <c r="D31" i="5"/>
  <c r="C118" i="1"/>
  <c r="D87" i="5" l="1"/>
  <c r="D85" i="5"/>
  <c r="D83" i="5"/>
  <c r="D76" i="5"/>
  <c r="D75" i="5"/>
  <c r="D73" i="5"/>
  <c r="D40" i="5"/>
  <c r="D38" i="5"/>
  <c r="D37" i="5"/>
  <c r="D122" i="5"/>
  <c r="D88" i="5"/>
  <c r="D86" i="5"/>
  <c r="D84" i="5"/>
  <c r="D77" i="5"/>
  <c r="D36" i="5"/>
  <c r="C53" i="1"/>
  <c r="C76" i="1" s="1"/>
  <c r="C75" i="1"/>
  <c r="C73" i="1"/>
  <c r="C74" i="1" s="1"/>
  <c r="F57" i="5" l="1"/>
  <c r="D57" i="5" s="1"/>
  <c r="D62" i="5" s="1"/>
  <c r="D68" i="5" s="1"/>
  <c r="D74" i="5"/>
  <c r="D78" i="5" s="1"/>
  <c r="D124" i="5" s="1"/>
  <c r="D39" i="5"/>
  <c r="D41" i="5" s="1"/>
  <c r="D89" i="5"/>
  <c r="D97" i="5" s="1"/>
  <c r="D99" i="5" s="1"/>
  <c r="D125" i="5" s="1"/>
  <c r="D66" i="5" l="1"/>
  <c r="D52" i="5"/>
  <c r="D48" i="5"/>
  <c r="D51" i="5"/>
  <c r="D47" i="5"/>
  <c r="D50" i="5"/>
  <c r="D46" i="5"/>
  <c r="D49" i="5"/>
  <c r="D45" i="5"/>
  <c r="C38" i="1"/>
  <c r="C39" i="1" s="1"/>
  <c r="D53" i="5" l="1"/>
  <c r="D67" i="5" s="1"/>
  <c r="D69" i="5" s="1"/>
  <c r="D123" i="5" s="1"/>
  <c r="D127" i="5" s="1"/>
  <c r="D111" i="5" s="1"/>
  <c r="D107" i="1"/>
  <c r="D126" i="1" s="1"/>
  <c r="C94" i="1"/>
  <c r="C89" i="1"/>
  <c r="D17" i="1"/>
  <c r="D94" i="1" l="1"/>
  <c r="D98" i="1" s="1"/>
  <c r="D57" i="1"/>
  <c r="D62" i="1" s="1"/>
  <c r="D68" i="1" s="1"/>
  <c r="D31" i="1"/>
  <c r="D83" i="1" s="1"/>
  <c r="C78" i="1"/>
  <c r="C40" i="1"/>
  <c r="C41" i="1" s="1"/>
  <c r="D84" i="1"/>
  <c r="D76" i="1"/>
  <c r="D86" i="1"/>
  <c r="D75" i="1"/>
  <c r="D88" i="1"/>
  <c r="D122" i="1"/>
  <c r="D87" i="1"/>
  <c r="D73" i="1"/>
  <c r="D85" i="1"/>
  <c r="D112" i="5" l="1"/>
  <c r="D117" i="5" s="1"/>
  <c r="D77" i="1"/>
  <c r="D40" i="1"/>
  <c r="D37" i="1"/>
  <c r="D36" i="1"/>
  <c r="D38" i="1"/>
  <c r="D89" i="1"/>
  <c r="D97" i="1" s="1"/>
  <c r="D99" i="1" s="1"/>
  <c r="D125" i="1" s="1"/>
  <c r="D74" i="1"/>
  <c r="D115" i="5" l="1"/>
  <c r="D78" i="1"/>
  <c r="D124" i="1" s="1"/>
  <c r="D39" i="1"/>
  <c r="D41" i="1" s="1"/>
  <c r="D66" i="1" s="1"/>
  <c r="D114" i="5"/>
  <c r="D116" i="5"/>
  <c r="D46" i="1"/>
  <c r="D51" i="1" l="1"/>
  <c r="D45" i="1"/>
  <c r="D49" i="1"/>
  <c r="D50" i="1"/>
  <c r="D52" i="1"/>
  <c r="D47" i="1"/>
  <c r="D48" i="1"/>
  <c r="D118" i="5"/>
  <c r="D53" i="1"/>
  <c r="D67" i="1" s="1"/>
  <c r="D69" i="1" s="1"/>
  <c r="D123" i="1" s="1"/>
  <c r="D127" i="1" s="1"/>
  <c r="D111" i="1" l="1"/>
  <c r="D128" i="5"/>
  <c r="D129" i="5" s="1"/>
  <c r="D112" i="1"/>
  <c r="D114" i="1" l="1"/>
  <c r="E6" i="3"/>
  <c r="D130" i="5"/>
  <c r="F6" i="3" s="1"/>
  <c r="G6" i="3" s="1"/>
  <c r="D131" i="5"/>
  <c r="D116" i="1"/>
  <c r="D117" i="1"/>
  <c r="D115" i="1"/>
  <c r="D118" i="1" l="1"/>
  <c r="D128" i="1" s="1"/>
  <c r="D129" i="1" s="1"/>
  <c r="D130" i="1" s="1"/>
  <c r="F5" i="3" s="1"/>
  <c r="G5" i="3" l="1"/>
  <c r="G7" i="3" s="1"/>
  <c r="G8" i="3" s="1"/>
  <c r="D131" i="1"/>
</calcChain>
</file>

<file path=xl/sharedStrings.xml><?xml version="1.0" encoding="utf-8"?>
<sst xmlns="http://schemas.openxmlformats.org/spreadsheetml/2006/main" count="493" uniqueCount="169">
  <si>
    <t>Instituto Chico Mendes de Conservação da Biodiversidade</t>
  </si>
  <si>
    <t>Planilha de Custos e Formação de Preços</t>
  </si>
  <si>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</si>
  <si>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</si>
  <si>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</si>
  <si>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</si>
  <si>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</si>
  <si>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</si>
  <si>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</si>
  <si>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Registro na Secretaria Especial da Previdência e do Trabalho</t>
  </si>
  <si>
    <t>Identificação do Serviço</t>
  </si>
  <si>
    <t>Tipo de Serviço</t>
  </si>
  <si>
    <t>Horas Trabalho por Semana</t>
  </si>
  <si>
    <t>Quantidade Total de Postos a Contratar</t>
  </si>
  <si>
    <t>Mão de obra</t>
  </si>
  <si>
    <t>Mão de obra vinculada à execução contratual</t>
  </si>
  <si>
    <t>Dados para composição dos custos referentes a mão de obra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</si>
  <si>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</si>
  <si>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</si>
  <si>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</si>
  <si>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</si>
  <si>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(dia/mês/ano)</t>
  </si>
  <si>
    <t>Módulo 1 - Composição da Remuneração</t>
  </si>
  <si>
    <t>Composição da Remuneração</t>
  </si>
  <si>
    <t>Valor (R$)</t>
  </si>
  <si>
    <t>Salário-Base</t>
  </si>
  <si>
    <t>Adicional de Periculosidade</t>
  </si>
  <si>
    <t>Adicional de Insalubridade</t>
  </si>
  <si>
    <t>Adicional Noturno</t>
  </si>
  <si>
    <t>E</t>
  </si>
  <si>
    <t>Adicional de Hora Noturna Reduzida</t>
  </si>
  <si>
    <t>G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</si>
  <si>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</si>
  <si>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</si>
  <si>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</si>
  <si>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</si>
  <si>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</si>
  <si>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</si>
  <si>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</si>
  <si>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</si>
  <si>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 e Adicional de Férias</t>
  </si>
  <si>
    <t xml:space="preserve">Total 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</si>
  <si>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</si>
  <si>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</si>
  <si>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</si>
  <si>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</si>
  <si>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</si>
  <si>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</si>
  <si>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</si>
  <si>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ou SENAC</t>
  </si>
  <si>
    <t>F</t>
  </si>
  <si>
    <t>SEBRAE</t>
  </si>
  <si>
    <t>INCRA</t>
  </si>
  <si>
    <t>H</t>
  </si>
  <si>
    <t>FGTS</t>
  </si>
  <si>
    <t>Submódulo 2.3 - Benefícios Mensais e Diários</t>
  </si>
  <si>
    <t>2.3</t>
  </si>
  <si>
    <t>Benefícios Mensais e Diários</t>
  </si>
  <si>
    <t>Valor Unitário</t>
  </si>
  <si>
    <t>Transporte</t>
  </si>
  <si>
    <t>Auxílio-Alimentação (15 dias úteis fixos, conforme Termo de Referência)</t>
  </si>
  <si>
    <t>AUXILIO SAUDE</t>
  </si>
  <si>
    <t>ASSISTENCIA SOCIAL FAMILIAR</t>
  </si>
  <si>
    <t>CESTA BÁSICA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</si>
  <si>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</si>
  <si>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</si>
  <si>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</si>
  <si>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</si>
  <si>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</si>
  <si>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</si>
  <si>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</si>
  <si>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</si>
  <si>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</si>
  <si>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Substituto nas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</si>
  <si>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</si>
  <si>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</si>
  <si>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</si>
  <si>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</si>
  <si>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</si>
  <si>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</si>
  <si>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</si>
  <si>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</si>
  <si>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</si>
  <si>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</si>
  <si>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</si>
  <si>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</si>
  <si>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</si>
  <si>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</si>
  <si>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Substituto nas Ausências Legais</t>
  </si>
  <si>
    <t>Módulo 5 - Insumos Diversos</t>
  </si>
  <si>
    <t>Insumos Diversos</t>
  </si>
  <si>
    <t>Uniformes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</si>
  <si>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</si>
  <si>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</si>
  <si>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</si>
  <si>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</si>
  <si>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</si>
  <si>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(PIS)</t>
  </si>
  <si>
    <t>C.2. Tributos Federais (COFINS)</t>
  </si>
  <si>
    <t>C.3. Tributos Estaduais (especificar)</t>
  </si>
  <si>
    <t>C.4. Tributos Municipais (ISS)</t>
  </si>
  <si>
    <t>Quadro-Resumo do Custo por Empregado</t>
  </si>
  <si>
    <t>Mão de obra vinculada à execução contratual (valor por empregado)</t>
  </si>
  <si>
    <t>Subtotal (A+B+C+D+E)</t>
  </si>
  <si>
    <t xml:space="preserve">Valor Total por Empregado </t>
  </si>
  <si>
    <t>Valor Total Mensal Por posto (2 funcionários)</t>
  </si>
  <si>
    <t xml:space="preserve">Valor Total Anual </t>
  </si>
  <si>
    <t>12/36</t>
  </si>
  <si>
    <t>Quantidade de Postos</t>
  </si>
  <si>
    <t>Valor 
mensal R$</t>
  </si>
  <si>
    <t>PORTEIRO/VIGIA DIURNO</t>
  </si>
  <si>
    <t xml:space="preserve">VALOR PROPOSTO DO ITEM </t>
  </si>
  <si>
    <t>Descrição do posto</t>
  </si>
  <si>
    <t xml:space="preserve">São Raimundo Nonato </t>
  </si>
  <si>
    <t>Pregão Eletrônico nº __/2023</t>
  </si>
  <si>
    <t>UASG: 443034</t>
  </si>
  <si>
    <t>Vigia</t>
  </si>
  <si>
    <t>Adicional de Férias</t>
  </si>
  <si>
    <t>SUBTOTAL</t>
  </si>
  <si>
    <t>Incidência do Submódulo 2.2 sobre Submodulo 2.1</t>
  </si>
  <si>
    <t>Média do Custo de Deslocamento</t>
  </si>
  <si>
    <t xml:space="preserve">QUANTIDADE DE POSTO </t>
  </si>
  <si>
    <t>TURNO</t>
  </si>
  <si>
    <t>LOCAL DE TRABALHO</t>
  </si>
  <si>
    <t>DISTANCIA PERCORRIDA ATÉ O TRABALHO</t>
  </si>
  <si>
    <t>VALOR GASTO POR DIA</t>
  </si>
  <si>
    <t>NOTURNO</t>
  </si>
  <si>
    <t>Base Escritório PNSC Município de São Raimundo Nonato/PI</t>
  </si>
  <si>
    <t xml:space="preserve"> 2 Km</t>
  </si>
  <si>
    <t>DIURNO</t>
  </si>
  <si>
    <t>Guarita Angical Município de João Costa/PI</t>
  </si>
  <si>
    <t>30 Km</t>
  </si>
  <si>
    <t>Guarita BPF Município de Coronel José Dias/PI</t>
  </si>
  <si>
    <t xml:space="preserve">30 km </t>
  </si>
  <si>
    <t xml:space="preserve">15 Km </t>
  </si>
  <si>
    <t>Guarita BR 020 Munícipio de Coronel José Dias/PI</t>
  </si>
  <si>
    <t>Guarita Desfiladeiro Município de Coronel José Dias/PI</t>
  </si>
  <si>
    <t>Guarita Gongo Município de João Costa/PI</t>
  </si>
  <si>
    <t xml:space="preserve">6 Km </t>
  </si>
  <si>
    <t>Guarita Mocó Rouge Município de Coronel José Dias</t>
  </si>
  <si>
    <t>50 Km</t>
  </si>
  <si>
    <t>Guarita Inácio Município de São Raimundo Nonato/PI</t>
  </si>
  <si>
    <t xml:space="preserve">50 Km </t>
  </si>
  <si>
    <t>Guarita Poço Município de São Raimundo Nonato/PI</t>
  </si>
  <si>
    <t>30 km</t>
  </si>
  <si>
    <t>Guarita São João Vermelho Município de João Costa/PI</t>
  </si>
  <si>
    <t>Guarita Serra Branca Município de São Raimundo Nonato/PI</t>
  </si>
  <si>
    <t xml:space="preserve">40 km </t>
  </si>
  <si>
    <t>Guarita Serra Vermelha Município de São Raimundo Nonato/PI</t>
  </si>
  <si>
    <t xml:space="preserve">20 km </t>
  </si>
  <si>
    <t>Média ida e volta</t>
  </si>
  <si>
    <t>Média trecho</t>
  </si>
  <si>
    <t>Total Diurno</t>
  </si>
  <si>
    <t>18 postos</t>
  </si>
  <si>
    <t xml:space="preserve">Total Noturno </t>
  </si>
  <si>
    <t>14 Postos</t>
  </si>
  <si>
    <t>Multa do FGTS do API e APT</t>
  </si>
  <si>
    <t>PORTEIRO/VIGIA NOTURNO</t>
  </si>
  <si>
    <t>Porteiro/vigia - Diurno</t>
  </si>
  <si>
    <t>Porteiro/vigia - Noturno</t>
  </si>
  <si>
    <t>Processo nº 02124.000169/2023-93</t>
  </si>
  <si>
    <t>Item</t>
  </si>
  <si>
    <t>Valor Unitário Por Empregado</t>
  </si>
  <si>
    <t>Valor Unitário Por Posto</t>
  </si>
  <si>
    <t>Valor Mensal</t>
  </si>
  <si>
    <t>Valor Anual (Global)</t>
  </si>
  <si>
    <t>-</t>
  </si>
  <si>
    <t>Materiais/Equipamentos</t>
  </si>
  <si>
    <t>PI000053/2022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</si>
</sst>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&quot;#,##0.00;[Red]\-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0" fontId="4" fillId="0" borderId="4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0" xfId="4"/>
    <xf numFmtId="0" fontId="7" fillId="5" borderId="11" xfId="4" applyFont="1" applyFill="1" applyBorder="1" applyAlignment="1">
      <alignment horizontal="left"/>
    </xf>
    <xf numFmtId="0" fontId="7" fillId="5" borderId="12" xfId="4" applyFont="1" applyFill="1" applyBorder="1" applyAlignment="1">
      <alignment horizontal="left"/>
    </xf>
    <xf numFmtId="0" fontId="7" fillId="5" borderId="13" xfId="4" applyFont="1" applyFill="1" applyBorder="1" applyAlignment="1">
      <alignment horizontal="left"/>
    </xf>
    <xf numFmtId="0" fontId="1" fillId="5" borderId="0" xfId="4" applyFill="1"/>
    <xf numFmtId="43" fontId="3" fillId="0" borderId="0" xfId="1" applyFont="1" applyAlignment="1">
      <alignment vertical="center"/>
    </xf>
    <xf numFmtId="43" fontId="4" fillId="0" borderId="4" xfId="1" applyFont="1" applyBorder="1" applyAlignment="1">
      <alignment horizontal="center" vertical="center"/>
    </xf>
    <xf numFmtId="43" fontId="4" fillId="4" borderId="4" xfId="1" applyFont="1" applyFill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9" fontId="3" fillId="0" borderId="0" xfId="3" applyFont="1" applyAlignment="1">
      <alignment vertical="center"/>
    </xf>
    <xf numFmtId="9" fontId="4" fillId="0" borderId="4" xfId="3" applyFont="1" applyBorder="1" applyAlignment="1">
      <alignment horizontal="center" vertical="center" wrapText="1"/>
    </xf>
    <xf numFmtId="9" fontId="4" fillId="0" borderId="4" xfId="3" applyFont="1" applyBorder="1" applyAlignment="1">
      <alignment horizontal="center" vertical="center"/>
    </xf>
    <xf numFmtId="9" fontId="4" fillId="0" borderId="4" xfId="3" applyFont="1" applyBorder="1" applyAlignment="1">
      <alignment horizontal="left" vertical="center" wrapText="1"/>
    </xf>
    <xf numFmtId="164" fontId="4" fillId="0" borderId="4" xfId="3" applyNumberFormat="1" applyFont="1" applyFill="1" applyBorder="1" applyAlignment="1">
      <alignment horizontal="center" vertical="center" wrapText="1"/>
    </xf>
    <xf numFmtId="10" fontId="4" fillId="0" borderId="4" xfId="3" applyNumberFormat="1" applyFont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/>
    </xf>
    <xf numFmtId="0" fontId="6" fillId="6" borderId="4" xfId="4" applyFont="1" applyFill="1" applyBorder="1" applyAlignment="1">
      <alignment horizontal="center" vertical="center"/>
    </xf>
    <xf numFmtId="43" fontId="0" fillId="0" borderId="0" xfId="0" applyNumberFormat="1"/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3" borderId="4" xfId="1" applyNumberFormat="1" applyFont="1" applyFill="1" applyBorder="1" applyAlignment="1">
      <alignment horizontal="center" vertical="center"/>
    </xf>
    <xf numFmtId="43" fontId="5" fillId="8" borderId="4" xfId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43" fontId="3" fillId="0" borderId="4" xfId="1" applyFont="1" applyBorder="1" applyAlignment="1">
      <alignment horizontal="center" vertical="center"/>
    </xf>
    <xf numFmtId="10" fontId="3" fillId="0" borderId="4" xfId="3" applyNumberFormat="1" applyFont="1" applyBorder="1" applyAlignment="1">
      <alignment horizontal="center" vertical="center"/>
    </xf>
    <xf numFmtId="10" fontId="5" fillId="8" borderId="4" xfId="3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wrapText="1"/>
    </xf>
    <xf numFmtId="0" fontId="6" fillId="9" borderId="14" xfId="4" applyFont="1" applyFill="1" applyBorder="1" applyAlignment="1">
      <alignment horizontal="center" vertical="center"/>
    </xf>
    <xf numFmtId="0" fontId="6" fillId="9" borderId="4" xfId="4" applyFont="1" applyFill="1" applyBorder="1" applyAlignment="1">
      <alignment horizontal="center" vertical="center"/>
    </xf>
    <xf numFmtId="0" fontId="6" fillId="9" borderId="4" xfId="4" applyFont="1" applyFill="1" applyBorder="1" applyAlignment="1">
      <alignment horizontal="center" vertical="center" wrapText="1"/>
    </xf>
    <xf numFmtId="0" fontId="6" fillId="9" borderId="15" xfId="4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165" fontId="0" fillId="0" borderId="0" xfId="0" applyNumberFormat="1"/>
    <xf numFmtId="0" fontId="2" fillId="7" borderId="0" xfId="0" applyFont="1" applyFill="1"/>
    <xf numFmtId="0" fontId="0" fillId="11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8" fontId="0" fillId="11" borderId="4" xfId="0" applyNumberForma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 wrapText="1"/>
    </xf>
    <xf numFmtId="8" fontId="0" fillId="12" borderId="4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8" fontId="0" fillId="6" borderId="4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5" fillId="6" borderId="0" xfId="0" applyNumberFormat="1" applyFont="1" applyFill="1" applyBorder="1" applyAlignment="1">
      <alignment horizontal="right" vertical="center" wrapText="1"/>
    </xf>
    <xf numFmtId="10" fontId="5" fillId="6" borderId="0" xfId="3" applyNumberFormat="1" applyFont="1" applyFill="1" applyBorder="1" applyAlignment="1">
      <alignment horizontal="center" vertical="center" wrapText="1"/>
    </xf>
    <xf numFmtId="43" fontId="5" fillId="6" borderId="0" xfId="1" applyFont="1" applyFill="1" applyBorder="1" applyAlignment="1">
      <alignment horizontal="center" vertical="center" wrapText="1"/>
    </xf>
    <xf numFmtId="43" fontId="5" fillId="13" borderId="4" xfId="1" applyFont="1" applyFill="1" applyBorder="1" applyAlignment="1">
      <alignment horizontal="center" vertical="center" wrapText="1"/>
    </xf>
    <xf numFmtId="43" fontId="5" fillId="13" borderId="4" xfId="1" applyFont="1" applyFill="1" applyBorder="1" applyAlignment="1">
      <alignment horizontal="right" vertical="center" wrapText="1"/>
    </xf>
    <xf numFmtId="10" fontId="5" fillId="13" borderId="4" xfId="3" applyNumberFormat="1" applyFont="1" applyFill="1" applyBorder="1" applyAlignment="1">
      <alignment horizontal="center" vertical="center" wrapText="1"/>
    </xf>
    <xf numFmtId="9" fontId="4" fillId="0" borderId="4" xfId="3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2" fillId="6" borderId="4" xfId="5" applyNumberFormat="1" applyFont="1" applyFill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164" fontId="2" fillId="6" borderId="4" xfId="2" applyNumberFormat="1" applyFont="1" applyFill="1" applyBorder="1" applyAlignment="1">
      <alignment horizontal="center" vertical="center" wrapText="1"/>
    </xf>
    <xf numFmtId="164" fontId="2" fillId="6" borderId="4" xfId="2" applyNumberFormat="1" applyFont="1" applyFill="1" applyBorder="1" applyAlignment="1">
      <alignment horizontal="center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9" borderId="15" xfId="5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 wrapText="1"/>
    </xf>
    <xf numFmtId="43" fontId="4" fillId="6" borderId="4" xfId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8" fontId="2" fillId="7" borderId="0" xfId="0" applyNumberFormat="1" applyFont="1" applyFill="1" applyAlignment="1">
      <alignment horizontal="center" vertical="center"/>
    </xf>
    <xf numFmtId="43" fontId="4" fillId="0" borderId="4" xfId="1" applyFont="1" applyFill="1" applyBorder="1" applyAlignment="1">
      <alignment horizontal="right" vertical="center" wrapText="1"/>
    </xf>
    <xf numFmtId="43" fontId="4" fillId="0" borderId="4" xfId="1" applyFont="1" applyFill="1" applyBorder="1" applyAlignment="1">
      <alignment horizontal="right" wrapText="1"/>
    </xf>
    <xf numFmtId="44" fontId="0" fillId="6" borderId="0" xfId="0" applyNumberFormat="1" applyFill="1"/>
    <xf numFmtId="44" fontId="0" fillId="6" borderId="0" xfId="2" applyFont="1" applyFill="1"/>
    <xf numFmtId="0" fontId="6" fillId="9" borderId="16" xfId="4" applyFont="1" applyFill="1" applyBorder="1" applyAlignment="1">
      <alignment horizontal="right" vertical="center"/>
    </xf>
    <xf numFmtId="0" fontId="6" fillId="9" borderId="2" xfId="4" applyFont="1" applyFill="1" applyBorder="1" applyAlignment="1">
      <alignment horizontal="right" vertical="center"/>
    </xf>
    <xf numFmtId="0" fontId="6" fillId="9" borderId="3" xfId="4" applyFont="1" applyFill="1" applyBorder="1" applyAlignment="1">
      <alignment horizontal="right" vertical="center"/>
    </xf>
    <xf numFmtId="0" fontId="8" fillId="3" borderId="8" xfId="4" applyFont="1" applyFill="1" applyBorder="1" applyAlignment="1">
      <alignment horizontal="center"/>
    </xf>
    <xf numFmtId="0" fontId="8" fillId="3" borderId="9" xfId="4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6" fillId="9" borderId="1" xfId="4" applyFont="1" applyFill="1" applyBorder="1" applyAlignment="1">
      <alignment horizontal="center" vertical="center" wrapText="1"/>
    </xf>
    <xf numFmtId="0" fontId="6" fillId="9" borderId="3" xfId="4" applyFont="1" applyFill="1" applyBorder="1" applyAlignment="1">
      <alignment horizontal="center" vertical="center" wrapText="1"/>
    </xf>
    <xf numFmtId="1" fontId="6" fillId="6" borderId="4" xfId="2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5" fillId="13" borderId="4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5" fillId="13" borderId="1" xfId="0" applyNumberFormat="1" applyFont="1" applyFill="1" applyBorder="1" applyAlignment="1">
      <alignment horizontal="right" vertical="center" wrapText="1"/>
    </xf>
    <xf numFmtId="49" fontId="5" fillId="13" borderId="3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right" vertical="center" wrapText="1"/>
    </xf>
    <xf numFmtId="49" fontId="5" fillId="8" borderId="3" xfId="0" applyNumberFormat="1" applyFont="1" applyFill="1" applyBorder="1" applyAlignment="1">
      <alignment horizontal="right" vertical="center" wrapText="1"/>
    </xf>
    <xf numFmtId="49" fontId="5" fillId="8" borderId="4" xfId="0" applyNumberFormat="1" applyFont="1" applyFill="1" applyBorder="1" applyAlignment="1">
      <alignment horizontal="right" vertical="center" wrapText="1"/>
    </xf>
    <xf numFmtId="49" fontId="4" fillId="2" borderId="17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left" vertical="center" wrapText="1"/>
    </xf>
  </cellXfs>
  <cellStyles count="6">
    <cellStyle name="Moeda" xfId="2" builtinId="4"/>
    <cellStyle name="Moeda 4" xfId="5" xr:uid="{00000000-0005-0000-0000-000001000000}"/>
    <cellStyle name="Normal" xfId="0" builtinId="0"/>
    <cellStyle name="Normal 5" xfId="4" xr:uid="{00000000-0005-0000-0000-000003000000}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E6" sqref="E6"/>
    </sheetView>
  </sheetViews>
  <sheetFormatPr defaultRowHeight="15" x14ac:dyDescent="0.25"/>
  <cols>
    <col min="1" max="1" width="7.42578125" style="13" customWidth="1"/>
    <col min="2" max="2" width="10.28515625" style="13" customWidth="1"/>
    <col min="3" max="3" width="3.140625" style="13" customWidth="1"/>
    <col min="4" max="4" width="45.140625" style="13" customWidth="1"/>
    <col min="5" max="5" width="22.42578125" style="13" customWidth="1"/>
    <col min="6" max="6" width="21.5703125" style="13" customWidth="1"/>
    <col min="7" max="7" width="22.5703125" style="13" customWidth="1"/>
    <col min="9" max="9" width="15.85546875" bestFit="1" customWidth="1"/>
  </cols>
  <sheetData>
    <row r="1" spans="1:9" ht="15.75" thickBot="1" x14ac:dyDescent="0.3"/>
    <row r="2" spans="1:9" ht="26.25" customHeight="1" thickBot="1" x14ac:dyDescent="0.3">
      <c r="A2" s="100" t="s">
        <v>111</v>
      </c>
      <c r="B2" s="101"/>
      <c r="C2" s="101"/>
      <c r="D2" s="101"/>
      <c r="E2" s="101"/>
      <c r="F2" s="101"/>
      <c r="G2" s="102"/>
    </row>
    <row r="3" spans="1:9" x14ac:dyDescent="0.25">
      <c r="A3" s="14"/>
      <c r="B3" s="15"/>
      <c r="C3" s="15"/>
      <c r="D3" s="15"/>
      <c r="E3" s="15"/>
      <c r="F3" s="15"/>
      <c r="G3" s="16"/>
    </row>
    <row r="4" spans="1:9" ht="22.5" x14ac:dyDescent="0.25">
      <c r="A4" s="46" t="s">
        <v>161</v>
      </c>
      <c r="B4" s="103" t="s">
        <v>108</v>
      </c>
      <c r="C4" s="104"/>
      <c r="D4" s="47" t="s">
        <v>112</v>
      </c>
      <c r="E4" s="48" t="s">
        <v>162</v>
      </c>
      <c r="F4" s="48" t="s">
        <v>163</v>
      </c>
      <c r="G4" s="49" t="s">
        <v>109</v>
      </c>
    </row>
    <row r="5" spans="1:9" ht="25.5" customHeight="1" x14ac:dyDescent="0.25">
      <c r="A5" s="33">
        <v>1</v>
      </c>
      <c r="B5" s="105">
        <v>18</v>
      </c>
      <c r="C5" s="105"/>
      <c r="D5" s="79" t="s">
        <v>158</v>
      </c>
      <c r="E5" s="82">
        <f>'VIGIA DIURNO'!D129</f>
        <v>842.25563909774439</v>
      </c>
      <c r="F5" s="83">
        <f>'VIGIA DIURNO'!D130</f>
        <v>1684.5112781954888</v>
      </c>
      <c r="G5" s="84">
        <f>F5*B5</f>
        <v>30321.203007518798</v>
      </c>
    </row>
    <row r="6" spans="1:9" ht="25.5" customHeight="1" x14ac:dyDescent="0.25">
      <c r="A6" s="33">
        <v>2</v>
      </c>
      <c r="B6" s="105">
        <v>14</v>
      </c>
      <c r="C6" s="105"/>
      <c r="D6" s="79" t="s">
        <v>159</v>
      </c>
      <c r="E6" s="82">
        <f>'VIGIA NOTURNO'!D129</f>
        <v>842.25563909774439</v>
      </c>
      <c r="F6" s="83">
        <f>'VIGIA NOTURNO'!D130</f>
        <v>1684.5112781954888</v>
      </c>
      <c r="G6" s="84">
        <f>F6*B6</f>
        <v>23583.157894736843</v>
      </c>
    </row>
    <row r="7" spans="1:9" ht="25.5" customHeight="1" x14ac:dyDescent="0.25">
      <c r="A7" s="97" t="s">
        <v>164</v>
      </c>
      <c r="B7" s="98"/>
      <c r="C7" s="98"/>
      <c r="D7" s="98"/>
      <c r="E7" s="98"/>
      <c r="F7" s="99"/>
      <c r="G7" s="85">
        <f>SUM(G5:G6)</f>
        <v>53904.360902255641</v>
      </c>
      <c r="I7" s="95"/>
    </row>
    <row r="8" spans="1:9" ht="27" customHeight="1" x14ac:dyDescent="0.25">
      <c r="A8" s="97" t="s">
        <v>165</v>
      </c>
      <c r="B8" s="98"/>
      <c r="C8" s="98"/>
      <c r="D8" s="98"/>
      <c r="E8" s="98"/>
      <c r="F8" s="99"/>
      <c r="G8" s="85">
        <f>G7*12</f>
        <v>646852.33082706772</v>
      </c>
      <c r="I8" s="96"/>
    </row>
    <row r="9" spans="1:9" x14ac:dyDescent="0.25">
      <c r="A9" s="17"/>
      <c r="B9" s="17"/>
      <c r="C9" s="17"/>
      <c r="D9" s="17"/>
      <c r="E9" s="17"/>
      <c r="F9" s="17"/>
      <c r="G9" s="17"/>
      <c r="I9" s="95"/>
    </row>
    <row r="10" spans="1:9" x14ac:dyDescent="0.25">
      <c r="A10" s="17"/>
      <c r="B10" s="17"/>
      <c r="C10" s="17"/>
      <c r="D10" s="17"/>
      <c r="E10" s="17"/>
      <c r="F10" s="17"/>
      <c r="G10" s="17"/>
    </row>
  </sheetData>
  <mergeCells count="6">
    <mergeCell ref="A8:F8"/>
    <mergeCell ref="A2:G2"/>
    <mergeCell ref="B4:C4"/>
    <mergeCell ref="B5:C5"/>
    <mergeCell ref="B6:C6"/>
    <mergeCell ref="A7:F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2"/>
  <sheetViews>
    <sheetView workbookViewId="0">
      <selection activeCell="B18" sqref="B18:C18"/>
    </sheetView>
  </sheetViews>
  <sheetFormatPr defaultRowHeight="15" x14ac:dyDescent="0.25"/>
  <cols>
    <col min="1" max="1" width="3.5703125" style="12" bestFit="1" customWidth="1"/>
    <col min="2" max="2" width="65" style="6" bestFit="1" customWidth="1"/>
    <col min="3" max="3" width="16.7109375" style="26" customWidth="1"/>
    <col min="4" max="4" width="27.5703125" style="25" customWidth="1"/>
    <col min="5" max="5" width="22.140625" customWidth="1"/>
  </cols>
  <sheetData>
    <row r="1" spans="1:4" x14ac:dyDescent="0.25">
      <c r="A1" s="137" t="s">
        <v>0</v>
      </c>
      <c r="B1" s="137"/>
      <c r="C1" s="137"/>
      <c r="D1" s="137"/>
    </row>
    <row r="2" spans="1:4" x14ac:dyDescent="0.25">
      <c r="A2" s="137" t="s">
        <v>160</v>
      </c>
      <c r="B2" s="137"/>
      <c r="C2" s="137"/>
      <c r="D2" s="137"/>
    </row>
    <row r="3" spans="1:4" x14ac:dyDescent="0.25">
      <c r="A3" s="137" t="s">
        <v>114</v>
      </c>
      <c r="B3" s="137"/>
      <c r="C3" s="137"/>
      <c r="D3" s="137"/>
    </row>
    <row r="4" spans="1:4" x14ac:dyDescent="0.25">
      <c r="A4" s="137" t="s">
        <v>115</v>
      </c>
      <c r="B4" s="137"/>
      <c r="C4" s="137"/>
      <c r="D4" s="137"/>
    </row>
    <row r="5" spans="1:4" x14ac:dyDescent="0.25">
      <c r="A5" s="6"/>
      <c r="D5" s="18"/>
    </row>
    <row r="6" spans="1:4" x14ac:dyDescent="0.25">
      <c r="A6" s="138" t="s">
        <v>1</v>
      </c>
      <c r="B6" s="139"/>
      <c r="C6" s="139"/>
      <c r="D6" s="140"/>
    </row>
    <row r="7" spans="1:4" x14ac:dyDescent="0.25">
      <c r="A7" s="5" t="s">
        <v>2</v>
      </c>
      <c r="B7" s="133" t="s">
        <v>3</v>
      </c>
      <c r="C7" s="133"/>
      <c r="D7" s="80">
        <v>44927</v>
      </c>
    </row>
    <row r="8" spans="1:4" x14ac:dyDescent="0.25">
      <c r="A8" s="5" t="s">
        <v>4</v>
      </c>
      <c r="B8" s="133" t="s">
        <v>5</v>
      </c>
      <c r="C8" s="133"/>
      <c r="D8" s="2" t="s">
        <v>113</v>
      </c>
    </row>
    <row r="9" spans="1:4" x14ac:dyDescent="0.25">
      <c r="A9" s="5" t="s">
        <v>6</v>
      </c>
      <c r="B9" s="133" t="s">
        <v>7</v>
      </c>
      <c r="C9" s="133"/>
      <c r="D9" s="1">
        <v>2022</v>
      </c>
    </row>
    <row r="10" spans="1:4" x14ac:dyDescent="0.25">
      <c r="A10" s="5" t="s">
        <v>8</v>
      </c>
      <c r="B10" s="133" t="s">
        <v>9</v>
      </c>
      <c r="C10" s="133"/>
      <c r="D10" s="3" t="s">
        <v>168</v>
      </c>
    </row>
    <row r="11" spans="1:4" x14ac:dyDescent="0.25">
      <c r="A11" s="135" t="s">
        <v>10</v>
      </c>
      <c r="B11" s="135"/>
      <c r="C11" s="135"/>
      <c r="D11" s="135"/>
    </row>
    <row r="12" spans="1:4" ht="25.5" x14ac:dyDescent="0.25">
      <c r="A12" s="109" t="s">
        <v>11</v>
      </c>
      <c r="B12" s="109"/>
      <c r="C12" s="27" t="s">
        <v>12</v>
      </c>
      <c r="D12" s="21" t="s">
        <v>13</v>
      </c>
    </row>
    <row r="13" spans="1:4" x14ac:dyDescent="0.25">
      <c r="A13" s="136" t="s">
        <v>110</v>
      </c>
      <c r="B13" s="136"/>
      <c r="C13" s="28" t="s">
        <v>107</v>
      </c>
      <c r="D13" s="38">
        <v>18</v>
      </c>
    </row>
    <row r="14" spans="1:4" x14ac:dyDescent="0.25">
      <c r="A14" s="111" t="s">
        <v>14</v>
      </c>
      <c r="B14" s="111"/>
      <c r="C14" s="111"/>
      <c r="D14" s="111"/>
    </row>
    <row r="15" spans="1:4" x14ac:dyDescent="0.25">
      <c r="A15" s="135" t="s">
        <v>15</v>
      </c>
      <c r="B15" s="135"/>
      <c r="C15" s="135"/>
      <c r="D15" s="135"/>
    </row>
    <row r="16" spans="1:4" x14ac:dyDescent="0.25">
      <c r="A16" s="135" t="s">
        <v>16</v>
      </c>
      <c r="B16" s="135"/>
      <c r="C16" s="135"/>
      <c r="D16" s="135"/>
    </row>
    <row r="17" spans="1:4" x14ac:dyDescent="0.25">
      <c r="A17" s="5">
        <v>1</v>
      </c>
      <c r="B17" s="133" t="s">
        <v>17</v>
      </c>
      <c r="C17" s="133"/>
      <c r="D17" s="22" t="str">
        <f>A13</f>
        <v>PORTEIRO/VIGIA DIURNO</v>
      </c>
    </row>
    <row r="18" spans="1:4" x14ac:dyDescent="0.25">
      <c r="A18" s="5">
        <v>2</v>
      </c>
      <c r="B18" s="133" t="s">
        <v>18</v>
      </c>
      <c r="C18" s="133"/>
      <c r="D18" s="81">
        <v>5174</v>
      </c>
    </row>
    <row r="19" spans="1:4" x14ac:dyDescent="0.25">
      <c r="A19" s="5">
        <v>3</v>
      </c>
      <c r="B19" s="133" t="s">
        <v>19</v>
      </c>
      <c r="C19" s="133"/>
      <c r="D19" s="23">
        <v>1243.5</v>
      </c>
    </row>
    <row r="20" spans="1:4" x14ac:dyDescent="0.25">
      <c r="A20" s="5">
        <v>4</v>
      </c>
      <c r="B20" s="133" t="s">
        <v>20</v>
      </c>
      <c r="C20" s="133"/>
      <c r="D20" s="19" t="s">
        <v>116</v>
      </c>
    </row>
    <row r="21" spans="1:4" x14ac:dyDescent="0.25">
      <c r="A21" s="5">
        <v>5</v>
      </c>
      <c r="B21" s="133" t="s">
        <v>21</v>
      </c>
      <c r="C21" s="133"/>
      <c r="D21" s="32">
        <v>44562</v>
      </c>
    </row>
    <row r="22" spans="1:4" x14ac:dyDescent="0.25">
      <c r="A22" s="120"/>
      <c r="B22" s="120"/>
      <c r="C22" s="120"/>
      <c r="D22" s="120"/>
    </row>
    <row r="23" spans="1:4" x14ac:dyDescent="0.25">
      <c r="A23" s="111" t="s">
        <v>22</v>
      </c>
      <c r="B23" s="111"/>
      <c r="C23" s="111"/>
      <c r="D23" s="111"/>
    </row>
    <row r="24" spans="1:4" x14ac:dyDescent="0.25">
      <c r="A24" s="8">
        <v>1</v>
      </c>
      <c r="B24" s="108" t="s">
        <v>23</v>
      </c>
      <c r="C24" s="108"/>
      <c r="D24" s="21" t="s">
        <v>24</v>
      </c>
    </row>
    <row r="25" spans="1:4" x14ac:dyDescent="0.25">
      <c r="A25" s="7" t="s">
        <v>2</v>
      </c>
      <c r="B25" s="134" t="s">
        <v>25</v>
      </c>
      <c r="C25" s="134"/>
      <c r="D25" s="20"/>
    </row>
    <row r="26" spans="1:4" x14ac:dyDescent="0.25">
      <c r="A26" s="8" t="s">
        <v>4</v>
      </c>
      <c r="B26" s="108" t="s">
        <v>26</v>
      </c>
      <c r="C26" s="108"/>
      <c r="D26" s="23">
        <v>0</v>
      </c>
    </row>
    <row r="27" spans="1:4" x14ac:dyDescent="0.25">
      <c r="A27" s="8" t="s">
        <v>6</v>
      </c>
      <c r="B27" s="108" t="s">
        <v>27</v>
      </c>
      <c r="C27" s="108"/>
      <c r="D27" s="23">
        <v>0</v>
      </c>
    </row>
    <row r="28" spans="1:4" x14ac:dyDescent="0.25">
      <c r="A28" s="8" t="s">
        <v>8</v>
      </c>
      <c r="B28" s="108" t="s">
        <v>28</v>
      </c>
      <c r="C28" s="108"/>
      <c r="D28" s="23">
        <v>0</v>
      </c>
    </row>
    <row r="29" spans="1:4" x14ac:dyDescent="0.25">
      <c r="A29" s="8" t="s">
        <v>29</v>
      </c>
      <c r="B29" s="108" t="s">
        <v>30</v>
      </c>
      <c r="C29" s="108"/>
      <c r="D29" s="23">
        <v>0</v>
      </c>
    </row>
    <row r="30" spans="1:4" x14ac:dyDescent="0.25">
      <c r="A30" s="8" t="s">
        <v>31</v>
      </c>
      <c r="B30" s="108" t="s">
        <v>32</v>
      </c>
      <c r="C30" s="108"/>
      <c r="D30" s="23">
        <v>0</v>
      </c>
    </row>
    <row r="31" spans="1:4" x14ac:dyDescent="0.25">
      <c r="A31" s="124" t="s">
        <v>33</v>
      </c>
      <c r="B31" s="132"/>
      <c r="C31" s="125"/>
      <c r="D31" s="39">
        <f>SUM(D25:D30)</f>
        <v>0</v>
      </c>
    </row>
    <row r="32" spans="1:4" x14ac:dyDescent="0.25">
      <c r="A32" s="120"/>
      <c r="B32" s="120"/>
      <c r="C32" s="120"/>
      <c r="D32" s="120"/>
    </row>
    <row r="33" spans="1:4" x14ac:dyDescent="0.25">
      <c r="A33" s="111" t="s">
        <v>34</v>
      </c>
      <c r="B33" s="111"/>
      <c r="C33" s="111"/>
      <c r="D33" s="111"/>
    </row>
    <row r="34" spans="1:4" x14ac:dyDescent="0.25">
      <c r="A34" s="111" t="s">
        <v>35</v>
      </c>
      <c r="B34" s="111"/>
      <c r="C34" s="111"/>
      <c r="D34" s="111"/>
    </row>
    <row r="35" spans="1:4" x14ac:dyDescent="0.25">
      <c r="A35" s="8" t="s">
        <v>36</v>
      </c>
      <c r="B35" s="9" t="s">
        <v>37</v>
      </c>
      <c r="C35" s="27" t="s">
        <v>38</v>
      </c>
      <c r="D35" s="21" t="s">
        <v>24</v>
      </c>
    </row>
    <row r="36" spans="1:4" x14ac:dyDescent="0.25">
      <c r="A36" s="8" t="s">
        <v>2</v>
      </c>
      <c r="B36" s="10" t="s">
        <v>39</v>
      </c>
      <c r="C36" s="31">
        <v>8.3333333333333329E-2</v>
      </c>
      <c r="D36" s="23">
        <f>D31*C36</f>
        <v>0</v>
      </c>
    </row>
    <row r="37" spans="1:4" x14ac:dyDescent="0.25">
      <c r="A37" s="35" t="s">
        <v>4</v>
      </c>
      <c r="B37" s="10" t="s">
        <v>40</v>
      </c>
      <c r="C37" s="27">
        <v>9.0909090909090912E-2</v>
      </c>
      <c r="D37" s="23">
        <f>D31*C37</f>
        <v>0</v>
      </c>
    </row>
    <row r="38" spans="1:4" x14ac:dyDescent="0.25">
      <c r="A38" s="35" t="s">
        <v>6</v>
      </c>
      <c r="B38" s="10" t="s">
        <v>117</v>
      </c>
      <c r="C38" s="31">
        <f>12.1%-C37</f>
        <v>3.0090909090909085E-2</v>
      </c>
      <c r="D38" s="23">
        <f>D31*C38</f>
        <v>0</v>
      </c>
    </row>
    <row r="39" spans="1:4" x14ac:dyDescent="0.25">
      <c r="A39" s="128" t="s">
        <v>118</v>
      </c>
      <c r="B39" s="129"/>
      <c r="C39" s="44">
        <f>SUM(C36:C38)</f>
        <v>0.20433333333333334</v>
      </c>
      <c r="D39" s="39">
        <f>SUM(D36:D38)</f>
        <v>0</v>
      </c>
    </row>
    <row r="40" spans="1:4" x14ac:dyDescent="0.25">
      <c r="A40" s="40" t="s">
        <v>8</v>
      </c>
      <c r="B40" s="41" t="s">
        <v>119</v>
      </c>
      <c r="C40" s="43">
        <f>C53*C39</f>
        <v>7.5194666666666674E-2</v>
      </c>
      <c r="D40" s="42">
        <f>D31*C40</f>
        <v>0</v>
      </c>
    </row>
    <row r="41" spans="1:4" x14ac:dyDescent="0.25">
      <c r="A41" s="124" t="s">
        <v>33</v>
      </c>
      <c r="B41" s="125"/>
      <c r="C41" s="44">
        <f>SUM(C39:C40)</f>
        <v>0.279528</v>
      </c>
      <c r="D41" s="39">
        <f>SUM(D39:D40)</f>
        <v>0</v>
      </c>
    </row>
    <row r="42" spans="1:4" x14ac:dyDescent="0.25">
      <c r="A42" s="36"/>
      <c r="B42" s="37"/>
      <c r="C42" s="31"/>
      <c r="D42" s="23"/>
    </row>
    <row r="43" spans="1:4" x14ac:dyDescent="0.25">
      <c r="A43" s="106" t="s">
        <v>42</v>
      </c>
      <c r="B43" s="106"/>
      <c r="C43" s="106"/>
      <c r="D43" s="106"/>
    </row>
    <row r="44" spans="1:4" x14ac:dyDescent="0.25">
      <c r="A44" s="8" t="s">
        <v>43</v>
      </c>
      <c r="B44" s="8" t="s">
        <v>44</v>
      </c>
      <c r="C44" s="27" t="s">
        <v>38</v>
      </c>
      <c r="D44" s="21" t="s">
        <v>24</v>
      </c>
    </row>
    <row r="45" spans="1:4" x14ac:dyDescent="0.25">
      <c r="A45" s="8" t="s">
        <v>2</v>
      </c>
      <c r="B45" s="10" t="s">
        <v>45</v>
      </c>
      <c r="C45" s="31">
        <v>0.2</v>
      </c>
      <c r="D45" s="23">
        <f t="shared" ref="D45:D52" si="0">($D$31+$D$41)*C45</f>
        <v>0</v>
      </c>
    </row>
    <row r="46" spans="1:4" x14ac:dyDescent="0.25">
      <c r="A46" s="8" t="s">
        <v>4</v>
      </c>
      <c r="B46" s="10" t="s">
        <v>46</v>
      </c>
      <c r="C46" s="31">
        <v>2.5000000000000001E-2</v>
      </c>
      <c r="D46" s="23">
        <f t="shared" si="0"/>
        <v>0</v>
      </c>
    </row>
    <row r="47" spans="1:4" x14ac:dyDescent="0.25">
      <c r="A47" s="8" t="s">
        <v>6</v>
      </c>
      <c r="B47" s="10" t="s">
        <v>47</v>
      </c>
      <c r="C47" s="31">
        <v>0.03</v>
      </c>
      <c r="D47" s="23">
        <f t="shared" si="0"/>
        <v>0</v>
      </c>
    </row>
    <row r="48" spans="1:4" x14ac:dyDescent="0.25">
      <c r="A48" s="8" t="s">
        <v>8</v>
      </c>
      <c r="B48" s="10" t="s">
        <v>48</v>
      </c>
      <c r="C48" s="31">
        <v>1.4999999999999999E-2</v>
      </c>
      <c r="D48" s="23">
        <f t="shared" si="0"/>
        <v>0</v>
      </c>
    </row>
    <row r="49" spans="1:6" x14ac:dyDescent="0.25">
      <c r="A49" s="8" t="s">
        <v>29</v>
      </c>
      <c r="B49" s="10" t="s">
        <v>49</v>
      </c>
      <c r="C49" s="31">
        <v>0.01</v>
      </c>
      <c r="D49" s="23">
        <f t="shared" si="0"/>
        <v>0</v>
      </c>
    </row>
    <row r="50" spans="1:6" x14ac:dyDescent="0.25">
      <c r="A50" s="8" t="s">
        <v>50</v>
      </c>
      <c r="B50" s="10" t="s">
        <v>51</v>
      </c>
      <c r="C50" s="31">
        <v>6.0000000000000001E-3</v>
      </c>
      <c r="D50" s="23">
        <f t="shared" si="0"/>
        <v>0</v>
      </c>
    </row>
    <row r="51" spans="1:6" x14ac:dyDescent="0.25">
      <c r="A51" s="8" t="s">
        <v>31</v>
      </c>
      <c r="B51" s="10" t="s">
        <v>52</v>
      </c>
      <c r="C51" s="31">
        <v>2E-3</v>
      </c>
      <c r="D51" s="23">
        <f t="shared" si="0"/>
        <v>0</v>
      </c>
    </row>
    <row r="52" spans="1:6" x14ac:dyDescent="0.25">
      <c r="A52" s="8" t="s">
        <v>53</v>
      </c>
      <c r="B52" s="10" t="s">
        <v>54</v>
      </c>
      <c r="C52" s="31">
        <v>0.08</v>
      </c>
      <c r="D52" s="23">
        <f t="shared" si="0"/>
        <v>0</v>
      </c>
    </row>
    <row r="53" spans="1:6" x14ac:dyDescent="0.25">
      <c r="A53" s="126" t="s">
        <v>41</v>
      </c>
      <c r="B53" s="126"/>
      <c r="C53" s="44">
        <f>SUM(C45:C52)</f>
        <v>0.36800000000000005</v>
      </c>
      <c r="D53" s="39">
        <f>SUM(D45:D52)</f>
        <v>0</v>
      </c>
    </row>
    <row r="54" spans="1:6" x14ac:dyDescent="0.25">
      <c r="A54" s="66"/>
      <c r="B54" s="66"/>
      <c r="C54" s="67"/>
      <c r="D54" s="68"/>
    </row>
    <row r="55" spans="1:6" x14ac:dyDescent="0.25">
      <c r="A55" s="127" t="s">
        <v>55</v>
      </c>
      <c r="B55" s="127"/>
      <c r="C55" s="127"/>
      <c r="D55" s="127"/>
    </row>
    <row r="56" spans="1:6" x14ac:dyDescent="0.25">
      <c r="A56" s="8" t="s">
        <v>56</v>
      </c>
      <c r="B56" s="10" t="s">
        <v>57</v>
      </c>
      <c r="C56" s="27" t="s">
        <v>58</v>
      </c>
      <c r="D56" s="21" t="s">
        <v>24</v>
      </c>
    </row>
    <row r="57" spans="1:6" ht="30" x14ac:dyDescent="0.25">
      <c r="A57" s="8" t="s">
        <v>2</v>
      </c>
      <c r="B57" s="130" t="s">
        <v>59</v>
      </c>
      <c r="C57" s="131"/>
      <c r="D57" s="23">
        <f>IF(F57*2*15-6%*D25&lt;0,0,F57*2*15-6%*D25)</f>
        <v>338.68421052631578</v>
      </c>
      <c r="E57" s="45" t="s">
        <v>120</v>
      </c>
      <c r="F57" s="65">
        <f>'CUSTO DE DESLOCAMENTO'!E24</f>
        <v>11.289473684210526</v>
      </c>
    </row>
    <row r="58" spans="1:6" x14ac:dyDescent="0.25">
      <c r="A58" s="8" t="s">
        <v>4</v>
      </c>
      <c r="B58" s="11" t="s">
        <v>60</v>
      </c>
      <c r="C58" s="30">
        <v>25.57</v>
      </c>
      <c r="D58" s="23">
        <f>C58*15</f>
        <v>383.55</v>
      </c>
    </row>
    <row r="59" spans="1:6" x14ac:dyDescent="0.25">
      <c r="A59" s="8" t="s">
        <v>6</v>
      </c>
      <c r="B59" s="108" t="s">
        <v>61</v>
      </c>
      <c r="C59" s="108"/>
      <c r="D59" s="23">
        <v>0</v>
      </c>
    </row>
    <row r="60" spans="1:6" x14ac:dyDescent="0.25">
      <c r="A60" s="8" t="s">
        <v>8</v>
      </c>
      <c r="B60" s="11" t="s">
        <v>62</v>
      </c>
      <c r="C60" s="29"/>
      <c r="D60" s="23">
        <v>0</v>
      </c>
    </row>
    <row r="61" spans="1:6" x14ac:dyDescent="0.25">
      <c r="A61" s="8" t="s">
        <v>29</v>
      </c>
      <c r="B61" s="108" t="s">
        <v>63</v>
      </c>
      <c r="C61" s="108"/>
      <c r="D61" s="23">
        <v>0</v>
      </c>
    </row>
    <row r="62" spans="1:6" x14ac:dyDescent="0.25">
      <c r="A62" s="119" t="s">
        <v>33</v>
      </c>
      <c r="B62" s="119"/>
      <c r="C62" s="119"/>
      <c r="D62" s="69">
        <f>SUM(D57:D61)</f>
        <v>722.23421052631579</v>
      </c>
    </row>
    <row r="63" spans="1:6" x14ac:dyDescent="0.25">
      <c r="A63" s="115"/>
      <c r="B63" s="123"/>
      <c r="C63" s="123"/>
      <c r="D63" s="116"/>
    </row>
    <row r="64" spans="1:6" x14ac:dyDescent="0.25">
      <c r="A64" s="111" t="s">
        <v>64</v>
      </c>
      <c r="B64" s="111"/>
      <c r="C64" s="111"/>
      <c r="D64" s="111"/>
    </row>
    <row r="65" spans="1:4" x14ac:dyDescent="0.25">
      <c r="A65" s="8">
        <v>2</v>
      </c>
      <c r="B65" s="108" t="s">
        <v>65</v>
      </c>
      <c r="C65" s="108"/>
      <c r="D65" s="21" t="s">
        <v>24</v>
      </c>
    </row>
    <row r="66" spans="1:4" x14ac:dyDescent="0.25">
      <c r="A66" s="8" t="s">
        <v>36</v>
      </c>
      <c r="B66" s="108" t="s">
        <v>37</v>
      </c>
      <c r="C66" s="108"/>
      <c r="D66" s="23">
        <f>D41</f>
        <v>0</v>
      </c>
    </row>
    <row r="67" spans="1:4" x14ac:dyDescent="0.25">
      <c r="A67" s="8" t="s">
        <v>43</v>
      </c>
      <c r="B67" s="108" t="s">
        <v>44</v>
      </c>
      <c r="C67" s="108"/>
      <c r="D67" s="23">
        <f>D53</f>
        <v>0</v>
      </c>
    </row>
    <row r="68" spans="1:4" x14ac:dyDescent="0.25">
      <c r="A68" s="8" t="s">
        <v>56</v>
      </c>
      <c r="B68" s="108" t="s">
        <v>57</v>
      </c>
      <c r="C68" s="108"/>
      <c r="D68" s="23">
        <f>D62</f>
        <v>722.23421052631579</v>
      </c>
    </row>
    <row r="69" spans="1:4" x14ac:dyDescent="0.25">
      <c r="A69" s="119" t="s">
        <v>33</v>
      </c>
      <c r="B69" s="119"/>
      <c r="C69" s="119"/>
      <c r="D69" s="70">
        <f>SUM(D66:D68)</f>
        <v>722.23421052631579</v>
      </c>
    </row>
    <row r="70" spans="1:4" x14ac:dyDescent="0.25">
      <c r="A70" s="120"/>
      <c r="B70" s="120"/>
      <c r="C70" s="120"/>
      <c r="D70" s="120"/>
    </row>
    <row r="71" spans="1:4" x14ac:dyDescent="0.25">
      <c r="A71" s="111" t="s">
        <v>66</v>
      </c>
      <c r="B71" s="111"/>
      <c r="C71" s="111"/>
      <c r="D71" s="111"/>
    </row>
    <row r="72" spans="1:4" x14ac:dyDescent="0.25">
      <c r="A72" s="8">
        <v>3</v>
      </c>
      <c r="B72" s="9" t="s">
        <v>67</v>
      </c>
      <c r="C72" s="27" t="s">
        <v>38</v>
      </c>
      <c r="D72" s="21" t="s">
        <v>24</v>
      </c>
    </row>
    <row r="73" spans="1:4" x14ac:dyDescent="0.25">
      <c r="A73" s="8" t="s">
        <v>2</v>
      </c>
      <c r="B73" s="9" t="s">
        <v>68</v>
      </c>
      <c r="C73" s="31">
        <f>5%/12</f>
        <v>4.1666666666666666E-3</v>
      </c>
      <c r="D73" s="23">
        <f>D31*C73</f>
        <v>0</v>
      </c>
    </row>
    <row r="74" spans="1:4" x14ac:dyDescent="0.25">
      <c r="A74" s="8" t="s">
        <v>4</v>
      </c>
      <c r="B74" s="9" t="s">
        <v>69</v>
      </c>
      <c r="C74" s="31">
        <f>C73*C52</f>
        <v>3.3333333333333332E-4</v>
      </c>
      <c r="D74" s="23">
        <f>D73*C74</f>
        <v>0</v>
      </c>
    </row>
    <row r="75" spans="1:4" x14ac:dyDescent="0.25">
      <c r="A75" s="8" t="s">
        <v>6</v>
      </c>
      <c r="B75" s="9" t="s">
        <v>70</v>
      </c>
      <c r="C75" s="31">
        <f>7/30/12</f>
        <v>1.9444444444444445E-2</v>
      </c>
      <c r="D75" s="23">
        <f>D31*C75</f>
        <v>0</v>
      </c>
    </row>
    <row r="76" spans="1:4" x14ac:dyDescent="0.25">
      <c r="A76" s="8" t="s">
        <v>8</v>
      </c>
      <c r="B76" s="9" t="s">
        <v>71</v>
      </c>
      <c r="C76" s="31">
        <f>C53*C75</f>
        <v>7.1555555555555565E-3</v>
      </c>
      <c r="D76" s="23">
        <f>D31*C76</f>
        <v>0</v>
      </c>
    </row>
    <row r="77" spans="1:4" x14ac:dyDescent="0.25">
      <c r="A77" s="8" t="s">
        <v>29</v>
      </c>
      <c r="B77" s="9" t="s">
        <v>156</v>
      </c>
      <c r="C77" s="31">
        <v>0.04</v>
      </c>
      <c r="D77" s="23">
        <f>D31*C77</f>
        <v>0</v>
      </c>
    </row>
    <row r="78" spans="1:4" x14ac:dyDescent="0.25">
      <c r="A78" s="121" t="s">
        <v>41</v>
      </c>
      <c r="B78" s="122"/>
      <c r="C78" s="71">
        <f>SUM(C73:C77)</f>
        <v>7.1099999999999997E-2</v>
      </c>
      <c r="D78" s="69">
        <f>SUM(D73:D77)</f>
        <v>0</v>
      </c>
    </row>
    <row r="79" spans="1:4" x14ac:dyDescent="0.25">
      <c r="A79" s="107"/>
      <c r="B79" s="107"/>
      <c r="C79" s="107"/>
      <c r="D79" s="107"/>
    </row>
    <row r="80" spans="1:4" x14ac:dyDescent="0.25">
      <c r="A80" s="111" t="s">
        <v>72</v>
      </c>
      <c r="B80" s="111"/>
      <c r="C80" s="111"/>
      <c r="D80" s="111"/>
    </row>
    <row r="81" spans="1:4" x14ac:dyDescent="0.25">
      <c r="A81" s="112" t="s">
        <v>73</v>
      </c>
      <c r="B81" s="113"/>
      <c r="C81" s="113"/>
      <c r="D81" s="114"/>
    </row>
    <row r="82" spans="1:4" x14ac:dyDescent="0.25">
      <c r="A82" s="8" t="s">
        <v>74</v>
      </c>
      <c r="B82" s="10" t="s">
        <v>75</v>
      </c>
      <c r="C82" s="27" t="s">
        <v>38</v>
      </c>
      <c r="D82" s="21" t="s">
        <v>24</v>
      </c>
    </row>
    <row r="83" spans="1:4" x14ac:dyDescent="0.25">
      <c r="A83" s="8" t="s">
        <v>2</v>
      </c>
      <c r="B83" s="10" t="s">
        <v>76</v>
      </c>
      <c r="C83" s="72">
        <v>0</v>
      </c>
      <c r="D83" s="23">
        <f t="shared" ref="D83:D88" si="1">$D$31*C83</f>
        <v>0</v>
      </c>
    </row>
    <row r="84" spans="1:4" x14ac:dyDescent="0.25">
      <c r="A84" s="8" t="s">
        <v>4</v>
      </c>
      <c r="B84" s="10" t="s">
        <v>77</v>
      </c>
      <c r="C84" s="31">
        <v>2.8E-3</v>
      </c>
      <c r="D84" s="23">
        <f t="shared" si="1"/>
        <v>0</v>
      </c>
    </row>
    <row r="85" spans="1:4" x14ac:dyDescent="0.25">
      <c r="A85" s="8" t="s">
        <v>6</v>
      </c>
      <c r="B85" s="10" t="s">
        <v>78</v>
      </c>
      <c r="C85" s="31">
        <v>8.0000000000000004E-4</v>
      </c>
      <c r="D85" s="23">
        <f t="shared" si="1"/>
        <v>0</v>
      </c>
    </row>
    <row r="86" spans="1:4" x14ac:dyDescent="0.25">
      <c r="A86" s="8" t="s">
        <v>8</v>
      </c>
      <c r="B86" s="10" t="s">
        <v>79</v>
      </c>
      <c r="C86" s="31">
        <v>3.3E-3</v>
      </c>
      <c r="D86" s="23">
        <f t="shared" si="1"/>
        <v>0</v>
      </c>
    </row>
    <row r="87" spans="1:4" x14ac:dyDescent="0.25">
      <c r="A87" s="8" t="s">
        <v>29</v>
      </c>
      <c r="B87" s="10" t="s">
        <v>80</v>
      </c>
      <c r="C87" s="31">
        <v>5.9999999999999995E-4</v>
      </c>
      <c r="D87" s="23">
        <f t="shared" si="1"/>
        <v>0</v>
      </c>
    </row>
    <row r="88" spans="1:4" x14ac:dyDescent="0.25">
      <c r="A88" s="8" t="s">
        <v>50</v>
      </c>
      <c r="B88" s="10" t="s">
        <v>81</v>
      </c>
      <c r="C88" s="72">
        <v>0</v>
      </c>
      <c r="D88" s="23">
        <f t="shared" si="1"/>
        <v>0</v>
      </c>
    </row>
    <row r="89" spans="1:4" x14ac:dyDescent="0.25">
      <c r="A89" s="121" t="s">
        <v>41</v>
      </c>
      <c r="B89" s="122"/>
      <c r="C89" s="71">
        <f>SUM(C83:C88)</f>
        <v>7.4999999999999997E-3</v>
      </c>
      <c r="D89" s="69">
        <f>SUM(D83:D88)</f>
        <v>0</v>
      </c>
    </row>
    <row r="90" spans="1:4" x14ac:dyDescent="0.25">
      <c r="A90" s="115"/>
      <c r="B90" s="123"/>
      <c r="C90" s="123"/>
      <c r="D90" s="123"/>
    </row>
    <row r="91" spans="1:4" x14ac:dyDescent="0.25">
      <c r="A91" s="117" t="s">
        <v>82</v>
      </c>
      <c r="B91" s="118"/>
      <c r="C91" s="118"/>
      <c r="D91" s="118"/>
    </row>
    <row r="92" spans="1:4" x14ac:dyDescent="0.25">
      <c r="A92" s="8" t="s">
        <v>83</v>
      </c>
      <c r="B92" s="10" t="s">
        <v>84</v>
      </c>
      <c r="C92" s="27" t="s">
        <v>38</v>
      </c>
      <c r="D92" s="21" t="s">
        <v>24</v>
      </c>
    </row>
    <row r="93" spans="1:4" x14ac:dyDescent="0.25">
      <c r="A93" s="8" t="s">
        <v>2</v>
      </c>
      <c r="B93" s="9" t="s">
        <v>85</v>
      </c>
      <c r="C93" s="27"/>
      <c r="D93" s="87">
        <f>TRUNC((((((D25))/220)*1.5)*15),2)</f>
        <v>0</v>
      </c>
    </row>
    <row r="94" spans="1:4" x14ac:dyDescent="0.25">
      <c r="A94" s="115" t="s">
        <v>41</v>
      </c>
      <c r="B94" s="116"/>
      <c r="C94" s="27">
        <f>SUM(C93)</f>
        <v>0</v>
      </c>
      <c r="D94" s="23">
        <f>SUM(D93)</f>
        <v>0</v>
      </c>
    </row>
    <row r="95" spans="1:4" x14ac:dyDescent="0.25">
      <c r="A95" s="111" t="s">
        <v>86</v>
      </c>
      <c r="B95" s="111"/>
      <c r="C95" s="111"/>
      <c r="D95" s="111"/>
    </row>
    <row r="96" spans="1:4" x14ac:dyDescent="0.25">
      <c r="A96" s="8">
        <v>4</v>
      </c>
      <c r="B96" s="108" t="s">
        <v>87</v>
      </c>
      <c r="C96" s="108"/>
      <c r="D96" s="21" t="s">
        <v>24</v>
      </c>
    </row>
    <row r="97" spans="1:4" x14ac:dyDescent="0.25">
      <c r="A97" s="8" t="s">
        <v>74</v>
      </c>
      <c r="B97" s="108" t="s">
        <v>88</v>
      </c>
      <c r="C97" s="108"/>
      <c r="D97" s="23">
        <f>D89</f>
        <v>0</v>
      </c>
    </row>
    <row r="98" spans="1:4" x14ac:dyDescent="0.25">
      <c r="A98" s="8" t="s">
        <v>83</v>
      </c>
      <c r="B98" s="108" t="s">
        <v>84</v>
      </c>
      <c r="C98" s="108"/>
      <c r="D98" s="23">
        <f>D94</f>
        <v>0</v>
      </c>
    </row>
    <row r="99" spans="1:4" x14ac:dyDescent="0.25">
      <c r="A99" s="109" t="s">
        <v>33</v>
      </c>
      <c r="B99" s="109"/>
      <c r="C99" s="109"/>
      <c r="D99" s="23">
        <f>SUM(D97:D98)</f>
        <v>0</v>
      </c>
    </row>
    <row r="100" spans="1:4" x14ac:dyDescent="0.25">
      <c r="A100" s="107"/>
      <c r="B100" s="107"/>
      <c r="C100" s="107"/>
      <c r="D100" s="107"/>
    </row>
    <row r="101" spans="1:4" x14ac:dyDescent="0.25">
      <c r="A101" s="112" t="s">
        <v>89</v>
      </c>
      <c r="B101" s="113"/>
      <c r="C101" s="113"/>
      <c r="D101" s="114"/>
    </row>
    <row r="102" spans="1:4" x14ac:dyDescent="0.25">
      <c r="A102" s="8">
        <v>5</v>
      </c>
      <c r="B102" s="108" t="s">
        <v>90</v>
      </c>
      <c r="C102" s="108"/>
      <c r="D102" s="21" t="s">
        <v>24</v>
      </c>
    </row>
    <row r="103" spans="1:4" x14ac:dyDescent="0.25">
      <c r="A103" s="8" t="s">
        <v>2</v>
      </c>
      <c r="B103" s="108" t="s">
        <v>91</v>
      </c>
      <c r="C103" s="108"/>
      <c r="D103" s="23"/>
    </row>
    <row r="104" spans="1:4" x14ac:dyDescent="0.25">
      <c r="A104" s="8" t="s">
        <v>4</v>
      </c>
      <c r="B104" s="108" t="s">
        <v>167</v>
      </c>
      <c r="C104" s="108"/>
      <c r="D104" s="23"/>
    </row>
    <row r="105" spans="1:4" x14ac:dyDescent="0.25">
      <c r="A105" s="8" t="s">
        <v>6</v>
      </c>
      <c r="B105" s="108" t="s">
        <v>32</v>
      </c>
      <c r="C105" s="108"/>
      <c r="D105" s="93" t="s">
        <v>166</v>
      </c>
    </row>
    <row r="106" spans="1:4" x14ac:dyDescent="0.25">
      <c r="A106" s="8" t="s">
        <v>8</v>
      </c>
      <c r="D106" s="23">
        <v>0</v>
      </c>
    </row>
    <row r="107" spans="1:4" x14ac:dyDescent="0.25">
      <c r="A107" s="109" t="s">
        <v>41</v>
      </c>
      <c r="B107" s="109"/>
      <c r="C107" s="109"/>
      <c r="D107" s="23">
        <f>SUM(D103:D106)</f>
        <v>0</v>
      </c>
    </row>
    <row r="108" spans="1:4" x14ac:dyDescent="0.25">
      <c r="A108" s="107"/>
      <c r="B108" s="107"/>
      <c r="C108" s="107"/>
      <c r="D108" s="107"/>
    </row>
    <row r="109" spans="1:4" x14ac:dyDescent="0.25">
      <c r="A109" s="111" t="s">
        <v>92</v>
      </c>
      <c r="B109" s="111"/>
      <c r="C109" s="111"/>
      <c r="D109" s="111"/>
    </row>
    <row r="110" spans="1:4" x14ac:dyDescent="0.25">
      <c r="A110" s="8">
        <v>6</v>
      </c>
      <c r="B110" s="11" t="s">
        <v>93</v>
      </c>
      <c r="C110" s="27" t="s">
        <v>38</v>
      </c>
      <c r="D110" s="21" t="s">
        <v>24</v>
      </c>
    </row>
    <row r="111" spans="1:4" x14ac:dyDescent="0.25">
      <c r="A111" s="8" t="s">
        <v>2</v>
      </c>
      <c r="B111" s="11" t="s">
        <v>94</v>
      </c>
      <c r="C111" s="4"/>
      <c r="D111" s="23">
        <f>D127*C111</f>
        <v>0</v>
      </c>
    </row>
    <row r="112" spans="1:4" x14ac:dyDescent="0.25">
      <c r="A112" s="8" t="s">
        <v>4</v>
      </c>
      <c r="B112" s="11" t="s">
        <v>95</v>
      </c>
      <c r="C112" s="4"/>
      <c r="D112" s="23">
        <f>(D111+D127)*C112</f>
        <v>0</v>
      </c>
    </row>
    <row r="113" spans="1:4" x14ac:dyDescent="0.25">
      <c r="A113" s="8" t="s">
        <v>6</v>
      </c>
      <c r="B113" s="10" t="s">
        <v>96</v>
      </c>
      <c r="C113" s="4">
        <v>0.14249999999999999</v>
      </c>
      <c r="D113" s="10"/>
    </row>
    <row r="114" spans="1:4" x14ac:dyDescent="0.25">
      <c r="A114" s="8"/>
      <c r="B114" s="11" t="s">
        <v>97</v>
      </c>
      <c r="C114" s="4">
        <v>1.6500000000000001E-2</v>
      </c>
      <c r="D114" s="23">
        <f>(D127+D111+D112)/(1-C113)*C114</f>
        <v>13.897218045112782</v>
      </c>
    </row>
    <row r="115" spans="1:4" x14ac:dyDescent="0.25">
      <c r="A115" s="8"/>
      <c r="B115" s="11" t="s">
        <v>98</v>
      </c>
      <c r="C115" s="4">
        <v>7.5999999999999998E-2</v>
      </c>
      <c r="D115" s="23">
        <f>(D127+D111+D112)/(1-C113)*C115</f>
        <v>64.011428571428567</v>
      </c>
    </row>
    <row r="116" spans="1:4" x14ac:dyDescent="0.25">
      <c r="A116" s="8"/>
      <c r="B116" s="11" t="s">
        <v>99</v>
      </c>
      <c r="C116" s="4">
        <v>0</v>
      </c>
      <c r="D116" s="23">
        <f>(D127+D111+D112)/(1-C113)*C116</f>
        <v>0</v>
      </c>
    </row>
    <row r="117" spans="1:4" x14ac:dyDescent="0.25">
      <c r="A117" s="8"/>
      <c r="B117" s="11" t="s">
        <v>100</v>
      </c>
      <c r="C117" s="4">
        <v>0.05</v>
      </c>
      <c r="D117" s="23">
        <f>(D127+D111+D112)/(1-C113)*C117</f>
        <v>42.112781954887218</v>
      </c>
    </row>
    <row r="118" spans="1:4" x14ac:dyDescent="0.25">
      <c r="A118" s="109" t="s">
        <v>41</v>
      </c>
      <c r="B118" s="109"/>
      <c r="C118" s="4">
        <f>SUM(C111,C112,C114,C115,C116,C117)</f>
        <v>0.14250000000000002</v>
      </c>
      <c r="D118" s="23">
        <f>SUM(D111,D112,D114,D115,D116,D117)</f>
        <v>120.02142857142857</v>
      </c>
    </row>
    <row r="119" spans="1:4" x14ac:dyDescent="0.25">
      <c r="A119" s="107"/>
      <c r="B119" s="107"/>
      <c r="C119" s="107"/>
      <c r="D119" s="107"/>
    </row>
    <row r="120" spans="1:4" x14ac:dyDescent="0.25">
      <c r="A120" s="111" t="s">
        <v>101</v>
      </c>
      <c r="B120" s="111"/>
      <c r="C120" s="111"/>
      <c r="D120" s="111"/>
    </row>
    <row r="121" spans="1:4" x14ac:dyDescent="0.25">
      <c r="A121" s="8"/>
      <c r="B121" s="108" t="s">
        <v>102</v>
      </c>
      <c r="C121" s="108"/>
      <c r="D121" s="21" t="s">
        <v>24</v>
      </c>
    </row>
    <row r="122" spans="1:4" x14ac:dyDescent="0.25">
      <c r="A122" s="8" t="s">
        <v>2</v>
      </c>
      <c r="B122" s="108" t="s">
        <v>22</v>
      </c>
      <c r="C122" s="108"/>
      <c r="D122" s="23">
        <f>D31</f>
        <v>0</v>
      </c>
    </row>
    <row r="123" spans="1:4" x14ac:dyDescent="0.25">
      <c r="A123" s="8" t="s">
        <v>4</v>
      </c>
      <c r="B123" s="108" t="s">
        <v>34</v>
      </c>
      <c r="C123" s="108"/>
      <c r="D123" s="23">
        <f>D69</f>
        <v>722.23421052631579</v>
      </c>
    </row>
    <row r="124" spans="1:4" x14ac:dyDescent="0.25">
      <c r="A124" s="8" t="s">
        <v>6</v>
      </c>
      <c r="B124" s="108" t="s">
        <v>66</v>
      </c>
      <c r="C124" s="108"/>
      <c r="D124" s="23">
        <f>D78</f>
        <v>0</v>
      </c>
    </row>
    <row r="125" spans="1:4" x14ac:dyDescent="0.25">
      <c r="A125" s="8" t="s">
        <v>8</v>
      </c>
      <c r="B125" s="108" t="s">
        <v>72</v>
      </c>
      <c r="C125" s="108"/>
      <c r="D125" s="23">
        <f>D99</f>
        <v>0</v>
      </c>
    </row>
    <row r="126" spans="1:4" x14ac:dyDescent="0.25">
      <c r="A126" s="8" t="s">
        <v>29</v>
      </c>
      <c r="B126" s="108" t="s">
        <v>89</v>
      </c>
      <c r="C126" s="108"/>
      <c r="D126" s="23">
        <f>D107</f>
        <v>0</v>
      </c>
    </row>
    <row r="127" spans="1:4" x14ac:dyDescent="0.25">
      <c r="A127" s="109" t="s">
        <v>103</v>
      </c>
      <c r="B127" s="109"/>
      <c r="C127" s="109"/>
      <c r="D127" s="23">
        <f>SUM(D122:D126)</f>
        <v>722.23421052631579</v>
      </c>
    </row>
    <row r="128" spans="1:4" x14ac:dyDescent="0.25">
      <c r="A128" s="8" t="s">
        <v>50</v>
      </c>
      <c r="B128" s="108" t="s">
        <v>92</v>
      </c>
      <c r="C128" s="108"/>
      <c r="D128" s="23">
        <f>D118</f>
        <v>120.02142857142857</v>
      </c>
    </row>
    <row r="129" spans="1:5" x14ac:dyDescent="0.25">
      <c r="A129" s="106" t="s">
        <v>104</v>
      </c>
      <c r="B129" s="106"/>
      <c r="C129" s="106"/>
      <c r="D129" s="24">
        <f>D127+D128</f>
        <v>842.25563909774439</v>
      </c>
      <c r="E129" s="34"/>
    </row>
    <row r="130" spans="1:5" x14ac:dyDescent="0.25">
      <c r="A130" s="110" t="s">
        <v>105</v>
      </c>
      <c r="B130" s="110"/>
      <c r="C130" s="110"/>
      <c r="D130" s="22">
        <f>D129*2</f>
        <v>1684.5112781954888</v>
      </c>
    </row>
    <row r="131" spans="1:5" x14ac:dyDescent="0.25">
      <c r="A131" s="106" t="s">
        <v>106</v>
      </c>
      <c r="B131" s="106"/>
      <c r="C131" s="106"/>
      <c r="D131" s="24">
        <f>D129*D13*12</f>
        <v>181927.21804511279</v>
      </c>
    </row>
    <row r="132" spans="1:5" x14ac:dyDescent="0.25">
      <c r="A132" s="107"/>
      <c r="B132" s="107"/>
      <c r="C132" s="107"/>
      <c r="D132" s="107"/>
    </row>
  </sheetData>
  <mergeCells count="88">
    <mergeCell ref="B7:C7"/>
    <mergeCell ref="A1:D1"/>
    <mergeCell ref="A2:D2"/>
    <mergeCell ref="A3:D3"/>
    <mergeCell ref="A4:D4"/>
    <mergeCell ref="A6:D6"/>
    <mergeCell ref="B19:C19"/>
    <mergeCell ref="B8:C8"/>
    <mergeCell ref="B9:C9"/>
    <mergeCell ref="B10:C10"/>
    <mergeCell ref="A11:D11"/>
    <mergeCell ref="A12:B12"/>
    <mergeCell ref="A13:B13"/>
    <mergeCell ref="A14:D14"/>
    <mergeCell ref="A15:D15"/>
    <mergeCell ref="A16:D16"/>
    <mergeCell ref="B17:C17"/>
    <mergeCell ref="B18:C18"/>
    <mergeCell ref="A31:C31"/>
    <mergeCell ref="B20:C20"/>
    <mergeCell ref="B21:C21"/>
    <mergeCell ref="A22:D22"/>
    <mergeCell ref="A23:D23"/>
    <mergeCell ref="B24:C24"/>
    <mergeCell ref="B25:C25"/>
    <mergeCell ref="B26:C26"/>
    <mergeCell ref="B27:C27"/>
    <mergeCell ref="B28:C28"/>
    <mergeCell ref="B29:C29"/>
    <mergeCell ref="B30:C30"/>
    <mergeCell ref="B65:C65"/>
    <mergeCell ref="A32:D32"/>
    <mergeCell ref="A33:D33"/>
    <mergeCell ref="A34:D34"/>
    <mergeCell ref="A41:B41"/>
    <mergeCell ref="A43:D43"/>
    <mergeCell ref="A53:B53"/>
    <mergeCell ref="A55:D55"/>
    <mergeCell ref="B59:C59"/>
    <mergeCell ref="B61:C61"/>
    <mergeCell ref="A62:C62"/>
    <mergeCell ref="A64:D64"/>
    <mergeCell ref="A39:B39"/>
    <mergeCell ref="B57:C57"/>
    <mergeCell ref="A63:D63"/>
    <mergeCell ref="A91:D91"/>
    <mergeCell ref="B66:C66"/>
    <mergeCell ref="B67:C67"/>
    <mergeCell ref="B68:C68"/>
    <mergeCell ref="A69:C69"/>
    <mergeCell ref="A70:D70"/>
    <mergeCell ref="A71:D71"/>
    <mergeCell ref="A78:B78"/>
    <mergeCell ref="A79:D79"/>
    <mergeCell ref="A80:D80"/>
    <mergeCell ref="A81:D81"/>
    <mergeCell ref="A89:B89"/>
    <mergeCell ref="A90:D90"/>
    <mergeCell ref="A94:B94"/>
    <mergeCell ref="A95:D95"/>
    <mergeCell ref="B96:C96"/>
    <mergeCell ref="B97:C97"/>
    <mergeCell ref="B98:C98"/>
    <mergeCell ref="A99:C99"/>
    <mergeCell ref="A100:D100"/>
    <mergeCell ref="A101:D101"/>
    <mergeCell ref="B102:C102"/>
    <mergeCell ref="B103:C103"/>
    <mergeCell ref="B104:C104"/>
    <mergeCell ref="B124:C124"/>
    <mergeCell ref="B105:C105"/>
    <mergeCell ref="A107:C107"/>
    <mergeCell ref="A108:D108"/>
    <mergeCell ref="A109:D109"/>
    <mergeCell ref="A118:B118"/>
    <mergeCell ref="A119:D119"/>
    <mergeCell ref="A120:D120"/>
    <mergeCell ref="B121:C121"/>
    <mergeCell ref="B122:C122"/>
    <mergeCell ref="B123:C123"/>
    <mergeCell ref="A131:C131"/>
    <mergeCell ref="A132:D132"/>
    <mergeCell ref="B125:C125"/>
    <mergeCell ref="B126:C126"/>
    <mergeCell ref="A127:C127"/>
    <mergeCell ref="B128:C128"/>
    <mergeCell ref="A129:C129"/>
    <mergeCell ref="A130:C130"/>
  </mergeCells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2"/>
  <sheetViews>
    <sheetView topLeftCell="A10" workbookViewId="0">
      <selection activeCell="F27" sqref="F27"/>
    </sheetView>
  </sheetViews>
  <sheetFormatPr defaultRowHeight="15" x14ac:dyDescent="0.25"/>
  <cols>
    <col min="1" max="1" width="3.5703125" style="12" customWidth="1"/>
    <col min="2" max="2" width="65" style="6" customWidth="1"/>
    <col min="3" max="3" width="16.7109375" style="26" customWidth="1"/>
    <col min="4" max="4" width="27.5703125" style="25" customWidth="1"/>
    <col min="5" max="5" width="22.140625" customWidth="1"/>
  </cols>
  <sheetData>
    <row r="1" spans="1:4" x14ac:dyDescent="0.25">
      <c r="A1" s="137" t="s">
        <v>0</v>
      </c>
      <c r="B1" s="137"/>
      <c r="C1" s="137"/>
      <c r="D1" s="137"/>
    </row>
    <row r="2" spans="1:4" x14ac:dyDescent="0.25">
      <c r="A2" s="137" t="s">
        <v>160</v>
      </c>
      <c r="B2" s="137"/>
      <c r="C2" s="137"/>
      <c r="D2" s="137"/>
    </row>
    <row r="3" spans="1:4" x14ac:dyDescent="0.25">
      <c r="A3" s="137" t="s">
        <v>114</v>
      </c>
      <c r="B3" s="137"/>
      <c r="C3" s="137"/>
      <c r="D3" s="137"/>
    </row>
    <row r="4" spans="1:4" x14ac:dyDescent="0.25">
      <c r="A4" s="137" t="s">
        <v>115</v>
      </c>
      <c r="B4" s="137"/>
      <c r="C4" s="137"/>
      <c r="D4" s="137"/>
    </row>
    <row r="5" spans="1:4" x14ac:dyDescent="0.25">
      <c r="A5" s="6"/>
      <c r="D5" s="18"/>
    </row>
    <row r="6" spans="1:4" x14ac:dyDescent="0.25">
      <c r="A6" s="138" t="s">
        <v>1</v>
      </c>
      <c r="B6" s="139"/>
      <c r="C6" s="139"/>
      <c r="D6" s="140"/>
    </row>
    <row r="7" spans="1:4" x14ac:dyDescent="0.25">
      <c r="A7" s="73" t="s">
        <v>2</v>
      </c>
      <c r="B7" s="133" t="s">
        <v>3</v>
      </c>
      <c r="C7" s="133"/>
      <c r="D7" s="80">
        <v>44927</v>
      </c>
    </row>
    <row r="8" spans="1:4" x14ac:dyDescent="0.25">
      <c r="A8" s="73" t="s">
        <v>4</v>
      </c>
      <c r="B8" s="133" t="s">
        <v>5</v>
      </c>
      <c r="C8" s="133"/>
      <c r="D8" s="2" t="s">
        <v>113</v>
      </c>
    </row>
    <row r="9" spans="1:4" x14ac:dyDescent="0.25">
      <c r="A9" s="73" t="s">
        <v>6</v>
      </c>
      <c r="B9" s="133" t="s">
        <v>7</v>
      </c>
      <c r="C9" s="133"/>
      <c r="D9" s="78">
        <v>2022</v>
      </c>
    </row>
    <row r="10" spans="1:4" x14ac:dyDescent="0.25">
      <c r="A10" s="73" t="s">
        <v>8</v>
      </c>
      <c r="B10" s="133" t="s">
        <v>9</v>
      </c>
      <c r="C10" s="133"/>
      <c r="D10" s="88" t="s">
        <v>168</v>
      </c>
    </row>
    <row r="11" spans="1:4" x14ac:dyDescent="0.25">
      <c r="A11" s="135" t="s">
        <v>10</v>
      </c>
      <c r="B11" s="135"/>
      <c r="C11" s="135"/>
      <c r="D11" s="135"/>
    </row>
    <row r="12" spans="1:4" ht="25.5" x14ac:dyDescent="0.25">
      <c r="A12" s="109" t="s">
        <v>11</v>
      </c>
      <c r="B12" s="109"/>
      <c r="C12" s="27" t="s">
        <v>12</v>
      </c>
      <c r="D12" s="21" t="s">
        <v>13</v>
      </c>
    </row>
    <row r="13" spans="1:4" x14ac:dyDescent="0.25">
      <c r="A13" s="136" t="s">
        <v>157</v>
      </c>
      <c r="B13" s="136"/>
      <c r="C13" s="28" t="s">
        <v>107</v>
      </c>
      <c r="D13" s="38">
        <v>14</v>
      </c>
    </row>
    <row r="14" spans="1:4" x14ac:dyDescent="0.25">
      <c r="A14" s="111" t="s">
        <v>14</v>
      </c>
      <c r="B14" s="111"/>
      <c r="C14" s="111"/>
      <c r="D14" s="111"/>
    </row>
    <row r="15" spans="1:4" x14ac:dyDescent="0.25">
      <c r="A15" s="135" t="s">
        <v>15</v>
      </c>
      <c r="B15" s="135"/>
      <c r="C15" s="135"/>
      <c r="D15" s="135"/>
    </row>
    <row r="16" spans="1:4" x14ac:dyDescent="0.25">
      <c r="A16" s="135" t="s">
        <v>16</v>
      </c>
      <c r="B16" s="135"/>
      <c r="C16" s="135"/>
      <c r="D16" s="135"/>
    </row>
    <row r="17" spans="1:4" x14ac:dyDescent="0.25">
      <c r="A17" s="73">
        <v>1</v>
      </c>
      <c r="B17" s="133" t="s">
        <v>17</v>
      </c>
      <c r="C17" s="133"/>
      <c r="D17" s="22" t="str">
        <f>A13</f>
        <v>PORTEIRO/VIGIA NOTURNO</v>
      </c>
    </row>
    <row r="18" spans="1:4" x14ac:dyDescent="0.25">
      <c r="A18" s="73">
        <v>2</v>
      </c>
      <c r="B18" s="133" t="s">
        <v>18</v>
      </c>
      <c r="C18" s="133"/>
      <c r="D18" s="81">
        <v>5174</v>
      </c>
    </row>
    <row r="19" spans="1:4" x14ac:dyDescent="0.25">
      <c r="A19" s="73">
        <v>3</v>
      </c>
      <c r="B19" s="133" t="s">
        <v>19</v>
      </c>
      <c r="C19" s="133"/>
      <c r="D19" s="23">
        <v>1243.5</v>
      </c>
    </row>
    <row r="20" spans="1:4" x14ac:dyDescent="0.25">
      <c r="A20" s="73">
        <v>4</v>
      </c>
      <c r="B20" s="133" t="s">
        <v>20</v>
      </c>
      <c r="C20" s="133"/>
      <c r="D20" s="19" t="s">
        <v>116</v>
      </c>
    </row>
    <row r="21" spans="1:4" x14ac:dyDescent="0.25">
      <c r="A21" s="73">
        <v>5</v>
      </c>
      <c r="B21" s="133" t="s">
        <v>21</v>
      </c>
      <c r="C21" s="133"/>
      <c r="D21" s="32">
        <v>44562</v>
      </c>
    </row>
    <row r="22" spans="1:4" x14ac:dyDescent="0.25">
      <c r="A22" s="120"/>
      <c r="B22" s="120"/>
      <c r="C22" s="120"/>
      <c r="D22" s="120"/>
    </row>
    <row r="23" spans="1:4" x14ac:dyDescent="0.25">
      <c r="A23" s="111" t="s">
        <v>22</v>
      </c>
      <c r="B23" s="111"/>
      <c r="C23" s="111"/>
      <c r="D23" s="111"/>
    </row>
    <row r="24" spans="1:4" x14ac:dyDescent="0.25">
      <c r="A24" s="74">
        <v>1</v>
      </c>
      <c r="B24" s="108" t="s">
        <v>23</v>
      </c>
      <c r="C24" s="108"/>
      <c r="D24" s="21" t="s">
        <v>24</v>
      </c>
    </row>
    <row r="25" spans="1:4" x14ac:dyDescent="0.25">
      <c r="A25" s="86" t="s">
        <v>2</v>
      </c>
      <c r="B25" s="141" t="s">
        <v>25</v>
      </c>
      <c r="C25" s="141"/>
      <c r="D25" s="87"/>
    </row>
    <row r="26" spans="1:4" x14ac:dyDescent="0.25">
      <c r="A26" s="74" t="s">
        <v>4</v>
      </c>
      <c r="B26" s="108" t="s">
        <v>26</v>
      </c>
      <c r="C26" s="108"/>
      <c r="D26" s="23">
        <v>0</v>
      </c>
    </row>
    <row r="27" spans="1:4" x14ac:dyDescent="0.25">
      <c r="A27" s="74" t="s">
        <v>6</v>
      </c>
      <c r="B27" s="108" t="s">
        <v>27</v>
      </c>
      <c r="C27" s="108"/>
      <c r="D27" s="23">
        <v>0</v>
      </c>
    </row>
    <row r="28" spans="1:4" x14ac:dyDescent="0.25">
      <c r="A28" s="74" t="s">
        <v>8</v>
      </c>
      <c r="B28" s="108" t="s">
        <v>28</v>
      </c>
      <c r="C28" s="108"/>
      <c r="D28" s="23">
        <f>TRUNC((((((D25)/220)*0.2)*7)*15),2)</f>
        <v>0</v>
      </c>
    </row>
    <row r="29" spans="1:4" x14ac:dyDescent="0.25">
      <c r="A29" s="74" t="s">
        <v>29</v>
      </c>
      <c r="B29" s="108" t="s">
        <v>30</v>
      </c>
      <c r="C29" s="108"/>
      <c r="D29" s="23">
        <v>0</v>
      </c>
    </row>
    <row r="30" spans="1:4" x14ac:dyDescent="0.25">
      <c r="A30" s="74" t="s">
        <v>31</v>
      </c>
      <c r="B30" s="108" t="s">
        <v>32</v>
      </c>
      <c r="C30" s="108"/>
      <c r="D30" s="23">
        <v>0</v>
      </c>
    </row>
    <row r="31" spans="1:4" x14ac:dyDescent="0.25">
      <c r="A31" s="124" t="s">
        <v>33</v>
      </c>
      <c r="B31" s="132"/>
      <c r="C31" s="125"/>
      <c r="D31" s="39">
        <f>SUM(D25:D30)</f>
        <v>0</v>
      </c>
    </row>
    <row r="32" spans="1:4" x14ac:dyDescent="0.25">
      <c r="A32" s="120"/>
      <c r="B32" s="120"/>
      <c r="C32" s="120"/>
      <c r="D32" s="120"/>
    </row>
    <row r="33" spans="1:4" x14ac:dyDescent="0.25">
      <c r="A33" s="111" t="s">
        <v>34</v>
      </c>
      <c r="B33" s="111"/>
      <c r="C33" s="111"/>
      <c r="D33" s="111"/>
    </row>
    <row r="34" spans="1:4" x14ac:dyDescent="0.25">
      <c r="A34" s="111" t="s">
        <v>35</v>
      </c>
      <c r="B34" s="111"/>
      <c r="C34" s="111"/>
      <c r="D34" s="111"/>
    </row>
    <row r="35" spans="1:4" x14ac:dyDescent="0.25">
      <c r="A35" s="74" t="s">
        <v>36</v>
      </c>
      <c r="B35" s="9" t="s">
        <v>37</v>
      </c>
      <c r="C35" s="27" t="s">
        <v>38</v>
      </c>
      <c r="D35" s="21" t="s">
        <v>24</v>
      </c>
    </row>
    <row r="36" spans="1:4" x14ac:dyDescent="0.25">
      <c r="A36" s="74" t="s">
        <v>2</v>
      </c>
      <c r="B36" s="10" t="s">
        <v>39</v>
      </c>
      <c r="C36" s="31">
        <v>8.3333333333333329E-2</v>
      </c>
      <c r="D36" s="23">
        <f>D31*C36</f>
        <v>0</v>
      </c>
    </row>
    <row r="37" spans="1:4" x14ac:dyDescent="0.25">
      <c r="A37" s="74" t="s">
        <v>4</v>
      </c>
      <c r="B37" s="10" t="s">
        <v>40</v>
      </c>
      <c r="C37" s="27">
        <v>9.0909090909090912E-2</v>
      </c>
      <c r="D37" s="23">
        <f>D31*C37</f>
        <v>0</v>
      </c>
    </row>
    <row r="38" spans="1:4" x14ac:dyDescent="0.25">
      <c r="A38" s="74" t="s">
        <v>6</v>
      </c>
      <c r="B38" s="10" t="s">
        <v>117</v>
      </c>
      <c r="C38" s="31">
        <f>12.1%-C37</f>
        <v>3.0090909090909085E-2</v>
      </c>
      <c r="D38" s="23">
        <f>D31*C38</f>
        <v>0</v>
      </c>
    </row>
    <row r="39" spans="1:4" x14ac:dyDescent="0.25">
      <c r="A39" s="128" t="s">
        <v>118</v>
      </c>
      <c r="B39" s="129"/>
      <c r="C39" s="44">
        <f>SUM(C36:C38)</f>
        <v>0.20433333333333334</v>
      </c>
      <c r="D39" s="39">
        <f>SUM(D36:D38)</f>
        <v>0</v>
      </c>
    </row>
    <row r="40" spans="1:4" x14ac:dyDescent="0.25">
      <c r="A40" s="40" t="s">
        <v>8</v>
      </c>
      <c r="B40" s="41" t="s">
        <v>119</v>
      </c>
      <c r="C40" s="43">
        <f>C53*C39</f>
        <v>7.5194666666666674E-2</v>
      </c>
      <c r="D40" s="42">
        <f>D31*C40</f>
        <v>0</v>
      </c>
    </row>
    <row r="41" spans="1:4" x14ac:dyDescent="0.25">
      <c r="A41" s="124" t="s">
        <v>33</v>
      </c>
      <c r="B41" s="125"/>
      <c r="C41" s="44">
        <f>SUM(C39:C40)</f>
        <v>0.279528</v>
      </c>
      <c r="D41" s="39">
        <f>SUM(D39:D40)</f>
        <v>0</v>
      </c>
    </row>
    <row r="42" spans="1:4" x14ac:dyDescent="0.25">
      <c r="A42" s="76"/>
      <c r="B42" s="77"/>
      <c r="C42" s="31"/>
      <c r="D42" s="23"/>
    </row>
    <row r="43" spans="1:4" x14ac:dyDescent="0.25">
      <c r="A43" s="106" t="s">
        <v>42</v>
      </c>
      <c r="B43" s="106"/>
      <c r="C43" s="106"/>
      <c r="D43" s="106"/>
    </row>
    <row r="44" spans="1:4" x14ac:dyDescent="0.25">
      <c r="A44" s="74" t="s">
        <v>43</v>
      </c>
      <c r="B44" s="74" t="s">
        <v>44</v>
      </c>
      <c r="C44" s="27" t="s">
        <v>38</v>
      </c>
      <c r="D44" s="21" t="s">
        <v>24</v>
      </c>
    </row>
    <row r="45" spans="1:4" x14ac:dyDescent="0.25">
      <c r="A45" s="74" t="s">
        <v>2</v>
      </c>
      <c r="B45" s="10" t="s">
        <v>45</v>
      </c>
      <c r="C45" s="31">
        <v>0.2</v>
      </c>
      <c r="D45" s="23">
        <f t="shared" ref="D45:D52" si="0">($D$31+$D$41)*C45</f>
        <v>0</v>
      </c>
    </row>
    <row r="46" spans="1:4" x14ac:dyDescent="0.25">
      <c r="A46" s="74" t="s">
        <v>4</v>
      </c>
      <c r="B46" s="10" t="s">
        <v>46</v>
      </c>
      <c r="C46" s="31">
        <v>2.5000000000000001E-2</v>
      </c>
      <c r="D46" s="23">
        <f t="shared" si="0"/>
        <v>0</v>
      </c>
    </row>
    <row r="47" spans="1:4" x14ac:dyDescent="0.25">
      <c r="A47" s="74" t="s">
        <v>6</v>
      </c>
      <c r="B47" s="10" t="s">
        <v>47</v>
      </c>
      <c r="C47" s="31">
        <v>0.03</v>
      </c>
      <c r="D47" s="23">
        <f t="shared" si="0"/>
        <v>0</v>
      </c>
    </row>
    <row r="48" spans="1:4" x14ac:dyDescent="0.25">
      <c r="A48" s="74" t="s">
        <v>8</v>
      </c>
      <c r="B48" s="10" t="s">
        <v>48</v>
      </c>
      <c r="C48" s="31">
        <v>1.4999999999999999E-2</v>
      </c>
      <c r="D48" s="23">
        <f t="shared" si="0"/>
        <v>0</v>
      </c>
    </row>
    <row r="49" spans="1:6" x14ac:dyDescent="0.25">
      <c r="A49" s="74" t="s">
        <v>29</v>
      </c>
      <c r="B49" s="10" t="s">
        <v>49</v>
      </c>
      <c r="C49" s="31">
        <v>0.01</v>
      </c>
      <c r="D49" s="23">
        <f t="shared" si="0"/>
        <v>0</v>
      </c>
    </row>
    <row r="50" spans="1:6" x14ac:dyDescent="0.25">
      <c r="A50" s="74" t="s">
        <v>50</v>
      </c>
      <c r="B50" s="10" t="s">
        <v>51</v>
      </c>
      <c r="C50" s="31">
        <v>6.0000000000000001E-3</v>
      </c>
      <c r="D50" s="23">
        <f t="shared" si="0"/>
        <v>0</v>
      </c>
    </row>
    <row r="51" spans="1:6" x14ac:dyDescent="0.25">
      <c r="A51" s="74" t="s">
        <v>31</v>
      </c>
      <c r="B51" s="10" t="s">
        <v>52</v>
      </c>
      <c r="C51" s="31">
        <v>2E-3</v>
      </c>
      <c r="D51" s="23">
        <f t="shared" si="0"/>
        <v>0</v>
      </c>
    </row>
    <row r="52" spans="1:6" x14ac:dyDescent="0.25">
      <c r="A52" s="74" t="s">
        <v>53</v>
      </c>
      <c r="B52" s="10" t="s">
        <v>54</v>
      </c>
      <c r="C52" s="31">
        <v>0.08</v>
      </c>
      <c r="D52" s="23">
        <f t="shared" si="0"/>
        <v>0</v>
      </c>
    </row>
    <row r="53" spans="1:6" x14ac:dyDescent="0.25">
      <c r="A53" s="126" t="s">
        <v>41</v>
      </c>
      <c r="B53" s="126"/>
      <c r="C53" s="44">
        <f>SUM(C45:C52)</f>
        <v>0.36800000000000005</v>
      </c>
      <c r="D53" s="39">
        <f>SUM(D45:D52)</f>
        <v>0</v>
      </c>
    </row>
    <row r="54" spans="1:6" x14ac:dyDescent="0.25">
      <c r="A54" s="66"/>
      <c r="B54" s="66"/>
      <c r="C54" s="67"/>
      <c r="D54" s="68"/>
    </row>
    <row r="55" spans="1:6" x14ac:dyDescent="0.25">
      <c r="A55" s="127" t="s">
        <v>55</v>
      </c>
      <c r="B55" s="127"/>
      <c r="C55" s="127"/>
      <c r="D55" s="127"/>
    </row>
    <row r="56" spans="1:6" x14ac:dyDescent="0.25">
      <c r="A56" s="74" t="s">
        <v>56</v>
      </c>
      <c r="B56" s="10" t="s">
        <v>57</v>
      </c>
      <c r="C56" s="27" t="s">
        <v>58</v>
      </c>
      <c r="D56" s="21" t="s">
        <v>24</v>
      </c>
    </row>
    <row r="57" spans="1:6" ht="30" x14ac:dyDescent="0.25">
      <c r="A57" s="74" t="s">
        <v>2</v>
      </c>
      <c r="B57" s="130" t="s">
        <v>59</v>
      </c>
      <c r="C57" s="131"/>
      <c r="D57" s="23">
        <f>IF(F57*2*15-6%*D25&lt;0,0,F57*2*15-6%*D25)</f>
        <v>338.68421052631578</v>
      </c>
      <c r="E57" s="45" t="s">
        <v>120</v>
      </c>
      <c r="F57" s="65">
        <f>'CUSTO DE DESLOCAMENTO'!E24</f>
        <v>11.289473684210526</v>
      </c>
    </row>
    <row r="58" spans="1:6" x14ac:dyDescent="0.25">
      <c r="A58" s="74" t="s">
        <v>4</v>
      </c>
      <c r="B58" s="75" t="s">
        <v>60</v>
      </c>
      <c r="C58" s="30">
        <v>25.57</v>
      </c>
      <c r="D58" s="23">
        <f>C58*15</f>
        <v>383.55</v>
      </c>
    </row>
    <row r="59" spans="1:6" x14ac:dyDescent="0.25">
      <c r="A59" s="74" t="s">
        <v>6</v>
      </c>
      <c r="B59" s="108" t="s">
        <v>61</v>
      </c>
      <c r="C59" s="108"/>
      <c r="D59" s="23">
        <v>0</v>
      </c>
    </row>
    <row r="60" spans="1:6" x14ac:dyDescent="0.25">
      <c r="A60" s="74" t="s">
        <v>8</v>
      </c>
      <c r="B60" s="75" t="s">
        <v>62</v>
      </c>
      <c r="C60" s="29"/>
      <c r="D60" s="23">
        <v>0</v>
      </c>
    </row>
    <row r="61" spans="1:6" x14ac:dyDescent="0.25">
      <c r="A61" s="74" t="s">
        <v>29</v>
      </c>
      <c r="B61" s="108" t="s">
        <v>63</v>
      </c>
      <c r="C61" s="108"/>
      <c r="D61" s="23">
        <v>0</v>
      </c>
    </row>
    <row r="62" spans="1:6" x14ac:dyDescent="0.25">
      <c r="A62" s="119" t="s">
        <v>33</v>
      </c>
      <c r="B62" s="119"/>
      <c r="C62" s="119"/>
      <c r="D62" s="69">
        <f>SUM(D57:D61)</f>
        <v>722.23421052631579</v>
      </c>
    </row>
    <row r="63" spans="1:6" x14ac:dyDescent="0.25">
      <c r="A63" s="115"/>
      <c r="B63" s="123"/>
      <c r="C63" s="123"/>
      <c r="D63" s="116"/>
    </row>
    <row r="64" spans="1:6" x14ac:dyDescent="0.25">
      <c r="A64" s="111" t="s">
        <v>64</v>
      </c>
      <c r="B64" s="111"/>
      <c r="C64" s="111"/>
      <c r="D64" s="111"/>
    </row>
    <row r="65" spans="1:4" x14ac:dyDescent="0.25">
      <c r="A65" s="74">
        <v>2</v>
      </c>
      <c r="B65" s="108" t="s">
        <v>65</v>
      </c>
      <c r="C65" s="108"/>
      <c r="D65" s="21" t="s">
        <v>24</v>
      </c>
    </row>
    <row r="66" spans="1:4" x14ac:dyDescent="0.25">
      <c r="A66" s="74" t="s">
        <v>36</v>
      </c>
      <c r="B66" s="108" t="s">
        <v>37</v>
      </c>
      <c r="C66" s="108"/>
      <c r="D66" s="23">
        <f>D41</f>
        <v>0</v>
      </c>
    </row>
    <row r="67" spans="1:4" x14ac:dyDescent="0.25">
      <c r="A67" s="74" t="s">
        <v>43</v>
      </c>
      <c r="B67" s="108" t="s">
        <v>44</v>
      </c>
      <c r="C67" s="108"/>
      <c r="D67" s="23">
        <f>D53</f>
        <v>0</v>
      </c>
    </row>
    <row r="68" spans="1:4" x14ac:dyDescent="0.25">
      <c r="A68" s="74" t="s">
        <v>56</v>
      </c>
      <c r="B68" s="108" t="s">
        <v>57</v>
      </c>
      <c r="C68" s="108"/>
      <c r="D68" s="23">
        <f>D62</f>
        <v>722.23421052631579</v>
      </c>
    </row>
    <row r="69" spans="1:4" x14ac:dyDescent="0.25">
      <c r="A69" s="119" t="s">
        <v>33</v>
      </c>
      <c r="B69" s="119"/>
      <c r="C69" s="119"/>
      <c r="D69" s="70">
        <f>SUM(D66:D68)</f>
        <v>722.23421052631579</v>
      </c>
    </row>
    <row r="70" spans="1:4" x14ac:dyDescent="0.25">
      <c r="A70" s="120"/>
      <c r="B70" s="120"/>
      <c r="C70" s="120"/>
      <c r="D70" s="120"/>
    </row>
    <row r="71" spans="1:4" x14ac:dyDescent="0.25">
      <c r="A71" s="111" t="s">
        <v>66</v>
      </c>
      <c r="B71" s="111"/>
      <c r="C71" s="111"/>
      <c r="D71" s="111"/>
    </row>
    <row r="72" spans="1:4" x14ac:dyDescent="0.25">
      <c r="A72" s="74">
        <v>3</v>
      </c>
      <c r="B72" s="9" t="s">
        <v>67</v>
      </c>
      <c r="C72" s="27" t="s">
        <v>38</v>
      </c>
      <c r="D72" s="21" t="s">
        <v>24</v>
      </c>
    </row>
    <row r="73" spans="1:4" x14ac:dyDescent="0.25">
      <c r="A73" s="74" t="s">
        <v>2</v>
      </c>
      <c r="B73" s="9" t="s">
        <v>68</v>
      </c>
      <c r="C73" s="31">
        <f>5%/12</f>
        <v>4.1666666666666666E-3</v>
      </c>
      <c r="D73" s="23">
        <f>D31*C73</f>
        <v>0</v>
      </c>
    </row>
    <row r="74" spans="1:4" x14ac:dyDescent="0.25">
      <c r="A74" s="74" t="s">
        <v>4</v>
      </c>
      <c r="B74" s="9" t="s">
        <v>69</v>
      </c>
      <c r="C74" s="31">
        <f>C73*C52</f>
        <v>3.3333333333333332E-4</v>
      </c>
      <c r="D74" s="23">
        <f>D73*C74</f>
        <v>0</v>
      </c>
    </row>
    <row r="75" spans="1:4" x14ac:dyDescent="0.25">
      <c r="A75" s="74" t="s">
        <v>6</v>
      </c>
      <c r="B75" s="9" t="s">
        <v>70</v>
      </c>
      <c r="C75" s="31">
        <f>7/30/12</f>
        <v>1.9444444444444445E-2</v>
      </c>
      <c r="D75" s="23">
        <f>D31*C75</f>
        <v>0</v>
      </c>
    </row>
    <row r="76" spans="1:4" x14ac:dyDescent="0.25">
      <c r="A76" s="74" t="s">
        <v>8</v>
      </c>
      <c r="B76" s="9" t="s">
        <v>71</v>
      </c>
      <c r="C76" s="31">
        <f>C53*C75</f>
        <v>7.1555555555555565E-3</v>
      </c>
      <c r="D76" s="23">
        <f>D31*C76</f>
        <v>0</v>
      </c>
    </row>
    <row r="77" spans="1:4" x14ac:dyDescent="0.25">
      <c r="A77" s="74" t="s">
        <v>29</v>
      </c>
      <c r="B77" s="9" t="s">
        <v>156</v>
      </c>
      <c r="C77" s="31">
        <v>0.04</v>
      </c>
      <c r="D77" s="23">
        <f>D31*C77</f>
        <v>0</v>
      </c>
    </row>
    <row r="78" spans="1:4" x14ac:dyDescent="0.25">
      <c r="A78" s="121" t="s">
        <v>41</v>
      </c>
      <c r="B78" s="122"/>
      <c r="C78" s="71">
        <f>SUM(C73:C77)</f>
        <v>7.1099999999999997E-2</v>
      </c>
      <c r="D78" s="69">
        <f>SUM(D73:D77)</f>
        <v>0</v>
      </c>
    </row>
    <row r="79" spans="1:4" x14ac:dyDescent="0.25">
      <c r="A79" s="107"/>
      <c r="B79" s="107"/>
      <c r="C79" s="107"/>
      <c r="D79" s="107"/>
    </row>
    <row r="80" spans="1:4" x14ac:dyDescent="0.25">
      <c r="A80" s="111" t="s">
        <v>72</v>
      </c>
      <c r="B80" s="111"/>
      <c r="C80" s="111"/>
      <c r="D80" s="111"/>
    </row>
    <row r="81" spans="1:4" x14ac:dyDescent="0.25">
      <c r="A81" s="112" t="s">
        <v>73</v>
      </c>
      <c r="B81" s="113"/>
      <c r="C81" s="113"/>
      <c r="D81" s="114"/>
    </row>
    <row r="82" spans="1:4" x14ac:dyDescent="0.25">
      <c r="A82" s="74" t="s">
        <v>74</v>
      </c>
      <c r="B82" s="10" t="s">
        <v>75</v>
      </c>
      <c r="C82" s="27" t="s">
        <v>38</v>
      </c>
      <c r="D82" s="21" t="s">
        <v>24</v>
      </c>
    </row>
    <row r="83" spans="1:4" x14ac:dyDescent="0.25">
      <c r="A83" s="74" t="s">
        <v>2</v>
      </c>
      <c r="B83" s="10" t="s">
        <v>76</v>
      </c>
      <c r="C83" s="72">
        <v>0</v>
      </c>
      <c r="D83" s="23">
        <f t="shared" ref="D83:D88" si="1">$D$31*C83</f>
        <v>0</v>
      </c>
    </row>
    <row r="84" spans="1:4" x14ac:dyDescent="0.25">
      <c r="A84" s="74" t="s">
        <v>4</v>
      </c>
      <c r="B84" s="10" t="s">
        <v>77</v>
      </c>
      <c r="C84" s="31">
        <v>2.8E-3</v>
      </c>
      <c r="D84" s="23">
        <f t="shared" si="1"/>
        <v>0</v>
      </c>
    </row>
    <row r="85" spans="1:4" x14ac:dyDescent="0.25">
      <c r="A85" s="74" t="s">
        <v>6</v>
      </c>
      <c r="B85" s="10" t="s">
        <v>78</v>
      </c>
      <c r="C85" s="31">
        <v>8.0000000000000004E-4</v>
      </c>
      <c r="D85" s="23">
        <f t="shared" si="1"/>
        <v>0</v>
      </c>
    </row>
    <row r="86" spans="1:4" x14ac:dyDescent="0.25">
      <c r="A86" s="74" t="s">
        <v>8</v>
      </c>
      <c r="B86" s="10" t="s">
        <v>79</v>
      </c>
      <c r="C86" s="31">
        <v>3.3E-3</v>
      </c>
      <c r="D86" s="23">
        <f t="shared" si="1"/>
        <v>0</v>
      </c>
    </row>
    <row r="87" spans="1:4" x14ac:dyDescent="0.25">
      <c r="A87" s="74" t="s">
        <v>29</v>
      </c>
      <c r="B87" s="10" t="s">
        <v>80</v>
      </c>
      <c r="C87" s="31">
        <v>5.9999999999999995E-4</v>
      </c>
      <c r="D87" s="23">
        <f t="shared" si="1"/>
        <v>0</v>
      </c>
    </row>
    <row r="88" spans="1:4" x14ac:dyDescent="0.25">
      <c r="A88" s="74" t="s">
        <v>50</v>
      </c>
      <c r="B88" s="10" t="s">
        <v>81</v>
      </c>
      <c r="C88" s="72">
        <v>0</v>
      </c>
      <c r="D88" s="23">
        <f t="shared" si="1"/>
        <v>0</v>
      </c>
    </row>
    <row r="89" spans="1:4" x14ac:dyDescent="0.25">
      <c r="A89" s="121" t="s">
        <v>41</v>
      </c>
      <c r="B89" s="122"/>
      <c r="C89" s="71">
        <f>SUM(C83:C88)</f>
        <v>7.4999999999999997E-3</v>
      </c>
      <c r="D89" s="69">
        <f>SUM(D83:D88)</f>
        <v>0</v>
      </c>
    </row>
    <row r="90" spans="1:4" x14ac:dyDescent="0.25">
      <c r="A90" s="115"/>
      <c r="B90" s="123"/>
      <c r="C90" s="123"/>
      <c r="D90" s="123"/>
    </row>
    <row r="91" spans="1:4" x14ac:dyDescent="0.25">
      <c r="A91" s="117" t="s">
        <v>82</v>
      </c>
      <c r="B91" s="118"/>
      <c r="C91" s="118"/>
      <c r="D91" s="118"/>
    </row>
    <row r="92" spans="1:4" x14ac:dyDescent="0.25">
      <c r="A92" s="74" t="s">
        <v>83</v>
      </c>
      <c r="B92" s="10" t="s">
        <v>84</v>
      </c>
      <c r="C92" s="27" t="s">
        <v>38</v>
      </c>
      <c r="D92" s="21" t="s">
        <v>24</v>
      </c>
    </row>
    <row r="93" spans="1:4" x14ac:dyDescent="0.25">
      <c r="A93" s="74" t="s">
        <v>2</v>
      </c>
      <c r="B93" s="9" t="s">
        <v>85</v>
      </c>
      <c r="C93" s="27"/>
      <c r="D93" s="20">
        <f>TRUNC((((((D25))/220)*1.5)*15),2)</f>
        <v>0</v>
      </c>
    </row>
    <row r="94" spans="1:4" x14ac:dyDescent="0.25">
      <c r="A94" s="115" t="s">
        <v>41</v>
      </c>
      <c r="B94" s="116"/>
      <c r="C94" s="27">
        <f>SUM(C93)</f>
        <v>0</v>
      </c>
      <c r="D94" s="23">
        <f>SUM(D93)</f>
        <v>0</v>
      </c>
    </row>
    <row r="95" spans="1:4" x14ac:dyDescent="0.25">
      <c r="A95" s="111" t="s">
        <v>86</v>
      </c>
      <c r="B95" s="111"/>
      <c r="C95" s="111"/>
      <c r="D95" s="111"/>
    </row>
    <row r="96" spans="1:4" x14ac:dyDescent="0.25">
      <c r="A96" s="74">
        <v>4</v>
      </c>
      <c r="B96" s="108" t="s">
        <v>87</v>
      </c>
      <c r="C96" s="108"/>
      <c r="D96" s="21" t="s">
        <v>24</v>
      </c>
    </row>
    <row r="97" spans="1:4" x14ac:dyDescent="0.25">
      <c r="A97" s="74" t="s">
        <v>74</v>
      </c>
      <c r="B97" s="108" t="s">
        <v>88</v>
      </c>
      <c r="C97" s="108"/>
      <c r="D97" s="23">
        <f>D89</f>
        <v>0</v>
      </c>
    </row>
    <row r="98" spans="1:4" x14ac:dyDescent="0.25">
      <c r="A98" s="74" t="s">
        <v>83</v>
      </c>
      <c r="B98" s="108" t="s">
        <v>84</v>
      </c>
      <c r="C98" s="108"/>
      <c r="D98" s="23">
        <f>D94</f>
        <v>0</v>
      </c>
    </row>
    <row r="99" spans="1:4" x14ac:dyDescent="0.25">
      <c r="A99" s="109" t="s">
        <v>33</v>
      </c>
      <c r="B99" s="109"/>
      <c r="C99" s="109"/>
      <c r="D99" s="23">
        <f>SUM(D97:D98)</f>
        <v>0</v>
      </c>
    </row>
    <row r="100" spans="1:4" x14ac:dyDescent="0.25">
      <c r="A100" s="107"/>
      <c r="B100" s="107"/>
      <c r="C100" s="107"/>
      <c r="D100" s="107"/>
    </row>
    <row r="101" spans="1:4" x14ac:dyDescent="0.25">
      <c r="A101" s="112" t="s">
        <v>89</v>
      </c>
      <c r="B101" s="113"/>
      <c r="C101" s="113"/>
      <c r="D101" s="114"/>
    </row>
    <row r="102" spans="1:4" x14ac:dyDescent="0.25">
      <c r="A102" s="74">
        <v>5</v>
      </c>
      <c r="B102" s="108" t="s">
        <v>90</v>
      </c>
      <c r="C102" s="108"/>
      <c r="D102" s="21" t="s">
        <v>24</v>
      </c>
    </row>
    <row r="103" spans="1:4" x14ac:dyDescent="0.25">
      <c r="A103" s="74" t="s">
        <v>2</v>
      </c>
      <c r="B103" s="108" t="s">
        <v>91</v>
      </c>
      <c r="C103" s="108"/>
      <c r="D103" s="23"/>
    </row>
    <row r="104" spans="1:4" x14ac:dyDescent="0.25">
      <c r="A104" s="74" t="s">
        <v>4</v>
      </c>
      <c r="B104" s="108" t="s">
        <v>167</v>
      </c>
      <c r="C104" s="108"/>
      <c r="D104" s="23"/>
    </row>
    <row r="105" spans="1:4" x14ac:dyDescent="0.25">
      <c r="A105" s="74" t="s">
        <v>6</v>
      </c>
      <c r="B105" s="108" t="s">
        <v>32</v>
      </c>
      <c r="C105" s="108"/>
      <c r="D105" s="94" t="s">
        <v>166</v>
      </c>
    </row>
    <row r="106" spans="1:4" x14ac:dyDescent="0.25">
      <c r="A106" s="74" t="s">
        <v>8</v>
      </c>
      <c r="D106" s="23">
        <v>0</v>
      </c>
    </row>
    <row r="107" spans="1:4" x14ac:dyDescent="0.25">
      <c r="A107" s="109" t="s">
        <v>41</v>
      </c>
      <c r="B107" s="109"/>
      <c r="C107" s="109"/>
      <c r="D107" s="23">
        <f>SUM(D103:D106)</f>
        <v>0</v>
      </c>
    </row>
    <row r="108" spans="1:4" x14ac:dyDescent="0.25">
      <c r="A108" s="107"/>
      <c r="B108" s="107"/>
      <c r="C108" s="107"/>
      <c r="D108" s="107"/>
    </row>
    <row r="109" spans="1:4" x14ac:dyDescent="0.25">
      <c r="A109" s="111" t="s">
        <v>92</v>
      </c>
      <c r="B109" s="111"/>
      <c r="C109" s="111"/>
      <c r="D109" s="111"/>
    </row>
    <row r="110" spans="1:4" x14ac:dyDescent="0.25">
      <c r="A110" s="74">
        <v>6</v>
      </c>
      <c r="B110" s="75" t="s">
        <v>93</v>
      </c>
      <c r="C110" s="27" t="s">
        <v>38</v>
      </c>
      <c r="D110" s="21" t="s">
        <v>24</v>
      </c>
    </row>
    <row r="111" spans="1:4" x14ac:dyDescent="0.25">
      <c r="A111" s="74" t="s">
        <v>2</v>
      </c>
      <c r="B111" s="75" t="s">
        <v>94</v>
      </c>
      <c r="C111" s="4"/>
      <c r="D111" s="23">
        <f>D127*C111</f>
        <v>0</v>
      </c>
    </row>
    <row r="112" spans="1:4" x14ac:dyDescent="0.25">
      <c r="A112" s="74" t="s">
        <v>4</v>
      </c>
      <c r="B112" s="75" t="s">
        <v>95</v>
      </c>
      <c r="C112" s="4"/>
      <c r="D112" s="23">
        <f>(D111+D127)*C112</f>
        <v>0</v>
      </c>
    </row>
    <row r="113" spans="1:4" x14ac:dyDescent="0.25">
      <c r="A113" s="74" t="s">
        <v>6</v>
      </c>
      <c r="B113" s="10" t="s">
        <v>96</v>
      </c>
      <c r="C113" s="4">
        <v>0.14249999999999999</v>
      </c>
      <c r="D113" s="10"/>
    </row>
    <row r="114" spans="1:4" x14ac:dyDescent="0.25">
      <c r="A114" s="74"/>
      <c r="B114" s="75" t="s">
        <v>97</v>
      </c>
      <c r="C114" s="4">
        <v>1.6500000000000001E-2</v>
      </c>
      <c r="D114" s="23">
        <f>(D127+D111+D112)/(1-C113)*C114</f>
        <v>13.897218045112782</v>
      </c>
    </row>
    <row r="115" spans="1:4" x14ac:dyDescent="0.25">
      <c r="A115" s="74"/>
      <c r="B115" s="75" t="s">
        <v>98</v>
      </c>
      <c r="C115" s="4">
        <v>7.5999999999999998E-2</v>
      </c>
      <c r="D115" s="23">
        <f>(D127+D111+D112)/(1-C113)*C115</f>
        <v>64.011428571428567</v>
      </c>
    </row>
    <row r="116" spans="1:4" x14ac:dyDescent="0.25">
      <c r="A116" s="74"/>
      <c r="B116" s="75" t="s">
        <v>99</v>
      </c>
      <c r="C116" s="4">
        <v>0</v>
      </c>
      <c r="D116" s="23">
        <f>(D127+D111+D112)/(1-C113)*C116</f>
        <v>0</v>
      </c>
    </row>
    <row r="117" spans="1:4" x14ac:dyDescent="0.25">
      <c r="A117" s="74"/>
      <c r="B117" s="75" t="s">
        <v>100</v>
      </c>
      <c r="C117" s="4">
        <v>0.05</v>
      </c>
      <c r="D117" s="23">
        <f>(D127+D111+D112)/(1-C113)*C117</f>
        <v>42.112781954887218</v>
      </c>
    </row>
    <row r="118" spans="1:4" x14ac:dyDescent="0.25">
      <c r="A118" s="109" t="s">
        <v>41</v>
      </c>
      <c r="B118" s="109"/>
      <c r="C118" s="4">
        <f>SUM(C111,C112,C114,C115,C116,C117)</f>
        <v>0.14250000000000002</v>
      </c>
      <c r="D118" s="23">
        <f>SUM(D111,D112,D114,D115,D116,D117)</f>
        <v>120.02142857142857</v>
      </c>
    </row>
    <row r="119" spans="1:4" x14ac:dyDescent="0.25">
      <c r="A119" s="107"/>
      <c r="B119" s="107"/>
      <c r="C119" s="107"/>
      <c r="D119" s="107"/>
    </row>
    <row r="120" spans="1:4" x14ac:dyDescent="0.25">
      <c r="A120" s="111" t="s">
        <v>101</v>
      </c>
      <c r="B120" s="111"/>
      <c r="C120" s="111"/>
      <c r="D120" s="111"/>
    </row>
    <row r="121" spans="1:4" x14ac:dyDescent="0.25">
      <c r="A121" s="74"/>
      <c r="B121" s="108" t="s">
        <v>102</v>
      </c>
      <c r="C121" s="108"/>
      <c r="D121" s="21" t="s">
        <v>24</v>
      </c>
    </row>
    <row r="122" spans="1:4" x14ac:dyDescent="0.25">
      <c r="A122" s="74" t="s">
        <v>2</v>
      </c>
      <c r="B122" s="108" t="s">
        <v>22</v>
      </c>
      <c r="C122" s="108"/>
      <c r="D122" s="23">
        <f>D31</f>
        <v>0</v>
      </c>
    </row>
    <row r="123" spans="1:4" x14ac:dyDescent="0.25">
      <c r="A123" s="74" t="s">
        <v>4</v>
      </c>
      <c r="B123" s="108" t="s">
        <v>34</v>
      </c>
      <c r="C123" s="108"/>
      <c r="D123" s="23">
        <f>D69</f>
        <v>722.23421052631579</v>
      </c>
    </row>
    <row r="124" spans="1:4" x14ac:dyDescent="0.25">
      <c r="A124" s="74" t="s">
        <v>6</v>
      </c>
      <c r="B124" s="108" t="s">
        <v>66</v>
      </c>
      <c r="C124" s="108"/>
      <c r="D124" s="23">
        <f>D78</f>
        <v>0</v>
      </c>
    </row>
    <row r="125" spans="1:4" x14ac:dyDescent="0.25">
      <c r="A125" s="74" t="s">
        <v>8</v>
      </c>
      <c r="B125" s="108" t="s">
        <v>72</v>
      </c>
      <c r="C125" s="108"/>
      <c r="D125" s="23">
        <f>D99</f>
        <v>0</v>
      </c>
    </row>
    <row r="126" spans="1:4" x14ac:dyDescent="0.25">
      <c r="A126" s="74" t="s">
        <v>29</v>
      </c>
      <c r="B126" s="108" t="s">
        <v>89</v>
      </c>
      <c r="C126" s="108"/>
      <c r="D126" s="23">
        <f>D107</f>
        <v>0</v>
      </c>
    </row>
    <row r="127" spans="1:4" x14ac:dyDescent="0.25">
      <c r="A127" s="109" t="s">
        <v>103</v>
      </c>
      <c r="B127" s="109"/>
      <c r="C127" s="109"/>
      <c r="D127" s="23">
        <f>SUM(D122:D126)</f>
        <v>722.23421052631579</v>
      </c>
    </row>
    <row r="128" spans="1:4" x14ac:dyDescent="0.25">
      <c r="A128" s="74" t="s">
        <v>50</v>
      </c>
      <c r="B128" s="108" t="s">
        <v>92</v>
      </c>
      <c r="C128" s="108"/>
      <c r="D128" s="23">
        <f>D118</f>
        <v>120.02142857142857</v>
      </c>
    </row>
    <row r="129" spans="1:5" x14ac:dyDescent="0.25">
      <c r="A129" s="106" t="s">
        <v>104</v>
      </c>
      <c r="B129" s="106"/>
      <c r="C129" s="106"/>
      <c r="D129" s="24">
        <f>D127+D128</f>
        <v>842.25563909774439</v>
      </c>
      <c r="E129" s="34"/>
    </row>
    <row r="130" spans="1:5" x14ac:dyDescent="0.25">
      <c r="A130" s="110" t="s">
        <v>105</v>
      </c>
      <c r="B130" s="110"/>
      <c r="C130" s="110"/>
      <c r="D130" s="22">
        <f>D129*2</f>
        <v>1684.5112781954888</v>
      </c>
    </row>
    <row r="131" spans="1:5" x14ac:dyDescent="0.25">
      <c r="A131" s="106" t="s">
        <v>106</v>
      </c>
      <c r="B131" s="106"/>
      <c r="C131" s="106"/>
      <c r="D131" s="24">
        <f>D129*D13*12</f>
        <v>141498.94736842107</v>
      </c>
    </row>
    <row r="132" spans="1:5" x14ac:dyDescent="0.25">
      <c r="A132" s="107"/>
      <c r="B132" s="107"/>
      <c r="C132" s="107"/>
      <c r="D132" s="107"/>
    </row>
  </sheetData>
  <mergeCells count="88">
    <mergeCell ref="B128:C128"/>
    <mergeCell ref="A129:C129"/>
    <mergeCell ref="A130:C130"/>
    <mergeCell ref="A131:C131"/>
    <mergeCell ref="A132:D132"/>
    <mergeCell ref="A127:C127"/>
    <mergeCell ref="A108:D108"/>
    <mergeCell ref="A109:D109"/>
    <mergeCell ref="A118:B118"/>
    <mergeCell ref="A119:D119"/>
    <mergeCell ref="A120:D120"/>
    <mergeCell ref="B121:C121"/>
    <mergeCell ref="B122:C122"/>
    <mergeCell ref="B123:C123"/>
    <mergeCell ref="B124:C124"/>
    <mergeCell ref="B125:C125"/>
    <mergeCell ref="B126:C126"/>
    <mergeCell ref="B102:C102"/>
    <mergeCell ref="B103:C103"/>
    <mergeCell ref="B104:C104"/>
    <mergeCell ref="B105:C105"/>
    <mergeCell ref="A107:C107"/>
    <mergeCell ref="A101:D101"/>
    <mergeCell ref="A81:D81"/>
    <mergeCell ref="A89:B89"/>
    <mergeCell ref="A90:D90"/>
    <mergeCell ref="A91:D91"/>
    <mergeCell ref="A94:B94"/>
    <mergeCell ref="A95:D95"/>
    <mergeCell ref="B96:C96"/>
    <mergeCell ref="B97:C97"/>
    <mergeCell ref="B98:C98"/>
    <mergeCell ref="A99:C99"/>
    <mergeCell ref="A100:D100"/>
    <mergeCell ref="A80:D80"/>
    <mergeCell ref="A63:D63"/>
    <mergeCell ref="A64:D64"/>
    <mergeCell ref="B65:C65"/>
    <mergeCell ref="B66:C66"/>
    <mergeCell ref="B67:C67"/>
    <mergeCell ref="B68:C68"/>
    <mergeCell ref="A69:C69"/>
    <mergeCell ref="A70:D70"/>
    <mergeCell ref="A71:D71"/>
    <mergeCell ref="A78:B78"/>
    <mergeCell ref="A79:D79"/>
    <mergeCell ref="A62:C62"/>
    <mergeCell ref="A32:D32"/>
    <mergeCell ref="A33:D33"/>
    <mergeCell ref="A34:D34"/>
    <mergeCell ref="A39:B39"/>
    <mergeCell ref="A41:B41"/>
    <mergeCell ref="A43:D43"/>
    <mergeCell ref="A53:B53"/>
    <mergeCell ref="A55:D55"/>
    <mergeCell ref="B57:C57"/>
    <mergeCell ref="B59:C59"/>
    <mergeCell ref="B61:C61"/>
    <mergeCell ref="A31:C31"/>
    <mergeCell ref="B20:C20"/>
    <mergeCell ref="B21:C21"/>
    <mergeCell ref="A22:D22"/>
    <mergeCell ref="A23:D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A11:D11"/>
    <mergeCell ref="A12:B12"/>
    <mergeCell ref="A13:B13"/>
    <mergeCell ref="A14:D14"/>
    <mergeCell ref="A15:D15"/>
    <mergeCell ref="A16:D16"/>
    <mergeCell ref="B17:C17"/>
    <mergeCell ref="B18:C18"/>
    <mergeCell ref="B7:C7"/>
    <mergeCell ref="A1:D1"/>
    <mergeCell ref="A2:D2"/>
    <mergeCell ref="A3:D3"/>
    <mergeCell ref="A4:D4"/>
    <mergeCell ref="A6:D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6"/>
  <sheetViews>
    <sheetView topLeftCell="A13" workbookViewId="0">
      <selection activeCell="E22" sqref="E22"/>
    </sheetView>
  </sheetViews>
  <sheetFormatPr defaultRowHeight="15" x14ac:dyDescent="0.25"/>
  <cols>
    <col min="1" max="1" width="14.85546875" customWidth="1"/>
    <col min="2" max="2" width="20.42578125" customWidth="1"/>
    <col min="3" max="3" width="30" customWidth="1"/>
    <col min="4" max="4" width="23.7109375" customWidth="1"/>
    <col min="5" max="5" width="22.7109375" customWidth="1"/>
  </cols>
  <sheetData>
    <row r="2" spans="1:5" ht="30" x14ac:dyDescent="0.25">
      <c r="A2" s="51" t="s">
        <v>121</v>
      </c>
      <c r="B2" s="50" t="s">
        <v>122</v>
      </c>
      <c r="C2" s="50" t="s">
        <v>123</v>
      </c>
      <c r="D2" s="51" t="s">
        <v>124</v>
      </c>
      <c r="E2" s="50" t="s">
        <v>125</v>
      </c>
    </row>
    <row r="3" spans="1:5" ht="30" x14ac:dyDescent="0.25">
      <c r="A3" s="60">
        <v>1</v>
      </c>
      <c r="B3" s="60" t="s">
        <v>126</v>
      </c>
      <c r="C3" s="61" t="s">
        <v>127</v>
      </c>
      <c r="D3" s="60" t="s">
        <v>128</v>
      </c>
      <c r="E3" s="64">
        <v>12</v>
      </c>
    </row>
    <row r="4" spans="1:5" ht="30" x14ac:dyDescent="0.25">
      <c r="A4" s="57">
        <v>1</v>
      </c>
      <c r="B4" s="57" t="s">
        <v>129</v>
      </c>
      <c r="C4" s="58" t="s">
        <v>127</v>
      </c>
      <c r="D4" s="57" t="s">
        <v>128</v>
      </c>
      <c r="E4" s="59">
        <v>12</v>
      </c>
    </row>
    <row r="5" spans="1:5" ht="30" x14ac:dyDescent="0.25">
      <c r="A5" s="60">
        <v>2</v>
      </c>
      <c r="B5" s="60" t="s">
        <v>129</v>
      </c>
      <c r="C5" s="61" t="s">
        <v>130</v>
      </c>
      <c r="D5" s="62" t="s">
        <v>131</v>
      </c>
      <c r="E5" s="63">
        <v>20</v>
      </c>
    </row>
    <row r="6" spans="1:5" ht="30" x14ac:dyDescent="0.25">
      <c r="A6" s="54">
        <v>1</v>
      </c>
      <c r="B6" s="54" t="s">
        <v>126</v>
      </c>
      <c r="C6" s="55" t="s">
        <v>132</v>
      </c>
      <c r="D6" s="54" t="s">
        <v>133</v>
      </c>
      <c r="E6" s="56">
        <v>20</v>
      </c>
    </row>
    <row r="7" spans="1:5" ht="30" x14ac:dyDescent="0.25">
      <c r="A7" s="60">
        <v>2</v>
      </c>
      <c r="B7" s="60" t="s">
        <v>129</v>
      </c>
      <c r="C7" s="61" t="s">
        <v>132</v>
      </c>
      <c r="D7" s="60" t="s">
        <v>134</v>
      </c>
      <c r="E7" s="64">
        <v>20</v>
      </c>
    </row>
    <row r="8" spans="1:5" ht="30" x14ac:dyDescent="0.25">
      <c r="A8" s="54">
        <v>1</v>
      </c>
      <c r="B8" s="54" t="s">
        <v>126</v>
      </c>
      <c r="C8" s="55" t="s">
        <v>135</v>
      </c>
      <c r="D8" s="54" t="s">
        <v>134</v>
      </c>
      <c r="E8" s="56">
        <v>20</v>
      </c>
    </row>
    <row r="9" spans="1:5" ht="30" x14ac:dyDescent="0.25">
      <c r="A9" s="60">
        <v>2</v>
      </c>
      <c r="B9" s="60" t="s">
        <v>129</v>
      </c>
      <c r="C9" s="61" t="s">
        <v>135</v>
      </c>
      <c r="D9" s="62" t="s">
        <v>134</v>
      </c>
      <c r="E9" s="63">
        <v>20</v>
      </c>
    </row>
    <row r="10" spans="1:5" ht="30" x14ac:dyDescent="0.25">
      <c r="A10" s="57">
        <v>2</v>
      </c>
      <c r="B10" s="57" t="s">
        <v>129</v>
      </c>
      <c r="C10" s="58" t="s">
        <v>136</v>
      </c>
      <c r="D10" s="57" t="s">
        <v>134</v>
      </c>
      <c r="E10" s="59">
        <v>20</v>
      </c>
    </row>
    <row r="11" spans="1:5" ht="30" x14ac:dyDescent="0.25">
      <c r="A11" s="60">
        <v>2</v>
      </c>
      <c r="B11" s="60" t="s">
        <v>129</v>
      </c>
      <c r="C11" s="61" t="s">
        <v>137</v>
      </c>
      <c r="D11" s="62" t="s">
        <v>138</v>
      </c>
      <c r="E11" s="64">
        <v>15</v>
      </c>
    </row>
    <row r="12" spans="1:5" ht="30" x14ac:dyDescent="0.25">
      <c r="A12" s="57">
        <v>2</v>
      </c>
      <c r="B12" s="57" t="s">
        <v>126</v>
      </c>
      <c r="C12" s="58" t="s">
        <v>139</v>
      </c>
      <c r="D12" s="57" t="s">
        <v>140</v>
      </c>
      <c r="E12" s="59">
        <v>30</v>
      </c>
    </row>
    <row r="13" spans="1:5" ht="30" x14ac:dyDescent="0.25">
      <c r="A13" s="60">
        <v>2</v>
      </c>
      <c r="B13" s="60" t="s">
        <v>126</v>
      </c>
      <c r="C13" s="61" t="s">
        <v>141</v>
      </c>
      <c r="D13" s="62" t="s">
        <v>142</v>
      </c>
      <c r="E13" s="63">
        <v>30</v>
      </c>
    </row>
    <row r="14" spans="1:5" ht="30" x14ac:dyDescent="0.25">
      <c r="A14" s="54">
        <v>2</v>
      </c>
      <c r="B14" s="54" t="s">
        <v>129</v>
      </c>
      <c r="C14" s="55" t="s">
        <v>143</v>
      </c>
      <c r="D14" s="54" t="s">
        <v>144</v>
      </c>
      <c r="E14" s="56">
        <v>30</v>
      </c>
    </row>
    <row r="15" spans="1:5" ht="30" x14ac:dyDescent="0.25">
      <c r="A15" s="60">
        <v>2</v>
      </c>
      <c r="B15" s="60" t="s">
        <v>126</v>
      </c>
      <c r="C15" s="61" t="s">
        <v>143</v>
      </c>
      <c r="D15" s="60" t="s">
        <v>144</v>
      </c>
      <c r="E15" s="64">
        <v>30</v>
      </c>
    </row>
    <row r="16" spans="1:5" ht="30" x14ac:dyDescent="0.25">
      <c r="A16" s="54">
        <v>1</v>
      </c>
      <c r="B16" s="54" t="s">
        <v>129</v>
      </c>
      <c r="C16" s="55" t="s">
        <v>145</v>
      </c>
      <c r="D16" s="54" t="s">
        <v>138</v>
      </c>
      <c r="E16" s="56">
        <v>15</v>
      </c>
    </row>
    <row r="17" spans="1:8" ht="30" x14ac:dyDescent="0.25">
      <c r="A17" s="60">
        <v>1</v>
      </c>
      <c r="B17" s="60" t="s">
        <v>126</v>
      </c>
      <c r="C17" s="61" t="s">
        <v>145</v>
      </c>
      <c r="D17" s="62" t="s">
        <v>138</v>
      </c>
      <c r="E17" s="63">
        <v>15</v>
      </c>
    </row>
    <row r="18" spans="1:8" ht="30" x14ac:dyDescent="0.25">
      <c r="A18" s="54">
        <v>2</v>
      </c>
      <c r="B18" s="54" t="s">
        <v>126</v>
      </c>
      <c r="C18" s="55" t="s">
        <v>146</v>
      </c>
      <c r="D18" s="54" t="s">
        <v>147</v>
      </c>
      <c r="E18" s="56">
        <v>30</v>
      </c>
    </row>
    <row r="19" spans="1:8" ht="30" x14ac:dyDescent="0.25">
      <c r="A19" s="60">
        <v>2</v>
      </c>
      <c r="B19" s="60" t="s">
        <v>129</v>
      </c>
      <c r="C19" s="61" t="s">
        <v>146</v>
      </c>
      <c r="D19" s="60" t="s">
        <v>147</v>
      </c>
      <c r="E19" s="64">
        <v>30</v>
      </c>
    </row>
    <row r="20" spans="1:8" ht="45" x14ac:dyDescent="0.25">
      <c r="A20" s="54">
        <v>2</v>
      </c>
      <c r="B20" s="54" t="s">
        <v>126</v>
      </c>
      <c r="C20" s="55" t="s">
        <v>148</v>
      </c>
      <c r="D20" s="54" t="s">
        <v>149</v>
      </c>
      <c r="E20" s="56">
        <v>30</v>
      </c>
    </row>
    <row r="21" spans="1:8" ht="45" x14ac:dyDescent="0.25">
      <c r="A21" s="60">
        <v>2</v>
      </c>
      <c r="B21" s="60" t="s">
        <v>129</v>
      </c>
      <c r="C21" s="61" t="s">
        <v>148</v>
      </c>
      <c r="D21" s="62" t="s">
        <v>149</v>
      </c>
      <c r="E21" s="63">
        <v>30</v>
      </c>
    </row>
    <row r="22" spans="1:8" x14ac:dyDescent="0.25">
      <c r="E22" s="52"/>
      <c r="G22" s="52"/>
      <c r="H22" s="52"/>
    </row>
    <row r="23" spans="1:8" x14ac:dyDescent="0.25">
      <c r="D23" s="53" t="s">
        <v>150</v>
      </c>
      <c r="E23" s="90">
        <f>AVERAGE(E3:E21)</f>
        <v>22.578947368421051</v>
      </c>
    </row>
    <row r="24" spans="1:8" x14ac:dyDescent="0.25">
      <c r="D24" s="53" t="s">
        <v>151</v>
      </c>
      <c r="E24" s="92">
        <f>E23/2</f>
        <v>11.289473684210526</v>
      </c>
      <c r="G24" s="52"/>
    </row>
    <row r="25" spans="1:8" x14ac:dyDescent="0.25">
      <c r="D25" s="91" t="s">
        <v>152</v>
      </c>
      <c r="E25" s="90" t="s">
        <v>153</v>
      </c>
    </row>
    <row r="26" spans="1:8" x14ac:dyDescent="0.25">
      <c r="D26" s="91" t="s">
        <v>154</v>
      </c>
      <c r="E26" s="89" t="s">
        <v>155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PREÇO</vt:lpstr>
      <vt:lpstr>VIGIA DIURNO</vt:lpstr>
      <vt:lpstr>VIGIA NOTURNO</vt:lpstr>
      <vt:lpstr>CUSTO DE DESLOCAMENTO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ICMBio</dc:creator>
  <cp:lastModifiedBy>DIAG 2</cp:lastModifiedBy>
  <dcterms:created xsi:type="dcterms:W3CDTF">2021-10-14T21:59:10Z</dcterms:created>
  <dcterms:modified xsi:type="dcterms:W3CDTF">2023-01-19T17:52:56Z</dcterms:modified>
</cp:coreProperties>
</file>