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R5\Downloads\"/>
    </mc:Choice>
  </mc:AlternateContent>
  <xr:revisionPtr revIDLastSave="0" documentId="13_ncr:1_{0B159B38-A012-40C1-B204-666EB3CD4E4F}" xr6:coauthVersionLast="47" xr6:coauthVersionMax="47" xr10:uidLastSave="{00000000-0000-0000-0000-000000000000}"/>
  <bookViews>
    <workbookView xWindow="-28920" yWindow="-120" windowWidth="29040" windowHeight="15720" tabRatio="842" xr2:uid="{00000000-000D-0000-FFFF-FFFF00000000}"/>
  </bookViews>
  <sheets>
    <sheet name="Quadro Resumo - Postos e Custos" sheetId="117" r:id="rId1"/>
    <sheet name="Diárias" sheetId="99" r:id="rId2"/>
    <sheet name="Média ISS - PR e SC" sheetId="112" r:id="rId3"/>
    <sheet name="Base para Vale Transporte PR" sheetId="115" r:id="rId4"/>
    <sheet name="Base para Vale Transporte SC" sheetId="116" r:id="rId5"/>
    <sheet name="Apoio Administrativo - PR " sheetId="83" r:id="rId6"/>
    <sheet name="Assistente Administrativo II PR" sheetId="76" r:id="rId7"/>
    <sheet name="Apoio Administrativo SC" sheetId="111" r:id="rId8"/>
    <sheet name="Apoio Adm - Três Barras SC" sheetId="110" r:id="rId9"/>
    <sheet name="Assistente Administrativo II SC" sheetId="82" r:id="rId10"/>
    <sheet name="Gerente de Frota - Floripa SC" sheetId="92" r:id="rId11"/>
  </sheets>
  <definedNames>
    <definedName name="_xlnm._FilterDatabase" localSheetId="8" hidden="1">'Apoio Adm - Três Barras SC'!$B$30:$Q$39</definedName>
    <definedName name="_xlnm._FilterDatabase" localSheetId="5" hidden="1">'Apoio Administrativo - PR '!$B$30:$Q$39</definedName>
    <definedName name="_xlnm._FilterDatabase" localSheetId="7" hidden="1">'Apoio Administrativo SC'!$B$30:$Q$39</definedName>
    <definedName name="_xlnm._FilterDatabase" localSheetId="3" hidden="1">'Base para Vale Transporte PR'!$B$11:$F$11</definedName>
    <definedName name="_xlnm._FilterDatabase" localSheetId="4" hidden="1">'Base para Vale Transporte SC'!$B$11:$F$11</definedName>
    <definedName name="_xlnm._FilterDatabase" localSheetId="2" hidden="1">'Média ISS - PR e SC'!$B$11:$F$11</definedName>
    <definedName name="_xlnm.Print_Area" localSheetId="8">'Apoio Adm - Três Barras SC'!$B$1:$R$116</definedName>
    <definedName name="_xlnm.Print_Area" localSheetId="5">'Apoio Administrativo - PR '!$B$1:$R$116</definedName>
    <definedName name="_xlnm.Print_Area" localSheetId="7">'Apoio Administrativo SC'!$B$1:$R$116</definedName>
    <definedName name="_xlnm.Print_Area" localSheetId="6">'Assistente Administrativo II PR'!$B$1:$P$122</definedName>
    <definedName name="_xlnm.Print_Area" localSheetId="9">'Assistente Administrativo II SC'!$B$1:$P$116</definedName>
    <definedName name="_xlnm.Print_Area" localSheetId="1">Diárias!$B$1:$F$34</definedName>
    <definedName name="_xlnm.Print_Area" localSheetId="10">'Gerente de Frota - Floripa SC'!$B$1:$P$116</definedName>
    <definedName name="_xlnm.Print_Area" localSheetId="0">'Quadro Resumo - Postos e Custos'!$B$1:$M$27</definedName>
    <definedName name="art6i">Diárias!#REF!</definedName>
    <definedName name="art6ii">Diárias!$B$37</definedName>
    <definedName name="Excel_BuiltIn_Print_Area_1">#REF!</definedName>
    <definedName name="Excel_BuiltIn_Print_Area_2">#REF!</definedName>
    <definedName name="_xlnm.Print_Titles" localSheetId="8">'Apoio Adm - Três Barras SC'!#REF!</definedName>
    <definedName name="_xlnm.Print_Titles" localSheetId="5">'Apoio Administrativo - PR '!#REF!</definedName>
    <definedName name="_xlnm.Print_Titles" localSheetId="7">'Apoio Administrativo SC'!#REF!</definedName>
    <definedName name="_xlnm.Print_Titles" localSheetId="6">'Assistente Administrativo II PR'!#REF!</definedName>
    <definedName name="_xlnm.Print_Titles" localSheetId="9">'Assistente Administrativo II SC'!#REF!</definedName>
    <definedName name="_xlnm.Print_Titles" localSheetId="1">Diárias!#REF!</definedName>
    <definedName name="_xlnm.Print_Titles" localSheetId="10">'Gerente de Frota - Floripa SC'!#REF!</definedName>
    <definedName name="_xlnm.Print_Titles" localSheetId="0">'Quadro Resumo - Postos e Custos'!#REF!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17" l="1"/>
  <c r="M22" i="117" s="1"/>
  <c r="I14" i="117"/>
  <c r="M14" i="117" s="1"/>
  <c r="E26" i="115"/>
  <c r="H42" i="92"/>
  <c r="F42" i="92" s="1"/>
  <c r="F18" i="99"/>
  <c r="F17" i="99"/>
  <c r="D102" i="92"/>
  <c r="D102" i="82"/>
  <c r="D102" i="110"/>
  <c r="F43" i="76"/>
  <c r="H42" i="82"/>
  <c r="F42" i="82" s="1"/>
  <c r="H42" i="110"/>
  <c r="F42" i="110" s="1"/>
  <c r="H42" i="111"/>
  <c r="F42" i="111" s="1"/>
  <c r="D66" i="112"/>
  <c r="D102" i="111" s="1"/>
  <c r="D98" i="111" s="1"/>
  <c r="D103" i="111" s="1"/>
  <c r="D53" i="112"/>
  <c r="D102" i="76" s="1"/>
  <c r="D98" i="76" s="1"/>
  <c r="D103" i="76" s="1"/>
  <c r="E75" i="92"/>
  <c r="F43" i="110"/>
  <c r="E75" i="111"/>
  <c r="F43" i="111"/>
  <c r="F92" i="111"/>
  <c r="F110" i="111" s="1"/>
  <c r="F79" i="111"/>
  <c r="F84" i="111" s="1"/>
  <c r="E63" i="111"/>
  <c r="E39" i="111"/>
  <c r="E28" i="111"/>
  <c r="F17" i="111"/>
  <c r="F21" i="111" s="1"/>
  <c r="D98" i="110"/>
  <c r="D103" i="110" s="1"/>
  <c r="F92" i="110"/>
  <c r="F110" i="110" s="1"/>
  <c r="F79" i="110"/>
  <c r="F84" i="110" s="1"/>
  <c r="E75" i="110"/>
  <c r="E63" i="110"/>
  <c r="E39" i="110"/>
  <c r="E28" i="110"/>
  <c r="F17" i="110"/>
  <c r="F21" i="110"/>
  <c r="E39" i="83"/>
  <c r="E28" i="83"/>
  <c r="F92" i="76"/>
  <c r="E39" i="76"/>
  <c r="E28" i="76"/>
  <c r="D28" i="99"/>
  <c r="F43" i="92"/>
  <c r="F43" i="83"/>
  <c r="F43" i="82"/>
  <c r="D98" i="82"/>
  <c r="D103" i="82" s="1"/>
  <c r="E75" i="82"/>
  <c r="E39" i="82"/>
  <c r="E28" i="82"/>
  <c r="D98" i="92"/>
  <c r="D103" i="92" s="1"/>
  <c r="F92" i="92"/>
  <c r="F110" i="92" s="1"/>
  <c r="F79" i="92"/>
  <c r="F84" i="92" s="1"/>
  <c r="E63" i="92"/>
  <c r="E39" i="92"/>
  <c r="E28" i="92"/>
  <c r="F17" i="92"/>
  <c r="F21" i="92" s="1"/>
  <c r="H21" i="117" s="1"/>
  <c r="F92" i="83"/>
  <c r="F110" i="83" s="1"/>
  <c r="F79" i="83"/>
  <c r="F84" i="83" s="1"/>
  <c r="E75" i="83"/>
  <c r="E63" i="83"/>
  <c r="F17" i="83"/>
  <c r="F21" i="83" s="1"/>
  <c r="F92" i="82"/>
  <c r="F110" i="82" s="1"/>
  <c r="F79" i="82"/>
  <c r="F84" i="82" s="1"/>
  <c r="E63" i="82"/>
  <c r="F17" i="82"/>
  <c r="D102" i="83" l="1"/>
  <c r="D98" i="83" s="1"/>
  <c r="H19" i="117"/>
  <c r="H18" i="117"/>
  <c r="H12" i="117"/>
  <c r="M26" i="117"/>
  <c r="F71" i="92"/>
  <c r="F70" i="92"/>
  <c r="F69" i="92"/>
  <c r="F68" i="92"/>
  <c r="F67" i="92"/>
  <c r="F62" i="92"/>
  <c r="F60" i="92"/>
  <c r="F61" i="92" s="1"/>
  <c r="F59" i="92"/>
  <c r="F58" i="92"/>
  <c r="F63" i="92" s="1"/>
  <c r="F108" i="92" s="1"/>
  <c r="H42" i="76"/>
  <c r="F42" i="76" s="1"/>
  <c r="H42" i="83"/>
  <c r="F42" i="83" s="1"/>
  <c r="F48" i="83" s="1"/>
  <c r="F67" i="83"/>
  <c r="F68" i="83"/>
  <c r="F69" i="83"/>
  <c r="F70" i="83"/>
  <c r="F71" i="83"/>
  <c r="F62" i="83"/>
  <c r="F60" i="83"/>
  <c r="F61" i="83" s="1"/>
  <c r="F58" i="83"/>
  <c r="F27" i="83"/>
  <c r="F26" i="83"/>
  <c r="F25" i="83"/>
  <c r="F19" i="99"/>
  <c r="F46" i="110"/>
  <c r="F48" i="110" s="1"/>
  <c r="F53" i="110" s="1"/>
  <c r="F62" i="111"/>
  <c r="F60" i="111"/>
  <c r="F61" i="111" s="1"/>
  <c r="F59" i="111"/>
  <c r="F58" i="111"/>
  <c r="F46" i="111"/>
  <c r="F48" i="111" s="1"/>
  <c r="F53" i="111" s="1"/>
  <c r="F106" i="111"/>
  <c r="F74" i="111"/>
  <c r="F73" i="111"/>
  <c r="F72" i="111"/>
  <c r="F71" i="111"/>
  <c r="F70" i="111"/>
  <c r="F69" i="111"/>
  <c r="F68" i="111"/>
  <c r="F67" i="111"/>
  <c r="F27" i="111"/>
  <c r="F26" i="111"/>
  <c r="F25" i="111"/>
  <c r="F106" i="110"/>
  <c r="F67" i="110"/>
  <c r="F68" i="110"/>
  <c r="F69" i="110"/>
  <c r="F70" i="110"/>
  <c r="F71" i="110"/>
  <c r="F72" i="110"/>
  <c r="F73" i="110"/>
  <c r="F74" i="110"/>
  <c r="F58" i="110"/>
  <c r="F59" i="110"/>
  <c r="F60" i="110"/>
  <c r="F61" i="110" s="1"/>
  <c r="F62" i="110"/>
  <c r="F25" i="110"/>
  <c r="F26" i="110"/>
  <c r="F27" i="110"/>
  <c r="F59" i="83"/>
  <c r="F28" i="99"/>
  <c r="F33" i="99" s="1"/>
  <c r="F32" i="99"/>
  <c r="F27" i="92"/>
  <c r="F46" i="92"/>
  <c r="F48" i="92" s="1"/>
  <c r="F53" i="92" s="1"/>
  <c r="F106" i="92"/>
  <c r="F74" i="92"/>
  <c r="F73" i="92"/>
  <c r="F72" i="92"/>
  <c r="F26" i="92"/>
  <c r="F25" i="92"/>
  <c r="F28" i="92" s="1"/>
  <c r="F21" i="82"/>
  <c r="H20" i="117" s="1"/>
  <c r="F74" i="83"/>
  <c r="F72" i="83"/>
  <c r="F106" i="83"/>
  <c r="F73" i="83"/>
  <c r="F70" i="82"/>
  <c r="F106" i="82"/>
  <c r="F26" i="82"/>
  <c r="F68" i="82"/>
  <c r="F110" i="76"/>
  <c r="F79" i="76"/>
  <c r="F84" i="76" s="1"/>
  <c r="E75" i="76"/>
  <c r="E63" i="76"/>
  <c r="F17" i="76"/>
  <c r="F71" i="82" l="1"/>
  <c r="F25" i="82"/>
  <c r="F28" i="111"/>
  <c r="F63" i="111"/>
  <c r="F108" i="111" s="1"/>
  <c r="F28" i="83"/>
  <c r="F51" i="92"/>
  <c r="F38" i="92"/>
  <c r="F37" i="92"/>
  <c r="F36" i="92"/>
  <c r="F35" i="92"/>
  <c r="F34" i="92"/>
  <c r="F33" i="92"/>
  <c r="F32" i="92"/>
  <c r="F31" i="92"/>
  <c r="F75" i="92"/>
  <c r="F62" i="82"/>
  <c r="F67" i="82"/>
  <c r="F60" i="82"/>
  <c r="F61" i="82" s="1"/>
  <c r="F59" i="82"/>
  <c r="F58" i="82"/>
  <c r="F51" i="83"/>
  <c r="F38" i="83"/>
  <c r="F31" i="83"/>
  <c r="F32" i="83"/>
  <c r="F33" i="83"/>
  <c r="F34" i="83"/>
  <c r="F35" i="83"/>
  <c r="F36" i="83"/>
  <c r="F37" i="83"/>
  <c r="F63" i="83"/>
  <c r="F75" i="83"/>
  <c r="F75" i="111"/>
  <c r="F83" i="111" s="1"/>
  <c r="F51" i="111"/>
  <c r="F38" i="111"/>
  <c r="F37" i="111"/>
  <c r="F36" i="111"/>
  <c r="F35" i="111"/>
  <c r="F34" i="111"/>
  <c r="F33" i="111"/>
  <c r="F32" i="111"/>
  <c r="F31" i="111"/>
  <c r="F28" i="110"/>
  <c r="F51" i="110" s="1"/>
  <c r="F63" i="110"/>
  <c r="F108" i="110" s="1"/>
  <c r="F75" i="110"/>
  <c r="F83" i="110" s="1"/>
  <c r="F85" i="110" s="1"/>
  <c r="F109" i="110" s="1"/>
  <c r="F74" i="82"/>
  <c r="F34" i="99"/>
  <c r="F46" i="82"/>
  <c r="F48" i="82" s="1"/>
  <c r="F53" i="82" s="1"/>
  <c r="F27" i="82"/>
  <c r="F28" i="82" s="1"/>
  <c r="F69" i="82"/>
  <c r="F72" i="82"/>
  <c r="F39" i="92"/>
  <c r="F52" i="92" s="1"/>
  <c r="F54" i="92" s="1"/>
  <c r="F73" i="82"/>
  <c r="F83" i="92"/>
  <c r="F85" i="92" s="1"/>
  <c r="F109" i="92" s="1"/>
  <c r="F53" i="83"/>
  <c r="F83" i="83"/>
  <c r="F85" i="83" s="1"/>
  <c r="F109" i="83" s="1"/>
  <c r="F108" i="83"/>
  <c r="F21" i="76"/>
  <c r="F63" i="82" l="1"/>
  <c r="H13" i="117"/>
  <c r="F51" i="82"/>
  <c r="F31" i="82"/>
  <c r="F32" i="82"/>
  <c r="F38" i="82"/>
  <c r="F37" i="82"/>
  <c r="F36" i="82"/>
  <c r="F35" i="82"/>
  <c r="F34" i="82"/>
  <c r="F33" i="82"/>
  <c r="F67" i="76"/>
  <c r="F68" i="76"/>
  <c r="F69" i="76"/>
  <c r="F70" i="76"/>
  <c r="F74" i="76"/>
  <c r="F73" i="76"/>
  <c r="F72" i="76"/>
  <c r="F71" i="76"/>
  <c r="F62" i="76"/>
  <c r="F60" i="76"/>
  <c r="F61" i="76" s="1"/>
  <c r="F59" i="76"/>
  <c r="F58" i="76"/>
  <c r="F25" i="76"/>
  <c r="F27" i="76"/>
  <c r="F26" i="76"/>
  <c r="F106" i="76"/>
  <c r="F39" i="83"/>
  <c r="F52" i="83" s="1"/>
  <c r="F54" i="83" s="1"/>
  <c r="F107" i="83" s="1"/>
  <c r="F39" i="111"/>
  <c r="F52" i="111" s="1"/>
  <c r="F85" i="111"/>
  <c r="F109" i="111" s="1"/>
  <c r="F54" i="111"/>
  <c r="F107" i="111" s="1"/>
  <c r="F111" i="111" s="1"/>
  <c r="F96" i="111" s="1"/>
  <c r="F31" i="110"/>
  <c r="F32" i="110"/>
  <c r="F33" i="110"/>
  <c r="F34" i="110"/>
  <c r="F35" i="110"/>
  <c r="F36" i="110"/>
  <c r="F37" i="110"/>
  <c r="F38" i="110"/>
  <c r="F107" i="92"/>
  <c r="F111" i="92" s="1"/>
  <c r="F75" i="82"/>
  <c r="F108" i="82"/>
  <c r="F39" i="82" l="1"/>
  <c r="F52" i="82" s="1"/>
  <c r="F28" i="76"/>
  <c r="F96" i="92"/>
  <c r="F97" i="92" s="1"/>
  <c r="F39" i="110"/>
  <c r="F52" i="110" s="1"/>
  <c r="F54" i="110"/>
  <c r="F107" i="110" s="1"/>
  <c r="F111" i="110" s="1"/>
  <c r="F83" i="82"/>
  <c r="F54" i="82"/>
  <c r="F107" i="82" s="1"/>
  <c r="F111" i="83"/>
  <c r="F75" i="76"/>
  <c r="F63" i="76"/>
  <c r="F108" i="76" s="1"/>
  <c r="F99" i="92" l="1"/>
  <c r="F85" i="82"/>
  <c r="F109" i="82" s="1"/>
  <c r="F111" i="82" s="1"/>
  <c r="F96" i="82" s="1"/>
  <c r="F51" i="76"/>
  <c r="F38" i="76"/>
  <c r="F37" i="76"/>
  <c r="F36" i="76"/>
  <c r="F35" i="76"/>
  <c r="F34" i="76"/>
  <c r="F33" i="76"/>
  <c r="F32" i="76"/>
  <c r="F31" i="76"/>
  <c r="F100" i="92"/>
  <c r="F101" i="92"/>
  <c r="F83" i="76"/>
  <c r="F85" i="76" s="1"/>
  <c r="F109" i="76" s="1"/>
  <c r="F97" i="111"/>
  <c r="F96" i="110"/>
  <c r="F97" i="110" s="1"/>
  <c r="F96" i="83"/>
  <c r="F97" i="83"/>
  <c r="F101" i="83" s="1"/>
  <c r="F102" i="92"/>
  <c r="F100" i="83" l="1"/>
  <c r="F97" i="82"/>
  <c r="F100" i="82" s="1"/>
  <c r="F103" i="92"/>
  <c r="F39" i="76"/>
  <c r="F52" i="76" s="1"/>
  <c r="F102" i="110"/>
  <c r="F101" i="110"/>
  <c r="F100" i="110"/>
  <c r="F99" i="110"/>
  <c r="F99" i="83"/>
  <c r="F103" i="83" s="1"/>
  <c r="F102" i="111"/>
  <c r="F101" i="111"/>
  <c r="F100" i="111"/>
  <c r="F99" i="111"/>
  <c r="F102" i="83"/>
  <c r="F102" i="82"/>
  <c r="F99" i="82"/>
  <c r="F112" i="92"/>
  <c r="F113" i="92" s="1"/>
  <c r="J21" i="117" s="1"/>
  <c r="F101" i="82" l="1"/>
  <c r="F103" i="110"/>
  <c r="F112" i="110" s="1"/>
  <c r="F113" i="110" s="1"/>
  <c r="J19" i="117" s="1"/>
  <c r="L19" i="117" s="1"/>
  <c r="M19" i="117" s="1"/>
  <c r="K21" i="117"/>
  <c r="L21" i="117"/>
  <c r="M21" i="117" s="1"/>
  <c r="F103" i="111"/>
  <c r="F112" i="111" s="1"/>
  <c r="F113" i="111" s="1"/>
  <c r="J18" i="117" s="1"/>
  <c r="F103" i="82"/>
  <c r="F112" i="82" s="1"/>
  <c r="F113" i="82" s="1"/>
  <c r="J20" i="117" s="1"/>
  <c r="F112" i="83"/>
  <c r="F113" i="83" s="1"/>
  <c r="K19" i="117" l="1"/>
  <c r="L20" i="117"/>
  <c r="M20" i="117" s="1"/>
  <c r="K20" i="117"/>
  <c r="L18" i="117"/>
  <c r="K18" i="117"/>
  <c r="J12" i="117"/>
  <c r="K23" i="117" l="1"/>
  <c r="L23" i="117"/>
  <c r="M18" i="117"/>
  <c r="M23" i="117" s="1"/>
  <c r="L12" i="117"/>
  <c r="K12" i="117"/>
  <c r="M12" i="117" l="1"/>
  <c r="F48" i="76"/>
  <c r="F53" i="76" s="1"/>
  <c r="F54" i="76" s="1"/>
  <c r="F107" i="76" s="1"/>
  <c r="F111" i="76" s="1"/>
  <c r="F96" i="76" l="1"/>
  <c r="F97" i="76" l="1"/>
  <c r="F102" i="76" l="1"/>
  <c r="F101" i="76"/>
  <c r="F100" i="76"/>
  <c r="F99" i="76"/>
  <c r="F103" i="76" l="1"/>
  <c r="F112" i="76" s="1"/>
  <c r="F113" i="76" s="1"/>
  <c r="J13" i="117" s="1"/>
  <c r="L13" i="117" s="1"/>
  <c r="K13" i="117" l="1"/>
  <c r="K15" i="117" s="1"/>
  <c r="M13" i="117"/>
  <c r="L15" i="117"/>
  <c r="L25" i="117" s="1"/>
  <c r="M25" i="117" l="1"/>
  <c r="M27" i="117" s="1"/>
  <c r="M15" i="117"/>
</calcChain>
</file>

<file path=xl/sharedStrings.xml><?xml version="1.0" encoding="utf-8"?>
<sst xmlns="http://schemas.openxmlformats.org/spreadsheetml/2006/main" count="1418" uniqueCount="304">
  <si>
    <t>MINISTÉRIO DO MEIO AMBIENTE</t>
  </si>
  <si>
    <t>INSTITUTO CHICO MENDES DE CONSERVAÇÃO DA BIODIVERSIDADE</t>
  </si>
  <si>
    <t>COORDENAÇÃO DE APOIO À GESTÃO REGIONAL 5 - SUL</t>
  </si>
  <si>
    <t>Processo SEI n.º 02127.001763/2023-71</t>
  </si>
  <si>
    <t>QUADRO RESUMO - POSTOS E CUSTOS</t>
  </si>
  <si>
    <t>GRUPO</t>
  </si>
  <si>
    <t>ITEM</t>
  </si>
  <si>
    <t>DESCRIÇÃO DO ITEM</t>
  </si>
  <si>
    <t>CATSER</t>
  </si>
  <si>
    <t>CÓDIGO CBO</t>
  </si>
  <si>
    <t>QUANTIDADE</t>
  </si>
  <si>
    <t>SALÁRIO-BASE VALOR FIXADO</t>
  </si>
  <si>
    <t>DIÁRIA VALOR UNITÁRIO FIXADO</t>
  </si>
  <si>
    <t>PARANÁ - GRUPO 1</t>
  </si>
  <si>
    <t>Apoio Administrativo</t>
  </si>
  <si>
    <t>4110-05</t>
  </si>
  <si>
    <t>n.a.</t>
  </si>
  <si>
    <t>Assistente Administrativo II</t>
  </si>
  <si>
    <t>4110-10</t>
  </si>
  <si>
    <t>Diárias/ano*</t>
  </si>
  <si>
    <t>-</t>
  </si>
  <si>
    <t xml:space="preserve">                                                                                                      SUBTOTAL GRUPO 1</t>
  </si>
  <si>
    <t>SANTA CATARINA - GRUPO 2</t>
  </si>
  <si>
    <t>Apoio Administrativo - FLONA Três Barras</t>
  </si>
  <si>
    <t xml:space="preserve">Gerente de Frota </t>
  </si>
  <si>
    <t>1416-05</t>
  </si>
  <si>
    <t xml:space="preserve">                                                                                                      SUBTOTAL GRUPO 2</t>
  </si>
  <si>
    <t>09 postos e 18 diárias/ano</t>
  </si>
  <si>
    <t>TOTAL GRUPO 1 + GRUPO 2</t>
  </si>
  <si>
    <t>*A quantidade de diárias foi estipulada para o período de 01 (um) ano contratual, ou seja, poderão ser utilizadas 36 diárias para o Grupo 01 e 18 diárias para o Grupo 02 a cada 12 meses de contrato.</t>
  </si>
  <si>
    <t>Alíquotas para o tipo de serviço: 17.05   -   Fornecimento   de  mão-de-obra,  mesmo  em  caráter temporário,  inclusive  de empregados ou trabalhadores, avulsos ou temporários, contratados pelo prestador de serviço</t>
  </si>
  <si>
    <t>UNIDADE</t>
  </si>
  <si>
    <t>MUNICÍPIO</t>
  </si>
  <si>
    <t>UF</t>
  </si>
  <si>
    <t>% ISS</t>
  </si>
  <si>
    <t>EMBASAMENTO</t>
  </si>
  <si>
    <t>NGI ICMBio Antonina-Guaraqueçaba
(APA de Guaraqueçaba, ESEC Guaraqueçaba, REBIO Bom Jesus, PARNA Superagui)</t>
  </si>
  <si>
    <t>Guaraqueçaba</t>
  </si>
  <si>
    <t>PR</t>
  </si>
  <si>
    <t>https://leismunicipais.com.br/a/pr/g/guaraquecaba/lei-complementar/2015/3/30/lei-complementar-n-30-2015-altera-a-lei-n-15-de-31-de-dezembro-de-1993-na-forma-em-que-dispoe</t>
  </si>
  <si>
    <t>NGI ICMBio Campos Gerais
(FLONA Irati, FLONA Piraí do Sul, PARNA Campos Gerais e REBIO Araucárias)</t>
  </si>
  <si>
    <t>Ponta Grossa</t>
  </si>
  <si>
    <t>https://leismunicipais.com.br/a/pr/p/ponta-grossa/lei-ordinaria/2004/750/7500/lei-ordinaria-n-7500-2004-institui-o-imposto-sobre-servicos-de-qualquer-natureza-issqn-e-da-outras-providencias</t>
  </si>
  <si>
    <t>Piraí do Sul</t>
  </si>
  <si>
    <t>https://leismunicipais.com.br/a/pr/p/pirai-do-sul/lei-ordinaria/2004/136/1359/lei-ordinaria-n-1359-2004-sumula-dispoe-sobre-as-alteracoes-ocorridas-na-legislacao-que-instituiu-o-codigo-tributario-do-municipio-de-pirai-do-sul-sobre-o-imposto-sobre-servicos-de-qualquer-natureza-de-competencia-dos-municipios-e-da-outras-providencias?q=1359</t>
  </si>
  <si>
    <t>Fernandes Pinheiro</t>
  </si>
  <si>
    <t>https://www.fernandespinheiro.pr.leg.br/transparencia/planos-municipais/codigo-tributario-municipal/lei-no-689-2018-dispoe-sobre-o-codigo-tributario-do-municipio-de-fernandes-pinheiro.pdf</t>
  </si>
  <si>
    <t>NGI ICMBio Curitiba
(PARNA Guaricana e FLONA Assungui)</t>
  </si>
  <si>
    <t>Curitiba</t>
  </si>
  <si>
    <t>https://mid.curitiba.pr.gov.br/2023/00373531.pdf</t>
  </si>
  <si>
    <t>Campo Largo</t>
  </si>
  <si>
    <t>https://www.jusbrasil.com.br/legislacao/297924/lei-2087-08</t>
  </si>
  <si>
    <t>NGI ICMBio Matinhos
(PARNA Saint-Hilaire/Lange e PARNA Marinho Ilha dos Currais)</t>
  </si>
  <si>
    <t>Matinhos</t>
  </si>
  <si>
    <t>https://leismunicipais.com.br/codigo-tributario-matinhos-pr</t>
  </si>
  <si>
    <t>NGI ICMBio Palmas
(ESEC Mata Preta, REVIS Campos de Palmas e PARNA Araucárias)</t>
  </si>
  <si>
    <t>Palmas</t>
  </si>
  <si>
    <t>https://leismunicipais.com.br/a/pr/p/palmas/lei-ordinaria/2006/173/1721/lei-ordinaria-n-1721-2006-institui-o-codigo-tributario-do-municipio-de-palmas</t>
  </si>
  <si>
    <t>NGI ICMBio Rio Paraná
(APA Ilhas e Várzeas do Rio Paraná e PARNA Ilha Grande)</t>
  </si>
  <si>
    <t>Umuarama</t>
  </si>
  <si>
    <t>https://leismunicipais.com.br/codigo-tributario-umuarama-pr</t>
  </si>
  <si>
    <t>Guaíra</t>
  </si>
  <si>
    <t>https://leismunicipais.com.br/codigo-tributario-guaira-pr</t>
  </si>
  <si>
    <t>Parque Nacional do Iguaçu</t>
  </si>
  <si>
    <t>Foz do Iguaçu</t>
  </si>
  <si>
    <t>https://efoz.pmfi.pr.gov.br/servico-66</t>
  </si>
  <si>
    <t>Céu Azul</t>
  </si>
  <si>
    <t>https://www.ceuazul.pr.gov.br/attachments/article/1191/Decreto%204279-2014%20Regulamenta%20NFSe.pdf</t>
  </si>
  <si>
    <t>Capanema</t>
  </si>
  <si>
    <t>https://capanema.pr.gov.br/attachments/article/6423/Lei%20n%C2%BA%201.670-2018%20-%20Altera%20a%20Lei%20n%C2%BA%20950-2003%20e%20a%20Lista%20de%20Sevi%C3%A7os%20do%20Anexo%20I,%20do%20Imposto%20Sobre%20Sevi%C3%A7os%20de%20Qualquer%20Natureza%20-%20ISS.pdf</t>
  </si>
  <si>
    <t>Reserva Biológica das Peróbas</t>
  </si>
  <si>
    <t>Turneiras do Oeste</t>
  </si>
  <si>
    <t>https://leismunicipais.com.br/codigo-tributario-tuneiras-do-oeste-pr</t>
  </si>
  <si>
    <t>Área de Proteção Ambiental da Baleia Franca</t>
  </si>
  <si>
    <t>Imbituba</t>
  </si>
  <si>
    <t>SC</t>
  </si>
  <si>
    <t>http://iss.imbituba.sc.gov.br/Home/Leis</t>
  </si>
  <si>
    <t>Floresta Nacional de Caçador</t>
  </si>
  <si>
    <t>Caçador</t>
  </si>
  <si>
    <t>https://leismunicipais.com.br/a1/codigo-tributario-cacador-sc</t>
  </si>
  <si>
    <t>Floresta Nacional de Chapecó</t>
  </si>
  <si>
    <t>Chapecó</t>
  </si>
  <si>
    <t>https://leismunicipais.com.br/a1/codigo-tributario-chapeco-sc</t>
  </si>
  <si>
    <t>Guatambú</t>
  </si>
  <si>
    <t>https://leismunicipais.com.br/codigo-tributario-guatambu-sc</t>
  </si>
  <si>
    <t>Floresta Nacional de Três Barras</t>
  </si>
  <si>
    <t>Três Barras</t>
  </si>
  <si>
    <t>https://leismunicipais.com.br/a/sc/t/tres-barras/lei-complementar/2004/8/82/lei-complementar-n-82-2004-estabelece-aliquota-unica-do-imposto-sobre-servicos-de-qualquer-natureza-issqn</t>
  </si>
  <si>
    <t>Núcleo de Gestão Integrada Florianópolis</t>
  </si>
  <si>
    <t>Florianópolis</t>
  </si>
  <si>
    <t>http://www.pmf.sc.gov.br/entidades/fazenda/index.php?cms=iss&amp;menu=4&amp;submenuid=193</t>
  </si>
  <si>
    <t>Gerência Regional 5</t>
  </si>
  <si>
    <t>Núcleo de Gestão Integrada Ibirama</t>
  </si>
  <si>
    <t>Ibirama</t>
  </si>
  <si>
    <t>https://leismunicipais.com.br/a1/issqn-iss-ibirama-sc</t>
  </si>
  <si>
    <t>Parque Nacional da Serra do Itajaí</t>
  </si>
  <si>
    <t>Blumenau</t>
  </si>
  <si>
    <t>https://leismunicipais.com.br/a1/sc/b/blumenau/lei-complementar/2007/64/632/lei-complementar-n-632-2007-dispoe-sobre-o-codigo-tributario-do-municipio-de-blumenau?q=632</t>
  </si>
  <si>
    <t>Parque Nacional de São Joaquim</t>
  </si>
  <si>
    <t>Urubici</t>
  </si>
  <si>
    <t>https://leismunicipais.com.br/a1/codigo-tributario-urubici-sc</t>
  </si>
  <si>
    <t>MÉDIA PARA OS MUNICÍPIOS DO PARANÁ</t>
  </si>
  <si>
    <t>Média</t>
  </si>
  <si>
    <t>MÉDIA PARA OS MUNICÍPIOS DE SANTA CATARINA</t>
  </si>
  <si>
    <t>BASE ESTIMADA PARA CÁLCULO DE VALE TRANSPORTE NO ESTADO DO PARANÁ</t>
  </si>
  <si>
    <t>VALOR POR TRECHO</t>
  </si>
  <si>
    <t>REFERÊNCIAS</t>
  </si>
  <si>
    <t>Quilometragem (15km por trecho), Rendimento (13km/litro) e Valor médio do combustível (R$5,70 na data da consulta) https://precos.petrobras.com.br/web/precos-dos-combustiveis/w/gasolina/pr</t>
  </si>
  <si>
    <t>https://transportes.pontagrossa.pr.gov.br/</t>
  </si>
  <si>
    <t>https://www.piraidosul.pr.gov.br/fale-conosco</t>
  </si>
  <si>
    <t>https://www.curitiba.pr.gov.br/noticias/tarifa-do-transporte-coletivo-e-reajustada-pela-primeira-vez-em-3-anos/62737</t>
  </si>
  <si>
    <t>https://www.transpiedade.com.br/frota</t>
  </si>
  <si>
    <t>https://deonibus.com/passagens-de-onibus/guaratuba-pr-para-matinhos-pr-caioba?departureDate=25/08/2023</t>
  </si>
  <si>
    <t>https://viacaoumuarama.com.br/urb/</t>
  </si>
  <si>
    <t>https://www.guaira.pr.gov.br/noticias/noticia/1661#:~:text=Atualmente%20em%20Gua%C3%ADra%2C%20o%20servi%C3%A7o,R%243%2C00%20por%20pessoa</t>
  </si>
  <si>
    <t>https://foztrans.pmfi.pr.gov.br/publicacao-172</t>
  </si>
  <si>
    <t>https://queropassagem.com.br/onibus/planalto-para-capanema-pr?partida=25/08/2023</t>
  </si>
  <si>
    <t>MÉDIA</t>
  </si>
  <si>
    <t>https://www.santoanjo.com.br/site/</t>
  </si>
  <si>
    <t>https://cacador.sc.gov.br/</t>
  </si>
  <si>
    <t>https://www.chapeco.sc.gov.br/</t>
  </si>
  <si>
    <t>Quilometragem (15km por trecho), Rendimento (13km/litro) e Valor médio do combustível (R$ 5,70 na data da consulta)  https://precos.petrobras.com.br/web/precos-dos-combustiveis/w/gasolina/sc</t>
  </si>
  <si>
    <t> </t>
  </si>
  <si>
    <t> https://www.consorciofenix.com.br/</t>
  </si>
  <si>
    <t>https://www.blumob.com.br/tarifa</t>
  </si>
  <si>
    <t>DIVISÃO DE APOIO À GESTÃO REGIONAL 5 - SUL</t>
  </si>
  <si>
    <t>DIÁRIAS</t>
  </si>
  <si>
    <t>Tipo</t>
  </si>
  <si>
    <t>Diárias</t>
  </si>
  <si>
    <t>Modulo 1 - Diárias, Passagens e Serviços</t>
  </si>
  <si>
    <t>1.1.</t>
  </si>
  <si>
    <t>Composição</t>
  </si>
  <si>
    <t>Valor Anual (R$)</t>
  </si>
  <si>
    <t>A</t>
  </si>
  <si>
    <t>Diárias / PR (Quantidade: 36)</t>
  </si>
  <si>
    <t>B</t>
  </si>
  <si>
    <t>Diárias / SC (Quantidade: 18)</t>
  </si>
  <si>
    <t>Total Anual</t>
  </si>
  <si>
    <t>Módulo 2 - Tributos</t>
  </si>
  <si>
    <t>2.2.</t>
  </si>
  <si>
    <t>Tributos</t>
  </si>
  <si>
    <t>%</t>
  </si>
  <si>
    <t>Valor (R$)</t>
  </si>
  <si>
    <t>A.1. Tributos Federais (PIS)</t>
  </si>
  <si>
    <t>A.2. Tributos Federais (COFINS)</t>
  </si>
  <si>
    <t>A.3. Tributos Estaduais (especificar)</t>
  </si>
  <si>
    <t>A.4. Tributos Municipais (ISS)</t>
  </si>
  <si>
    <t>Total</t>
  </si>
  <si>
    <t>Quadro-Resumo do custo por empregado</t>
  </si>
  <si>
    <t>Custos com viagens do terceirizado</t>
  </si>
  <si>
    <t>Módulo 1 - Diárias</t>
  </si>
  <si>
    <t>Valor Total Anual</t>
  </si>
  <si>
    <t>Mão-de-obra</t>
  </si>
  <si>
    <r>
      <t>Tipo de serviço</t>
    </r>
    <r>
      <rPr>
        <sz val="10"/>
        <color indexed="10"/>
        <rFont val="Calibri"/>
        <family val="2"/>
      </rPr>
      <t/>
    </r>
  </si>
  <si>
    <t>Apoio Administrativo - 40h semanais</t>
  </si>
  <si>
    <t>Categoria profissional (vinculada à execução contratual)</t>
  </si>
  <si>
    <t>Auxiliar Administrativo - CBO 4110-05</t>
  </si>
  <si>
    <t>Data base da categoria (dia/mês/ano)</t>
  </si>
  <si>
    <t>Modulo 1 - Composição da Remuneração</t>
  </si>
  <si>
    <t>Composição da Remuneração</t>
  </si>
  <si>
    <t>Salário Base</t>
  </si>
  <si>
    <t>Hora Extra</t>
  </si>
  <si>
    <t>C</t>
  </si>
  <si>
    <t>DSR/Adicional de Insalubridade</t>
  </si>
  <si>
    <t>D</t>
  </si>
  <si>
    <t>Outros (especificar)</t>
  </si>
  <si>
    <t xml:space="preserve">TOTAL </t>
  </si>
  <si>
    <t>Módulo 2 - Encargos e Benefícios anuais, mensais e diários</t>
  </si>
  <si>
    <t>Submódulo       2.1</t>
  </si>
  <si>
    <t>13º (décimo terceiro) Salário, Férias e Adicional de Férias</t>
  </si>
  <si>
    <t>13º (décimo terceiro) Salário</t>
  </si>
  <si>
    <t>Férias</t>
  </si>
  <si>
    <t>Adicional de férias</t>
  </si>
  <si>
    <t>SUBTOTAL</t>
  </si>
  <si>
    <t>Submódulo        2.2</t>
  </si>
  <si>
    <t>Encargos previdenciários (GPS), FGTS e outras contribuições</t>
  </si>
  <si>
    <t>INSS</t>
  </si>
  <si>
    <t>Salário Educação</t>
  </si>
  <si>
    <t>Seguro Acidente do Trabalho</t>
  </si>
  <si>
    <t>SESI OU SESC</t>
  </si>
  <si>
    <t>E</t>
  </si>
  <si>
    <t>SENAI OU SENAC</t>
  </si>
  <si>
    <t>F</t>
  </si>
  <si>
    <t>SEBRAE</t>
  </si>
  <si>
    <t>G</t>
  </si>
  <si>
    <t>INCRA</t>
  </si>
  <si>
    <t>H</t>
  </si>
  <si>
    <t>FGTS</t>
  </si>
  <si>
    <t>TOTAL</t>
  </si>
  <si>
    <t>Submódulo        2.3</t>
  </si>
  <si>
    <t>Benefícios Mensais e Diários</t>
  </si>
  <si>
    <t>Transporte</t>
  </si>
  <si>
    <t>Tarifa de Ônibus</t>
  </si>
  <si>
    <t>Auxílio alimentação  (Mensal)</t>
  </si>
  <si>
    <t>Auxílio Alimentação</t>
  </si>
  <si>
    <t>Assistência Médica</t>
  </si>
  <si>
    <t>Assistência  Odontológica</t>
  </si>
  <si>
    <t>Outros (Benefício familiar- Mensal)</t>
  </si>
  <si>
    <t>Outros (Fundo de Formação Profissional - Mensal)</t>
  </si>
  <si>
    <t>TOTAL DE BENEFÍCIOS MENSAIS E DIÁRIOS</t>
  </si>
  <si>
    <t xml:space="preserve">Quadro-Resumo - Encargos e Benefícios anuais, mesais e diários		</t>
  </si>
  <si>
    <t>13º (décimo terceiro) Salário, Férias e adicional de férias</t>
  </si>
  <si>
    <t>GPS, FGTS e outras contribuições</t>
  </si>
  <si>
    <t>Módulo 3 - Provisão para Rescisão</t>
  </si>
  <si>
    <t>Provisão para Rescisão</t>
  </si>
  <si>
    <t>Aviso prévio indenizado</t>
  </si>
  <si>
    <t>Incidência do FGTS sobre aviso prévio indenizado</t>
  </si>
  <si>
    <t>Aviso prévio trabalhado</t>
  </si>
  <si>
    <t xml:space="preserve">Incidência dos encargos sobre aviso prévio trabalhado	</t>
  </si>
  <si>
    <t>Multa do FGTS do API e APT</t>
  </si>
  <si>
    <t>Módulo 4 - Custo de Reposição do Profissional Ausente</t>
  </si>
  <si>
    <t>Submódulo                            4.1</t>
  </si>
  <si>
    <t>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</si>
  <si>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</si>
  <si>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</si>
  <si>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</si>
  <si>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</si>
  <si>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</si>
  <si>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Auxílio doença</t>
  </si>
  <si>
    <t>Submódulo                  4.2</t>
  </si>
  <si>
    <t xml:space="preserve"> Substituto na Intrajornada</t>
  </si>
  <si>
    <t>Substituto na cobertura de Intervalo para repouso ou alimentação</t>
  </si>
  <si>
    <t xml:space="preserve">Quadro-Resumo do Módulo 4 				</t>
  </si>
  <si>
    <t xml:space="preserve">Custo de Reposição do Profissional Ausente </t>
  </si>
  <si>
    <t>4.1</t>
  </si>
  <si>
    <t>4.2</t>
  </si>
  <si>
    <t>Substituto na Intrajornada</t>
  </si>
  <si>
    <t xml:space="preserve">Módulo 5 - Insumos Diversos </t>
  </si>
  <si>
    <t>Insumos Diversos</t>
  </si>
  <si>
    <t>Uniformes/EPI's</t>
  </si>
  <si>
    <t xml:space="preserve">Materiais </t>
  </si>
  <si>
    <t>Equipamentos</t>
  </si>
  <si>
    <t>Módulo 6 - Custos Indiretos, Tributos e Lucro</t>
  </si>
  <si>
    <t>Custos Indiretos, Tributos e Lucro</t>
  </si>
  <si>
    <t>Custos Indiretos</t>
  </si>
  <si>
    <t>Lucro</t>
  </si>
  <si>
    <t>C1 PIS</t>
  </si>
  <si>
    <t>C2 COFINS</t>
  </si>
  <si>
    <t>C3 CPRB</t>
  </si>
  <si>
    <t>C4 ISS</t>
  </si>
  <si>
    <t>TOTAL DOS CUSTOS INDIRETOS, TRIBUTOS E LUCRO</t>
  </si>
  <si>
    <t>Módulo 1 - Composição da Remuneração</t>
  </si>
  <si>
    <t>Módulo 2  - Encargos e Beneficios Anuais, Mensais e Diários</t>
  </si>
  <si>
    <t>Módulo 3  - Provisão para Rescisão</t>
  </si>
  <si>
    <t>Módulo 5 - Insumos Diversos</t>
  </si>
  <si>
    <t>SUBTOTAL (A + B +C+ D+E)</t>
  </si>
  <si>
    <t>VALOR TOTAL POR EMPREGADO POR MÊS</t>
  </si>
  <si>
    <t>Administrativo - 40h semanais</t>
  </si>
  <si>
    <t>Assistente Administrativo II - CBO 4110-10</t>
  </si>
  <si>
    <t>Submódulo 2.1</t>
  </si>
  <si>
    <t>Submódulo   2.2</t>
  </si>
  <si>
    <t>Submódulo 2.3</t>
  </si>
  <si>
    <t xml:space="preserve">Outros (Benefício familiar- Mensal)		</t>
  </si>
  <si>
    <t>Quadro-Resumo - Encargos e Benefícios anuais, mesais e diários</t>
  </si>
  <si>
    <t>Incidência dos encargos sobre aviso prévio trabalhado</t>
  </si>
  <si>
    <t>Submódulo 4.1</t>
  </si>
  <si>
    <t>Submódulo 4.2</t>
  </si>
  <si>
    <t xml:space="preserve">Quadro-Resumo do Módulo 4 </t>
  </si>
  <si>
    <t>Auxílio alimentação (21 dias úteis fixos, conforme Termo de Referência)</t>
  </si>
  <si>
    <t>Assiduidade de 7% sobre o salário</t>
  </si>
  <si>
    <t>Outros (BENEFÍCIO DE ASSISTÊNCIA AO TRABALHADOR (SAÚDE E QUALIFICAÇÃO PROFISSIONAL).</t>
  </si>
  <si>
    <t xml:space="preserve">            </t>
  </si>
  <si>
    <t>Administrativo  40h semanais</t>
  </si>
  <si>
    <t xml:space="preserve"> 13º (décimo terceiro) Salário, Férias e Adicional de Férias</t>
  </si>
  <si>
    <t>Submódulo 2.2</t>
  </si>
  <si>
    <t xml:space="preserve">Submódulo 2.3
</t>
  </si>
  <si>
    <t xml:space="preserve">Assistência Médica </t>
  </si>
  <si>
    <t>Outros (BENEFÍCIO DE ASSISTÊNCIA AO TRABALHADOR - SAÚDE E QUALIFICAÇÃO PROFISSIONAL).</t>
  </si>
  <si>
    <t>Quadro-Resumo do Módulo 2 - Encargos e Benefícios anuais, mesais e diários</t>
  </si>
  <si>
    <t xml:space="preserve">                                     Provisão para Rescisão</t>
  </si>
  <si>
    <t xml:space="preserve">   </t>
  </si>
  <si>
    <t xml:space="preserve">                                                       Custos Indiretos, Tributos e Lucro</t>
  </si>
  <si>
    <t xml:space="preserve">C3 CPRB </t>
  </si>
  <si>
    <t>Gerente de Frota  - 40h semanais</t>
  </si>
  <si>
    <t>Gerente de Frota - CBO 1416-05</t>
  </si>
  <si>
    <t>Submódulo     2.1</t>
  </si>
  <si>
    <t>Submódulo    2.2</t>
  </si>
  <si>
    <t xml:space="preserve">                Submódulo      2.3
</t>
  </si>
  <si>
    <t xml:space="preserve">                     Submódulo     4.1
</t>
  </si>
  <si>
    <t xml:space="preserve"> Substituto nas Ausências Legais</t>
  </si>
  <si>
    <t>Submódulo    4.2</t>
  </si>
  <si>
    <t xml:space="preserve">                                                           Custos Indiretos, Tributos e Lucro</t>
  </si>
  <si>
    <t>*Preencher conforme CCT adotada</t>
  </si>
  <si>
    <t>*Preencher conforme CCT adotada e considerando 21 dias efetivos, conforme Termo de Referência</t>
  </si>
  <si>
    <t>*Valor fixado</t>
  </si>
  <si>
    <t>Salário-base fixado</t>
  </si>
  <si>
    <t xml:space="preserve">                          Valor Total para 54 Diárias (anual)</t>
  </si>
  <si>
    <t xml:space="preserve">                       Valor Global do Contrato </t>
  </si>
  <si>
    <r>
      <rPr>
        <b/>
        <sz val="10"/>
        <color rgb="FF000000"/>
        <rFont val="Calibri"/>
        <family val="2"/>
      </rPr>
      <t>NGI ICMBio Antonina-Guaraqueçaba</t>
    </r>
    <r>
      <rPr>
        <sz val="10"/>
        <color rgb="FF000000"/>
        <rFont val="Calibri"/>
      </rPr>
      <t xml:space="preserve">
(APA de Guaraqueçaba, ESEC Guaraqueçaba, REBIO Bom Jesus, PARNA Superagui)</t>
    </r>
  </si>
  <si>
    <r>
      <rPr>
        <b/>
        <sz val="10"/>
        <color rgb="FF000000"/>
        <rFont val="Calibri"/>
        <family val="2"/>
      </rPr>
      <t>NGI ICMBio Campos Gerais</t>
    </r>
    <r>
      <rPr>
        <sz val="10"/>
        <color rgb="FF000000"/>
        <rFont val="Calibri"/>
      </rPr>
      <t xml:space="preserve">
(FLONA Irati, FLONA Piraí do Sul, PARNA Campos Gerais e REBIO Araucárias)</t>
    </r>
  </si>
  <si>
    <r>
      <rPr>
        <b/>
        <sz val="10"/>
        <color rgb="FF000000"/>
        <rFont val="Calibri"/>
        <family val="2"/>
      </rPr>
      <t>NGI ICMBio Curitiba</t>
    </r>
    <r>
      <rPr>
        <sz val="10"/>
        <color rgb="FF000000"/>
        <rFont val="Calibri"/>
      </rPr>
      <t xml:space="preserve">
(PARNA Guaricana e FLONA Assungui)</t>
    </r>
  </si>
  <si>
    <r>
      <rPr>
        <b/>
        <sz val="10"/>
        <color rgb="FF000000"/>
        <rFont val="Calibri"/>
        <family val="2"/>
      </rPr>
      <t>NGI ICMBio Matinhos</t>
    </r>
    <r>
      <rPr>
        <sz val="10"/>
        <color rgb="FF000000"/>
        <rFont val="Calibri"/>
      </rPr>
      <t xml:space="preserve">
(PARNA Saint-Hilaire/Lange e PARNA Marinho Ilha dos Currais)</t>
    </r>
  </si>
  <si>
    <r>
      <rPr>
        <b/>
        <sz val="10"/>
        <color rgb="FF000000"/>
        <rFont val="Calibri"/>
        <family val="2"/>
      </rPr>
      <t>NGI ICMBio Palmas</t>
    </r>
    <r>
      <rPr>
        <sz val="10"/>
        <color rgb="FF000000"/>
        <rFont val="Calibri"/>
      </rPr>
      <t xml:space="preserve">
(ESEC Mata Preta, REVIS Campos de Palmas e PARNA Araucárias)</t>
    </r>
  </si>
  <si>
    <r>
      <rPr>
        <b/>
        <sz val="10"/>
        <color rgb="FF000000"/>
        <rFont val="Calibri"/>
        <family val="2"/>
      </rPr>
      <t>NGI ICMBio Rio Paraná</t>
    </r>
    <r>
      <rPr>
        <sz val="10"/>
        <color rgb="FF000000"/>
        <rFont val="Calibri"/>
      </rPr>
      <t xml:space="preserve">
(APA Ilhas e Várzeas do Rio Paraná e PARNA Ilha Grande)</t>
    </r>
  </si>
  <si>
    <r>
      <rPr>
        <b/>
        <sz val="10"/>
        <color rgb="FF000000"/>
        <rFont val="Calibri"/>
        <family val="2"/>
      </rPr>
      <t>Núcleo de Gestão Integrada Florianópolis</t>
    </r>
    <r>
      <rPr>
        <sz val="10"/>
        <color rgb="FF000000"/>
        <rFont val="Calibri"/>
        <family val="2"/>
      </rPr>
      <t xml:space="preserve">
(ESEC de Carijós, APA de Anhatomirim, REBIO Marinha do Arvoredo, RESEX Pirajubaé)</t>
    </r>
  </si>
  <si>
    <r>
      <rPr>
        <b/>
        <sz val="10"/>
        <color rgb="FF000000"/>
        <rFont val="Calibri"/>
        <family val="2"/>
      </rPr>
      <t>Núcleo de Gestão Integrada Ibirama</t>
    </r>
    <r>
      <rPr>
        <sz val="10"/>
        <color rgb="FF000000"/>
        <rFont val="Calibri"/>
        <family val="2"/>
      </rPr>
      <t xml:space="preserve">
(FLONA Ibirama e ARIE Serra da Abelha)</t>
    </r>
  </si>
  <si>
    <t>**IMPORTANTE: Os dados (valores) elencados no quadro acima serão automaticamente ajustados a medida que as abas referentes a cada posto for sendo preenchida, A MENOS QUE AS FÓRMULAS SEJAM EDITADAS/ALTERADAS OU EXCLUÍDAS PELA LICITANTE</t>
  </si>
  <si>
    <t xml:space="preserve">                                                          Valor Total dos 36 postos (mensal/anual)</t>
  </si>
  <si>
    <t>27 postos e 36 diárias/ano</t>
  </si>
  <si>
    <t>Valor Unitário*</t>
  </si>
  <si>
    <t>VALOR MENSAL POR POSTO**</t>
  </si>
  <si>
    <t>VALOR ANUAL POR POSTO**</t>
  </si>
  <si>
    <t>VALOR MENSAL TODOS OS POSTOS**</t>
  </si>
  <si>
    <t>VALOR GLOBAL TODOS OS POSTOS**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</si>
</sst>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R$&quot;\ #,##0.00"/>
    <numFmt numFmtId="166" formatCode="d/mmm/yy"/>
    <numFmt numFmtId="167" formatCode="&quot; R$ &quot;#,##0.00&quot; &quot;;&quot;-R$ &quot;#,##0.00&quot; &quot;;&quot; R$ -&quot;#&quot; &quot;;@&quot; &quot;"/>
    <numFmt numFmtId="168" formatCode="_-[$R$-416]\ * #,##0.00_-;\-[$R$-416]\ * #,##0.00_-;_-[$R$-416]\ * &quot;-&quot;??_-;_-@_-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8"/>
      <name val="Segoe UI Light"/>
      <family val="2"/>
    </font>
    <font>
      <sz val="14"/>
      <name val="Segoe UI Light"/>
      <family val="2"/>
    </font>
    <font>
      <sz val="10"/>
      <color indexed="10"/>
      <name val="Calibri"/>
      <family val="2"/>
    </font>
    <font>
      <sz val="11"/>
      <color rgb="FF000000"/>
      <name val="Calibri"/>
      <family val="2"/>
    </font>
    <font>
      <u/>
      <sz val="10"/>
      <color rgb="FF0000FF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sz val="11"/>
      <color rgb="FFFF0000"/>
      <name val="Segoe UI Light"/>
      <family val="2"/>
    </font>
    <font>
      <sz val="8"/>
      <color theme="5" tint="-0.249977111117893"/>
      <name val="Segoe UI Light"/>
      <family val="2"/>
    </font>
    <font>
      <sz val="8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rgb="FF000000"/>
      <name val="Calibri"/>
    </font>
    <font>
      <sz val="10"/>
      <color rgb="FF000000"/>
      <name val="Calibri"/>
    </font>
    <font>
      <u/>
      <sz val="10"/>
      <color theme="10"/>
      <name val="Arial"/>
      <family val="2"/>
    </font>
    <font>
      <sz val="11"/>
      <name val="Segoe UI Light"/>
    </font>
    <font>
      <sz val="8"/>
      <name val="Segoe UI Light"/>
    </font>
    <font>
      <b/>
      <sz val="11"/>
      <color rgb="FF000000"/>
      <name val="Segoe UI Light"/>
    </font>
    <font>
      <sz val="10"/>
      <color theme="1"/>
      <name val="Calibri"/>
    </font>
    <font>
      <b/>
      <sz val="11"/>
      <color rgb="FFFF0000"/>
      <name val="Segoe UI Light"/>
      <family val="2"/>
    </font>
    <font>
      <sz val="10"/>
      <name val="Calibri"/>
    </font>
    <font>
      <sz val="8"/>
      <color theme="1"/>
      <name val="Calibri"/>
      <scheme val="minor"/>
    </font>
    <font>
      <b/>
      <sz val="10"/>
      <color rgb="FFFFFFFF"/>
      <name val="Calibri"/>
    </font>
    <font>
      <b/>
      <sz val="10"/>
      <color theme="1"/>
      <name val="Calibri"/>
    </font>
    <font>
      <sz val="10"/>
      <color rgb="FFFFFFFF"/>
      <name val="Calibri"/>
    </font>
    <font>
      <b/>
      <sz val="10"/>
      <color rgb="FFFF0000"/>
      <name val="Calibri"/>
    </font>
    <font>
      <b/>
      <sz val="10"/>
      <color theme="0"/>
      <name val="Calibri"/>
    </font>
    <font>
      <sz val="11"/>
      <color rgb="FF000000"/>
      <name val="Calibri"/>
    </font>
    <font>
      <u/>
      <sz val="10"/>
      <color theme="0"/>
      <name val="Arial"/>
      <family val="2"/>
    </font>
    <font>
      <sz val="10"/>
      <color theme="0"/>
      <name val="Calibri"/>
      <family val="2"/>
    </font>
    <font>
      <sz val="10"/>
      <color rgb="FF000000"/>
      <name val="Calibri"/>
      <scheme val="minor"/>
    </font>
    <font>
      <sz val="10"/>
      <name val="Calibri"/>
      <scheme val="minor"/>
    </font>
    <font>
      <u/>
      <sz val="10"/>
      <color rgb="FF0000FF"/>
      <name val="Arial"/>
      <family val="2"/>
    </font>
    <font>
      <sz val="11"/>
      <name val="Calibri"/>
    </font>
    <font>
      <sz val="8"/>
      <name val="Calibri"/>
    </font>
    <font>
      <sz val="14"/>
      <name val="Calibri"/>
    </font>
    <font>
      <i/>
      <sz val="11"/>
      <color rgb="FFFF0000"/>
      <name val="Calibri"/>
    </font>
    <font>
      <u/>
      <sz val="10"/>
      <color theme="10"/>
      <name val="Calibri"/>
    </font>
    <font>
      <b/>
      <sz val="11"/>
      <name val="Calibri"/>
    </font>
    <font>
      <b/>
      <sz val="11"/>
      <color rgb="FFFF0000"/>
      <name val="Calibri"/>
    </font>
    <font>
      <sz val="11"/>
      <color rgb="FFFF0000"/>
      <name val="Calibri"/>
    </font>
    <font>
      <i/>
      <sz val="9"/>
      <color rgb="FFFF0000"/>
      <name val="Calibri"/>
    </font>
    <font>
      <sz val="11"/>
      <color theme="5" tint="-0.249977111117893"/>
      <name val="Calibri"/>
    </font>
    <font>
      <i/>
      <sz val="11"/>
      <name val="Calibri"/>
    </font>
    <font>
      <i/>
      <sz val="9"/>
      <color rgb="FF000000"/>
      <name val="Calibri"/>
    </font>
    <font>
      <sz val="10"/>
      <color theme="1" tint="0.34998626667073579"/>
      <name val="Calibri"/>
    </font>
    <font>
      <sz val="8"/>
      <color theme="1"/>
      <name val="Calibri"/>
    </font>
    <font>
      <sz val="8"/>
      <color theme="5" tint="-0.249977111117893"/>
      <name val="Calibri"/>
    </font>
    <font>
      <i/>
      <sz val="10"/>
      <color rgb="FFFF0000"/>
      <name val="Calibri"/>
    </font>
    <font>
      <sz val="10"/>
      <color rgb="FFFF0000"/>
      <name val="Calibri"/>
    </font>
    <font>
      <sz val="10"/>
      <color theme="5" tint="-0.249977111117893"/>
      <name val="Calibri"/>
    </font>
    <font>
      <i/>
      <sz val="10"/>
      <color rgb="FF000000"/>
      <name val="Calibri"/>
    </font>
    <font>
      <i/>
      <sz val="10"/>
      <color theme="1"/>
      <name val="Calibri"/>
    </font>
    <font>
      <b/>
      <sz val="10"/>
      <name val="Calibri"/>
    </font>
    <font>
      <sz val="8"/>
      <name val="Arial"/>
      <family val="2"/>
    </font>
    <font>
      <b/>
      <sz val="11"/>
      <color theme="0"/>
      <name val="Times New Roman"/>
      <family val="1"/>
    </font>
    <font>
      <i/>
      <sz val="10"/>
      <name val="Calibri"/>
      <family val="2"/>
    </font>
    <font>
      <i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0"/>
      <color rgb="FFFF0000"/>
      <name val="Arial"/>
      <family val="2"/>
    </font>
    <font>
      <sz val="10"/>
      <name val="Calibri"/>
      <family val="2"/>
    </font>
    <font>
      <b/>
      <sz val="1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088002"/>
        <bgColor rgb="FF70AD47"/>
      </patternFill>
    </fill>
    <fill>
      <patternFill patternType="solid">
        <fgColor rgb="FF088002"/>
        <bgColor rgb="FFD9D9D9"/>
      </patternFill>
    </fill>
    <fill>
      <patternFill patternType="solid">
        <fgColor theme="0" tint="-0.249977111117893"/>
        <bgColor rgb="FFD0CECE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8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167" fontId="11" fillId="0" borderId="0" applyFont="0" applyBorder="0" applyProtection="0"/>
    <xf numFmtId="0" fontId="11" fillId="0" borderId="0" applyNumberFormat="0" applyFont="0" applyBorder="0" applyProtection="0"/>
    <xf numFmtId="0" fontId="12" fillId="0" borderId="0" applyNumberFormat="0" applyBorder="0" applyProtection="0"/>
    <xf numFmtId="9" fontId="11" fillId="0" borderId="0" applyFont="0" applyBorder="0" applyProtection="0"/>
    <xf numFmtId="164" fontId="2" fillId="0" borderId="0" applyFill="0" applyBorder="0" applyAlignment="0" applyProtection="0"/>
    <xf numFmtId="164" fontId="13" fillId="0" borderId="0" applyFont="0" applyFill="0" applyBorder="0" applyAlignment="0" applyProtection="0"/>
    <xf numFmtId="0" fontId="6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494">
    <xf numFmtId="0" fontId="0" fillId="0" borderId="0" xfId="0"/>
    <xf numFmtId="0" fontId="15" fillId="3" borderId="0" xfId="2" applyFont="1" applyFill="1" applyBorder="1" applyAlignment="1">
      <alignment horizontal="center" vertical="center" wrapText="1"/>
    </xf>
    <xf numFmtId="4" fontId="15" fillId="3" borderId="0" xfId="0" applyNumberFormat="1" applyFont="1" applyFill="1" applyAlignment="1">
      <alignment horizontal="center" vertical="center"/>
    </xf>
    <xf numFmtId="0" fontId="16" fillId="2" borderId="0" xfId="2" applyFont="1" applyFill="1" applyAlignment="1">
      <alignment horizontal="right" vertical="center" wrapText="1"/>
    </xf>
    <xf numFmtId="4" fontId="16" fillId="2" borderId="0" xfId="0" applyNumberFormat="1" applyFont="1" applyFill="1" applyAlignment="1">
      <alignment vertical="center"/>
    </xf>
    <xf numFmtId="0" fontId="14" fillId="0" borderId="11" xfId="2" applyFont="1" applyBorder="1" applyAlignment="1">
      <alignment vertical="center" wrapText="1"/>
    </xf>
    <xf numFmtId="165" fontId="14" fillId="0" borderId="11" xfId="0" applyNumberFormat="1" applyFont="1" applyBorder="1" applyAlignment="1">
      <alignment vertical="center"/>
    </xf>
    <xf numFmtId="165" fontId="14" fillId="6" borderId="11" xfId="0" applyNumberFormat="1" applyFont="1" applyFill="1" applyBorder="1" applyAlignment="1">
      <alignment vertical="center"/>
    </xf>
    <xf numFmtId="0" fontId="14" fillId="0" borderId="11" xfId="2" applyFont="1" applyBorder="1" applyAlignment="1">
      <alignment horizontal="center" vertical="center" wrapText="1"/>
    </xf>
    <xf numFmtId="0" fontId="8" fillId="10" borderId="0" xfId="0" applyFont="1" applyFill="1" applyAlignment="1" applyProtection="1">
      <alignment vertical="center"/>
      <protection locked="0"/>
    </xf>
    <xf numFmtId="0" fontId="9" fillId="10" borderId="0" xfId="0" applyFont="1" applyFill="1" applyAlignment="1" applyProtection="1">
      <alignment vertical="center"/>
      <protection locked="0"/>
    </xf>
    <xf numFmtId="165" fontId="14" fillId="0" borderId="11" xfId="0" applyNumberFormat="1" applyFont="1" applyBorder="1" applyAlignment="1">
      <alignment horizontal="right" vertical="center"/>
    </xf>
    <xf numFmtId="0" fontId="7" fillId="6" borderId="0" xfId="0" applyFont="1" applyFill="1" applyAlignment="1" applyProtection="1">
      <alignment vertical="center"/>
      <protection locked="0"/>
    </xf>
    <xf numFmtId="0" fontId="17" fillId="6" borderId="0" xfId="0" applyFont="1" applyFill="1" applyAlignment="1" applyProtection="1">
      <alignment vertical="center"/>
      <protection locked="0"/>
    </xf>
    <xf numFmtId="0" fontId="18" fillId="10" borderId="0" xfId="0" applyFont="1" applyFill="1" applyAlignment="1" applyProtection="1">
      <alignment vertical="center"/>
      <protection locked="0"/>
    </xf>
    <xf numFmtId="0" fontId="19" fillId="6" borderId="0" xfId="0" applyFont="1" applyFill="1" applyAlignment="1">
      <alignment wrapText="1"/>
    </xf>
    <xf numFmtId="4" fontId="19" fillId="6" borderId="0" xfId="0" applyNumberFormat="1" applyFont="1" applyFill="1" applyAlignment="1">
      <alignment wrapText="1"/>
    </xf>
    <xf numFmtId="0" fontId="20" fillId="11" borderId="11" xfId="2" applyFont="1" applyFill="1" applyBorder="1" applyAlignment="1">
      <alignment horizontal="center" vertical="center" wrapText="1"/>
    </xf>
    <xf numFmtId="4" fontId="20" fillId="11" borderId="11" xfId="2" applyNumberFormat="1" applyFont="1" applyFill="1" applyBorder="1" applyAlignment="1">
      <alignment horizontal="center" vertical="center" wrapText="1"/>
    </xf>
    <xf numFmtId="0" fontId="9" fillId="6" borderId="0" xfId="0" applyFont="1" applyFill="1" applyAlignment="1" applyProtection="1">
      <alignment vertical="center"/>
      <protection locked="0"/>
    </xf>
    <xf numFmtId="0" fontId="14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justify" vertical="center"/>
    </xf>
    <xf numFmtId="0" fontId="8" fillId="6" borderId="0" xfId="0" applyFont="1" applyFill="1" applyAlignment="1" applyProtection="1">
      <alignment vertical="center"/>
      <protection locked="0"/>
    </xf>
    <xf numFmtId="166" fontId="14" fillId="14" borderId="0" xfId="0" applyNumberFormat="1" applyFont="1" applyFill="1" applyAlignment="1">
      <alignment horizontal="center" vertical="center"/>
    </xf>
    <xf numFmtId="0" fontId="14" fillId="6" borderId="11" xfId="2" applyFont="1" applyFill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165" fontId="14" fillId="0" borderId="16" xfId="0" applyNumberFormat="1" applyFont="1" applyBorder="1" applyAlignment="1">
      <alignment vertical="center"/>
    </xf>
    <xf numFmtId="0" fontId="14" fillId="0" borderId="14" xfId="2" applyFont="1" applyBorder="1" applyAlignment="1">
      <alignment vertical="center" wrapText="1"/>
    </xf>
    <xf numFmtId="165" fontId="15" fillId="16" borderId="18" xfId="0" applyNumberFormat="1" applyFont="1" applyFill="1" applyBorder="1" applyAlignment="1">
      <alignment horizontal="center" vertical="center" wrapText="1"/>
    </xf>
    <xf numFmtId="0" fontId="24" fillId="6" borderId="0" xfId="0" applyFont="1" applyFill="1" applyAlignment="1" applyProtection="1">
      <alignment vertical="center"/>
      <protection locked="0"/>
    </xf>
    <xf numFmtId="0" fontId="25" fillId="10" borderId="0" xfId="0" applyFont="1" applyFill="1" applyAlignment="1" applyProtection="1">
      <alignment vertical="center"/>
      <protection locked="0"/>
    </xf>
    <xf numFmtId="0" fontId="27" fillId="6" borderId="12" xfId="2" applyFont="1" applyFill="1" applyBorder="1" applyAlignment="1">
      <alignment vertical="center"/>
    </xf>
    <xf numFmtId="0" fontId="27" fillId="6" borderId="13" xfId="2" applyFont="1" applyFill="1" applyBorder="1" applyAlignment="1">
      <alignment vertical="center"/>
    </xf>
    <xf numFmtId="0" fontId="27" fillId="6" borderId="14" xfId="2" applyFont="1" applyFill="1" applyBorder="1" applyAlignment="1">
      <alignment vertical="center"/>
    </xf>
    <xf numFmtId="165" fontId="27" fillId="6" borderId="11" xfId="0" applyNumberFormat="1" applyFont="1" applyFill="1" applyBorder="1" applyAlignment="1">
      <alignment vertical="center"/>
    </xf>
    <xf numFmtId="0" fontId="25" fillId="6" borderId="0" xfId="0" applyFont="1" applyFill="1" applyAlignment="1" applyProtection="1">
      <alignment vertical="center"/>
      <protection locked="0"/>
    </xf>
    <xf numFmtId="0" fontId="20" fillId="11" borderId="11" xfId="0" applyFont="1" applyFill="1" applyBorder="1" applyAlignment="1">
      <alignment horizontal="center" vertical="center" wrapText="1"/>
    </xf>
    <xf numFmtId="0" fontId="28" fillId="6" borderId="0" xfId="0" applyFont="1" applyFill="1" applyAlignment="1" applyProtection="1">
      <alignment vertical="center"/>
      <protection locked="0"/>
    </xf>
    <xf numFmtId="0" fontId="26" fillId="6" borderId="0" xfId="0" applyFont="1" applyFill="1" applyAlignment="1" applyProtection="1">
      <alignment vertical="center"/>
      <protection locked="0"/>
    </xf>
    <xf numFmtId="8" fontId="14" fillId="0" borderId="11" xfId="4" applyNumberFormat="1" applyFont="1" applyBorder="1" applyAlignment="1">
      <alignment horizontal="center" vertical="center"/>
    </xf>
    <xf numFmtId="165" fontId="15" fillId="5" borderId="11" xfId="0" applyNumberFormat="1" applyFont="1" applyFill="1" applyBorder="1" applyAlignment="1">
      <alignment horizontal="center" vertical="center"/>
    </xf>
    <xf numFmtId="165" fontId="15" fillId="8" borderId="11" xfId="0" applyNumberFormat="1" applyFont="1" applyFill="1" applyBorder="1" applyAlignment="1">
      <alignment horizontal="center" vertical="center"/>
    </xf>
    <xf numFmtId="165" fontId="15" fillId="16" borderId="11" xfId="0" applyNumberFormat="1" applyFont="1" applyFill="1" applyBorder="1" applyAlignment="1">
      <alignment horizontal="center" vertical="center" wrapText="1"/>
    </xf>
    <xf numFmtId="165" fontId="22" fillId="0" borderId="11" xfId="0" applyNumberFormat="1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vertical="center"/>
    </xf>
    <xf numFmtId="0" fontId="30" fillId="6" borderId="0" xfId="0" applyFont="1" applyFill="1" applyAlignment="1">
      <alignment wrapText="1"/>
    </xf>
    <xf numFmtId="4" fontId="30" fillId="6" borderId="0" xfId="0" applyNumberFormat="1" applyFont="1" applyFill="1" applyAlignment="1">
      <alignment wrapText="1"/>
    </xf>
    <xf numFmtId="165" fontId="0" fillId="6" borderId="0" xfId="0" applyNumberFormat="1" applyFill="1" applyAlignment="1">
      <alignment vertical="center"/>
    </xf>
    <xf numFmtId="0" fontId="22" fillId="0" borderId="11" xfId="2" applyFont="1" applyBorder="1" applyAlignment="1">
      <alignment vertical="center" wrapText="1"/>
    </xf>
    <xf numFmtId="165" fontId="32" fillId="5" borderId="11" xfId="0" applyNumberFormat="1" applyFont="1" applyFill="1" applyBorder="1" applyAlignment="1">
      <alignment vertical="center"/>
    </xf>
    <xf numFmtId="0" fontId="22" fillId="0" borderId="14" xfId="2" applyFont="1" applyBorder="1" applyAlignment="1">
      <alignment vertical="center" wrapText="1"/>
    </xf>
    <xf numFmtId="0" fontId="22" fillId="0" borderId="16" xfId="2" applyFont="1" applyBorder="1" applyAlignment="1">
      <alignment horizontal="center" vertical="center" wrapText="1"/>
    </xf>
    <xf numFmtId="165" fontId="27" fillId="0" borderId="11" xfId="0" applyNumberFormat="1" applyFont="1" applyBorder="1" applyAlignment="1">
      <alignment vertical="center"/>
    </xf>
    <xf numFmtId="0" fontId="22" fillId="0" borderId="11" xfId="2" applyFont="1" applyBorder="1" applyAlignment="1">
      <alignment horizontal="center" vertical="center" wrapText="1"/>
    </xf>
    <xf numFmtId="4" fontId="31" fillId="11" borderId="11" xfId="2" applyNumberFormat="1" applyFont="1" applyFill="1" applyBorder="1" applyAlignment="1">
      <alignment horizontal="center" vertical="center" wrapText="1"/>
    </xf>
    <xf numFmtId="0" fontId="31" fillId="11" borderId="11" xfId="2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justify" vertical="center" wrapText="1"/>
    </xf>
    <xf numFmtId="0" fontId="22" fillId="0" borderId="11" xfId="0" applyFont="1" applyBorder="1" applyAlignment="1">
      <alignment horizontal="justify" vertical="center"/>
    </xf>
    <xf numFmtId="0" fontId="22" fillId="6" borderId="0" xfId="0" applyFont="1" applyFill="1" applyAlignment="1">
      <alignment horizontal="center" vertical="center"/>
    </xf>
    <xf numFmtId="0" fontId="22" fillId="6" borderId="0" xfId="0" applyFont="1" applyFill="1" applyAlignment="1">
      <alignment horizontal="justify" vertical="center"/>
    </xf>
    <xf numFmtId="166" fontId="22" fillId="14" borderId="0" xfId="0" applyNumberFormat="1" applyFont="1" applyFill="1" applyAlignment="1">
      <alignment horizontal="center" vertical="center"/>
    </xf>
    <xf numFmtId="165" fontId="22" fillId="6" borderId="11" xfId="0" applyNumberFormat="1" applyFont="1" applyFill="1" applyBorder="1" applyAlignment="1">
      <alignment horizontal="right" vertical="center"/>
    </xf>
    <xf numFmtId="165" fontId="22" fillId="0" borderId="11" xfId="0" applyNumberFormat="1" applyFont="1" applyBorder="1" applyAlignment="1">
      <alignment horizontal="right" vertical="center"/>
    </xf>
    <xf numFmtId="165" fontId="21" fillId="4" borderId="11" xfId="0" applyNumberFormat="1" applyFont="1" applyFill="1" applyBorder="1" applyAlignment="1">
      <alignment horizontal="right" vertical="center"/>
    </xf>
    <xf numFmtId="0" fontId="21" fillId="3" borderId="0" xfId="2" applyFont="1" applyFill="1" applyAlignment="1">
      <alignment horizontal="center" vertical="center" wrapText="1"/>
    </xf>
    <xf numFmtId="4" fontId="21" fillId="3" borderId="0" xfId="0" applyNumberFormat="1" applyFont="1" applyFill="1" applyAlignment="1">
      <alignment horizontal="center" vertical="center"/>
    </xf>
    <xf numFmtId="0" fontId="33" fillId="11" borderId="11" xfId="0" applyFont="1" applyFill="1" applyBorder="1" applyAlignment="1">
      <alignment horizontal="center" vertical="center" wrapText="1"/>
    </xf>
    <xf numFmtId="10" fontId="22" fillId="0" borderId="14" xfId="4" applyNumberFormat="1" applyFont="1" applyBorder="1" applyAlignment="1">
      <alignment horizontal="center" vertical="center"/>
    </xf>
    <xf numFmtId="0" fontId="22" fillId="6" borderId="11" xfId="2" applyFont="1" applyFill="1" applyBorder="1" applyAlignment="1">
      <alignment horizontal="center" vertical="center" wrapText="1"/>
    </xf>
    <xf numFmtId="0" fontId="22" fillId="6" borderId="12" xfId="2" applyFont="1" applyFill="1" applyBorder="1" applyAlignment="1">
      <alignment horizontal="left" vertical="center" wrapText="1"/>
    </xf>
    <xf numFmtId="0" fontId="22" fillId="6" borderId="14" xfId="2" applyFont="1" applyFill="1" applyBorder="1" applyAlignment="1">
      <alignment horizontal="left" vertical="center" wrapText="1"/>
    </xf>
    <xf numFmtId="10" fontId="29" fillId="6" borderId="14" xfId="4" applyNumberFormat="1" applyFont="1" applyFill="1" applyBorder="1" applyAlignment="1">
      <alignment horizontal="center" vertical="center"/>
    </xf>
    <xf numFmtId="165" fontId="22" fillId="6" borderId="11" xfId="0" applyNumberFormat="1" applyFont="1" applyFill="1" applyBorder="1" applyAlignment="1">
      <alignment vertical="center"/>
    </xf>
    <xf numFmtId="10" fontId="29" fillId="0" borderId="14" xfId="4" applyNumberFormat="1" applyFont="1" applyBorder="1" applyAlignment="1">
      <alignment horizontal="center" vertical="center"/>
    </xf>
    <xf numFmtId="10" fontId="21" fillId="8" borderId="14" xfId="2" applyNumberFormat="1" applyFont="1" applyFill="1" applyBorder="1" applyAlignment="1">
      <alignment horizontal="center" vertical="center"/>
    </xf>
    <xf numFmtId="165" fontId="21" fillId="8" borderId="11" xfId="0" applyNumberFormat="1" applyFont="1" applyFill="1" applyBorder="1" applyAlignment="1">
      <alignment horizontal="right" vertical="center"/>
    </xf>
    <xf numFmtId="0" fontId="21" fillId="2" borderId="0" xfId="2" applyFont="1" applyFill="1" applyAlignment="1">
      <alignment horizontal="right" vertical="center" wrapText="1"/>
    </xf>
    <xf numFmtId="4" fontId="21" fillId="2" borderId="0" xfId="0" applyNumberFormat="1" applyFont="1" applyFill="1" applyAlignment="1">
      <alignment vertical="center"/>
    </xf>
    <xf numFmtId="10" fontId="22" fillId="0" borderId="11" xfId="4" applyNumberFormat="1" applyFont="1" applyBorder="1" applyAlignment="1">
      <alignment horizontal="center" vertical="center"/>
    </xf>
    <xf numFmtId="10" fontId="21" fillId="8" borderId="11" xfId="4" applyNumberFormat="1" applyFont="1" applyFill="1" applyBorder="1" applyAlignment="1">
      <alignment horizontal="center" vertical="center"/>
    </xf>
    <xf numFmtId="165" fontId="22" fillId="0" borderId="11" xfId="0" applyNumberFormat="1" applyFont="1" applyBorder="1" applyAlignment="1">
      <alignment horizontal="center" vertical="center"/>
    </xf>
    <xf numFmtId="165" fontId="22" fillId="15" borderId="11" xfId="0" applyNumberFormat="1" applyFont="1" applyFill="1" applyBorder="1" applyAlignment="1">
      <alignment vertical="center"/>
    </xf>
    <xf numFmtId="0" fontId="34" fillId="2" borderId="0" xfId="2" applyFont="1" applyFill="1" applyAlignment="1">
      <alignment horizontal="right" vertical="center" wrapText="1"/>
    </xf>
    <xf numFmtId="4" fontId="34" fillId="2" borderId="0" xfId="0" applyNumberFormat="1" applyFont="1" applyFill="1" applyAlignment="1">
      <alignment vertical="center"/>
    </xf>
    <xf numFmtId="10" fontId="29" fillId="0" borderId="11" xfId="4" applyNumberFormat="1" applyFont="1" applyBorder="1" applyAlignment="1">
      <alignment horizontal="center" vertical="center"/>
    </xf>
    <xf numFmtId="165" fontId="29" fillId="0" borderId="11" xfId="0" applyNumberFormat="1" applyFont="1" applyBorder="1" applyAlignment="1">
      <alignment vertical="center"/>
    </xf>
    <xf numFmtId="165" fontId="21" fillId="8" borderId="11" xfId="0" applyNumberFormat="1" applyFont="1" applyFill="1" applyBorder="1" applyAlignment="1">
      <alignment vertical="center"/>
    </xf>
    <xf numFmtId="4" fontId="31" fillId="11" borderId="16" xfId="2" applyNumberFormat="1" applyFont="1" applyFill="1" applyBorder="1" applyAlignment="1">
      <alignment horizontal="center" vertical="center" wrapText="1"/>
    </xf>
    <xf numFmtId="165" fontId="22" fillId="0" borderId="3" xfId="0" applyNumberFormat="1" applyFont="1" applyBorder="1" applyAlignment="1">
      <alignment vertical="center"/>
    </xf>
    <xf numFmtId="165" fontId="21" fillId="8" borderId="17" xfId="0" applyNumberFormat="1" applyFont="1" applyFill="1" applyBorder="1" applyAlignment="1">
      <alignment horizontal="right" vertical="center"/>
    </xf>
    <xf numFmtId="0" fontId="35" fillId="12" borderId="3" xfId="2" applyFont="1" applyFill="1" applyBorder="1" applyAlignment="1">
      <alignment horizontal="center" vertical="center" wrapText="1"/>
    </xf>
    <xf numFmtId="4" fontId="31" fillId="11" borderId="3" xfId="2" applyNumberFormat="1" applyFont="1" applyFill="1" applyBorder="1" applyAlignment="1">
      <alignment horizontal="center" vertical="center" wrapText="1"/>
    </xf>
    <xf numFmtId="0" fontId="22" fillId="3" borderId="3" xfId="2" applyFont="1" applyFill="1" applyBorder="1" applyAlignment="1">
      <alignment horizontal="center" vertical="center" wrapText="1"/>
    </xf>
    <xf numFmtId="0" fontId="22" fillId="3" borderId="4" xfId="2" applyFont="1" applyFill="1" applyBorder="1" applyAlignment="1">
      <alignment vertical="center" wrapText="1"/>
    </xf>
    <xf numFmtId="0" fontId="22" fillId="3" borderId="5" xfId="2" applyFont="1" applyFill="1" applyBorder="1" applyAlignment="1">
      <alignment vertical="center" wrapText="1"/>
    </xf>
    <xf numFmtId="0" fontId="22" fillId="3" borderId="6" xfId="2" applyFont="1" applyFill="1" applyBorder="1" applyAlignment="1">
      <alignment vertical="center" wrapText="1"/>
    </xf>
    <xf numFmtId="165" fontId="22" fillId="3" borderId="3" xfId="2" applyNumberFormat="1" applyFont="1" applyFill="1" applyBorder="1" applyAlignment="1">
      <alignment vertical="center" wrapText="1"/>
    </xf>
    <xf numFmtId="0" fontId="22" fillId="3" borderId="7" xfId="2" applyFont="1" applyFill="1" applyBorder="1" applyAlignment="1">
      <alignment horizontal="center" vertical="center" wrapText="1"/>
    </xf>
    <xf numFmtId="165" fontId="21" fillId="8" borderId="6" xfId="0" applyNumberFormat="1" applyFont="1" applyFill="1" applyBorder="1" applyAlignment="1">
      <alignment horizontal="right" vertical="center"/>
    </xf>
    <xf numFmtId="43" fontId="21" fillId="3" borderId="0" xfId="2" applyNumberFormat="1" applyFont="1" applyFill="1" applyAlignment="1">
      <alignment vertical="center" wrapText="1"/>
    </xf>
    <xf numFmtId="165" fontId="21" fillId="0" borderId="3" xfId="0" applyNumberFormat="1" applyFont="1" applyBorder="1" applyAlignment="1">
      <alignment vertical="center"/>
    </xf>
    <xf numFmtId="165" fontId="21" fillId="8" borderId="18" xfId="0" applyNumberFormat="1" applyFont="1" applyFill="1" applyBorder="1" applyAlignment="1">
      <alignment horizontal="right" vertical="center"/>
    </xf>
    <xf numFmtId="0" fontId="21" fillId="15" borderId="0" xfId="2" applyFont="1" applyFill="1" applyAlignment="1">
      <alignment horizontal="center" vertical="center" wrapText="1"/>
    </xf>
    <xf numFmtId="165" fontId="21" fillId="15" borderId="0" xfId="0" applyNumberFormat="1" applyFont="1" applyFill="1" applyAlignment="1">
      <alignment vertical="center"/>
    </xf>
    <xf numFmtId="165" fontId="22" fillId="7" borderId="11" xfId="0" applyNumberFormat="1" applyFont="1" applyFill="1" applyBorder="1" applyAlignment="1">
      <alignment horizontal="center" vertical="center"/>
    </xf>
    <xf numFmtId="0" fontId="27" fillId="6" borderId="15" xfId="2" applyFont="1" applyFill="1" applyBorder="1" applyAlignment="1">
      <alignment vertical="center" wrapText="1"/>
    </xf>
    <xf numFmtId="165" fontId="14" fillId="6" borderId="11" xfId="0" applyNumberFormat="1" applyFont="1" applyFill="1" applyBorder="1" applyAlignment="1">
      <alignment horizontal="center" vertical="center" wrapText="1"/>
    </xf>
    <xf numFmtId="0" fontId="37" fillId="6" borderId="0" xfId="12" applyFont="1" applyFill="1" applyBorder="1" applyAlignment="1">
      <alignment horizontal="center" vertical="center"/>
    </xf>
    <xf numFmtId="0" fontId="38" fillId="6" borderId="0" xfId="2" applyFont="1" applyFill="1" applyBorder="1" applyAlignment="1">
      <alignment horizontal="center" vertical="center"/>
    </xf>
    <xf numFmtId="0" fontId="18" fillId="6" borderId="0" xfId="0" applyFont="1" applyFill="1" applyAlignment="1" applyProtection="1">
      <alignment vertical="center"/>
      <protection locked="0"/>
    </xf>
    <xf numFmtId="0" fontId="39" fillId="15" borderId="0" xfId="0" applyFont="1" applyFill="1"/>
    <xf numFmtId="0" fontId="40" fillId="6" borderId="0" xfId="0" applyFont="1" applyFill="1" applyAlignment="1" applyProtection="1">
      <alignment vertical="center"/>
      <protection locked="0"/>
    </xf>
    <xf numFmtId="0" fontId="22" fillId="0" borderId="15" xfId="2" applyFont="1" applyBorder="1" applyAlignment="1">
      <alignment vertical="center" wrapText="1"/>
    </xf>
    <xf numFmtId="0" fontId="36" fillId="6" borderId="0" xfId="0" applyFont="1" applyFill="1" applyAlignment="1">
      <alignment vertical="center"/>
    </xf>
    <xf numFmtId="0" fontId="35" fillId="19" borderId="14" xfId="0" applyFont="1" applyFill="1" applyBorder="1" applyAlignment="1">
      <alignment horizontal="center" vertical="center"/>
    </xf>
    <xf numFmtId="0" fontId="35" fillId="19" borderId="11" xfId="0" applyFont="1" applyFill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10" fontId="22" fillId="0" borderId="29" xfId="0" applyNumberFormat="1" applyFont="1" applyBorder="1" applyAlignment="1">
      <alignment horizontal="center" vertical="center"/>
    </xf>
    <xf numFmtId="0" fontId="22" fillId="6" borderId="0" xfId="0" applyFont="1" applyFill="1" applyAlignment="1">
      <alignment vertical="center"/>
    </xf>
    <xf numFmtId="0" fontId="35" fillId="19" borderId="6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10" fontId="15" fillId="16" borderId="11" xfId="0" applyNumberFormat="1" applyFont="1" applyFill="1" applyBorder="1" applyAlignment="1">
      <alignment horizontal="center" vertical="center" wrapText="1"/>
    </xf>
    <xf numFmtId="0" fontId="15" fillId="6" borderId="0" xfId="2" applyFont="1" applyFill="1" applyBorder="1" applyAlignment="1">
      <alignment horizontal="center" vertical="center" wrapText="1"/>
    </xf>
    <xf numFmtId="165" fontId="15" fillId="6" borderId="0" xfId="0" applyNumberFormat="1" applyFont="1" applyFill="1" applyAlignment="1">
      <alignment horizontal="center" vertical="center"/>
    </xf>
    <xf numFmtId="0" fontId="23" fillId="6" borderId="0" xfId="12" applyFill="1" applyAlignment="1">
      <alignment vertical="center"/>
    </xf>
    <xf numFmtId="0" fontId="24" fillId="6" borderId="0" xfId="0" applyFont="1" applyFill="1" applyAlignment="1" applyProtection="1">
      <alignment horizontal="center" vertical="center"/>
      <protection locked="0"/>
    </xf>
    <xf numFmtId="0" fontId="25" fillId="10" borderId="0" xfId="0" applyFont="1" applyFill="1" applyAlignment="1" applyProtection="1">
      <alignment horizontal="center" vertical="center"/>
      <protection locked="0"/>
    </xf>
    <xf numFmtId="0" fontId="22" fillId="0" borderId="22" xfId="0" applyFont="1" applyBorder="1" applyAlignment="1">
      <alignment horizontal="center" vertical="center"/>
    </xf>
    <xf numFmtId="0" fontId="35" fillId="19" borderId="10" xfId="0" applyFont="1" applyFill="1" applyBorder="1" applyAlignment="1">
      <alignment horizontal="center" vertical="center"/>
    </xf>
    <xf numFmtId="10" fontId="15" fillId="16" borderId="18" xfId="0" applyNumberFormat="1" applyFont="1" applyFill="1" applyBorder="1" applyAlignment="1">
      <alignment horizontal="center" vertical="center" wrapText="1"/>
    </xf>
    <xf numFmtId="0" fontId="35" fillId="19" borderId="11" xfId="0" applyFont="1" applyFill="1" applyBorder="1" applyAlignment="1">
      <alignment horizontal="center" vertical="center" wrapText="1"/>
    </xf>
    <xf numFmtId="0" fontId="22" fillId="20" borderId="0" xfId="0" applyFont="1" applyFill="1" applyAlignment="1">
      <alignment horizontal="center" vertical="center"/>
    </xf>
    <xf numFmtId="0" fontId="41" fillId="20" borderId="0" xfId="0" applyFont="1" applyFill="1" applyAlignment="1">
      <alignment horizontal="center" vertical="center"/>
    </xf>
    <xf numFmtId="10" fontId="27" fillId="0" borderId="11" xfId="4" applyNumberFormat="1" applyFont="1" applyBorder="1" applyAlignment="1">
      <alignment horizontal="center" vertical="center"/>
    </xf>
    <xf numFmtId="10" fontId="27" fillId="0" borderId="14" xfId="4" applyNumberFormat="1" applyFont="1" applyBorder="1" applyAlignment="1">
      <alignment horizontal="center" vertical="center"/>
    </xf>
    <xf numFmtId="10" fontId="27" fillId="6" borderId="14" xfId="4" applyNumberFormat="1" applyFont="1" applyFill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10" fontId="22" fillId="0" borderId="11" xfId="0" applyNumberFormat="1" applyFont="1" applyBorder="1" applyAlignment="1">
      <alignment horizontal="center" vertical="center"/>
    </xf>
    <xf numFmtId="10" fontId="22" fillId="0" borderId="11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 wrapText="1"/>
    </xf>
    <xf numFmtId="0" fontId="29" fillId="0" borderId="11" xfId="0" applyFont="1" applyBorder="1" applyAlignment="1">
      <alignment wrapText="1"/>
    </xf>
    <xf numFmtId="0" fontId="35" fillId="19" borderId="16" xfId="0" applyFont="1" applyFill="1" applyBorder="1" applyAlignment="1">
      <alignment horizontal="center" vertical="center"/>
    </xf>
    <xf numFmtId="0" fontId="35" fillId="19" borderId="15" xfId="0" applyFont="1" applyFill="1" applyBorder="1" applyAlignment="1">
      <alignment horizontal="center" vertical="center"/>
    </xf>
    <xf numFmtId="0" fontId="43" fillId="10" borderId="0" xfId="0" applyFont="1" applyFill="1" applyAlignment="1" applyProtection="1">
      <alignment vertical="center"/>
      <protection locked="0"/>
    </xf>
    <xf numFmtId="0" fontId="44" fillId="10" borderId="0" xfId="0" applyFont="1" applyFill="1" applyAlignment="1" applyProtection="1">
      <alignment vertical="center"/>
      <protection locked="0"/>
    </xf>
    <xf numFmtId="0" fontId="46" fillId="10" borderId="0" xfId="13" applyFont="1" applyFill="1" applyAlignment="1" applyProtection="1">
      <alignment horizontal="left" vertical="center" indent="1"/>
      <protection locked="0"/>
    </xf>
    <xf numFmtId="0" fontId="46" fillId="10" borderId="0" xfId="12" applyFont="1" applyFill="1" applyAlignment="1" applyProtection="1">
      <alignment horizontal="left" vertical="center" indent="1"/>
      <protection locked="0"/>
    </xf>
    <xf numFmtId="0" fontId="47" fillId="10" borderId="0" xfId="0" applyFont="1" applyFill="1" applyAlignment="1" applyProtection="1">
      <alignment vertical="center"/>
      <protection locked="0"/>
    </xf>
    <xf numFmtId="0" fontId="48" fillId="10" borderId="0" xfId="0" applyFont="1" applyFill="1" applyAlignment="1" applyProtection="1">
      <alignment horizontal="left" vertical="center" indent="1"/>
      <protection locked="0"/>
    </xf>
    <xf numFmtId="0" fontId="21" fillId="3" borderId="0" xfId="2" applyFont="1" applyFill="1" applyBorder="1" applyAlignment="1">
      <alignment horizontal="center" vertical="center" wrapText="1"/>
    </xf>
    <xf numFmtId="0" fontId="49" fillId="10" borderId="0" xfId="0" applyFont="1" applyFill="1" applyAlignment="1" applyProtection="1">
      <alignment horizontal="left" vertical="center" indent="1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50" fillId="6" borderId="0" xfId="0" applyFont="1" applyFill="1" applyAlignment="1" applyProtection="1">
      <alignment vertical="center" wrapText="1"/>
      <protection locked="0"/>
    </xf>
    <xf numFmtId="0" fontId="51" fillId="6" borderId="0" xfId="0" applyFont="1" applyFill="1" applyAlignment="1" applyProtection="1">
      <alignment vertical="center"/>
      <protection locked="0"/>
    </xf>
    <xf numFmtId="0" fontId="36" fillId="6" borderId="0" xfId="0" applyFont="1" applyFill="1" applyAlignment="1" applyProtection="1">
      <alignment vertical="center"/>
      <protection locked="0"/>
    </xf>
    <xf numFmtId="0" fontId="52" fillId="6" borderId="0" xfId="0" applyFont="1" applyFill="1" applyAlignment="1" applyProtection="1">
      <alignment horizontal="left" vertical="center" indent="1"/>
      <protection locked="0"/>
    </xf>
    <xf numFmtId="0" fontId="53" fillId="6" borderId="20" xfId="0" applyFont="1" applyFill="1" applyBorder="1" applyAlignment="1" applyProtection="1">
      <alignment vertical="center"/>
      <protection locked="0"/>
    </xf>
    <xf numFmtId="0" fontId="53" fillId="6" borderId="0" xfId="0" applyFont="1" applyFill="1" applyAlignment="1" applyProtection="1">
      <alignment vertical="center"/>
      <protection locked="0"/>
    </xf>
    <xf numFmtId="0" fontId="42" fillId="6" borderId="0" xfId="0" applyFont="1" applyFill="1" applyAlignment="1" applyProtection="1">
      <alignment vertical="center"/>
      <protection locked="0"/>
    </xf>
    <xf numFmtId="0" fontId="49" fillId="6" borderId="0" xfId="0" applyFont="1" applyFill="1" applyAlignment="1" applyProtection="1">
      <alignment vertical="center"/>
      <protection locked="0"/>
    </xf>
    <xf numFmtId="10" fontId="54" fillId="0" borderId="11" xfId="4" applyNumberFormat="1" applyFont="1" applyBorder="1" applyAlignment="1">
      <alignment horizontal="center" vertical="center"/>
    </xf>
    <xf numFmtId="165" fontId="54" fillId="0" borderId="11" xfId="0" applyNumberFormat="1" applyFont="1" applyBorder="1" applyAlignment="1">
      <alignment vertical="center"/>
    </xf>
    <xf numFmtId="0" fontId="36" fillId="10" borderId="0" xfId="0" applyFont="1" applyFill="1" applyAlignment="1" applyProtection="1">
      <alignment horizontal="left" vertical="center" indent="1"/>
      <protection locked="0"/>
    </xf>
    <xf numFmtId="43" fontId="21" fillId="3" borderId="0" xfId="2" applyNumberFormat="1" applyFont="1" applyFill="1" applyBorder="1" applyAlignment="1">
      <alignment vertical="center" wrapText="1"/>
    </xf>
    <xf numFmtId="0" fontId="49" fillId="6" borderId="0" xfId="0" applyFont="1" applyFill="1" applyAlignment="1" applyProtection="1">
      <alignment horizontal="left" vertical="center" indent="1"/>
      <protection locked="0"/>
    </xf>
    <xf numFmtId="0" fontId="43" fillId="6" borderId="0" xfId="0" applyFont="1" applyFill="1" applyAlignment="1" applyProtection="1">
      <alignment vertical="center"/>
      <protection locked="0"/>
    </xf>
    <xf numFmtId="165" fontId="55" fillId="6" borderId="0" xfId="0" applyNumberFormat="1" applyFont="1" applyFill="1" applyAlignment="1" applyProtection="1">
      <alignment horizontal="center" vertical="center"/>
      <protection locked="0"/>
    </xf>
    <xf numFmtId="165" fontId="56" fillId="10" borderId="0" xfId="0" applyNumberFormat="1" applyFont="1" applyFill="1" applyAlignment="1" applyProtection="1">
      <alignment vertical="center"/>
      <protection locked="0"/>
    </xf>
    <xf numFmtId="0" fontId="56" fillId="10" borderId="0" xfId="0" applyFont="1" applyFill="1" applyAlignment="1" applyProtection="1">
      <alignment vertical="center"/>
      <protection locked="0"/>
    </xf>
    <xf numFmtId="165" fontId="55" fillId="6" borderId="0" xfId="0" applyNumberFormat="1" applyFont="1" applyFill="1" applyAlignment="1" applyProtection="1">
      <alignment horizontal="center" vertical="center" indent="1"/>
      <protection locked="0"/>
    </xf>
    <xf numFmtId="0" fontId="42" fillId="10" borderId="0" xfId="0" applyFont="1" applyFill="1" applyAlignment="1" applyProtection="1">
      <alignment horizontal="left" vertical="center" indent="1"/>
      <protection locked="0"/>
    </xf>
    <xf numFmtId="0" fontId="21" fillId="15" borderId="0" xfId="2" applyFont="1" applyFill="1" applyBorder="1" applyAlignment="1">
      <alignment horizontal="center" vertical="center" wrapText="1"/>
    </xf>
    <xf numFmtId="0" fontId="43" fillId="15" borderId="0" xfId="0" applyFont="1" applyFill="1" applyAlignment="1" applyProtection="1">
      <alignment vertical="center"/>
      <protection locked="0"/>
    </xf>
    <xf numFmtId="165" fontId="21" fillId="5" borderId="11" xfId="0" applyNumberFormat="1" applyFont="1" applyFill="1" applyBorder="1" applyAlignment="1">
      <alignment vertical="center"/>
    </xf>
    <xf numFmtId="0" fontId="29" fillId="10" borderId="0" xfId="0" applyFont="1" applyFill="1" applyAlignment="1" applyProtection="1">
      <alignment vertical="center"/>
      <protection locked="0"/>
    </xf>
    <xf numFmtId="0" fontId="34" fillId="10" borderId="0" xfId="0" applyFont="1" applyFill="1" applyAlignment="1" applyProtection="1">
      <alignment vertical="center"/>
      <protection locked="0"/>
    </xf>
    <xf numFmtId="0" fontId="21" fillId="10" borderId="0" xfId="0" applyFont="1" applyFill="1" applyAlignment="1" applyProtection="1">
      <alignment vertical="center"/>
      <protection locked="0"/>
    </xf>
    <xf numFmtId="165" fontId="29" fillId="10" borderId="0" xfId="0" applyNumberFormat="1" applyFont="1" applyFill="1" applyAlignment="1" applyProtection="1">
      <alignment vertical="center"/>
      <protection locked="0"/>
    </xf>
    <xf numFmtId="0" fontId="58" fillId="10" borderId="0" xfId="0" applyFont="1" applyFill="1" applyAlignment="1" applyProtection="1">
      <alignment horizontal="left" vertical="center" indent="1"/>
      <protection locked="0"/>
    </xf>
    <xf numFmtId="0" fontId="27" fillId="10" borderId="0" xfId="0" applyFont="1" applyFill="1" applyAlignment="1" applyProtection="1">
      <alignment vertical="center" wrapText="1" indent="1"/>
      <protection locked="0"/>
    </xf>
    <xf numFmtId="165" fontId="29" fillId="10" borderId="0" xfId="0" quotePrefix="1" applyNumberFormat="1" applyFont="1" applyFill="1" applyAlignment="1" applyProtection="1">
      <alignment vertical="center"/>
      <protection locked="0"/>
    </xf>
    <xf numFmtId="0" fontId="57" fillId="6" borderId="0" xfId="0" applyFont="1" applyFill="1" applyAlignment="1" applyProtection="1">
      <alignment vertical="center" wrapText="1"/>
      <protection locked="0"/>
    </xf>
    <xf numFmtId="0" fontId="59" fillId="6" borderId="0" xfId="0" applyFont="1" applyFill="1" applyAlignment="1" applyProtection="1">
      <alignment vertical="center"/>
      <protection locked="0"/>
    </xf>
    <xf numFmtId="0" fontId="22" fillId="6" borderId="0" xfId="0" applyFont="1" applyFill="1" applyAlignment="1" applyProtection="1">
      <alignment vertical="center"/>
      <protection locked="0"/>
    </xf>
    <xf numFmtId="0" fontId="60" fillId="6" borderId="0" xfId="0" applyFont="1" applyFill="1" applyAlignment="1" applyProtection="1">
      <alignment horizontal="left" vertical="center" indent="1"/>
      <protection locked="0"/>
    </xf>
    <xf numFmtId="0" fontId="29" fillId="6" borderId="0" xfId="0" applyFont="1" applyFill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58" fillId="6" borderId="0" xfId="0" applyFont="1" applyFill="1" applyAlignment="1" applyProtection="1">
      <alignment vertical="center"/>
      <protection locked="0"/>
    </xf>
    <xf numFmtId="0" fontId="58" fillId="6" borderId="0" xfId="0" applyFont="1" applyFill="1" applyAlignment="1" applyProtection="1">
      <alignment horizontal="left" vertical="center" indent="1"/>
      <protection locked="0"/>
    </xf>
    <xf numFmtId="0" fontId="22" fillId="6" borderId="0" xfId="0" applyFont="1" applyFill="1" applyAlignment="1" applyProtection="1">
      <alignment horizontal="left" vertical="center" indent="1"/>
      <protection locked="0"/>
    </xf>
    <xf numFmtId="0" fontId="58" fillId="0" borderId="0" xfId="0" applyFont="1" applyAlignment="1" applyProtection="1">
      <alignment horizontal="left" vertical="center" indent="1"/>
      <protection locked="0"/>
    </xf>
    <xf numFmtId="0" fontId="59" fillId="10" borderId="0" xfId="0" applyFont="1" applyFill="1" applyAlignment="1" applyProtection="1">
      <alignment vertical="center"/>
      <protection locked="0"/>
    </xf>
    <xf numFmtId="0" fontId="29" fillId="15" borderId="0" xfId="0" applyFont="1" applyFill="1" applyAlignment="1" applyProtection="1">
      <alignment vertical="center"/>
      <protection locked="0"/>
    </xf>
    <xf numFmtId="165" fontId="27" fillId="10" borderId="0" xfId="0" applyNumberFormat="1" applyFont="1" applyFill="1" applyAlignment="1" applyProtection="1">
      <alignment horizontal="center" vertical="center"/>
      <protection locked="0"/>
    </xf>
    <xf numFmtId="165" fontId="27" fillId="6" borderId="0" xfId="0" applyNumberFormat="1" applyFont="1" applyFill="1" applyAlignment="1" applyProtection="1">
      <alignment horizontal="center" vertical="center" indent="1"/>
      <protection locked="0"/>
    </xf>
    <xf numFmtId="0" fontId="46" fillId="10" borderId="0" xfId="13" applyFont="1" applyFill="1" applyAlignment="1" applyProtection="1">
      <alignment vertical="center"/>
      <protection locked="0"/>
    </xf>
    <xf numFmtId="0" fontId="22" fillId="0" borderId="0" xfId="0" applyFont="1"/>
    <xf numFmtId="0" fontId="21" fillId="6" borderId="11" xfId="0" applyFont="1" applyFill="1" applyBorder="1" applyAlignment="1" applyProtection="1">
      <alignment horizontal="center" vertical="center"/>
      <protection locked="0"/>
    </xf>
    <xf numFmtId="0" fontId="22" fillId="15" borderId="11" xfId="2" applyFont="1" applyFill="1" applyBorder="1" applyAlignment="1">
      <alignment horizontal="center" vertical="center" wrapText="1"/>
    </xf>
    <xf numFmtId="0" fontId="58" fillId="10" borderId="0" xfId="0" applyFont="1" applyFill="1" applyAlignment="1" applyProtection="1">
      <alignment vertical="center"/>
      <protection locked="0"/>
    </xf>
    <xf numFmtId="0" fontId="27" fillId="10" borderId="0" xfId="0" applyFont="1" applyFill="1" applyAlignment="1" applyProtection="1">
      <alignment vertical="center"/>
      <protection locked="0"/>
    </xf>
    <xf numFmtId="0" fontId="61" fillId="10" borderId="0" xfId="0" applyFont="1" applyFill="1" applyAlignment="1" applyProtection="1">
      <alignment horizontal="left" vertical="center" wrapText="1"/>
      <protection locked="0"/>
    </xf>
    <xf numFmtId="0" fontId="57" fillId="10" borderId="0" xfId="0" applyFont="1" applyFill="1" applyAlignment="1" applyProtection="1">
      <alignment horizontal="left" vertical="center" wrapText="1"/>
      <protection locked="0"/>
    </xf>
    <xf numFmtId="0" fontId="57" fillId="6" borderId="20" xfId="0" applyFont="1" applyFill="1" applyBorder="1" applyAlignment="1" applyProtection="1">
      <alignment vertical="center"/>
      <protection locked="0"/>
    </xf>
    <xf numFmtId="0" fontId="57" fillId="6" borderId="0" xfId="0" applyFont="1" applyFill="1" applyAlignment="1" applyProtection="1">
      <alignment vertical="center"/>
      <protection locked="0"/>
    </xf>
    <xf numFmtId="0" fontId="59" fillId="15" borderId="0" xfId="0" applyFont="1" applyFill="1" applyAlignment="1" applyProtection="1">
      <alignment vertical="center"/>
      <protection locked="0"/>
    </xf>
    <xf numFmtId="0" fontId="57" fillId="15" borderId="0" xfId="0" applyFont="1" applyFill="1" applyAlignment="1" applyProtection="1">
      <alignment horizontal="center" vertical="center" wrapText="1"/>
      <protection locked="0"/>
    </xf>
    <xf numFmtId="0" fontId="27" fillId="6" borderId="0" xfId="0" applyFont="1" applyFill="1" applyAlignment="1" applyProtection="1">
      <alignment vertical="center"/>
      <protection locked="0"/>
    </xf>
    <xf numFmtId="0" fontId="22" fillId="10" borderId="0" xfId="0" applyFont="1" applyFill="1" applyAlignment="1" applyProtection="1">
      <alignment vertical="center"/>
      <protection locked="0"/>
    </xf>
    <xf numFmtId="0" fontId="46" fillId="0" borderId="0" xfId="13" applyFont="1" applyAlignment="1">
      <alignment horizontal="left" indent="1"/>
    </xf>
    <xf numFmtId="0" fontId="22" fillId="6" borderId="12" xfId="2" applyFont="1" applyFill="1" applyBorder="1" applyAlignment="1">
      <alignment vertical="center"/>
    </xf>
    <xf numFmtId="0" fontId="22" fillId="6" borderId="13" xfId="2" applyFont="1" applyFill="1" applyBorder="1" applyAlignment="1">
      <alignment vertical="center"/>
    </xf>
    <xf numFmtId="0" fontId="22" fillId="6" borderId="14" xfId="2" applyFont="1" applyFill="1" applyBorder="1" applyAlignment="1">
      <alignment vertical="center"/>
    </xf>
    <xf numFmtId="0" fontId="62" fillId="10" borderId="0" xfId="0" applyFont="1" applyFill="1" applyAlignment="1" applyProtection="1">
      <alignment vertical="center"/>
      <protection locked="0"/>
    </xf>
    <xf numFmtId="0" fontId="34" fillId="10" borderId="0" xfId="0" applyFont="1" applyFill="1" applyAlignment="1" applyProtection="1">
      <alignment horizontal="left" vertical="center" indent="1"/>
      <protection locked="0"/>
    </xf>
    <xf numFmtId="0" fontId="22" fillId="6" borderId="0" xfId="0" applyFont="1" applyFill="1" applyAlignment="1" applyProtection="1">
      <alignment vertical="center" indent="1"/>
      <protection locked="0"/>
    </xf>
    <xf numFmtId="0" fontId="60" fillId="6" borderId="20" xfId="0" applyFont="1" applyFill="1" applyBorder="1" applyAlignment="1" applyProtection="1">
      <alignment vertical="center"/>
      <protection locked="0"/>
    </xf>
    <xf numFmtId="0" fontId="60" fillId="6" borderId="0" xfId="0" applyFont="1" applyFill="1" applyAlignment="1" applyProtection="1">
      <alignment vertical="center"/>
      <protection locked="0"/>
    </xf>
    <xf numFmtId="0" fontId="22" fillId="10" borderId="0" xfId="0" applyFont="1" applyFill="1" applyAlignment="1" applyProtection="1">
      <alignment horizontal="left" vertical="center" indent="1"/>
      <protection locked="0"/>
    </xf>
    <xf numFmtId="165" fontId="27" fillId="6" borderId="0" xfId="0" applyNumberFormat="1" applyFont="1" applyFill="1" applyAlignment="1" applyProtection="1">
      <alignment horizontal="center" vertical="center"/>
      <protection locked="0"/>
    </xf>
    <xf numFmtId="165" fontId="59" fillId="10" borderId="0" xfId="0" applyNumberFormat="1" applyFont="1" applyFill="1" applyAlignment="1" applyProtection="1">
      <alignment vertical="center"/>
      <protection locked="0"/>
    </xf>
    <xf numFmtId="0" fontId="29" fillId="10" borderId="0" xfId="0" applyFont="1" applyFill="1" applyAlignment="1" applyProtection="1">
      <alignment horizontal="left" vertical="center" indent="1"/>
      <protection locked="0"/>
    </xf>
    <xf numFmtId="0" fontId="46" fillId="0" borderId="0" xfId="13" applyFont="1" applyAlignment="1">
      <alignment horizontal="left" vertical="center" indent="1"/>
    </xf>
    <xf numFmtId="0" fontId="46" fillId="10" borderId="0" xfId="12" applyFont="1" applyFill="1" applyAlignment="1" applyProtection="1">
      <alignment vertical="center"/>
      <protection locked="0"/>
    </xf>
    <xf numFmtId="0" fontId="34" fillId="6" borderId="0" xfId="0" applyFont="1" applyFill="1" applyAlignment="1" applyProtection="1">
      <alignment vertical="center"/>
      <protection locked="0"/>
    </xf>
    <xf numFmtId="0" fontId="58" fillId="0" borderId="0" xfId="0" applyFont="1"/>
    <xf numFmtId="0" fontId="32" fillId="6" borderId="0" xfId="0" applyFont="1" applyFill="1" applyAlignment="1" applyProtection="1">
      <alignment vertical="center"/>
      <protection locked="0"/>
    </xf>
    <xf numFmtId="0" fontId="22" fillId="0" borderId="0" xfId="0" applyFont="1" applyAlignment="1">
      <alignment horizontal="left" vertical="center" indent="1"/>
    </xf>
    <xf numFmtId="0" fontId="57" fillId="6" borderId="0" xfId="0" applyFont="1" applyFill="1" applyAlignment="1" applyProtection="1">
      <alignment vertical="center" indent="1"/>
      <protection locked="0"/>
    </xf>
    <xf numFmtId="165" fontId="14" fillId="16" borderId="11" xfId="0" applyNumberFormat="1" applyFont="1" applyFill="1" applyBorder="1" applyAlignment="1">
      <alignment horizontal="center" vertical="center" wrapText="1"/>
    </xf>
    <xf numFmtId="0" fontId="35" fillId="19" borderId="18" xfId="0" applyFont="1" applyFill="1" applyBorder="1" applyAlignment="1">
      <alignment horizontal="center" vertical="center" wrapText="1"/>
    </xf>
    <xf numFmtId="165" fontId="35" fillId="19" borderId="18" xfId="0" applyNumberFormat="1" applyFont="1" applyFill="1" applyBorder="1" applyAlignment="1">
      <alignment horizontal="center" vertical="center" wrapText="1"/>
    </xf>
    <xf numFmtId="168" fontId="0" fillId="6" borderId="0" xfId="0" applyNumberFormat="1" applyFill="1" applyAlignment="1">
      <alignment vertical="center"/>
    </xf>
    <xf numFmtId="165" fontId="22" fillId="16" borderId="11" xfId="0" applyNumberFormat="1" applyFont="1" applyFill="1" applyBorder="1" applyAlignment="1">
      <alignment horizontal="center" vertical="center" wrapText="1"/>
    </xf>
    <xf numFmtId="165" fontId="14" fillId="0" borderId="11" xfId="0" applyNumberFormat="1" applyFont="1" applyBorder="1" applyAlignment="1">
      <alignment horizontal="center" vertical="center" wrapText="1"/>
    </xf>
    <xf numFmtId="0" fontId="29" fillId="0" borderId="0" xfId="0" applyFont="1"/>
    <xf numFmtId="165" fontId="46" fillId="16" borderId="11" xfId="12" applyNumberFormat="1" applyFont="1" applyFill="1" applyBorder="1" applyAlignment="1">
      <alignment horizontal="center" vertical="center" wrapText="1"/>
    </xf>
    <xf numFmtId="10" fontId="46" fillId="0" borderId="11" xfId="12" applyNumberFormat="1" applyFont="1" applyBorder="1" applyAlignment="1">
      <alignment horizontal="center" vertical="center" wrapText="1"/>
    </xf>
    <xf numFmtId="165" fontId="46" fillId="16" borderId="11" xfId="13" applyNumberFormat="1" applyFont="1" applyFill="1" applyBorder="1" applyAlignment="1">
      <alignment horizontal="center" vertical="center" wrapText="1"/>
    </xf>
    <xf numFmtId="10" fontId="22" fillId="17" borderId="11" xfId="0" applyNumberFormat="1" applyFont="1" applyFill="1" applyBorder="1" applyAlignment="1">
      <alignment horizontal="center" vertical="center" wrapText="1"/>
    </xf>
    <xf numFmtId="0" fontId="22" fillId="17" borderId="11" xfId="0" applyFont="1" applyFill="1" applyBorder="1" applyAlignment="1">
      <alignment vertical="center" wrapText="1"/>
    </xf>
    <xf numFmtId="0" fontId="29" fillId="17" borderId="11" xfId="0" applyFont="1" applyFill="1" applyBorder="1" applyAlignment="1">
      <alignment wrapText="1"/>
    </xf>
    <xf numFmtId="0" fontId="29" fillId="17" borderId="11" xfId="0" applyFont="1" applyFill="1" applyBorder="1" applyAlignment="1">
      <alignment vertical="center" wrapText="1"/>
    </xf>
    <xf numFmtId="165" fontId="22" fillId="21" borderId="11" xfId="0" applyNumberFormat="1" applyFont="1" applyFill="1" applyBorder="1" applyAlignment="1">
      <alignment horizontal="center" vertical="center"/>
    </xf>
    <xf numFmtId="0" fontId="65" fillId="10" borderId="0" xfId="0" applyFont="1" applyFill="1" applyAlignment="1" applyProtection="1">
      <alignment vertical="center" wrapText="1"/>
      <protection locked="0"/>
    </xf>
    <xf numFmtId="0" fontId="65" fillId="10" borderId="20" xfId="0" applyFont="1" applyFill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>
      <alignment horizontal="justify" vertical="center" wrapText="1"/>
    </xf>
    <xf numFmtId="0" fontId="66" fillId="10" borderId="0" xfId="0" applyFont="1" applyFill="1" applyAlignment="1" applyProtection="1">
      <alignment horizontal="left" vertical="center" indent="1"/>
      <protection locked="0"/>
    </xf>
    <xf numFmtId="0" fontId="67" fillId="19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17" borderId="11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17" borderId="11" xfId="0" applyFont="1" applyFill="1" applyBorder="1" applyAlignment="1">
      <alignment horizontal="center" vertical="center" wrapText="1"/>
    </xf>
    <xf numFmtId="0" fontId="68" fillId="6" borderId="0" xfId="0" applyFont="1" applyFill="1" applyAlignment="1">
      <alignment horizontal="center" vertical="center" wrapText="1"/>
    </xf>
    <xf numFmtId="0" fontId="30" fillId="6" borderId="0" xfId="0" applyFont="1" applyFill="1" applyAlignment="1">
      <alignment horizontal="center" wrapText="1"/>
    </xf>
    <xf numFmtId="4" fontId="30" fillId="6" borderId="0" xfId="0" applyNumberFormat="1" applyFont="1" applyFill="1" applyAlignment="1">
      <alignment horizontal="center" wrapText="1"/>
    </xf>
    <xf numFmtId="0" fontId="35" fillId="19" borderId="11" xfId="0" applyFont="1" applyFill="1" applyBorder="1" applyAlignment="1">
      <alignment horizontal="center" vertical="center"/>
    </xf>
    <xf numFmtId="0" fontId="20" fillId="19" borderId="11" xfId="0" applyFont="1" applyFill="1" applyBorder="1" applyAlignment="1">
      <alignment horizontal="center" vertical="center"/>
    </xf>
    <xf numFmtId="0" fontId="64" fillId="19" borderId="16" xfId="0" applyFont="1" applyFill="1" applyBorder="1" applyAlignment="1">
      <alignment horizontal="center" vertical="center"/>
    </xf>
    <xf numFmtId="0" fontId="64" fillId="19" borderId="11" xfId="0" applyFont="1" applyFill="1" applyBorder="1" applyAlignment="1">
      <alignment horizontal="center" vertical="center"/>
    </xf>
    <xf numFmtId="0" fontId="67" fillId="19" borderId="11" xfId="0" applyFont="1" applyFill="1" applyBorder="1" applyAlignment="1">
      <alignment horizontal="center" vertical="center" wrapText="1"/>
    </xf>
    <xf numFmtId="0" fontId="63" fillId="6" borderId="0" xfId="0" applyFont="1" applyFill="1" applyAlignment="1">
      <alignment horizontal="center" vertical="center"/>
    </xf>
    <xf numFmtId="0" fontId="67" fillId="19" borderId="12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wrapText="1"/>
    </xf>
    <xf numFmtId="4" fontId="19" fillId="6" borderId="0" xfId="0" applyNumberFormat="1" applyFont="1" applyFill="1" applyAlignment="1">
      <alignment horizontal="center" wrapText="1"/>
    </xf>
    <xf numFmtId="0" fontId="20" fillId="11" borderId="11" xfId="0" applyFont="1" applyFill="1" applyBorder="1" applyAlignment="1">
      <alignment horizontal="center" vertical="center"/>
    </xf>
    <xf numFmtId="0" fontId="15" fillId="13" borderId="18" xfId="0" applyFont="1" applyFill="1" applyBorder="1" applyAlignment="1">
      <alignment horizontal="center" vertical="center"/>
    </xf>
    <xf numFmtId="0" fontId="15" fillId="13" borderId="11" xfId="0" applyFont="1" applyFill="1" applyBorder="1" applyAlignment="1">
      <alignment horizontal="center" vertical="center"/>
    </xf>
    <xf numFmtId="10" fontId="15" fillId="5" borderId="14" xfId="4" applyNumberFormat="1" applyFont="1" applyFill="1" applyBorder="1" applyAlignment="1">
      <alignment horizontal="center" vertical="center"/>
    </xf>
    <xf numFmtId="10" fontId="15" fillId="5" borderId="11" xfId="4" applyNumberFormat="1" applyFont="1" applyFill="1" applyBorder="1" applyAlignment="1">
      <alignment horizontal="center" vertical="center"/>
    </xf>
    <xf numFmtId="10" fontId="14" fillId="0" borderId="11" xfId="4" applyNumberFormat="1" applyFont="1" applyBorder="1" applyAlignment="1">
      <alignment horizontal="center" vertical="center"/>
    </xf>
    <xf numFmtId="0" fontId="14" fillId="6" borderId="12" xfId="2" applyFont="1" applyFill="1" applyBorder="1" applyAlignment="1">
      <alignment horizontal="left" vertical="center" wrapText="1"/>
    </xf>
    <xf numFmtId="0" fontId="14" fillId="6" borderId="13" xfId="2" applyFont="1" applyFill="1" applyBorder="1" applyAlignment="1">
      <alignment horizontal="left" vertical="center" wrapText="1"/>
    </xf>
    <xf numFmtId="0" fontId="14" fillId="6" borderId="14" xfId="2" applyFont="1" applyFill="1" applyBorder="1" applyAlignment="1">
      <alignment horizontal="left" vertical="center" wrapText="1"/>
    </xf>
    <xf numFmtId="0" fontId="14" fillId="6" borderId="25" xfId="2" applyFont="1" applyFill="1" applyBorder="1" applyAlignment="1">
      <alignment horizontal="left" vertical="center" wrapText="1"/>
    </xf>
    <xf numFmtId="0" fontId="14" fillId="6" borderId="26" xfId="2" applyFont="1" applyFill="1" applyBorder="1" applyAlignment="1">
      <alignment horizontal="left" vertical="center" wrapText="1"/>
    </xf>
    <xf numFmtId="0" fontId="14" fillId="6" borderId="15" xfId="2" applyFont="1" applyFill="1" applyBorder="1" applyAlignment="1">
      <alignment horizontal="left" vertical="center" wrapText="1"/>
    </xf>
    <xf numFmtId="0" fontId="15" fillId="8" borderId="11" xfId="2" applyFont="1" applyFill="1" applyBorder="1" applyAlignment="1">
      <alignment horizontal="center" vertical="center" wrapText="1"/>
    </xf>
    <xf numFmtId="0" fontId="20" fillId="11" borderId="11" xfId="2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7" xfId="2" applyFont="1" applyBorder="1" applyAlignment="1">
      <alignment horizontal="center" vertical="center" wrapText="1"/>
    </xf>
    <xf numFmtId="0" fontId="14" fillId="0" borderId="18" xfId="2" applyFont="1" applyBorder="1" applyAlignment="1">
      <alignment horizontal="center" vertical="center" wrapText="1"/>
    </xf>
    <xf numFmtId="0" fontId="20" fillId="11" borderId="25" xfId="2" applyFont="1" applyFill="1" applyBorder="1" applyAlignment="1">
      <alignment horizontal="center" vertical="center" wrapText="1"/>
    </xf>
    <xf numFmtId="0" fontId="20" fillId="11" borderId="26" xfId="2" applyFont="1" applyFill="1" applyBorder="1" applyAlignment="1">
      <alignment horizontal="center" vertical="center" wrapText="1"/>
    </xf>
    <xf numFmtId="0" fontId="20" fillId="11" borderId="15" xfId="2" applyFont="1" applyFill="1" applyBorder="1" applyAlignment="1">
      <alignment horizontal="center" vertical="center" wrapText="1"/>
    </xf>
    <xf numFmtId="0" fontId="14" fillId="0" borderId="11" xfId="2" applyFont="1" applyBorder="1" applyAlignment="1">
      <alignment horizontal="left" vertical="center" wrapText="1"/>
    </xf>
    <xf numFmtId="0" fontId="20" fillId="11" borderId="12" xfId="2" applyFont="1" applyFill="1" applyBorder="1" applyAlignment="1">
      <alignment horizontal="center" vertical="center" wrapText="1"/>
    </xf>
    <xf numFmtId="0" fontId="20" fillId="11" borderId="13" xfId="2" applyFont="1" applyFill="1" applyBorder="1" applyAlignment="1">
      <alignment horizontal="center" vertical="center" wrapText="1"/>
    </xf>
    <xf numFmtId="0" fontId="20" fillId="11" borderId="14" xfId="2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10" fontId="22" fillId="0" borderId="11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 wrapText="1"/>
    </xf>
    <xf numFmtId="0" fontId="30" fillId="6" borderId="0" xfId="0" applyFont="1" applyFill="1" applyAlignment="1">
      <alignment horizontal="center" vertical="center" wrapText="1"/>
    </xf>
    <xf numFmtId="4" fontId="30" fillId="6" borderId="0" xfId="0" applyNumberFormat="1" applyFont="1" applyFill="1" applyAlignment="1">
      <alignment horizontal="center" vertical="center" wrapText="1"/>
    </xf>
    <xf numFmtId="0" fontId="35" fillId="19" borderId="12" xfId="0" applyFont="1" applyFill="1" applyBorder="1" applyAlignment="1">
      <alignment horizontal="center" vertical="center"/>
    </xf>
    <xf numFmtId="0" fontId="35" fillId="19" borderId="13" xfId="0" applyFont="1" applyFill="1" applyBorder="1" applyAlignment="1">
      <alignment horizontal="center" vertical="center"/>
    </xf>
    <xf numFmtId="0" fontId="35" fillId="19" borderId="14" xfId="0" applyFont="1" applyFill="1" applyBorder="1" applyAlignment="1">
      <alignment horizontal="center" vertical="center"/>
    </xf>
    <xf numFmtId="0" fontId="35" fillId="19" borderId="4" xfId="0" applyFont="1" applyFill="1" applyBorder="1" applyAlignment="1">
      <alignment horizontal="center" vertical="center" wrapText="1"/>
    </xf>
    <xf numFmtId="0" fontId="35" fillId="19" borderId="28" xfId="0" applyFont="1" applyFill="1" applyBorder="1" applyAlignment="1">
      <alignment horizontal="center" vertical="center" wrapText="1"/>
    </xf>
    <xf numFmtId="0" fontId="14" fillId="17" borderId="11" xfId="0" applyFont="1" applyFill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65" fontId="14" fillId="16" borderId="11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165" fontId="14" fillId="6" borderId="16" xfId="0" applyNumberFormat="1" applyFont="1" applyFill="1" applyBorder="1" applyAlignment="1">
      <alignment horizontal="center" vertical="center" wrapText="1"/>
    </xf>
    <xf numFmtId="165" fontId="14" fillId="6" borderId="18" xfId="0" applyNumberFormat="1" applyFont="1" applyFill="1" applyBorder="1" applyAlignment="1">
      <alignment horizontal="center" vertical="center" wrapText="1"/>
    </xf>
    <xf numFmtId="0" fontId="49" fillId="6" borderId="20" xfId="0" applyFont="1" applyFill="1" applyBorder="1" applyAlignment="1" applyProtection="1">
      <alignment horizontal="left" vertical="center" wrapText="1"/>
      <protection locked="0"/>
    </xf>
    <xf numFmtId="0" fontId="49" fillId="6" borderId="0" xfId="0" applyFont="1" applyFill="1" applyAlignment="1" applyProtection="1">
      <alignment horizontal="left" vertical="center" wrapText="1"/>
      <protection locked="0"/>
    </xf>
    <xf numFmtId="0" fontId="45" fillId="6" borderId="20" xfId="0" applyFont="1" applyFill="1" applyBorder="1" applyAlignment="1" applyProtection="1">
      <alignment horizontal="left" vertical="center" wrapText="1"/>
      <protection locked="0"/>
    </xf>
    <xf numFmtId="0" fontId="45" fillId="6" borderId="0" xfId="0" applyFont="1" applyFill="1" applyAlignment="1" applyProtection="1">
      <alignment horizontal="left" vertical="center" wrapText="1"/>
      <protection locked="0"/>
    </xf>
    <xf numFmtId="0" fontId="21" fillId="8" borderId="11" xfId="2" applyFont="1" applyFill="1" applyBorder="1" applyAlignment="1">
      <alignment horizontal="center" vertical="center" wrapText="1"/>
    </xf>
    <xf numFmtId="0" fontId="22" fillId="0" borderId="11" xfId="2" applyFont="1" applyBorder="1" applyAlignment="1">
      <alignment horizontal="left" vertical="center" wrapText="1"/>
    </xf>
    <xf numFmtId="0" fontId="21" fillId="13" borderId="18" xfId="0" applyFont="1" applyFill="1" applyBorder="1" applyAlignment="1">
      <alignment horizontal="center" vertical="center"/>
    </xf>
    <xf numFmtId="0" fontId="21" fillId="13" borderId="11" xfId="0" applyFont="1" applyFill="1" applyBorder="1" applyAlignment="1">
      <alignment horizontal="center" vertical="center"/>
    </xf>
    <xf numFmtId="10" fontId="32" fillId="5" borderId="14" xfId="4" applyNumberFormat="1" applyFont="1" applyFill="1" applyBorder="1" applyAlignment="1">
      <alignment horizontal="center" vertical="center"/>
    </xf>
    <xf numFmtId="10" fontId="32" fillId="5" borderId="11" xfId="4" applyNumberFormat="1" applyFont="1" applyFill="1" applyBorder="1" applyAlignment="1">
      <alignment horizontal="center" vertical="center"/>
    </xf>
    <xf numFmtId="0" fontId="31" fillId="11" borderId="11" xfId="2" applyFont="1" applyFill="1" applyBorder="1" applyAlignment="1">
      <alignment horizontal="center" vertical="center" wrapText="1"/>
    </xf>
    <xf numFmtId="0" fontId="22" fillId="6" borderId="11" xfId="2" applyFont="1" applyFill="1" applyBorder="1" applyAlignment="1">
      <alignment horizontal="left" vertical="center" wrapText="1"/>
    </xf>
    <xf numFmtId="10" fontId="27" fillId="0" borderId="11" xfId="4" applyNumberFormat="1" applyFont="1" applyBorder="1" applyAlignment="1">
      <alignment horizontal="center" vertical="center"/>
    </xf>
    <xf numFmtId="0" fontId="22" fillId="0" borderId="11" xfId="2" applyFont="1" applyBorder="1" applyAlignment="1">
      <alignment horizontal="center" vertical="center" wrapText="1"/>
    </xf>
    <xf numFmtId="10" fontId="22" fillId="0" borderId="11" xfId="4" applyNumberFormat="1" applyFont="1" applyBorder="1" applyAlignment="1">
      <alignment horizontal="center" vertical="center"/>
    </xf>
    <xf numFmtId="0" fontId="22" fillId="0" borderId="12" xfId="2" applyFont="1" applyBorder="1" applyAlignment="1">
      <alignment horizontal="left" vertical="center" wrapText="1"/>
    </xf>
    <xf numFmtId="0" fontId="22" fillId="0" borderId="13" xfId="2" applyFont="1" applyBorder="1" applyAlignment="1">
      <alignment horizontal="left" vertical="center" wrapText="1"/>
    </xf>
    <xf numFmtId="0" fontId="22" fillId="0" borderId="19" xfId="2" applyFont="1" applyBorder="1" applyAlignment="1">
      <alignment horizontal="left" vertical="center" wrapText="1"/>
    </xf>
    <xf numFmtId="0" fontId="22" fillId="0" borderId="11" xfId="2" applyFont="1" applyBorder="1" applyAlignment="1">
      <alignment vertical="center" wrapText="1"/>
    </xf>
    <xf numFmtId="0" fontId="22" fillId="0" borderId="12" xfId="2" applyFont="1" applyBorder="1" applyAlignment="1">
      <alignment vertical="center" wrapText="1"/>
    </xf>
    <xf numFmtId="0" fontId="31" fillId="11" borderId="12" xfId="2" applyFont="1" applyFill="1" applyBorder="1" applyAlignment="1">
      <alignment horizontal="center" vertical="center" wrapText="1"/>
    </xf>
    <xf numFmtId="0" fontId="31" fillId="11" borderId="13" xfId="2" applyFont="1" applyFill="1" applyBorder="1" applyAlignment="1">
      <alignment horizontal="center" vertical="center" wrapText="1"/>
    </xf>
    <xf numFmtId="0" fontId="31" fillId="11" borderId="14" xfId="2" applyFont="1" applyFill="1" applyBorder="1" applyAlignment="1">
      <alignment horizontal="center" vertical="center" wrapText="1"/>
    </xf>
    <xf numFmtId="0" fontId="31" fillId="11" borderId="11" xfId="0" applyFont="1" applyFill="1" applyBorder="1" applyAlignment="1">
      <alignment horizontal="center" vertical="center" wrapText="1"/>
    </xf>
    <xf numFmtId="0" fontId="35" fillId="12" borderId="3" xfId="2" applyFont="1" applyFill="1" applyBorder="1" applyAlignment="1">
      <alignment horizontal="center" vertical="center" wrapText="1"/>
    </xf>
    <xf numFmtId="0" fontId="22" fillId="3" borderId="8" xfId="2" applyFont="1" applyFill="1" applyBorder="1" applyAlignment="1">
      <alignment horizontal="left" vertical="center" wrapText="1"/>
    </xf>
    <xf numFmtId="0" fontId="22" fillId="3" borderId="9" xfId="2" applyFont="1" applyFill="1" applyBorder="1" applyAlignment="1">
      <alignment horizontal="left" vertical="center" wrapText="1"/>
    </xf>
    <xf numFmtId="0" fontId="22" fillId="3" borderId="10" xfId="2" applyFont="1" applyFill="1" applyBorder="1" applyAlignment="1">
      <alignment horizontal="left" vertical="center" wrapText="1"/>
    </xf>
    <xf numFmtId="0" fontId="31" fillId="11" borderId="3" xfId="2" applyFont="1" applyFill="1" applyBorder="1" applyAlignment="1">
      <alignment horizontal="center" vertical="center" wrapText="1"/>
    </xf>
    <xf numFmtId="0" fontId="21" fillId="3" borderId="12" xfId="2" applyFont="1" applyFill="1" applyBorder="1" applyAlignment="1">
      <alignment horizontal="center" vertical="center" wrapText="1"/>
    </xf>
    <xf numFmtId="0" fontId="21" fillId="3" borderId="13" xfId="2" applyFont="1" applyFill="1" applyBorder="1" applyAlignment="1">
      <alignment horizontal="center" vertical="center" wrapText="1"/>
    </xf>
    <xf numFmtId="0" fontId="21" fillId="3" borderId="14" xfId="2" applyFont="1" applyFill="1" applyBorder="1" applyAlignment="1">
      <alignment horizontal="center" vertical="center" wrapText="1"/>
    </xf>
    <xf numFmtId="0" fontId="21" fillId="8" borderId="16" xfId="2" applyFont="1" applyFill="1" applyBorder="1" applyAlignment="1">
      <alignment horizontal="center" vertical="center" wrapText="1"/>
    </xf>
    <xf numFmtId="0" fontId="35" fillId="3" borderId="4" xfId="2" applyFont="1" applyFill="1" applyBorder="1" applyAlignment="1">
      <alignment horizontal="center" vertical="center" wrapText="1"/>
    </xf>
    <xf numFmtId="0" fontId="35" fillId="3" borderId="5" xfId="2" applyFont="1" applyFill="1" applyBorder="1" applyAlignment="1">
      <alignment horizontal="center" vertical="center" wrapText="1"/>
    </xf>
    <xf numFmtId="0" fontId="35" fillId="3" borderId="6" xfId="2" applyFont="1" applyFill="1" applyBorder="1" applyAlignment="1">
      <alignment horizontal="center" vertical="center" wrapText="1"/>
    </xf>
    <xf numFmtId="0" fontId="22" fillId="0" borderId="14" xfId="2" applyFont="1" applyBorder="1" applyAlignment="1">
      <alignment horizontal="left" vertical="center" wrapText="1"/>
    </xf>
    <xf numFmtId="0" fontId="31" fillId="11" borderId="12" xfId="2" applyFont="1" applyFill="1" applyBorder="1" applyAlignment="1">
      <alignment horizontal="center" vertical="center"/>
    </xf>
    <xf numFmtId="0" fontId="31" fillId="11" borderId="13" xfId="2" applyFont="1" applyFill="1" applyBorder="1" applyAlignment="1">
      <alignment horizontal="center" vertical="center"/>
    </xf>
    <xf numFmtId="0" fontId="31" fillId="11" borderId="14" xfId="2" applyFont="1" applyFill="1" applyBorder="1" applyAlignment="1">
      <alignment horizontal="center" vertical="center"/>
    </xf>
    <xf numFmtId="0" fontId="31" fillId="11" borderId="11" xfId="2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vertical="center"/>
    </xf>
    <xf numFmtId="0" fontId="22" fillId="6" borderId="11" xfId="2" applyFont="1" applyFill="1" applyBorder="1" applyAlignment="1">
      <alignment vertical="center" wrapText="1"/>
    </xf>
    <xf numFmtId="0" fontId="54" fillId="6" borderId="11" xfId="2" applyFont="1" applyFill="1" applyBorder="1" applyAlignment="1">
      <alignment vertical="center" wrapText="1"/>
    </xf>
    <xf numFmtId="0" fontId="21" fillId="4" borderId="11" xfId="2" applyFont="1" applyFill="1" applyBorder="1" applyAlignment="1">
      <alignment horizontal="center" vertical="center" wrapText="1"/>
    </xf>
    <xf numFmtId="0" fontId="22" fillId="15" borderId="12" xfId="2" applyFont="1" applyFill="1" applyBorder="1" applyAlignment="1">
      <alignment horizontal="left" vertical="center" wrapText="1"/>
    </xf>
    <xf numFmtId="0" fontId="22" fillId="15" borderId="13" xfId="2" applyFont="1" applyFill="1" applyBorder="1" applyAlignment="1">
      <alignment horizontal="left" vertical="center" wrapText="1"/>
    </xf>
    <xf numFmtId="0" fontId="22" fillId="15" borderId="14" xfId="2" applyFont="1" applyFill="1" applyBorder="1" applyAlignment="1">
      <alignment horizontal="left" vertical="center" wrapText="1"/>
    </xf>
    <xf numFmtId="0" fontId="22" fillId="0" borderId="13" xfId="2" applyFont="1" applyBorder="1" applyAlignment="1">
      <alignment vertical="center" wrapText="1"/>
    </xf>
    <xf numFmtId="0" fontId="22" fillId="0" borderId="14" xfId="2" applyFont="1" applyBorder="1" applyAlignment="1">
      <alignment vertical="center" wrapText="1"/>
    </xf>
    <xf numFmtId="0" fontId="22" fillId="0" borderId="12" xfId="0" applyFont="1" applyBorder="1" applyAlignment="1">
      <alignment horizontal="justify" vertical="center"/>
    </xf>
    <xf numFmtId="0" fontId="22" fillId="0" borderId="14" xfId="0" applyFont="1" applyBorder="1" applyAlignment="1">
      <alignment horizontal="justify" vertical="center"/>
    </xf>
    <xf numFmtId="0" fontId="21" fillId="8" borderId="12" xfId="2" applyFont="1" applyFill="1" applyBorder="1" applyAlignment="1">
      <alignment horizontal="center" vertical="center" wrapText="1"/>
    </xf>
    <xf numFmtId="0" fontId="21" fillId="8" borderId="13" xfId="2" applyFont="1" applyFill="1" applyBorder="1" applyAlignment="1">
      <alignment horizontal="center" vertical="center" wrapText="1"/>
    </xf>
    <xf numFmtId="0" fontId="21" fillId="8" borderId="14" xfId="2" applyFont="1" applyFill="1" applyBorder="1" applyAlignment="1">
      <alignment horizontal="center" vertical="center" wrapText="1"/>
    </xf>
    <xf numFmtId="0" fontId="36" fillId="10" borderId="20" xfId="0" applyFont="1" applyFill="1" applyBorder="1" applyAlignment="1" applyProtection="1">
      <alignment horizontal="left" vertical="center" wrapText="1" indent="1"/>
      <protection locked="0"/>
    </xf>
    <xf numFmtId="0" fontId="42" fillId="10" borderId="0" xfId="0" applyFont="1" applyFill="1" applyAlignment="1" applyProtection="1">
      <alignment horizontal="left" vertical="center" wrapText="1" indent="1"/>
      <protection locked="0"/>
    </xf>
    <xf numFmtId="0" fontId="45" fillId="6" borderId="20" xfId="0" applyFont="1" applyFill="1" applyBorder="1" applyAlignment="1" applyProtection="1">
      <alignment horizontal="left" vertical="center" wrapText="1" indent="1"/>
      <protection locked="0"/>
    </xf>
    <xf numFmtId="0" fontId="45" fillId="6" borderId="0" xfId="0" applyFont="1" applyFill="1" applyAlignment="1" applyProtection="1">
      <alignment horizontal="left" vertical="center" wrapText="1" indent="1"/>
      <protection locked="0"/>
    </xf>
    <xf numFmtId="165" fontId="21" fillId="7" borderId="20" xfId="0" applyNumberFormat="1" applyFont="1" applyFill="1" applyBorder="1" applyAlignment="1">
      <alignment horizontal="center" vertical="center" wrapText="1"/>
    </xf>
    <xf numFmtId="165" fontId="21" fillId="7" borderId="0" xfId="0" applyNumberFormat="1" applyFont="1" applyFill="1" applyAlignment="1">
      <alignment horizontal="center" vertical="center" wrapText="1"/>
    </xf>
    <xf numFmtId="0" fontId="22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12" xfId="3" applyFont="1" applyBorder="1" applyAlignment="1">
      <alignment vertical="center"/>
    </xf>
    <xf numFmtId="0" fontId="22" fillId="0" borderId="14" xfId="3" applyFont="1" applyBorder="1" applyAlignment="1">
      <alignment vertical="center"/>
    </xf>
    <xf numFmtId="0" fontId="22" fillId="6" borderId="12" xfId="2" applyFont="1" applyFill="1" applyBorder="1" applyAlignment="1">
      <alignment horizontal="left" vertical="center" wrapText="1"/>
    </xf>
    <xf numFmtId="0" fontId="22" fillId="6" borderId="13" xfId="2" applyFont="1" applyFill="1" applyBorder="1" applyAlignment="1">
      <alignment horizontal="left" vertical="center" wrapText="1"/>
    </xf>
    <xf numFmtId="0" fontId="22" fillId="6" borderId="14" xfId="2" applyFont="1" applyFill="1" applyBorder="1" applyAlignment="1">
      <alignment horizontal="left" vertical="center" wrapText="1"/>
    </xf>
    <xf numFmtId="0" fontId="36" fillId="6" borderId="0" xfId="0" applyFont="1" applyFill="1" applyAlignment="1" applyProtection="1">
      <alignment horizontal="left" vertical="center" wrapText="1"/>
      <protection locked="0"/>
    </xf>
    <xf numFmtId="0" fontId="42" fillId="6" borderId="0" xfId="0" applyFont="1" applyFill="1" applyAlignment="1" applyProtection="1">
      <alignment horizontal="left" vertical="center"/>
      <protection locked="0"/>
    </xf>
    <xf numFmtId="0" fontId="31" fillId="11" borderId="11" xfId="0" applyFont="1" applyFill="1" applyBorder="1" applyAlignment="1">
      <alignment horizontal="center" vertical="center"/>
    </xf>
    <xf numFmtId="0" fontId="22" fillId="6" borderId="0" xfId="0" applyFont="1" applyFill="1" applyAlignment="1">
      <alignment vertical="center"/>
    </xf>
    <xf numFmtId="0" fontId="22" fillId="0" borderId="13" xfId="0" applyFont="1" applyBorder="1" applyAlignment="1">
      <alignment horizontal="left" vertical="center"/>
    </xf>
    <xf numFmtId="165" fontId="21" fillId="21" borderId="11" xfId="0" applyNumberFormat="1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165" fontId="21" fillId="7" borderId="11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22" fillId="0" borderId="11" xfId="0" applyFont="1" applyBorder="1" applyAlignment="1">
      <alignment horizontal="justify" vertical="center"/>
    </xf>
    <xf numFmtId="0" fontId="22" fillId="10" borderId="20" xfId="0" applyFont="1" applyFill="1" applyBorder="1" applyAlignment="1" applyProtection="1">
      <alignment horizontal="left" vertical="center" wrapText="1" indent="1"/>
      <protection locked="0"/>
    </xf>
    <xf numFmtId="0" fontId="22" fillId="10" borderId="0" xfId="0" applyFont="1" applyFill="1" applyAlignment="1" applyProtection="1">
      <alignment horizontal="left" vertical="center" wrapText="1" indent="1"/>
      <protection locked="0"/>
    </xf>
    <xf numFmtId="0" fontId="57" fillId="6" borderId="20" xfId="0" applyFont="1" applyFill="1" applyBorder="1" applyAlignment="1" applyProtection="1">
      <alignment horizontal="left" vertical="center" wrapText="1"/>
      <protection locked="0"/>
    </xf>
    <xf numFmtId="0" fontId="57" fillId="6" borderId="0" xfId="0" applyFont="1" applyFill="1" applyAlignment="1" applyProtection="1">
      <alignment horizontal="left" vertical="center" wrapText="1"/>
      <protection locked="0"/>
    </xf>
    <xf numFmtId="0" fontId="22" fillId="0" borderId="11" xfId="0" applyFont="1" applyBorder="1" applyAlignment="1">
      <alignment vertical="center"/>
    </xf>
    <xf numFmtId="0" fontId="22" fillId="0" borderId="11" xfId="3" applyFont="1" applyBorder="1" applyAlignment="1">
      <alignment vertical="center"/>
    </xf>
    <xf numFmtId="0" fontId="60" fillId="6" borderId="20" xfId="0" applyFont="1" applyFill="1" applyBorder="1" applyAlignment="1" applyProtection="1">
      <alignment horizontal="left" vertical="center" indent="1"/>
      <protection locked="0"/>
    </xf>
    <xf numFmtId="0" fontId="60" fillId="6" borderId="0" xfId="0" applyFont="1" applyFill="1" applyAlignment="1" applyProtection="1">
      <alignment horizontal="left" vertical="center" indent="1"/>
      <protection locked="0"/>
    </xf>
    <xf numFmtId="0" fontId="58" fillId="6" borderId="20" xfId="0" applyFont="1" applyFill="1" applyBorder="1" applyAlignment="1" applyProtection="1">
      <alignment horizontal="center" vertical="center" wrapText="1"/>
      <protection locked="0"/>
    </xf>
    <xf numFmtId="0" fontId="58" fillId="6" borderId="0" xfId="0" applyFont="1" applyFill="1" applyAlignment="1" applyProtection="1">
      <alignment horizontal="center" vertical="center" wrapText="1"/>
      <protection locked="0"/>
    </xf>
    <xf numFmtId="0" fontId="57" fillId="6" borderId="20" xfId="0" applyFont="1" applyFill="1" applyBorder="1" applyAlignment="1" applyProtection="1">
      <alignment horizontal="left" vertical="center" wrapText="1" indent="1"/>
      <protection locked="0"/>
    </xf>
    <xf numFmtId="0" fontId="57" fillId="6" borderId="0" xfId="0" applyFont="1" applyFill="1" applyAlignment="1" applyProtection="1">
      <alignment horizontal="left" vertical="center" wrapText="1" indent="1"/>
      <protection locked="0"/>
    </xf>
    <xf numFmtId="0" fontId="22" fillId="6" borderId="0" xfId="0" applyFont="1" applyFill="1" applyAlignment="1" applyProtection="1">
      <alignment horizontal="left" vertical="center" wrapText="1"/>
      <protection locked="0"/>
    </xf>
    <xf numFmtId="10" fontId="21" fillId="5" borderId="14" xfId="4" applyNumberFormat="1" applyFont="1" applyFill="1" applyBorder="1" applyAlignment="1">
      <alignment horizontal="center" vertical="center"/>
    </xf>
    <xf numFmtId="10" fontId="21" fillId="5" borderId="11" xfId="4" applyNumberFormat="1" applyFont="1" applyFill="1" applyBorder="1" applyAlignment="1">
      <alignment horizontal="center" vertical="center"/>
    </xf>
    <xf numFmtId="0" fontId="22" fillId="15" borderId="11" xfId="2" applyFont="1" applyFill="1" applyBorder="1" applyAlignment="1">
      <alignment horizontal="left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center" vertical="center" wrapText="1"/>
    </xf>
    <xf numFmtId="0" fontId="29" fillId="10" borderId="0" xfId="0" applyFont="1" applyFill="1" applyAlignment="1" applyProtection="1">
      <alignment horizontal="left" vertical="center" wrapText="1" indent="1"/>
      <protection locked="0"/>
    </xf>
    <xf numFmtId="0" fontId="58" fillId="6" borderId="20" xfId="0" applyFont="1" applyFill="1" applyBorder="1" applyAlignment="1" applyProtection="1">
      <alignment horizontal="left" vertical="center" wrapText="1"/>
      <protection locked="0"/>
    </xf>
    <xf numFmtId="0" fontId="58" fillId="6" borderId="0" xfId="0" applyFont="1" applyFill="1" applyAlignment="1" applyProtection="1">
      <alignment horizontal="left" vertical="center" wrapText="1"/>
      <protection locked="0"/>
    </xf>
    <xf numFmtId="0" fontId="29" fillId="6" borderId="0" xfId="0" applyFont="1" applyFill="1" applyAlignment="1" applyProtection="1">
      <alignment horizontal="left" vertical="center"/>
      <protection locked="0"/>
    </xf>
    <xf numFmtId="0" fontId="22" fillId="6" borderId="0" xfId="0" applyFont="1" applyFill="1" applyAlignment="1" applyProtection="1">
      <alignment horizontal="left" vertical="top" wrapText="1"/>
      <protection locked="0"/>
    </xf>
    <xf numFmtId="0" fontId="29" fillId="6" borderId="0" xfId="0" applyFont="1" applyFill="1" applyAlignment="1" applyProtection="1">
      <alignment horizontal="left" vertical="top"/>
      <protection locked="0"/>
    </xf>
    <xf numFmtId="0" fontId="21" fillId="13" borderId="12" xfId="0" applyFont="1" applyFill="1" applyBorder="1" applyAlignment="1">
      <alignment horizontal="center" vertical="center"/>
    </xf>
    <xf numFmtId="0" fontId="21" fillId="13" borderId="14" xfId="0" applyFont="1" applyFill="1" applyBorder="1" applyAlignment="1">
      <alignment horizontal="center" vertical="center"/>
    </xf>
    <xf numFmtId="10" fontId="32" fillId="5" borderId="12" xfId="4" applyNumberFormat="1" applyFont="1" applyFill="1" applyBorder="1" applyAlignment="1">
      <alignment horizontal="center" vertical="center"/>
    </xf>
    <xf numFmtId="10" fontId="27" fillId="0" borderId="12" xfId="4" applyNumberFormat="1" applyFont="1" applyBorder="1" applyAlignment="1">
      <alignment horizontal="center" vertical="center"/>
    </xf>
    <xf numFmtId="10" fontId="27" fillId="0" borderId="14" xfId="4" applyNumberFormat="1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 wrapText="1"/>
    </xf>
    <xf numFmtId="0" fontId="22" fillId="0" borderId="17" xfId="2" applyFont="1" applyBorder="1" applyAlignment="1">
      <alignment horizontal="center" vertical="center" wrapText="1"/>
    </xf>
    <xf numFmtId="0" fontId="22" fillId="0" borderId="18" xfId="2" applyFont="1" applyBorder="1" applyAlignment="1">
      <alignment horizontal="center" vertical="center" wrapText="1"/>
    </xf>
    <xf numFmtId="10" fontId="27" fillId="6" borderId="12" xfId="4" applyNumberFormat="1" applyFont="1" applyFill="1" applyBorder="1" applyAlignment="1">
      <alignment horizontal="center" vertical="center"/>
    </xf>
    <xf numFmtId="10" fontId="27" fillId="6" borderId="14" xfId="4" applyNumberFormat="1" applyFont="1" applyFill="1" applyBorder="1" applyAlignment="1">
      <alignment horizontal="center" vertical="center"/>
    </xf>
    <xf numFmtId="0" fontId="31" fillId="11" borderId="12" xfId="0" applyFont="1" applyFill="1" applyBorder="1" applyAlignment="1">
      <alignment horizontal="center" vertical="center" wrapText="1"/>
    </xf>
    <xf numFmtId="0" fontId="31" fillId="11" borderId="14" xfId="0" applyFont="1" applyFill="1" applyBorder="1" applyAlignment="1">
      <alignment horizontal="center" vertical="center" wrapText="1"/>
    </xf>
    <xf numFmtId="0" fontId="22" fillId="6" borderId="24" xfId="0" applyFont="1" applyFill="1" applyBorder="1"/>
    <xf numFmtId="0" fontId="57" fillId="6" borderId="20" xfId="0" applyFont="1" applyFill="1" applyBorder="1" applyAlignment="1" applyProtection="1">
      <alignment horizontal="left" vertical="top" wrapText="1" indent="1"/>
      <protection locked="0"/>
    </xf>
    <xf numFmtId="0" fontId="57" fillId="6" borderId="0" xfId="0" applyFont="1" applyFill="1" applyAlignment="1" applyProtection="1">
      <alignment horizontal="left" vertical="top" wrapText="1" indent="1"/>
      <protection locked="0"/>
    </xf>
    <xf numFmtId="10" fontId="27" fillId="6" borderId="11" xfId="4" applyNumberFormat="1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wrapText="1"/>
    </xf>
    <xf numFmtId="0" fontId="22" fillId="6" borderId="14" xfId="0" applyFont="1" applyFill="1" applyBorder="1" applyAlignment="1">
      <alignment wrapText="1"/>
    </xf>
    <xf numFmtId="0" fontId="29" fillId="6" borderId="0" xfId="0" applyFont="1" applyFill="1" applyAlignment="1" applyProtection="1">
      <alignment horizontal="center" vertical="center" wrapText="1" indent="1"/>
      <protection locked="0"/>
    </xf>
    <xf numFmtId="0" fontId="27" fillId="6" borderId="11" xfId="2" applyFont="1" applyFill="1" applyBorder="1" applyAlignment="1">
      <alignment vertical="center" wrapText="1"/>
    </xf>
    <xf numFmtId="0" fontId="29" fillId="6" borderId="0" xfId="0" applyFont="1" applyFill="1" applyAlignment="1" applyProtection="1">
      <alignment horizontal="left" vertical="top" wrapText="1"/>
      <protection locked="0"/>
    </xf>
    <xf numFmtId="0" fontId="31" fillId="11" borderId="13" xfId="0" applyFont="1" applyFill="1" applyBorder="1" applyAlignment="1">
      <alignment wrapText="1"/>
    </xf>
    <xf numFmtId="0" fontId="31" fillId="11" borderId="14" xfId="0" applyFont="1" applyFill="1" applyBorder="1" applyAlignment="1">
      <alignment wrapText="1"/>
    </xf>
    <xf numFmtId="0" fontId="27" fillId="6" borderId="0" xfId="0" applyFont="1" applyFill="1" applyAlignment="1">
      <alignment horizontal="center" vertical="center" wrapText="1"/>
    </xf>
    <xf numFmtId="10" fontId="22" fillId="6" borderId="11" xfId="4" applyNumberFormat="1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vertical="center" wrapText="1"/>
    </xf>
    <xf numFmtId="0" fontId="22" fillId="6" borderId="14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9" fillId="6" borderId="0" xfId="0" applyFont="1" applyFill="1" applyAlignment="1" applyProtection="1">
      <alignment horizontal="left" vertical="center" wrapText="1"/>
      <protection locked="0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31" fillId="11" borderId="13" xfId="0" applyFont="1" applyFill="1" applyBorder="1" applyAlignment="1">
      <alignment vertical="center" wrapText="1"/>
    </xf>
    <xf numFmtId="0" fontId="31" fillId="11" borderId="14" xfId="0" applyFont="1" applyFill="1" applyBorder="1" applyAlignment="1">
      <alignment vertical="center" wrapText="1"/>
    </xf>
    <xf numFmtId="0" fontId="66" fillId="10" borderId="0" xfId="0" applyFont="1" applyFill="1" applyAlignment="1" applyProtection="1">
      <alignment horizontal="left" vertical="center"/>
      <protection locked="0"/>
    </xf>
    <xf numFmtId="0" fontId="69" fillId="6" borderId="18" xfId="0" applyFont="1" applyFill="1" applyBorder="1" applyAlignment="1">
      <alignment horizontal="center" vertical="center" wrapText="1"/>
    </xf>
    <xf numFmtId="0" fontId="69" fillId="6" borderId="18" xfId="0" applyFont="1" applyFill="1" applyBorder="1" applyAlignment="1">
      <alignment horizontal="center" vertical="center"/>
    </xf>
    <xf numFmtId="0" fontId="69" fillId="6" borderId="18" xfId="0" applyFont="1" applyFill="1" applyBorder="1" applyAlignment="1">
      <alignment horizontal="center" vertical="center" wrapText="1"/>
    </xf>
    <xf numFmtId="8" fontId="70" fillId="6" borderId="18" xfId="0" applyNumberFormat="1" applyFont="1" applyFill="1" applyBorder="1" applyAlignment="1">
      <alignment horizontal="center" vertical="center"/>
    </xf>
    <xf numFmtId="8" fontId="69" fillId="6" borderId="18" xfId="0" applyNumberFormat="1" applyFont="1" applyFill="1" applyBorder="1" applyAlignment="1">
      <alignment horizontal="center" vertical="center"/>
    </xf>
    <xf numFmtId="0" fontId="69" fillId="6" borderId="11" xfId="0" applyFont="1" applyFill="1" applyBorder="1" applyAlignment="1">
      <alignment horizontal="center" vertical="center" wrapText="1"/>
    </xf>
    <xf numFmtId="0" fontId="69" fillId="17" borderId="11" xfId="0" applyFont="1" applyFill="1" applyBorder="1" applyAlignment="1">
      <alignment horizontal="center" vertical="center"/>
    </xf>
    <xf numFmtId="0" fontId="69" fillId="17" borderId="11" xfId="0" applyFont="1" applyFill="1" applyBorder="1" applyAlignment="1">
      <alignment horizontal="center" vertical="center" wrapText="1"/>
    </xf>
    <xf numFmtId="8" fontId="70" fillId="17" borderId="11" xfId="0" applyNumberFormat="1" applyFont="1" applyFill="1" applyBorder="1" applyAlignment="1">
      <alignment horizontal="center" vertical="center"/>
    </xf>
    <xf numFmtId="8" fontId="69" fillId="17" borderId="11" xfId="0" applyNumberFormat="1" applyFont="1" applyFill="1" applyBorder="1" applyAlignment="1">
      <alignment horizontal="center" vertical="center"/>
    </xf>
    <xf numFmtId="0" fontId="69" fillId="6" borderId="11" xfId="0" applyFont="1" applyFill="1" applyBorder="1" applyAlignment="1">
      <alignment horizontal="center" vertical="center"/>
    </xf>
    <xf numFmtId="8" fontId="69" fillId="6" borderId="11" xfId="0" quotePrefix="1" applyNumberFormat="1" applyFont="1" applyFill="1" applyBorder="1" applyAlignment="1">
      <alignment horizontal="center" vertical="center" wrapText="1"/>
    </xf>
    <xf numFmtId="8" fontId="70" fillId="6" borderId="11" xfId="0" quotePrefix="1" applyNumberFormat="1" applyFont="1" applyFill="1" applyBorder="1" applyAlignment="1">
      <alignment horizontal="center" vertical="center" wrapText="1"/>
    </xf>
    <xf numFmtId="8" fontId="69" fillId="6" borderId="11" xfId="0" applyNumberFormat="1" applyFont="1" applyFill="1" applyBorder="1" applyAlignment="1">
      <alignment horizontal="center" vertical="center"/>
    </xf>
    <xf numFmtId="0" fontId="69" fillId="6" borderId="11" xfId="0" applyFont="1" applyFill="1" applyBorder="1" applyAlignment="1">
      <alignment horizontal="center" vertical="center"/>
    </xf>
    <xf numFmtId="8" fontId="70" fillId="6" borderId="11" xfId="0" applyNumberFormat="1" applyFont="1" applyFill="1" applyBorder="1" applyAlignment="1">
      <alignment horizontal="center" vertical="center"/>
    </xf>
    <xf numFmtId="0" fontId="69" fillId="6" borderId="11" xfId="0" applyFont="1" applyFill="1" applyBorder="1" applyAlignment="1">
      <alignment horizontal="center" vertical="center" wrapText="1"/>
    </xf>
    <xf numFmtId="8" fontId="69" fillId="6" borderId="11" xfId="0" applyNumberFormat="1" applyFont="1" applyFill="1" applyBorder="1" applyAlignment="1">
      <alignment horizontal="center" vertical="center" wrapText="1"/>
    </xf>
    <xf numFmtId="0" fontId="67" fillId="19" borderId="12" xfId="0" applyFont="1" applyFill="1" applyBorder="1" applyAlignment="1">
      <alignment horizontal="center" vertical="center"/>
    </xf>
    <xf numFmtId="0" fontId="67" fillId="19" borderId="13" xfId="0" applyFont="1" applyFill="1" applyBorder="1" applyAlignment="1">
      <alignment horizontal="center" vertical="center"/>
    </xf>
    <xf numFmtId="0" fontId="67" fillId="19" borderId="14" xfId="0" applyFont="1" applyFill="1" applyBorder="1" applyAlignment="1">
      <alignment horizontal="center" vertical="center"/>
    </xf>
    <xf numFmtId="165" fontId="67" fillId="19" borderId="11" xfId="0" applyNumberFormat="1" applyFont="1" applyFill="1" applyBorder="1" applyAlignment="1">
      <alignment horizontal="center" vertical="center" wrapText="1"/>
    </xf>
    <xf numFmtId="0" fontId="64" fillId="18" borderId="11" xfId="0" applyFont="1" applyFill="1" applyBorder="1" applyAlignment="1">
      <alignment horizontal="center" vertical="center"/>
    </xf>
    <xf numFmtId="0" fontId="67" fillId="19" borderId="11" xfId="0" applyFont="1" applyFill="1" applyBorder="1" applyAlignment="1">
      <alignment horizontal="center" vertical="center"/>
    </xf>
    <xf numFmtId="0" fontId="67" fillId="19" borderId="13" xfId="0" applyFont="1" applyFill="1" applyBorder="1" applyAlignment="1">
      <alignment horizontal="center" vertical="center" wrapText="1"/>
    </xf>
    <xf numFmtId="0" fontId="67" fillId="19" borderId="14" xfId="0" applyFont="1" applyFill="1" applyBorder="1" applyAlignment="1">
      <alignment horizontal="center" vertical="center" wrapText="1"/>
    </xf>
    <xf numFmtId="0" fontId="67" fillId="19" borderId="16" xfId="0" applyFont="1" applyFill="1" applyBorder="1" applyAlignment="1">
      <alignment horizontal="center" vertical="center" wrapText="1"/>
    </xf>
    <xf numFmtId="165" fontId="67" fillId="19" borderId="16" xfId="0" applyNumberFormat="1" applyFont="1" applyFill="1" applyBorder="1" applyAlignment="1">
      <alignment horizontal="center" vertical="center" wrapText="1"/>
    </xf>
  </cellXfs>
  <cellStyles count="14">
    <cellStyle name="Excel Built-in Currency" xfId="1" xr:uid="{00000000-0005-0000-0000-000000000000}"/>
    <cellStyle name="Excel Built-in Explanatory Text" xfId="2" xr:uid="{00000000-0005-0000-0000-000001000000}"/>
    <cellStyle name="Excel Built-in Hyperlink" xfId="3" xr:uid="{00000000-0005-0000-0000-000002000000}"/>
    <cellStyle name="Excel Built-in Percent" xfId="4" xr:uid="{00000000-0005-0000-0000-000003000000}"/>
    <cellStyle name="Hiperlink" xfId="13" builtinId="8"/>
    <cellStyle name="Hyperlink" xfId="12" xr:uid="{00000000-0005-0000-0000-000005000000}"/>
    <cellStyle name="Moeda 2" xfId="5" xr:uid="{00000000-0005-0000-0000-000006000000}"/>
    <cellStyle name="Moeda 9" xfId="6" xr:uid="{00000000-0005-0000-0000-000007000000}"/>
    <cellStyle name="Moeda 9 2" xfId="11" xr:uid="{00000000-0005-0000-0000-000008000000}"/>
    <cellStyle name="Normal" xfId="0" builtinId="0"/>
    <cellStyle name="Normal 2" xfId="7" xr:uid="{00000000-0005-0000-0000-00000A000000}"/>
    <cellStyle name="Título 1 1" xfId="8" xr:uid="{00000000-0005-0000-0000-00000B000000}"/>
    <cellStyle name="Título 1 1 1" xfId="9" xr:uid="{00000000-0005-0000-0000-00000C000000}"/>
    <cellStyle name="Total" xfId="10" builtinId="25" customBuiltin="1"/>
  </cellStyles>
  <dxfs count="0"/>
  <tableStyles count="0" defaultTableStyle="TableStyleMedium9" defaultPivotStyle="PivotStyleLight16"/>
  <colors>
    <mruColors>
      <color rgb="FF65A165"/>
      <color rgb="FF348A34"/>
      <color rgb="FF007800"/>
      <color rgb="FFFFFFA3"/>
      <color rgb="FF8EBF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306920</xdr:colOff>
      <xdr:row>0</xdr:row>
      <xdr:rowOff>57150</xdr:rowOff>
    </xdr:from>
    <xdr:to>
      <xdr:col>7</xdr:col>
      <xdr:colOff>973670</xdr:colOff>
      <xdr:row>2</xdr:row>
      <xdr:rowOff>171450</xdr:rowOff>
    </xdr:to>
    <xdr:pic>
      <xdr:nvPicPr>
        <xdr:cNvPr id="2" name="Imagem 1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CDCB8D2A-1042-456C-83BF-F694B266B243}"/>
            </a:ext>
            <a:ext uri="{147F2762-F138-4A5C-976F-8EAC2B608ADB}">
              <a16:predDERef xmlns:a16="http://schemas.microsoft.com/office/drawing/2014/main" pred="{11E12820-4FD3-4F6A-BA0E-061FEC60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1170" y="57150"/>
          <a:ext cx="666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2442249</xdr:colOff>
      <xdr:row>0</xdr:row>
      <xdr:rowOff>55034</xdr:rowOff>
    </xdr:from>
    <xdr:to>
      <xdr:col>2</xdr:col>
      <xdr:colOff>3185199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97A46DE2-C9D0-487D-A592-4EF7DCEFF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6174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2297642</xdr:colOff>
      <xdr:row>0</xdr:row>
      <xdr:rowOff>55034</xdr:rowOff>
    </xdr:from>
    <xdr:to>
      <xdr:col>2</xdr:col>
      <xdr:colOff>3040592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BCACF39D-C86F-4916-87B7-0817CEC5F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392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2413000</xdr:colOff>
      <xdr:row>0</xdr:row>
      <xdr:rowOff>55034</xdr:rowOff>
    </xdr:from>
    <xdr:to>
      <xdr:col>2</xdr:col>
      <xdr:colOff>3155950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ED7CC050-F739-46F1-9A30-4DD026DB6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79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2478617</xdr:colOff>
      <xdr:row>0</xdr:row>
      <xdr:rowOff>55034</xdr:rowOff>
    </xdr:from>
    <xdr:to>
      <xdr:col>3</xdr:col>
      <xdr:colOff>3221567</xdr:colOff>
      <xdr:row>6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F986043D-B56D-433C-BEFB-33D764DE6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8242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2178050</xdr:colOff>
      <xdr:row>0</xdr:row>
      <xdr:rowOff>104775</xdr:rowOff>
    </xdr:from>
    <xdr:to>
      <xdr:col>5</xdr:col>
      <xdr:colOff>2921000</xdr:colOff>
      <xdr:row>3</xdr:row>
      <xdr:rowOff>192617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9417F6F-3CAB-48AB-8137-3786612E80E2}"/>
            </a:ext>
            <a:ext uri="{147F2762-F138-4A5C-976F-8EAC2B608ADB}">
              <a16:predDERef xmlns:a16="http://schemas.microsoft.com/office/drawing/2014/main" pred="{F986043D-B56D-433C-BEFB-33D764DE6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5050" y="104775"/>
          <a:ext cx="742950" cy="722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104775</xdr:rowOff>
    </xdr:from>
    <xdr:to>
      <xdr:col>4</xdr:col>
      <xdr:colOff>933450</xdr:colOff>
      <xdr:row>3</xdr:row>
      <xdr:rowOff>192617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EAFFD52-59B8-4CE9-A89D-AF7D6EB7C5A2}"/>
            </a:ext>
            <a:ext uri="{147F2762-F138-4A5C-976F-8EAC2B608ADB}">
              <a16:predDERef xmlns:a16="http://schemas.microsoft.com/office/drawing/2014/main" pred="{343761EC-8AD8-45FD-885E-A42B6EFF2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04775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0</xdr:row>
      <xdr:rowOff>104775</xdr:rowOff>
    </xdr:from>
    <xdr:to>
      <xdr:col>4</xdr:col>
      <xdr:colOff>904875</xdr:colOff>
      <xdr:row>3</xdr:row>
      <xdr:rowOff>192617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84FE9AC-EF4C-49AD-A650-2A82B9BAE922}"/>
            </a:ext>
            <a:ext uri="{147F2762-F138-4A5C-976F-8EAC2B608ADB}">
              <a16:predDERef xmlns:a16="http://schemas.microsoft.com/office/drawing/2014/main" pred="{343761EC-8AD8-45FD-885E-A42B6EFF2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04775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2602442</xdr:colOff>
      <xdr:row>0</xdr:row>
      <xdr:rowOff>55034</xdr:rowOff>
    </xdr:from>
    <xdr:to>
      <xdr:col>2</xdr:col>
      <xdr:colOff>3345392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3E73CDBA-A7C8-42BF-A354-76F13800E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8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2371725</xdr:colOff>
      <xdr:row>0</xdr:row>
      <xdr:rowOff>28575</xdr:rowOff>
    </xdr:from>
    <xdr:to>
      <xdr:col>2</xdr:col>
      <xdr:colOff>3067050</xdr:colOff>
      <xdr:row>2</xdr:row>
      <xdr:rowOff>171450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985C987B-5B08-459A-9618-8638836E5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28575"/>
          <a:ext cx="695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2553759</xdr:colOff>
      <xdr:row>0</xdr:row>
      <xdr:rowOff>55034</xdr:rowOff>
    </xdr:from>
    <xdr:to>
      <xdr:col>2</xdr:col>
      <xdr:colOff>3296709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D32AD7C0-9B37-4A34-BD15-FE8F7E1F3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7342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2545292</xdr:colOff>
      <xdr:row>0</xdr:row>
      <xdr:rowOff>55034</xdr:rowOff>
    </xdr:from>
    <xdr:to>
      <xdr:col>2</xdr:col>
      <xdr:colOff>3288242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E765879D-9B60-473F-A371-4E047AEDE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8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iraidosul.pr.gov.br/fale-conosco" TargetMode="External"/><Relationship Id="rId3" Type="http://schemas.openxmlformats.org/officeDocument/2006/relationships/hyperlink" Target="https://viacaoumuarama.com.br/urb/" TargetMode="External"/><Relationship Id="rId7" Type="http://schemas.openxmlformats.org/officeDocument/2006/relationships/hyperlink" Target="https://queropassagem.com.br/onibus/planalto-para-capanema-pr?partida=25/08/2023" TargetMode="External"/><Relationship Id="rId2" Type="http://schemas.openxmlformats.org/officeDocument/2006/relationships/hyperlink" Target="https://www.curitiba.pr.gov.br/noticias/tarifa-do-transporte-coletivo-e-reajustada-pela-primeira-vez-em-3-anos/62737" TargetMode="External"/><Relationship Id="rId1" Type="http://schemas.openxmlformats.org/officeDocument/2006/relationships/hyperlink" Target="https://transportes.pontagrossa.pr.gov.br/" TargetMode="External"/><Relationship Id="rId6" Type="http://schemas.openxmlformats.org/officeDocument/2006/relationships/hyperlink" Target="https://www.transpiedade.com.br/frota" TargetMode="External"/><Relationship Id="rId5" Type="http://schemas.openxmlformats.org/officeDocument/2006/relationships/hyperlink" Target="https://foztrans.pmfi.pr.gov.br/publicacao-172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www.guaira.pr.gov.br/noticias/noticia/1661" TargetMode="External"/><Relationship Id="rId9" Type="http://schemas.openxmlformats.org/officeDocument/2006/relationships/hyperlink" Target="https://deonibus.com/passagens-de-onibus/guaratuba-pr-para-matinhos-pr-caioba?departureDate=25/08/2023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5A165"/>
  </sheetPr>
  <dimension ref="B1:Q29"/>
  <sheetViews>
    <sheetView tabSelected="1" zoomScale="90" zoomScaleNormal="90" zoomScaleSheetLayoutView="90" workbookViewId="0"/>
  </sheetViews>
  <sheetFormatPr defaultRowHeight="12.75"/>
  <cols>
    <col min="1" max="1" width="3" style="48" customWidth="1"/>
    <col min="2" max="2" width="9.140625" style="48"/>
    <col min="3" max="3" width="7" style="48" customWidth="1"/>
    <col min="4" max="4" width="35.5703125" style="48" customWidth="1"/>
    <col min="5" max="5" width="12.140625" style="48" customWidth="1"/>
    <col min="6" max="6" width="11.28515625" style="48" customWidth="1"/>
    <col min="7" max="7" width="12.7109375" style="48" customWidth="1"/>
    <col min="8" max="9" width="17.140625" style="48" customWidth="1"/>
    <col min="10" max="11" width="17.5703125" style="48" customWidth="1"/>
    <col min="12" max="12" width="18.5703125" style="48" customWidth="1"/>
    <col min="13" max="13" width="18" style="48" customWidth="1"/>
    <col min="14" max="14" width="9.140625" style="48" bestFit="1" customWidth="1"/>
    <col min="15" max="16" width="9.140625" style="48"/>
    <col min="17" max="17" width="16" style="48" bestFit="1" customWidth="1"/>
    <col min="18" max="16384" width="9.140625" style="48"/>
  </cols>
  <sheetData>
    <row r="1" spans="2:17" s="29" customFormat="1" ht="28.5" customHeight="1"/>
    <row r="2" spans="2:17" s="29" customFormat="1" ht="16.5"/>
    <row r="3" spans="2:17" s="29" customFormat="1" ht="16.5" customHeight="1"/>
    <row r="4" spans="2:17" s="35" customFormat="1" ht="10.5" customHeight="1">
      <c r="B4" s="258" t="s">
        <v>0</v>
      </c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49"/>
    </row>
    <row r="5" spans="2:17" s="35" customFormat="1" ht="10.5" customHeight="1">
      <c r="B5" s="258" t="s">
        <v>1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49"/>
    </row>
    <row r="6" spans="2:17" s="35" customFormat="1" ht="10.5" customHeight="1">
      <c r="B6" s="259" t="s">
        <v>2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50"/>
    </row>
    <row r="7" spans="2:17" s="35" customFormat="1" ht="10.5" customHeight="1">
      <c r="B7" s="259" t="s">
        <v>3</v>
      </c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50"/>
    </row>
    <row r="8" spans="2:17" s="35" customFormat="1" ht="15.95" customHeight="1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2:17" ht="32.25" customHeight="1">
      <c r="B9" s="260" t="s">
        <v>4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</row>
    <row r="10" spans="2:17" s="47" customFormat="1" ht="64.5" customHeight="1">
      <c r="B10" s="134" t="s">
        <v>5</v>
      </c>
      <c r="C10" s="134" t="s">
        <v>6</v>
      </c>
      <c r="D10" s="134" t="s">
        <v>7</v>
      </c>
      <c r="E10" s="134" t="s">
        <v>8</v>
      </c>
      <c r="F10" s="134" t="s">
        <v>9</v>
      </c>
      <c r="G10" s="134" t="s">
        <v>10</v>
      </c>
      <c r="H10" s="134" t="s">
        <v>11</v>
      </c>
      <c r="I10" s="134" t="s">
        <v>12</v>
      </c>
      <c r="J10" s="252" t="s">
        <v>300</v>
      </c>
      <c r="K10" s="252" t="s">
        <v>301</v>
      </c>
      <c r="L10" s="252" t="s">
        <v>302</v>
      </c>
      <c r="M10" s="252" t="s">
        <v>303</v>
      </c>
    </row>
    <row r="11" spans="2:17" ht="32.25" customHeight="1">
      <c r="B11" s="261" t="s">
        <v>13</v>
      </c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</row>
    <row r="12" spans="2:17" ht="16.5" customHeight="1">
      <c r="B12" s="466">
        <v>1</v>
      </c>
      <c r="C12" s="467">
        <v>1</v>
      </c>
      <c r="D12" s="468" t="s">
        <v>14</v>
      </c>
      <c r="E12" s="468">
        <v>5380</v>
      </c>
      <c r="F12" s="467" t="s">
        <v>15</v>
      </c>
      <c r="G12" s="467">
        <v>17</v>
      </c>
      <c r="H12" s="469">
        <f>'Apoio Administrativo - PR '!$F$21</f>
        <v>2335.73</v>
      </c>
      <c r="I12" s="470" t="s">
        <v>16</v>
      </c>
      <c r="J12" s="470">
        <f>'Apoio Administrativo - PR '!$F$113</f>
        <v>5655.56</v>
      </c>
      <c r="K12" s="470">
        <f>J12*12</f>
        <v>67866.720000000001</v>
      </c>
      <c r="L12" s="470">
        <f>SUM(J12*G12)</f>
        <v>96144.52</v>
      </c>
      <c r="M12" s="470">
        <f>L12*12</f>
        <v>1153734.24</v>
      </c>
    </row>
    <row r="13" spans="2:17" ht="16.5" customHeight="1">
      <c r="B13" s="471"/>
      <c r="C13" s="472">
        <v>2</v>
      </c>
      <c r="D13" s="473" t="s">
        <v>17</v>
      </c>
      <c r="E13" s="473">
        <v>5380</v>
      </c>
      <c r="F13" s="472" t="s">
        <v>18</v>
      </c>
      <c r="G13" s="472">
        <v>10</v>
      </c>
      <c r="H13" s="474">
        <f>'Assistente Administrativo II PR'!$F$21</f>
        <v>3925</v>
      </c>
      <c r="I13" s="475" t="s">
        <v>16</v>
      </c>
      <c r="J13" s="475">
        <f>'Assistente Administrativo II PR'!$F$113</f>
        <v>9188.94</v>
      </c>
      <c r="K13" s="475">
        <f t="shared" ref="K13" si="0">J13*12</f>
        <v>110267.28</v>
      </c>
      <c r="L13" s="475">
        <f>SUM(J13*G13)</f>
        <v>91889.4</v>
      </c>
      <c r="M13" s="475">
        <f>L13*12</f>
        <v>1102672.8</v>
      </c>
    </row>
    <row r="14" spans="2:17" ht="16.5" customHeight="1">
      <c r="B14" s="471"/>
      <c r="C14" s="476">
        <v>3</v>
      </c>
      <c r="D14" s="476" t="s">
        <v>19</v>
      </c>
      <c r="E14" s="476">
        <v>21849</v>
      </c>
      <c r="F14" s="476" t="s">
        <v>20</v>
      </c>
      <c r="G14" s="476">
        <v>36</v>
      </c>
      <c r="H14" s="477" t="s">
        <v>16</v>
      </c>
      <c r="I14" s="478">
        <f>Diárias!E17</f>
        <v>300.89999999999998</v>
      </c>
      <c r="J14" s="477" t="s">
        <v>16</v>
      </c>
      <c r="K14" s="477" t="s">
        <v>16</v>
      </c>
      <c r="L14" s="477" t="s">
        <v>16</v>
      </c>
      <c r="M14" s="479">
        <f>I14*G14</f>
        <v>10832.4</v>
      </c>
      <c r="Q14" s="236"/>
    </row>
    <row r="15" spans="2:17" ht="30" customHeight="1">
      <c r="B15" s="484" t="s">
        <v>21</v>
      </c>
      <c r="C15" s="485"/>
      <c r="D15" s="485"/>
      <c r="E15" s="485"/>
      <c r="F15" s="485"/>
      <c r="G15" s="485"/>
      <c r="H15" s="485"/>
      <c r="I15" s="486"/>
      <c r="J15" s="252" t="s">
        <v>298</v>
      </c>
      <c r="K15" s="487">
        <f>SUM(K12:K13)</f>
        <v>178134</v>
      </c>
      <c r="L15" s="487">
        <f>SUM(L12:L13)</f>
        <v>188033.92000000001</v>
      </c>
      <c r="M15" s="487">
        <f>SUM(M12,M13,M14)</f>
        <v>2267239.44</v>
      </c>
      <c r="Q15" s="236"/>
    </row>
    <row r="16" spans="2:17" ht="6" customHeight="1">
      <c r="B16" s="488"/>
      <c r="C16" s="488"/>
      <c r="D16" s="488"/>
      <c r="E16" s="488"/>
      <c r="F16" s="488"/>
      <c r="G16" s="488"/>
      <c r="H16" s="488"/>
      <c r="I16" s="488"/>
      <c r="J16" s="488"/>
      <c r="K16" s="488"/>
      <c r="L16" s="488"/>
      <c r="M16" s="488"/>
    </row>
    <row r="17" spans="2:17" ht="34.5" customHeight="1">
      <c r="B17" s="489" t="s">
        <v>22</v>
      </c>
      <c r="C17" s="489"/>
      <c r="D17" s="489"/>
      <c r="E17" s="489"/>
      <c r="F17" s="489"/>
      <c r="G17" s="489"/>
      <c r="H17" s="489"/>
      <c r="I17" s="489"/>
      <c r="J17" s="489"/>
      <c r="K17" s="489"/>
      <c r="L17" s="489"/>
      <c r="M17" s="489"/>
      <c r="Q17" s="51"/>
    </row>
    <row r="18" spans="2:17" ht="16.5" customHeight="1">
      <c r="B18" s="480">
        <v>2</v>
      </c>
      <c r="C18" s="476">
        <v>4</v>
      </c>
      <c r="D18" s="476" t="s">
        <v>14</v>
      </c>
      <c r="E18" s="476">
        <v>5380</v>
      </c>
      <c r="F18" s="476" t="s">
        <v>15</v>
      </c>
      <c r="G18" s="476">
        <v>6</v>
      </c>
      <c r="H18" s="481">
        <f>'Apoio Administrativo SC'!F21</f>
        <v>2335.73</v>
      </c>
      <c r="I18" s="470" t="s">
        <v>16</v>
      </c>
      <c r="J18" s="479">
        <f>'Apoio Administrativo SC'!F113</f>
        <v>5732.97</v>
      </c>
      <c r="K18" s="479">
        <f t="shared" ref="K18:K21" si="1">J18*12</f>
        <v>68795.64</v>
      </c>
      <c r="L18" s="479">
        <f>SUM(J18*G18)</f>
        <v>34397.82</v>
      </c>
      <c r="M18" s="479">
        <f>L18*12</f>
        <v>412773.84</v>
      </c>
    </row>
    <row r="19" spans="2:17" ht="16.5" customHeight="1">
      <c r="B19" s="480"/>
      <c r="C19" s="472">
        <v>5</v>
      </c>
      <c r="D19" s="472" t="s">
        <v>23</v>
      </c>
      <c r="E19" s="472">
        <v>5380</v>
      </c>
      <c r="F19" s="472" t="s">
        <v>15</v>
      </c>
      <c r="G19" s="472">
        <v>1</v>
      </c>
      <c r="H19" s="474">
        <f>'Apoio Adm - Três Barras SC'!F21</f>
        <v>2335.73</v>
      </c>
      <c r="I19" s="475" t="s">
        <v>16</v>
      </c>
      <c r="J19" s="475">
        <f>'Apoio Adm - Três Barras SC'!F113</f>
        <v>5880.21</v>
      </c>
      <c r="K19" s="475">
        <f t="shared" si="1"/>
        <v>70562.52</v>
      </c>
      <c r="L19" s="475">
        <f>SUM(J19*G19)</f>
        <v>5880.21</v>
      </c>
      <c r="M19" s="475">
        <f>L19*12</f>
        <v>70562.52</v>
      </c>
    </row>
    <row r="20" spans="2:17" ht="16.5" customHeight="1">
      <c r="B20" s="480"/>
      <c r="C20" s="476">
        <v>6</v>
      </c>
      <c r="D20" s="482" t="s">
        <v>17</v>
      </c>
      <c r="E20" s="482">
        <v>5380</v>
      </c>
      <c r="F20" s="476" t="s">
        <v>18</v>
      </c>
      <c r="G20" s="476">
        <v>1</v>
      </c>
      <c r="H20" s="481">
        <f>'Assistente Administrativo II SC'!$F$21</f>
        <v>4358</v>
      </c>
      <c r="I20" s="479" t="s">
        <v>16</v>
      </c>
      <c r="J20" s="479">
        <f>'Assistente Administrativo II SC'!$F$113</f>
        <v>10616.09</v>
      </c>
      <c r="K20" s="479">
        <f t="shared" si="1"/>
        <v>127393.08</v>
      </c>
      <c r="L20" s="479">
        <f>SUM(J20*G20)</f>
        <v>10616.09</v>
      </c>
      <c r="M20" s="479">
        <f>L20*12</f>
        <v>127393.08</v>
      </c>
    </row>
    <row r="21" spans="2:17" ht="16.5" customHeight="1">
      <c r="B21" s="480"/>
      <c r="C21" s="472">
        <v>7</v>
      </c>
      <c r="D21" s="473" t="s">
        <v>24</v>
      </c>
      <c r="E21" s="473">
        <v>25518</v>
      </c>
      <c r="F21" s="472" t="s">
        <v>25</v>
      </c>
      <c r="G21" s="472">
        <v>1</v>
      </c>
      <c r="H21" s="474">
        <f>'Gerente de Frota - Floripa SC'!F21</f>
        <v>3447.65</v>
      </c>
      <c r="I21" s="475" t="s">
        <v>16</v>
      </c>
      <c r="J21" s="475">
        <f>'Gerente de Frota - Floripa SC'!$F$113</f>
        <v>8222.6200000000008</v>
      </c>
      <c r="K21" s="475">
        <f t="shared" si="1"/>
        <v>98671.44</v>
      </c>
      <c r="L21" s="475">
        <f>SUM(J21*G21)</f>
        <v>8222.6200000000008</v>
      </c>
      <c r="M21" s="475">
        <f>L21*12</f>
        <v>98671.44</v>
      </c>
    </row>
    <row r="22" spans="2:17" ht="16.5" customHeight="1">
      <c r="B22" s="480"/>
      <c r="C22" s="476">
        <v>8</v>
      </c>
      <c r="D22" s="476" t="s">
        <v>19</v>
      </c>
      <c r="E22" s="476">
        <v>21849</v>
      </c>
      <c r="F22" s="476" t="s">
        <v>20</v>
      </c>
      <c r="G22" s="482">
        <v>18</v>
      </c>
      <c r="H22" s="477" t="s">
        <v>16</v>
      </c>
      <c r="I22" s="478">
        <f>Diárias!E18</f>
        <v>300.89999999999998</v>
      </c>
      <c r="J22" s="483" t="s">
        <v>16</v>
      </c>
      <c r="K22" s="483" t="s">
        <v>16</v>
      </c>
      <c r="L22" s="483" t="s">
        <v>16</v>
      </c>
      <c r="M22" s="479">
        <f>I22*G22</f>
        <v>5416.2</v>
      </c>
    </row>
    <row r="23" spans="2:17" ht="30" customHeight="1">
      <c r="B23" s="266" t="s">
        <v>26</v>
      </c>
      <c r="C23" s="490"/>
      <c r="D23" s="490"/>
      <c r="E23" s="490"/>
      <c r="F23" s="490"/>
      <c r="G23" s="490"/>
      <c r="H23" s="490"/>
      <c r="I23" s="491"/>
      <c r="J23" s="492" t="s">
        <v>27</v>
      </c>
      <c r="K23" s="493">
        <f>SUM(K18:K21)</f>
        <v>365422.68</v>
      </c>
      <c r="L23" s="493">
        <f>SUM(L18:L21)</f>
        <v>59116.74</v>
      </c>
      <c r="M23" s="493">
        <f>SUM(M18,M19,M20,M21,M22)</f>
        <v>714817.08</v>
      </c>
    </row>
    <row r="24" spans="2:17" ht="18.75" customHeight="1">
      <c r="B24" s="262" t="s">
        <v>28</v>
      </c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3"/>
    </row>
    <row r="25" spans="2:17" ht="21.75" customHeight="1">
      <c r="B25" s="266" t="s">
        <v>297</v>
      </c>
      <c r="C25" s="490"/>
      <c r="D25" s="490"/>
      <c r="E25" s="490"/>
      <c r="F25" s="490"/>
      <c r="G25" s="490"/>
      <c r="H25" s="490"/>
      <c r="I25" s="490"/>
      <c r="J25" s="490"/>
      <c r="K25" s="491"/>
      <c r="L25" s="493">
        <f>SUM(L15,L23)</f>
        <v>247150.66</v>
      </c>
      <c r="M25" s="493">
        <f>SUM(M12,M13,M18,M19,M20,M21)</f>
        <v>2965807.92</v>
      </c>
    </row>
    <row r="26" spans="2:17" ht="21.75" customHeight="1">
      <c r="B26" s="264" t="s">
        <v>286</v>
      </c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487">
        <f>SUM(M22,M14)</f>
        <v>16248.6</v>
      </c>
    </row>
    <row r="27" spans="2:17" ht="21.75" customHeight="1">
      <c r="B27" s="264" t="s">
        <v>287</v>
      </c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487">
        <f>M25+M26</f>
        <v>2982056.52</v>
      </c>
    </row>
    <row r="28" spans="2:17" ht="21.75" customHeight="1">
      <c r="B28" s="265" t="s">
        <v>29</v>
      </c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</row>
    <row r="29" spans="2:17" ht="42.75" customHeight="1">
      <c r="B29" s="257" t="s">
        <v>296</v>
      </c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</row>
  </sheetData>
  <mergeCells count="18">
    <mergeCell ref="B28:M28"/>
    <mergeCell ref="B25:K25"/>
    <mergeCell ref="B29:M29"/>
    <mergeCell ref="B23:I23"/>
    <mergeCell ref="B4:M4"/>
    <mergeCell ref="B5:M5"/>
    <mergeCell ref="B6:M6"/>
    <mergeCell ref="B7:M7"/>
    <mergeCell ref="B9:M9"/>
    <mergeCell ref="B11:M11"/>
    <mergeCell ref="B12:B14"/>
    <mergeCell ref="B16:M16"/>
    <mergeCell ref="B17:M17"/>
    <mergeCell ref="B18:B22"/>
    <mergeCell ref="B15:I15"/>
    <mergeCell ref="B24:M24"/>
    <mergeCell ref="B26:L26"/>
    <mergeCell ref="B27:L27"/>
  </mergeCells>
  <pageMargins left="0.51181102362204722" right="0.51181102362204722" top="0.78740157480314965" bottom="0.78740157480314965" header="0.31496062992125984" footer="0.31496062992125984"/>
  <pageSetup paperSize="9" scale="90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79998168889431442"/>
  </sheetPr>
  <dimension ref="B1:V120"/>
  <sheetViews>
    <sheetView zoomScale="90" zoomScaleNormal="90" zoomScaleSheetLayoutView="90" workbookViewId="0"/>
  </sheetViews>
  <sheetFormatPr defaultColWidth="9.140625" defaultRowHeight="16.5"/>
  <cols>
    <col min="1" max="1" width="3" style="12" customWidth="1"/>
    <col min="2" max="2" width="10.85546875" style="12" customWidth="1"/>
    <col min="3" max="3" width="54.85546875" style="12" bestFit="1" customWidth="1"/>
    <col min="4" max="4" width="9.140625" style="12"/>
    <col min="5" max="5" width="15.140625" style="12" customWidth="1"/>
    <col min="6" max="6" width="15.28515625" style="12" customWidth="1"/>
    <col min="7" max="7" width="18" style="12" customWidth="1"/>
    <col min="8" max="16384" width="9.140625" style="12"/>
  </cols>
  <sheetData>
    <row r="1" spans="2:11" ht="28.5" customHeight="1"/>
    <row r="3" spans="2:11" ht="16.5" customHeight="1"/>
    <row r="4" spans="2:11" s="9" customFormat="1" ht="10.5" customHeight="1">
      <c r="B4" s="267" t="s">
        <v>0</v>
      </c>
      <c r="C4" s="267"/>
      <c r="D4" s="267"/>
      <c r="E4" s="267"/>
      <c r="F4" s="267"/>
      <c r="G4" s="15"/>
      <c r="H4" s="15"/>
    </row>
    <row r="5" spans="2:11" s="9" customFormat="1" ht="10.5" customHeight="1">
      <c r="B5" s="267" t="s">
        <v>1</v>
      </c>
      <c r="C5" s="267"/>
      <c r="D5" s="267"/>
      <c r="E5" s="267"/>
      <c r="F5" s="267"/>
      <c r="G5" s="15"/>
      <c r="H5" s="15"/>
    </row>
    <row r="6" spans="2:11" s="9" customFormat="1" ht="10.5" customHeight="1">
      <c r="B6" s="268" t="s">
        <v>125</v>
      </c>
      <c r="C6" s="268"/>
      <c r="D6" s="268"/>
      <c r="E6" s="268"/>
      <c r="F6" s="268"/>
      <c r="G6" s="16"/>
      <c r="H6" s="16"/>
    </row>
    <row r="7" spans="2:11" s="9" customFormat="1" ht="10.5" customHeight="1">
      <c r="B7" s="268" t="s">
        <v>3</v>
      </c>
      <c r="C7" s="268"/>
      <c r="D7" s="268"/>
      <c r="E7" s="268"/>
      <c r="F7" s="268"/>
      <c r="G7" s="16"/>
      <c r="H7" s="16"/>
    </row>
    <row r="8" spans="2:11" s="9" customFormat="1" ht="15.95" customHeight="1"/>
    <row r="9" spans="2:11" s="178" customFormat="1" ht="15" customHeight="1">
      <c r="B9" s="396" t="s">
        <v>152</v>
      </c>
      <c r="C9" s="396"/>
      <c r="D9" s="396"/>
      <c r="E9" s="396"/>
      <c r="F9" s="396"/>
    </row>
    <row r="10" spans="2:11" s="178" customFormat="1" ht="15.75" customHeight="1">
      <c r="B10" s="44">
        <v>1</v>
      </c>
      <c r="C10" s="60" t="s">
        <v>153</v>
      </c>
      <c r="D10" s="308" t="s">
        <v>262</v>
      </c>
      <c r="E10" s="308"/>
      <c r="F10" s="308"/>
    </row>
    <row r="11" spans="2:11" s="178" customFormat="1" ht="12" customHeight="1">
      <c r="B11" s="44">
        <v>2</v>
      </c>
      <c r="C11" s="250" t="s">
        <v>285</v>
      </c>
      <c r="D11" s="399">
        <v>4358</v>
      </c>
      <c r="E11" s="399"/>
      <c r="F11" s="399"/>
      <c r="G11" s="251" t="s">
        <v>284</v>
      </c>
    </row>
    <row r="12" spans="2:11" s="178" customFormat="1" ht="15" customHeight="1">
      <c r="B12" s="44">
        <v>3</v>
      </c>
      <c r="C12" s="60" t="s">
        <v>155</v>
      </c>
      <c r="D12" s="400" t="s">
        <v>248</v>
      </c>
      <c r="E12" s="400"/>
      <c r="F12" s="400"/>
      <c r="G12" s="149"/>
    </row>
    <row r="13" spans="2:11" s="178" customFormat="1" ht="15" customHeight="1">
      <c r="B13" s="44">
        <v>4</v>
      </c>
      <c r="C13" s="61" t="s">
        <v>157</v>
      </c>
      <c r="D13" s="401" t="s">
        <v>282</v>
      </c>
      <c r="E13" s="401"/>
      <c r="F13" s="401"/>
      <c r="G13" s="213"/>
      <c r="K13" s="180"/>
    </row>
    <row r="14" spans="2:11" s="178" customFormat="1" ht="15" customHeight="1">
      <c r="B14" s="62"/>
      <c r="C14" s="63"/>
      <c r="D14" s="64"/>
      <c r="E14" s="64"/>
      <c r="F14" s="64"/>
      <c r="G14" s="218"/>
    </row>
    <row r="15" spans="2:11" s="178" customFormat="1" ht="15" customHeight="1">
      <c r="B15" s="346" t="s">
        <v>158</v>
      </c>
      <c r="C15" s="347"/>
      <c r="D15" s="347"/>
      <c r="E15" s="347"/>
      <c r="F15" s="348"/>
    </row>
    <row r="16" spans="2:11" s="178" customFormat="1" ht="15" customHeight="1">
      <c r="B16" s="59"/>
      <c r="C16" s="336" t="s">
        <v>159</v>
      </c>
      <c r="D16" s="336"/>
      <c r="E16" s="336"/>
      <c r="F16" s="58" t="s">
        <v>142</v>
      </c>
    </row>
    <row r="17" spans="2:7" s="178" customFormat="1" ht="15.95" customHeight="1">
      <c r="B17" s="45" t="s">
        <v>133</v>
      </c>
      <c r="C17" s="402" t="s">
        <v>160</v>
      </c>
      <c r="D17" s="402"/>
      <c r="E17" s="402"/>
      <c r="F17" s="65">
        <f>D11</f>
        <v>4358</v>
      </c>
    </row>
    <row r="18" spans="2:7" s="178" customFormat="1" ht="15.95" customHeight="1">
      <c r="B18" s="45" t="s">
        <v>135</v>
      </c>
      <c r="C18" s="387" t="s">
        <v>161</v>
      </c>
      <c r="D18" s="398"/>
      <c r="E18" s="388"/>
      <c r="F18" s="65">
        <v>0</v>
      </c>
    </row>
    <row r="19" spans="2:7" s="178" customFormat="1" ht="15.95" customHeight="1">
      <c r="B19" s="45" t="s">
        <v>162</v>
      </c>
      <c r="C19" s="387" t="s">
        <v>163</v>
      </c>
      <c r="D19" s="398"/>
      <c r="E19" s="388"/>
      <c r="F19" s="65">
        <v>0</v>
      </c>
    </row>
    <row r="20" spans="2:7" s="178" customFormat="1" ht="15.95" customHeight="1">
      <c r="B20" s="45" t="s">
        <v>164</v>
      </c>
      <c r="C20" s="387" t="s">
        <v>165</v>
      </c>
      <c r="D20" s="398"/>
      <c r="E20" s="388"/>
      <c r="F20" s="66">
        <v>0</v>
      </c>
    </row>
    <row r="21" spans="2:7" s="178" customFormat="1" ht="12" customHeight="1">
      <c r="B21" s="370" t="s">
        <v>166</v>
      </c>
      <c r="C21" s="370"/>
      <c r="D21" s="370"/>
      <c r="E21" s="370"/>
      <c r="F21" s="67">
        <f>SUM(F17:F20)</f>
        <v>4358</v>
      </c>
    </row>
    <row r="22" spans="2:7" s="178" customFormat="1" ht="15.95" customHeight="1">
      <c r="B22" s="153"/>
      <c r="C22" s="153"/>
      <c r="D22" s="153"/>
      <c r="E22" s="153"/>
      <c r="F22" s="69"/>
    </row>
    <row r="23" spans="2:7" s="178" customFormat="1" ht="15.95" customHeight="1">
      <c r="B23" s="346" t="s">
        <v>167</v>
      </c>
      <c r="C23" s="347"/>
      <c r="D23" s="347"/>
      <c r="E23" s="347"/>
      <c r="F23" s="348"/>
    </row>
    <row r="24" spans="2:7" s="178" customFormat="1" ht="34.5" customHeight="1">
      <c r="B24" s="59" t="s">
        <v>249</v>
      </c>
      <c r="C24" s="452" t="s">
        <v>263</v>
      </c>
      <c r="D24" s="453"/>
      <c r="E24" s="70" t="s">
        <v>141</v>
      </c>
      <c r="F24" s="58" t="s">
        <v>142</v>
      </c>
    </row>
    <row r="25" spans="2:7" s="178" customFormat="1" ht="15.95" customHeight="1">
      <c r="B25" s="57" t="s">
        <v>133</v>
      </c>
      <c r="C25" s="331" t="s">
        <v>170</v>
      </c>
      <c r="D25" s="331"/>
      <c r="E25" s="71">
        <v>8.3299999999999999E-2</v>
      </c>
      <c r="F25" s="43">
        <f>E25*$F$21</f>
        <v>363.02</v>
      </c>
    </row>
    <row r="26" spans="2:7" s="178" customFormat="1" ht="15.95" customHeight="1">
      <c r="B26" s="72" t="s">
        <v>135</v>
      </c>
      <c r="C26" s="73" t="s">
        <v>171</v>
      </c>
      <c r="D26" s="74"/>
      <c r="E26" s="139">
        <v>9.0899999999999995E-2</v>
      </c>
      <c r="F26" s="76">
        <f>E26*$F$21</f>
        <v>396.14</v>
      </c>
    </row>
    <row r="27" spans="2:7" s="178" customFormat="1" ht="15.95" customHeight="1">
      <c r="B27" s="57" t="s">
        <v>162</v>
      </c>
      <c r="C27" s="341" t="s">
        <v>172</v>
      </c>
      <c r="D27" s="362"/>
      <c r="E27" s="138">
        <v>3.0099999999999998E-2</v>
      </c>
      <c r="F27" s="43">
        <f>E27*$F$21</f>
        <v>131.18</v>
      </c>
    </row>
    <row r="28" spans="2:7" s="178" customFormat="1" ht="15.95" customHeight="1">
      <c r="B28" s="378" t="s">
        <v>173</v>
      </c>
      <c r="C28" s="379"/>
      <c r="D28" s="380"/>
      <c r="E28" s="78">
        <f>SUM(E25:E27)</f>
        <v>0.20430000000000001</v>
      </c>
      <c r="F28" s="79">
        <f>SUM(F25:F27)</f>
        <v>890.34</v>
      </c>
      <c r="G28" s="212"/>
    </row>
    <row r="29" spans="2:7" s="178" customFormat="1" ht="18" customHeight="1">
      <c r="B29" s="80"/>
      <c r="C29" s="80"/>
      <c r="D29" s="80"/>
      <c r="E29" s="80"/>
      <c r="F29" s="81"/>
    </row>
    <row r="30" spans="2:7" s="178" customFormat="1" ht="29.25" customHeight="1">
      <c r="B30" s="59" t="s">
        <v>264</v>
      </c>
      <c r="C30" s="452" t="s">
        <v>175</v>
      </c>
      <c r="D30" s="453"/>
      <c r="E30" s="70" t="s">
        <v>141</v>
      </c>
      <c r="F30" s="58" t="s">
        <v>142</v>
      </c>
    </row>
    <row r="31" spans="2:7" s="178" customFormat="1" ht="12" customHeight="1">
      <c r="B31" s="57" t="s">
        <v>133</v>
      </c>
      <c r="C31" s="410" t="s">
        <v>176</v>
      </c>
      <c r="D31" s="410"/>
      <c r="E31" s="82">
        <v>0.2</v>
      </c>
      <c r="F31" s="43">
        <f t="shared" ref="F31:F38" si="0">E31*($F$21+$F$28)</f>
        <v>1049.67</v>
      </c>
    </row>
    <row r="32" spans="2:7" s="178" customFormat="1" ht="12" customHeight="1">
      <c r="B32" s="57" t="s">
        <v>135</v>
      </c>
      <c r="C32" s="405" t="s">
        <v>177</v>
      </c>
      <c r="D32" s="405"/>
      <c r="E32" s="82">
        <v>2.5000000000000001E-2</v>
      </c>
      <c r="F32" s="43">
        <f t="shared" si="0"/>
        <v>131.21</v>
      </c>
    </row>
    <row r="33" spans="2:22" s="178" customFormat="1" ht="14.25" customHeight="1">
      <c r="B33" s="57" t="s">
        <v>162</v>
      </c>
      <c r="C33" s="387" t="s">
        <v>178</v>
      </c>
      <c r="D33" s="388"/>
      <c r="E33" s="82">
        <v>0.03</v>
      </c>
      <c r="F33" s="43">
        <f t="shared" si="0"/>
        <v>157.44999999999999</v>
      </c>
    </row>
    <row r="34" spans="2:22" s="178" customFormat="1" ht="12" customHeight="1">
      <c r="B34" s="57" t="s">
        <v>164</v>
      </c>
      <c r="C34" s="405" t="s">
        <v>179</v>
      </c>
      <c r="D34" s="405"/>
      <c r="E34" s="82">
        <v>1.4999999999999999E-2</v>
      </c>
      <c r="F34" s="43">
        <f t="shared" si="0"/>
        <v>78.73</v>
      </c>
    </row>
    <row r="35" spans="2:22" s="178" customFormat="1" ht="12" customHeight="1">
      <c r="B35" s="57" t="s">
        <v>180</v>
      </c>
      <c r="C35" s="405" t="s">
        <v>181</v>
      </c>
      <c r="D35" s="405"/>
      <c r="E35" s="82">
        <v>0.01</v>
      </c>
      <c r="F35" s="43">
        <f t="shared" si="0"/>
        <v>52.48</v>
      </c>
    </row>
    <row r="36" spans="2:22" s="178" customFormat="1" ht="13.5" customHeight="1">
      <c r="B36" s="57" t="s">
        <v>182</v>
      </c>
      <c r="C36" s="411" t="s">
        <v>183</v>
      </c>
      <c r="D36" s="411"/>
      <c r="E36" s="82">
        <v>6.0000000000000001E-3</v>
      </c>
      <c r="F36" s="43">
        <f t="shared" si="0"/>
        <v>31.49</v>
      </c>
    </row>
    <row r="37" spans="2:22" s="178" customFormat="1" ht="12.75">
      <c r="B37" s="57" t="s">
        <v>184</v>
      </c>
      <c r="C37" s="405" t="s">
        <v>185</v>
      </c>
      <c r="D37" s="405"/>
      <c r="E37" s="82">
        <v>2E-3</v>
      </c>
      <c r="F37" s="43">
        <f t="shared" si="0"/>
        <v>10.5</v>
      </c>
    </row>
    <row r="38" spans="2:22" s="178" customFormat="1" ht="12" customHeight="1">
      <c r="B38" s="57" t="s">
        <v>186</v>
      </c>
      <c r="C38" s="405" t="s">
        <v>187</v>
      </c>
      <c r="D38" s="405"/>
      <c r="E38" s="82">
        <v>0.08</v>
      </c>
      <c r="F38" s="43">
        <f t="shared" si="0"/>
        <v>419.87</v>
      </c>
      <c r="G38" s="203"/>
    </row>
    <row r="39" spans="2:22" s="178" customFormat="1" ht="22.5" customHeight="1">
      <c r="B39" s="330" t="s">
        <v>188</v>
      </c>
      <c r="C39" s="330"/>
      <c r="D39" s="330"/>
      <c r="E39" s="83">
        <f>SUM(E31:E38)</f>
        <v>0.36799999999999999</v>
      </c>
      <c r="F39" s="79">
        <f>SUM(F31:F38)</f>
        <v>1931.4</v>
      </c>
      <c r="G39" s="200"/>
      <c r="H39" s="204"/>
      <c r="I39" s="204"/>
      <c r="J39" s="204"/>
      <c r="K39" s="205"/>
      <c r="L39" s="206"/>
      <c r="M39" s="206"/>
      <c r="N39" s="206"/>
      <c r="O39" s="206"/>
      <c r="P39" s="206"/>
      <c r="Q39" s="206"/>
    </row>
    <row r="40" spans="2:22" s="178" customFormat="1" ht="12.75">
      <c r="B40" s="80"/>
      <c r="C40" s="80"/>
      <c r="D40" s="80"/>
      <c r="E40" s="80"/>
      <c r="F40" s="81"/>
    </row>
    <row r="41" spans="2:22" s="178" customFormat="1" ht="38.25">
      <c r="B41" s="59" t="s">
        <v>265</v>
      </c>
      <c r="C41" s="336" t="s">
        <v>190</v>
      </c>
      <c r="D41" s="336"/>
      <c r="E41" s="336"/>
      <c r="F41" s="58" t="s">
        <v>142</v>
      </c>
    </row>
    <row r="42" spans="2:22" s="186" customFormat="1" ht="16.5" customHeight="1">
      <c r="B42" s="57" t="s">
        <v>133</v>
      </c>
      <c r="C42" s="368" t="s">
        <v>191</v>
      </c>
      <c r="D42" s="368"/>
      <c r="E42" s="368"/>
      <c r="F42" s="65">
        <f>IF(2*H42*21-(D11*0.06)&lt;0,0,2*H42*21-(D11*0.06))</f>
        <v>0</v>
      </c>
      <c r="G42" s="201" t="s">
        <v>192</v>
      </c>
      <c r="H42" s="247">
        <f>'Base para Vale Transporte SC'!E12</f>
        <v>4.5</v>
      </c>
      <c r="I42" s="207"/>
      <c r="J42" s="208"/>
      <c r="K42" s="208"/>
      <c r="L42" s="208"/>
      <c r="M42" s="208"/>
      <c r="N42" s="208"/>
      <c r="O42" s="208"/>
      <c r="P42" s="208"/>
      <c r="Q42" s="208"/>
      <c r="R42" s="208"/>
      <c r="S42" s="208"/>
    </row>
    <row r="43" spans="2:22" s="186" customFormat="1" ht="27.75" customHeight="1">
      <c r="B43" s="57" t="s">
        <v>135</v>
      </c>
      <c r="C43" s="368" t="s">
        <v>258</v>
      </c>
      <c r="D43" s="368"/>
      <c r="E43" s="368"/>
      <c r="F43" s="76">
        <f>H43-(H43*0.01)</f>
        <v>0</v>
      </c>
      <c r="G43" s="201" t="s">
        <v>194</v>
      </c>
      <c r="H43" s="108"/>
      <c r="I43" s="385" t="s">
        <v>283</v>
      </c>
      <c r="J43" s="386"/>
      <c r="K43" s="386"/>
      <c r="L43" s="386"/>
      <c r="M43" s="386"/>
      <c r="N43" s="386"/>
      <c r="O43" s="191"/>
      <c r="P43" s="191"/>
      <c r="Q43" s="191"/>
      <c r="R43" s="191"/>
      <c r="S43" s="191"/>
      <c r="T43" s="191"/>
      <c r="U43" s="191"/>
      <c r="V43" s="191"/>
    </row>
    <row r="44" spans="2:22" s="186" customFormat="1" ht="36" customHeight="1">
      <c r="B44" s="57" t="s">
        <v>162</v>
      </c>
      <c r="C44" s="421" t="s">
        <v>266</v>
      </c>
      <c r="D44" s="421"/>
      <c r="E44" s="421"/>
      <c r="F44" s="85">
        <v>0</v>
      </c>
      <c r="I44" s="449"/>
      <c r="J44" s="449"/>
      <c r="K44" s="449"/>
      <c r="L44" s="449"/>
      <c r="M44" s="449"/>
      <c r="N44" s="449"/>
      <c r="O44" s="449"/>
      <c r="P44" s="449"/>
      <c r="Q44" s="191"/>
      <c r="R44" s="191"/>
      <c r="S44" s="191"/>
      <c r="T44" s="191"/>
      <c r="U44" s="211"/>
    </row>
    <row r="45" spans="2:22" s="186" customFormat="1" ht="12.75">
      <c r="B45" s="57" t="s">
        <v>164</v>
      </c>
      <c r="C45" s="371" t="s">
        <v>196</v>
      </c>
      <c r="D45" s="372"/>
      <c r="E45" s="373"/>
      <c r="F45" s="85">
        <v>0</v>
      </c>
      <c r="G45" s="228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</row>
    <row r="46" spans="2:22" s="186" customFormat="1" ht="12.75">
      <c r="B46" s="57" t="s">
        <v>180</v>
      </c>
      <c r="C46" s="31" t="s">
        <v>259</v>
      </c>
      <c r="D46" s="32"/>
      <c r="E46" s="33"/>
      <c r="F46" s="34">
        <f>F21*7%</f>
        <v>305.06</v>
      </c>
      <c r="J46" s="229"/>
      <c r="K46" s="191"/>
      <c r="L46" s="230"/>
      <c r="M46" s="230"/>
      <c r="N46" s="191"/>
      <c r="O46" s="191"/>
      <c r="P46" s="191"/>
      <c r="Q46" s="191"/>
      <c r="R46" s="191"/>
    </row>
    <row r="47" spans="2:22" s="189" customFormat="1" ht="12.75">
      <c r="B47" s="57" t="s">
        <v>182</v>
      </c>
      <c r="C47" s="450" t="s">
        <v>267</v>
      </c>
      <c r="D47" s="450"/>
      <c r="E47" s="450"/>
      <c r="F47" s="34">
        <v>11</v>
      </c>
      <c r="G47" s="186"/>
      <c r="H47" s="211"/>
      <c r="I47" s="211"/>
      <c r="J47" s="211"/>
      <c r="K47" s="211"/>
      <c r="L47" s="211"/>
      <c r="M47" s="211"/>
      <c r="N47" s="211"/>
      <c r="O47" s="211"/>
      <c r="P47" s="186"/>
      <c r="Q47" s="191"/>
    </row>
    <row r="48" spans="2:22" s="186" customFormat="1" ht="12.75">
      <c r="B48" s="330" t="s">
        <v>199</v>
      </c>
      <c r="C48" s="330"/>
      <c r="D48" s="330"/>
      <c r="E48" s="330"/>
      <c r="F48" s="79">
        <f>SUM(F42:F47)</f>
        <v>316.06</v>
      </c>
      <c r="H48" s="211"/>
      <c r="I48" s="230"/>
      <c r="J48" s="230"/>
      <c r="K48" s="211"/>
      <c r="L48" s="211"/>
      <c r="M48" s="211"/>
      <c r="N48" s="211"/>
      <c r="O48" s="211"/>
      <c r="Q48" s="191"/>
    </row>
    <row r="49" spans="2:16" s="189" customFormat="1" ht="12.75">
      <c r="B49" s="86"/>
      <c r="C49" s="86"/>
      <c r="D49" s="86"/>
      <c r="E49" s="86"/>
      <c r="F49" s="87"/>
      <c r="G49" s="186"/>
    </row>
    <row r="50" spans="2:16" s="189" customFormat="1" ht="16.5" customHeight="1">
      <c r="B50" s="59">
        <v>2</v>
      </c>
      <c r="C50" s="346" t="s">
        <v>268</v>
      </c>
      <c r="D50" s="347"/>
      <c r="E50" s="347"/>
      <c r="F50" s="58" t="s">
        <v>142</v>
      </c>
    </row>
    <row r="51" spans="2:16" s="189" customFormat="1" ht="12.75">
      <c r="B51" s="57" t="s">
        <v>133</v>
      </c>
      <c r="C51" s="341" t="s">
        <v>201</v>
      </c>
      <c r="D51" s="342"/>
      <c r="E51" s="362"/>
      <c r="F51" s="43">
        <f>SUM(F28)</f>
        <v>890.34</v>
      </c>
    </row>
    <row r="52" spans="2:16" s="189" customFormat="1" ht="12.75">
      <c r="B52" s="57" t="s">
        <v>135</v>
      </c>
      <c r="C52" s="341" t="s">
        <v>202</v>
      </c>
      <c r="D52" s="342"/>
      <c r="E52" s="362"/>
      <c r="F52" s="43">
        <f>F39</f>
        <v>1931.4</v>
      </c>
    </row>
    <row r="53" spans="2:16" s="189" customFormat="1" ht="15.75" customHeight="1">
      <c r="B53" s="57" t="s">
        <v>162</v>
      </c>
      <c r="C53" s="341" t="s">
        <v>190</v>
      </c>
      <c r="D53" s="342"/>
      <c r="E53" s="362"/>
      <c r="F53" s="43">
        <f>F48</f>
        <v>316.06</v>
      </c>
    </row>
    <row r="54" spans="2:16" s="189" customFormat="1" ht="15.75" customHeight="1">
      <c r="B54" s="370" t="s">
        <v>188</v>
      </c>
      <c r="C54" s="370"/>
      <c r="D54" s="370"/>
      <c r="E54" s="370"/>
      <c r="F54" s="67">
        <f>SUM(F51:F53)</f>
        <v>3137.8</v>
      </c>
    </row>
    <row r="55" spans="2:16" s="189" customFormat="1" ht="12.75">
      <c r="B55" s="153"/>
      <c r="C55" s="153"/>
      <c r="D55" s="153"/>
      <c r="E55" s="153"/>
      <c r="F55" s="69"/>
    </row>
    <row r="56" spans="2:16" s="189" customFormat="1" ht="16.5" customHeight="1">
      <c r="B56" s="346" t="s">
        <v>203</v>
      </c>
      <c r="C56" s="347"/>
      <c r="D56" s="347"/>
      <c r="E56" s="347"/>
      <c r="F56" s="348"/>
    </row>
    <row r="57" spans="2:16" s="178" customFormat="1" ht="12.75">
      <c r="B57" s="59"/>
      <c r="C57" s="336" t="s">
        <v>269</v>
      </c>
      <c r="D57" s="336"/>
      <c r="E57" s="70" t="s">
        <v>141</v>
      </c>
      <c r="F57" s="58" t="s">
        <v>142</v>
      </c>
    </row>
    <row r="58" spans="2:16" s="186" customFormat="1" ht="12.75">
      <c r="B58" s="57" t="s">
        <v>133</v>
      </c>
      <c r="C58" s="344" t="s">
        <v>205</v>
      </c>
      <c r="D58" s="344"/>
      <c r="E58" s="82">
        <v>4.1999999999999997E-3</v>
      </c>
      <c r="F58" s="43">
        <f>E58*$F$21</f>
        <v>18.3</v>
      </c>
    </row>
    <row r="59" spans="2:16" s="189" customFormat="1" ht="12.75">
      <c r="B59" s="57" t="s">
        <v>135</v>
      </c>
      <c r="C59" s="344" t="s">
        <v>206</v>
      </c>
      <c r="D59" s="344"/>
      <c r="E59" s="82">
        <v>2.9999999999999997E-4</v>
      </c>
      <c r="F59" s="43">
        <f>E59*$F$21</f>
        <v>1.31</v>
      </c>
    </row>
    <row r="60" spans="2:16" s="189" customFormat="1" ht="33.75" customHeight="1">
      <c r="B60" s="57" t="s">
        <v>164</v>
      </c>
      <c r="C60" s="367" t="s">
        <v>207</v>
      </c>
      <c r="D60" s="367"/>
      <c r="E60" s="82">
        <v>1.9400000000000001E-2</v>
      </c>
      <c r="F60" s="43">
        <f>E60*$F$21</f>
        <v>84.55</v>
      </c>
      <c r="G60" s="414"/>
      <c r="H60" s="415"/>
      <c r="I60" s="415"/>
      <c r="J60" s="415"/>
      <c r="K60" s="415"/>
      <c r="L60" s="415"/>
      <c r="M60" s="415"/>
      <c r="N60" s="415"/>
      <c r="O60" s="415"/>
      <c r="P60" s="415"/>
    </row>
    <row r="61" spans="2:16" s="191" customFormat="1" ht="12.75">
      <c r="B61" s="57" t="s">
        <v>180</v>
      </c>
      <c r="C61" s="447" t="s">
        <v>254</v>
      </c>
      <c r="D61" s="448"/>
      <c r="E61" s="82">
        <v>7.1000000000000004E-3</v>
      </c>
      <c r="F61" s="43">
        <f>E61*$F$60</f>
        <v>0.6</v>
      </c>
    </row>
    <row r="62" spans="2:16" s="191" customFormat="1" ht="12.75">
      <c r="B62" s="57" t="s">
        <v>182</v>
      </c>
      <c r="C62" s="368" t="s">
        <v>209</v>
      </c>
      <c r="D62" s="368"/>
      <c r="E62" s="82">
        <v>0.04</v>
      </c>
      <c r="F62" s="43">
        <f>E62*$F$21</f>
        <v>174.32</v>
      </c>
      <c r="G62" s="191" t="s">
        <v>270</v>
      </c>
    </row>
    <row r="63" spans="2:16" s="191" customFormat="1" ht="12.75">
      <c r="B63" s="330" t="s">
        <v>188</v>
      </c>
      <c r="C63" s="330"/>
      <c r="D63" s="330"/>
      <c r="E63" s="83">
        <f>SUM(E58:E62)</f>
        <v>7.0999999999999994E-2</v>
      </c>
      <c r="F63" s="79">
        <f>SUM(F58:F62)</f>
        <v>279.08</v>
      </c>
      <c r="G63" s="231"/>
      <c r="H63" s="211"/>
      <c r="I63" s="211"/>
      <c r="J63" s="211"/>
      <c r="K63" s="211"/>
    </row>
    <row r="64" spans="2:16" s="191" customFormat="1" ht="16.5" customHeight="1">
      <c r="B64" s="153"/>
      <c r="C64" s="153"/>
      <c r="D64" s="153"/>
      <c r="E64" s="153"/>
      <c r="F64" s="69"/>
    </row>
    <row r="65" spans="2:12" s="186" customFormat="1" ht="18" customHeight="1">
      <c r="B65" s="363" t="s">
        <v>210</v>
      </c>
      <c r="C65" s="364"/>
      <c r="D65" s="364"/>
      <c r="E65" s="364"/>
      <c r="F65" s="365"/>
    </row>
    <row r="66" spans="2:12" s="189" customFormat="1" ht="30.75" customHeight="1">
      <c r="B66" s="59" t="s">
        <v>255</v>
      </c>
      <c r="C66" s="346" t="s">
        <v>212</v>
      </c>
      <c r="D66" s="347"/>
      <c r="E66" s="348"/>
      <c r="F66" s="58" t="s">
        <v>142</v>
      </c>
    </row>
    <row r="67" spans="2:12" s="178" customFormat="1" ht="12.75">
      <c r="B67" s="57" t="s">
        <v>133</v>
      </c>
      <c r="C67" s="344" t="s">
        <v>213</v>
      </c>
      <c r="D67" s="344"/>
      <c r="E67" s="82">
        <v>1.7000000000000001E-2</v>
      </c>
      <c r="F67" s="43">
        <f>E67*$F$21</f>
        <v>74.09</v>
      </c>
    </row>
    <row r="68" spans="2:12" s="178" customFormat="1" ht="12.75">
      <c r="B68" s="57" t="s">
        <v>135</v>
      </c>
      <c r="C68" s="341" t="s">
        <v>214</v>
      </c>
      <c r="D68" s="362"/>
      <c r="E68" s="82">
        <v>2.8E-3</v>
      </c>
      <c r="F68" s="43">
        <f t="shared" ref="F68:F74" si="1">E68*$F$21</f>
        <v>12.2</v>
      </c>
    </row>
    <row r="69" spans="2:12" s="178" customFormat="1" ht="12.75">
      <c r="B69" s="57" t="s">
        <v>162</v>
      </c>
      <c r="C69" s="344" t="s">
        <v>215</v>
      </c>
      <c r="D69" s="344"/>
      <c r="E69" s="82">
        <v>8.0000000000000004E-4</v>
      </c>
      <c r="F69" s="43">
        <f t="shared" si="1"/>
        <v>3.49</v>
      </c>
    </row>
    <row r="70" spans="2:12" s="178" customFormat="1" ht="12.75">
      <c r="B70" s="57" t="s">
        <v>164</v>
      </c>
      <c r="C70" s="344" t="s">
        <v>216</v>
      </c>
      <c r="D70" s="344"/>
      <c r="E70" s="82">
        <v>3.3E-3</v>
      </c>
      <c r="F70" s="43">
        <f t="shared" si="1"/>
        <v>14.38</v>
      </c>
    </row>
    <row r="71" spans="2:12" s="178" customFormat="1" ht="12.75">
      <c r="B71" s="57" t="s">
        <v>180</v>
      </c>
      <c r="C71" s="344" t="s">
        <v>217</v>
      </c>
      <c r="D71" s="344"/>
      <c r="E71" s="82">
        <v>5.9999999999999995E-4</v>
      </c>
      <c r="F71" s="43">
        <f t="shared" si="1"/>
        <v>2.61</v>
      </c>
    </row>
    <row r="72" spans="2:12" s="178" customFormat="1" ht="12.75">
      <c r="B72" s="57" t="s">
        <v>182</v>
      </c>
      <c r="C72" s="344" t="s">
        <v>218</v>
      </c>
      <c r="D72" s="344"/>
      <c r="E72" s="82">
        <v>0</v>
      </c>
      <c r="F72" s="43">
        <f t="shared" si="1"/>
        <v>0</v>
      </c>
    </row>
    <row r="73" spans="2:12" s="178" customFormat="1" ht="12.75">
      <c r="B73" s="57" t="s">
        <v>184</v>
      </c>
      <c r="C73" s="341" t="s">
        <v>165</v>
      </c>
      <c r="D73" s="362"/>
      <c r="E73" s="82">
        <v>0</v>
      </c>
      <c r="F73" s="43">
        <f t="shared" si="1"/>
        <v>0</v>
      </c>
    </row>
    <row r="74" spans="2:12" s="178" customFormat="1" ht="12.75">
      <c r="B74" s="57" t="s">
        <v>186</v>
      </c>
      <c r="C74" s="345" t="s">
        <v>165</v>
      </c>
      <c r="D74" s="375"/>
      <c r="E74" s="82">
        <v>0</v>
      </c>
      <c r="F74" s="43">
        <f t="shared" si="1"/>
        <v>0</v>
      </c>
      <c r="G74" s="203"/>
    </row>
    <row r="75" spans="2:12" s="189" customFormat="1" ht="12.75">
      <c r="B75" s="330" t="s">
        <v>173</v>
      </c>
      <c r="C75" s="330"/>
      <c r="D75" s="330"/>
      <c r="E75" s="83">
        <f>SUM(E67:E74)</f>
        <v>2.4500000000000001E-2</v>
      </c>
      <c r="F75" s="90">
        <f>SUM(F67:F74)</f>
        <v>106.77</v>
      </c>
      <c r="G75" s="231"/>
      <c r="H75" s="211"/>
      <c r="I75" s="211"/>
      <c r="J75" s="211"/>
      <c r="K75" s="211"/>
      <c r="L75" s="191"/>
    </row>
    <row r="76" spans="2:12" s="189" customFormat="1" ht="12.75">
      <c r="B76" s="355"/>
      <c r="C76" s="356"/>
      <c r="D76" s="356"/>
      <c r="E76" s="356"/>
      <c r="F76" s="357"/>
    </row>
    <row r="77" spans="2:12" s="191" customFormat="1" ht="33" customHeight="1">
      <c r="B77" s="59" t="s">
        <v>256</v>
      </c>
      <c r="C77" s="346" t="s">
        <v>226</v>
      </c>
      <c r="D77" s="347"/>
      <c r="E77" s="348"/>
      <c r="F77" s="91" t="s">
        <v>142</v>
      </c>
    </row>
    <row r="78" spans="2:12" s="186" customFormat="1" ht="15.75" customHeight="1">
      <c r="B78" s="57" t="s">
        <v>133</v>
      </c>
      <c r="C78" s="344" t="s">
        <v>221</v>
      </c>
      <c r="D78" s="344"/>
      <c r="E78" s="345"/>
      <c r="F78" s="92">
        <v>0</v>
      </c>
    </row>
    <row r="79" spans="2:12" s="189" customFormat="1" ht="15.75" customHeight="1">
      <c r="B79" s="358" t="s">
        <v>166</v>
      </c>
      <c r="C79" s="358"/>
      <c r="D79" s="358"/>
      <c r="E79" s="358"/>
      <c r="F79" s="93">
        <f>F78</f>
        <v>0</v>
      </c>
    </row>
    <row r="80" spans="2:12" s="189" customFormat="1" ht="12.75">
      <c r="B80" s="359"/>
      <c r="C80" s="360"/>
      <c r="D80" s="360"/>
      <c r="E80" s="360"/>
      <c r="F80" s="361"/>
    </row>
    <row r="81" spans="2:6" s="191" customFormat="1" ht="16.5" customHeight="1">
      <c r="B81" s="363" t="s">
        <v>257</v>
      </c>
      <c r="C81" s="364"/>
      <c r="D81" s="364"/>
      <c r="E81" s="364"/>
      <c r="F81" s="365"/>
    </row>
    <row r="82" spans="2:6" s="191" customFormat="1" ht="12.75">
      <c r="B82" s="94">
        <v>4</v>
      </c>
      <c r="C82" s="350" t="s">
        <v>223</v>
      </c>
      <c r="D82" s="350"/>
      <c r="E82" s="350"/>
      <c r="F82" s="95" t="s">
        <v>142</v>
      </c>
    </row>
    <row r="83" spans="2:6" s="191" customFormat="1" ht="18.600000000000001" customHeight="1">
      <c r="B83" s="96" t="s">
        <v>224</v>
      </c>
      <c r="C83" s="97" t="s">
        <v>212</v>
      </c>
      <c r="D83" s="98"/>
      <c r="E83" s="99"/>
      <c r="F83" s="100">
        <f>F75</f>
        <v>106.77</v>
      </c>
    </row>
    <row r="84" spans="2:6" s="191" customFormat="1" ht="12.75">
      <c r="B84" s="101" t="s">
        <v>225</v>
      </c>
      <c r="C84" s="351" t="s">
        <v>226</v>
      </c>
      <c r="D84" s="352"/>
      <c r="E84" s="353"/>
      <c r="F84" s="100">
        <f>F79</f>
        <v>0</v>
      </c>
    </row>
    <row r="85" spans="2:6" s="191" customFormat="1" ht="12.75">
      <c r="B85" s="330" t="s">
        <v>188</v>
      </c>
      <c r="C85" s="330"/>
      <c r="D85" s="330"/>
      <c r="E85" s="330"/>
      <c r="F85" s="102">
        <f>SUM(F83:F84)</f>
        <v>106.77</v>
      </c>
    </row>
    <row r="86" spans="2:6" s="191" customFormat="1" ht="12.75">
      <c r="B86" s="153"/>
      <c r="C86" s="153"/>
      <c r="D86" s="153"/>
      <c r="E86" s="153"/>
      <c r="F86" s="167"/>
    </row>
    <row r="87" spans="2:6" s="191" customFormat="1" ht="15" customHeight="1">
      <c r="B87" s="354" t="s">
        <v>227</v>
      </c>
      <c r="C87" s="354"/>
      <c r="D87" s="354"/>
      <c r="E87" s="354"/>
      <c r="F87" s="354"/>
    </row>
    <row r="88" spans="2:6" s="186" customFormat="1" ht="16.5" customHeight="1">
      <c r="B88" s="59"/>
      <c r="C88" s="336" t="s">
        <v>228</v>
      </c>
      <c r="D88" s="336"/>
      <c r="E88" s="336"/>
      <c r="F88" s="91" t="s">
        <v>142</v>
      </c>
    </row>
    <row r="89" spans="2:6" s="191" customFormat="1" ht="15" customHeight="1">
      <c r="B89" s="57" t="s">
        <v>133</v>
      </c>
      <c r="C89" s="344" t="s">
        <v>229</v>
      </c>
      <c r="D89" s="344"/>
      <c r="E89" s="345"/>
      <c r="F89" s="104">
        <v>0</v>
      </c>
    </row>
    <row r="90" spans="2:6" s="191" customFormat="1" ht="12.75">
      <c r="B90" s="57" t="s">
        <v>135</v>
      </c>
      <c r="C90" s="341" t="s">
        <v>230</v>
      </c>
      <c r="D90" s="342"/>
      <c r="E90" s="343"/>
      <c r="F90" s="92">
        <v>0</v>
      </c>
    </row>
    <row r="91" spans="2:6" s="191" customFormat="1" ht="12.75">
      <c r="B91" s="57" t="s">
        <v>162</v>
      </c>
      <c r="C91" s="344" t="s">
        <v>231</v>
      </c>
      <c r="D91" s="344"/>
      <c r="E91" s="345"/>
      <c r="F91" s="92">
        <v>0</v>
      </c>
    </row>
    <row r="92" spans="2:6" s="178" customFormat="1" ht="12.75">
      <c r="B92" s="330" t="s">
        <v>166</v>
      </c>
      <c r="C92" s="330"/>
      <c r="D92" s="330"/>
      <c r="E92" s="330"/>
      <c r="F92" s="105">
        <f>SUM(F89:F91)</f>
        <v>0</v>
      </c>
    </row>
    <row r="93" spans="2:6" s="191" customFormat="1" ht="12.75">
      <c r="B93" s="153"/>
      <c r="C93" s="153"/>
      <c r="D93" s="153"/>
      <c r="E93" s="153"/>
      <c r="F93" s="69"/>
    </row>
    <row r="94" spans="2:6" s="178" customFormat="1" ht="16.5" customHeight="1">
      <c r="B94" s="346" t="s">
        <v>232</v>
      </c>
      <c r="C94" s="347"/>
      <c r="D94" s="347"/>
      <c r="E94" s="347"/>
      <c r="F94" s="348"/>
    </row>
    <row r="95" spans="2:6" s="178" customFormat="1" ht="12.75">
      <c r="B95" s="59"/>
      <c r="C95" s="59" t="s">
        <v>271</v>
      </c>
      <c r="D95" s="349" t="s">
        <v>141</v>
      </c>
      <c r="E95" s="349"/>
      <c r="F95" s="58" t="s">
        <v>142</v>
      </c>
    </row>
    <row r="96" spans="2:6" s="178" customFormat="1" ht="16.5" customHeight="1">
      <c r="B96" s="57" t="s">
        <v>133</v>
      </c>
      <c r="C96" s="52" t="s">
        <v>234</v>
      </c>
      <c r="D96" s="338">
        <v>0.05</v>
      </c>
      <c r="E96" s="338"/>
      <c r="F96" s="56">
        <f>D96*F111</f>
        <v>394.08</v>
      </c>
    </row>
    <row r="97" spans="2:7" s="178" customFormat="1" ht="15.95" customHeight="1">
      <c r="B97" s="55" t="s">
        <v>135</v>
      </c>
      <c r="C97" s="52" t="s">
        <v>235</v>
      </c>
      <c r="D97" s="446">
        <v>0.1</v>
      </c>
      <c r="E97" s="446"/>
      <c r="F97" s="56">
        <f>(F111+F96)*D97</f>
        <v>827.57</v>
      </c>
    </row>
    <row r="98" spans="2:7" s="178" customFormat="1" ht="16.5" customHeight="1">
      <c r="B98" s="339" t="s">
        <v>162</v>
      </c>
      <c r="C98" s="54" t="s">
        <v>140</v>
      </c>
      <c r="D98" s="446">
        <f>D99+D100+D101+D102</f>
        <v>0.14249999999999999</v>
      </c>
      <c r="E98" s="446"/>
      <c r="F98" s="34">
        <v>0</v>
      </c>
      <c r="G98" s="187"/>
    </row>
    <row r="99" spans="2:7" s="195" customFormat="1" ht="15.95" customHeight="1">
      <c r="B99" s="339"/>
      <c r="C99" s="54" t="s">
        <v>236</v>
      </c>
      <c r="D99" s="446">
        <v>1.6500000000000001E-2</v>
      </c>
      <c r="E99" s="446"/>
      <c r="F99" s="56">
        <f>($F$111+$F$96+$F$97)/(1-$D$98)*D99</f>
        <v>175.17</v>
      </c>
    </row>
    <row r="100" spans="2:7" s="195" customFormat="1" ht="15.95" customHeight="1">
      <c r="B100" s="339"/>
      <c r="C100" s="54" t="s">
        <v>237</v>
      </c>
      <c r="D100" s="338">
        <v>7.5999999999999998E-2</v>
      </c>
      <c r="E100" s="338"/>
      <c r="F100" s="56">
        <f>($F$111+$F$96+$F$97)/(1-$D$98)*D100</f>
        <v>806.82</v>
      </c>
    </row>
    <row r="101" spans="2:7" s="195" customFormat="1" ht="15.95" customHeight="1">
      <c r="B101" s="339"/>
      <c r="C101" s="54" t="s">
        <v>272</v>
      </c>
      <c r="D101" s="338">
        <v>0</v>
      </c>
      <c r="E101" s="338"/>
      <c r="F101" s="56">
        <f>($F$111+$F$96+$F$97)/(1-$D$98)*D101</f>
        <v>0</v>
      </c>
    </row>
    <row r="102" spans="2:7" s="178" customFormat="1" ht="12.75">
      <c r="B102" s="339"/>
      <c r="C102" s="116" t="s">
        <v>239</v>
      </c>
      <c r="D102" s="340">
        <f>'Média ISS - PR e SC'!D57</f>
        <v>0.05</v>
      </c>
      <c r="E102" s="340"/>
      <c r="F102" s="43">
        <f>($F$111+$F$96+$F$97)/(1-$D$98)*D102</f>
        <v>530.79999999999995</v>
      </c>
      <c r="G102" s="203"/>
    </row>
    <row r="103" spans="2:7" s="178" customFormat="1" ht="15.95" customHeight="1">
      <c r="B103" s="332" t="s">
        <v>240</v>
      </c>
      <c r="C103" s="333"/>
      <c r="D103" s="419">
        <f>SUM(D96+D97+D98)</f>
        <v>0.29249999999999998</v>
      </c>
      <c r="E103" s="420"/>
      <c r="F103" s="177">
        <f>F96+F97+F99+F100+F101+F102</f>
        <v>2734.44</v>
      </c>
      <c r="G103" s="212"/>
    </row>
    <row r="104" spans="2:7" s="178" customFormat="1" ht="15.95" customHeight="1">
      <c r="B104" s="86"/>
      <c r="C104" s="86"/>
      <c r="D104" s="86"/>
      <c r="E104" s="86"/>
      <c r="F104" s="87"/>
    </row>
    <row r="105" spans="2:7" s="178" customFormat="1" ht="19.5" customHeight="1">
      <c r="B105" s="336" t="s">
        <v>148</v>
      </c>
      <c r="C105" s="336"/>
      <c r="D105" s="336"/>
      <c r="E105" s="336"/>
      <c r="F105" s="58" t="s">
        <v>142</v>
      </c>
    </row>
    <row r="106" spans="2:7" s="178" customFormat="1" ht="12.75">
      <c r="B106" s="57" t="s">
        <v>133</v>
      </c>
      <c r="C106" s="337" t="s">
        <v>241</v>
      </c>
      <c r="D106" s="337"/>
      <c r="E106" s="337"/>
      <c r="F106" s="43">
        <f>F21</f>
        <v>4358</v>
      </c>
    </row>
    <row r="107" spans="2:7" s="178" customFormat="1" ht="13.9" customHeight="1">
      <c r="B107" s="57" t="s">
        <v>135</v>
      </c>
      <c r="C107" s="391" t="s">
        <v>242</v>
      </c>
      <c r="D107" s="392"/>
      <c r="E107" s="393"/>
      <c r="F107" s="43">
        <f>F54</f>
        <v>3137.8</v>
      </c>
    </row>
    <row r="108" spans="2:7" s="178" customFormat="1" ht="14.45" customHeight="1">
      <c r="B108" s="57" t="s">
        <v>162</v>
      </c>
      <c r="C108" s="391" t="s">
        <v>243</v>
      </c>
      <c r="D108" s="392"/>
      <c r="E108" s="393"/>
      <c r="F108" s="43">
        <f>F63</f>
        <v>279.08</v>
      </c>
    </row>
    <row r="109" spans="2:7" s="178" customFormat="1" ht="12.75">
      <c r="B109" s="57" t="s">
        <v>164</v>
      </c>
      <c r="C109" s="337" t="s">
        <v>210</v>
      </c>
      <c r="D109" s="337"/>
      <c r="E109" s="337"/>
      <c r="F109" s="43">
        <f>F85</f>
        <v>106.77</v>
      </c>
    </row>
    <row r="110" spans="2:7" s="178" customFormat="1" ht="15.75" customHeight="1">
      <c r="B110" s="57" t="s">
        <v>180</v>
      </c>
      <c r="C110" s="337" t="s">
        <v>244</v>
      </c>
      <c r="D110" s="337"/>
      <c r="E110" s="337"/>
      <c r="F110" s="43">
        <f>F92</f>
        <v>0</v>
      </c>
    </row>
    <row r="111" spans="2:7" s="191" customFormat="1" ht="12.75">
      <c r="B111" s="330" t="s">
        <v>245</v>
      </c>
      <c r="C111" s="330"/>
      <c r="D111" s="330"/>
      <c r="E111" s="330"/>
      <c r="F111" s="79">
        <f>SUM(F106:F110)</f>
        <v>7881.65</v>
      </c>
    </row>
    <row r="112" spans="2:7" s="195" customFormat="1" ht="15" customHeight="1">
      <c r="B112" s="57" t="s">
        <v>182</v>
      </c>
      <c r="C112" s="331" t="s">
        <v>232</v>
      </c>
      <c r="D112" s="331"/>
      <c r="E112" s="331"/>
      <c r="F112" s="43">
        <f>F103</f>
        <v>2734.44</v>
      </c>
    </row>
    <row r="113" spans="2:6" s="178" customFormat="1" ht="15.75" customHeight="1">
      <c r="B113" s="330" t="s">
        <v>246</v>
      </c>
      <c r="C113" s="330"/>
      <c r="D113" s="330"/>
      <c r="E113" s="330"/>
      <c r="F113" s="90">
        <f>F111+F112</f>
        <v>10616.09</v>
      </c>
    </row>
    <row r="114" spans="2:6" s="196" customFormat="1" ht="15.75" customHeight="1">
      <c r="B114" s="175"/>
      <c r="C114" s="175"/>
      <c r="D114" s="175"/>
      <c r="E114" s="175"/>
      <c r="F114" s="107"/>
    </row>
    <row r="115" spans="2:6" s="189" customFormat="1" ht="12.75"/>
    <row r="116" spans="2:6" s="189" customFormat="1" ht="87.75" customHeight="1">
      <c r="B116" s="429"/>
      <c r="C116" s="451"/>
      <c r="D116" s="451"/>
      <c r="E116" s="451"/>
      <c r="F116" s="451"/>
    </row>
    <row r="118" spans="2:6" ht="12" customHeight="1"/>
    <row r="119" spans="2:6" ht="12" customHeight="1"/>
    <row r="120" spans="2:6" ht="12" customHeight="1"/>
  </sheetData>
  <mergeCells count="102">
    <mergeCell ref="B116:F116"/>
    <mergeCell ref="B4:F4"/>
    <mergeCell ref="B5:F5"/>
    <mergeCell ref="B6:F6"/>
    <mergeCell ref="B7:F7"/>
    <mergeCell ref="B9:F9"/>
    <mergeCell ref="D10:F10"/>
    <mergeCell ref="C18:E18"/>
    <mergeCell ref="C19:E19"/>
    <mergeCell ref="C20:E20"/>
    <mergeCell ref="B21:E21"/>
    <mergeCell ref="B23:F23"/>
    <mergeCell ref="C24:D24"/>
    <mergeCell ref="D11:F11"/>
    <mergeCell ref="D12:F12"/>
    <mergeCell ref="D13:F13"/>
    <mergeCell ref="B15:F15"/>
    <mergeCell ref="C16:E16"/>
    <mergeCell ref="C17:E17"/>
    <mergeCell ref="C36:D36"/>
    <mergeCell ref="C25:D25"/>
    <mergeCell ref="C27:D27"/>
    <mergeCell ref="B28:D28"/>
    <mergeCell ref="C30:D30"/>
    <mergeCell ref="C31:D31"/>
    <mergeCell ref="C32:D32"/>
    <mergeCell ref="C33:D33"/>
    <mergeCell ref="C34:D34"/>
    <mergeCell ref="C35:D35"/>
    <mergeCell ref="I44:P44"/>
    <mergeCell ref="G60:P60"/>
    <mergeCell ref="C37:D37"/>
    <mergeCell ref="C38:D38"/>
    <mergeCell ref="B39:D39"/>
    <mergeCell ref="C41:E41"/>
    <mergeCell ref="C42:E42"/>
    <mergeCell ref="C43:E43"/>
    <mergeCell ref="C44:E44"/>
    <mergeCell ref="C45:E45"/>
    <mergeCell ref="C47:E47"/>
    <mergeCell ref="B48:E48"/>
    <mergeCell ref="I43:N43"/>
    <mergeCell ref="C61:D61"/>
    <mergeCell ref="C62:D62"/>
    <mergeCell ref="C50:E50"/>
    <mergeCell ref="C51:E51"/>
    <mergeCell ref="C52:E52"/>
    <mergeCell ref="C53:E53"/>
    <mergeCell ref="B54:E54"/>
    <mergeCell ref="B56:F56"/>
    <mergeCell ref="C57:D57"/>
    <mergeCell ref="C58:D58"/>
    <mergeCell ref="C59:D59"/>
    <mergeCell ref="C60:D60"/>
    <mergeCell ref="B75:D75"/>
    <mergeCell ref="B63:D63"/>
    <mergeCell ref="B65:F65"/>
    <mergeCell ref="C66:E66"/>
    <mergeCell ref="C67:D67"/>
    <mergeCell ref="C68:D68"/>
    <mergeCell ref="C69:D69"/>
    <mergeCell ref="C74:D74"/>
    <mergeCell ref="C70:D70"/>
    <mergeCell ref="C71:D71"/>
    <mergeCell ref="C72:D72"/>
    <mergeCell ref="C73:D73"/>
    <mergeCell ref="B81:F81"/>
    <mergeCell ref="C82:E82"/>
    <mergeCell ref="C84:E84"/>
    <mergeCell ref="B85:E85"/>
    <mergeCell ref="B87:F87"/>
    <mergeCell ref="B76:F76"/>
    <mergeCell ref="C77:E77"/>
    <mergeCell ref="C78:E78"/>
    <mergeCell ref="B79:E79"/>
    <mergeCell ref="B80:F80"/>
    <mergeCell ref="B113:E113"/>
    <mergeCell ref="B103:C103"/>
    <mergeCell ref="D103:E103"/>
    <mergeCell ref="B105:E105"/>
    <mergeCell ref="C106:E106"/>
    <mergeCell ref="C109:E109"/>
    <mergeCell ref="C110:E110"/>
    <mergeCell ref="C112:E112"/>
    <mergeCell ref="C107:E107"/>
    <mergeCell ref="C108:E108"/>
    <mergeCell ref="C88:E88"/>
    <mergeCell ref="B94:F94"/>
    <mergeCell ref="D95:E95"/>
    <mergeCell ref="D96:E96"/>
    <mergeCell ref="B111:E111"/>
    <mergeCell ref="C90:E90"/>
    <mergeCell ref="C91:E91"/>
    <mergeCell ref="B92:E92"/>
    <mergeCell ref="C89:E89"/>
    <mergeCell ref="D97:E97"/>
    <mergeCell ref="B98:B102"/>
    <mergeCell ref="D98:E98"/>
    <mergeCell ref="D99:E99"/>
    <mergeCell ref="D100:E100"/>
    <mergeCell ref="D101:E101"/>
    <mergeCell ref="D102:E102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1" xr:uid="{00000000-0002-0000-0A00-000000000000}">
      <formula1>0</formula1>
      <formula2>7.2</formula2>
    </dataValidation>
  </dataValidations>
  <pageMargins left="0.51181102362204722" right="0.51181102362204722" top="0.78740157480314965" bottom="0.78740157480314965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</sheetPr>
  <dimension ref="B1:S120"/>
  <sheetViews>
    <sheetView zoomScale="90" zoomScaleNormal="90" zoomScaleSheetLayoutView="90" workbookViewId="0"/>
  </sheetViews>
  <sheetFormatPr defaultColWidth="9.140625" defaultRowHeight="16.5"/>
  <cols>
    <col min="1" max="1" width="3" style="12" customWidth="1"/>
    <col min="2" max="2" width="12.7109375" style="12" customWidth="1"/>
    <col min="3" max="3" width="54.85546875" style="12" bestFit="1" customWidth="1"/>
    <col min="4" max="4" width="9.140625" style="12"/>
    <col min="5" max="5" width="12.5703125" style="12" customWidth="1"/>
    <col min="6" max="6" width="15.28515625" style="12" customWidth="1"/>
    <col min="7" max="7" width="18" style="12" customWidth="1"/>
    <col min="8" max="16384" width="9.140625" style="12"/>
  </cols>
  <sheetData>
    <row r="1" spans="2:16" ht="28.5" customHeight="1"/>
    <row r="3" spans="2:16" ht="16.5" customHeight="1"/>
    <row r="4" spans="2:16" s="9" customFormat="1" ht="10.5" customHeight="1">
      <c r="B4" s="267" t="s">
        <v>0</v>
      </c>
      <c r="C4" s="267"/>
      <c r="D4" s="267"/>
      <c r="E4" s="267"/>
      <c r="F4" s="267"/>
      <c r="G4" s="15"/>
      <c r="H4" s="15"/>
    </row>
    <row r="5" spans="2:16" s="9" customFormat="1" ht="10.5" customHeight="1">
      <c r="B5" s="267" t="s">
        <v>1</v>
      </c>
      <c r="C5" s="267"/>
      <c r="D5" s="267"/>
      <c r="E5" s="267"/>
      <c r="F5" s="267"/>
      <c r="G5" s="15"/>
      <c r="H5" s="15"/>
    </row>
    <row r="6" spans="2:16" s="9" customFormat="1" ht="10.5" customHeight="1">
      <c r="B6" s="268" t="s">
        <v>125</v>
      </c>
      <c r="C6" s="268"/>
      <c r="D6" s="268"/>
      <c r="E6" s="268"/>
      <c r="F6" s="268"/>
      <c r="G6" s="16"/>
      <c r="H6" s="16"/>
    </row>
    <row r="7" spans="2:16" s="9" customFormat="1" ht="10.5" customHeight="1">
      <c r="B7" s="268" t="s">
        <v>3</v>
      </c>
      <c r="C7" s="268"/>
      <c r="D7" s="268"/>
      <c r="E7" s="268"/>
      <c r="F7" s="268"/>
      <c r="G7" s="16"/>
      <c r="H7" s="16"/>
    </row>
    <row r="8" spans="2:16" s="9" customFormat="1" ht="15.95" customHeight="1"/>
    <row r="9" spans="2:16" s="178" customFormat="1" ht="15" customHeight="1">
      <c r="B9" s="396" t="s">
        <v>152</v>
      </c>
      <c r="C9" s="396"/>
      <c r="D9" s="396"/>
      <c r="E9" s="396"/>
      <c r="F9" s="396"/>
    </row>
    <row r="10" spans="2:16" s="178" customFormat="1" ht="15.75" customHeight="1">
      <c r="B10" s="44">
        <v>1</v>
      </c>
      <c r="C10" s="60" t="s">
        <v>153</v>
      </c>
      <c r="D10" s="460" t="s">
        <v>273</v>
      </c>
      <c r="E10" s="461"/>
      <c r="F10" s="462"/>
    </row>
    <row r="11" spans="2:16" s="178" customFormat="1" ht="16.5" customHeight="1">
      <c r="B11" s="44">
        <v>2</v>
      </c>
      <c r="C11" s="250" t="s">
        <v>285</v>
      </c>
      <c r="D11" s="399">
        <v>3447.65</v>
      </c>
      <c r="E11" s="399"/>
      <c r="F11" s="399"/>
      <c r="G11" s="249" t="s">
        <v>284</v>
      </c>
      <c r="H11" s="248"/>
      <c r="I11" s="248"/>
      <c r="J11" s="248"/>
      <c r="K11" s="248"/>
      <c r="L11" s="248"/>
      <c r="M11" s="248"/>
      <c r="N11" s="248"/>
      <c r="O11" s="248"/>
      <c r="P11" s="248"/>
    </row>
    <row r="12" spans="2:16" s="178" customFormat="1" ht="15" customHeight="1">
      <c r="B12" s="44">
        <v>3</v>
      </c>
      <c r="C12" s="60" t="s">
        <v>155</v>
      </c>
      <c r="D12" s="422" t="s">
        <v>274</v>
      </c>
      <c r="E12" s="423"/>
      <c r="F12" s="424"/>
      <c r="G12" s="149"/>
      <c r="H12" s="124"/>
    </row>
    <row r="13" spans="2:16" s="178" customFormat="1" ht="15" customHeight="1">
      <c r="B13" s="44">
        <v>4</v>
      </c>
      <c r="C13" s="61" t="s">
        <v>157</v>
      </c>
      <c r="D13" s="401" t="s">
        <v>282</v>
      </c>
      <c r="E13" s="401"/>
      <c r="F13" s="401"/>
      <c r="G13" s="149"/>
      <c r="P13" s="180"/>
    </row>
    <row r="14" spans="2:16" s="178" customFormat="1" ht="15" customHeight="1">
      <c r="B14" s="62"/>
      <c r="C14" s="63"/>
      <c r="D14" s="64"/>
      <c r="E14" s="64"/>
      <c r="F14" s="64"/>
      <c r="G14" s="218"/>
    </row>
    <row r="15" spans="2:16" s="178" customFormat="1" ht="15" customHeight="1">
      <c r="B15" s="346" t="s">
        <v>158</v>
      </c>
      <c r="C15" s="347"/>
      <c r="D15" s="347"/>
      <c r="E15" s="347"/>
      <c r="F15" s="348"/>
    </row>
    <row r="16" spans="2:16" s="178" customFormat="1" ht="15" customHeight="1">
      <c r="B16" s="59"/>
      <c r="C16" s="336" t="s">
        <v>159</v>
      </c>
      <c r="D16" s="336"/>
      <c r="E16" s="336"/>
      <c r="F16" s="58" t="s">
        <v>142</v>
      </c>
    </row>
    <row r="17" spans="2:7" s="178" customFormat="1" ht="15.95" customHeight="1">
      <c r="B17" s="45" t="s">
        <v>133</v>
      </c>
      <c r="C17" s="402" t="s">
        <v>160</v>
      </c>
      <c r="D17" s="402"/>
      <c r="E17" s="402"/>
      <c r="F17" s="65">
        <f>D11</f>
        <v>3447.65</v>
      </c>
    </row>
    <row r="18" spans="2:7" s="178" customFormat="1" ht="15.95" customHeight="1">
      <c r="B18" s="45" t="s">
        <v>135</v>
      </c>
      <c r="C18" s="387" t="s">
        <v>161</v>
      </c>
      <c r="D18" s="398"/>
      <c r="E18" s="388"/>
      <c r="F18" s="65">
        <v>0</v>
      </c>
    </row>
    <row r="19" spans="2:7" s="178" customFormat="1" ht="15.95" customHeight="1">
      <c r="B19" s="45" t="s">
        <v>162</v>
      </c>
      <c r="C19" s="387" t="s">
        <v>163</v>
      </c>
      <c r="D19" s="398"/>
      <c r="E19" s="388"/>
      <c r="F19" s="65">
        <v>0</v>
      </c>
    </row>
    <row r="20" spans="2:7" s="178" customFormat="1" ht="15.95" customHeight="1">
      <c r="B20" s="45" t="s">
        <v>164</v>
      </c>
      <c r="C20" s="387" t="s">
        <v>165</v>
      </c>
      <c r="D20" s="398"/>
      <c r="E20" s="388"/>
      <c r="F20" s="66">
        <v>0</v>
      </c>
    </row>
    <row r="21" spans="2:7" s="178" customFormat="1" ht="12" customHeight="1">
      <c r="B21" s="370" t="s">
        <v>166</v>
      </c>
      <c r="C21" s="370"/>
      <c r="D21" s="370"/>
      <c r="E21" s="370"/>
      <c r="F21" s="67">
        <f>SUM(F17:F20)</f>
        <v>3447.65</v>
      </c>
    </row>
    <row r="22" spans="2:7" s="178" customFormat="1" ht="15.95" customHeight="1">
      <c r="B22" s="153"/>
      <c r="C22" s="153"/>
      <c r="D22" s="153"/>
      <c r="E22" s="153"/>
      <c r="F22" s="69"/>
    </row>
    <row r="23" spans="2:7" s="178" customFormat="1" ht="15.95" customHeight="1">
      <c r="B23" s="346" t="s">
        <v>167</v>
      </c>
      <c r="C23" s="347"/>
      <c r="D23" s="347"/>
      <c r="E23" s="347"/>
      <c r="F23" s="348"/>
    </row>
    <row r="24" spans="2:7" s="178" customFormat="1" ht="27" customHeight="1">
      <c r="B24" s="59" t="s">
        <v>275</v>
      </c>
      <c r="C24" s="346" t="s">
        <v>263</v>
      </c>
      <c r="D24" s="347"/>
      <c r="E24" s="70" t="s">
        <v>141</v>
      </c>
      <c r="F24" s="58" t="s">
        <v>142</v>
      </c>
    </row>
    <row r="25" spans="2:7" s="178" customFormat="1" ht="15.95" customHeight="1">
      <c r="B25" s="57" t="s">
        <v>133</v>
      </c>
      <c r="C25" s="331" t="s">
        <v>170</v>
      </c>
      <c r="D25" s="331"/>
      <c r="E25" s="71">
        <v>8.3299999999999999E-2</v>
      </c>
      <c r="F25" s="43">
        <f>E25*$F$21</f>
        <v>287.19</v>
      </c>
    </row>
    <row r="26" spans="2:7" s="178" customFormat="1" ht="15.95" customHeight="1">
      <c r="B26" s="72" t="s">
        <v>135</v>
      </c>
      <c r="C26" s="73" t="s">
        <v>171</v>
      </c>
      <c r="D26" s="74"/>
      <c r="E26" s="139">
        <v>9.0899999999999995E-2</v>
      </c>
      <c r="F26" s="76">
        <f>E26*$F$21</f>
        <v>313.39</v>
      </c>
    </row>
    <row r="27" spans="2:7" s="178" customFormat="1" ht="15.95" customHeight="1">
      <c r="B27" s="57" t="s">
        <v>162</v>
      </c>
      <c r="C27" s="341" t="s">
        <v>172</v>
      </c>
      <c r="D27" s="362"/>
      <c r="E27" s="138">
        <v>3.0099999999999998E-2</v>
      </c>
      <c r="F27" s="43">
        <f>E27*$F$21</f>
        <v>103.77</v>
      </c>
    </row>
    <row r="28" spans="2:7" s="178" customFormat="1" ht="15.95" customHeight="1">
      <c r="B28" s="378" t="s">
        <v>173</v>
      </c>
      <c r="C28" s="379"/>
      <c r="D28" s="380"/>
      <c r="E28" s="78">
        <f>SUM(E25:E27)</f>
        <v>0.20430000000000001</v>
      </c>
      <c r="F28" s="79">
        <f>SUM(F25:F27)</f>
        <v>704.35</v>
      </c>
      <c r="G28" s="212"/>
    </row>
    <row r="29" spans="2:7" s="178" customFormat="1" ht="18" customHeight="1">
      <c r="B29" s="80"/>
      <c r="C29" s="80"/>
      <c r="D29" s="80"/>
      <c r="E29" s="80"/>
      <c r="F29" s="81"/>
    </row>
    <row r="30" spans="2:7" s="178" customFormat="1" ht="30.75" customHeight="1">
      <c r="B30" s="59" t="s">
        <v>276</v>
      </c>
      <c r="C30" s="463" t="s">
        <v>175</v>
      </c>
      <c r="D30" s="464"/>
      <c r="E30" s="70" t="s">
        <v>141</v>
      </c>
      <c r="F30" s="58" t="s">
        <v>142</v>
      </c>
    </row>
    <row r="31" spans="2:7" s="178" customFormat="1" ht="12" customHeight="1">
      <c r="B31" s="57" t="s">
        <v>133</v>
      </c>
      <c r="C31" s="410" t="s">
        <v>176</v>
      </c>
      <c r="D31" s="410"/>
      <c r="E31" s="82">
        <v>0.2</v>
      </c>
      <c r="F31" s="43">
        <f t="shared" ref="F31:F38" si="0">E31*($F$21+$F$28)</f>
        <v>830.4</v>
      </c>
    </row>
    <row r="32" spans="2:7" s="178" customFormat="1" ht="12" customHeight="1">
      <c r="B32" s="57" t="s">
        <v>135</v>
      </c>
      <c r="C32" s="405" t="s">
        <v>177</v>
      </c>
      <c r="D32" s="405"/>
      <c r="E32" s="82">
        <v>2.5000000000000001E-2</v>
      </c>
      <c r="F32" s="43">
        <f t="shared" si="0"/>
        <v>103.8</v>
      </c>
    </row>
    <row r="33" spans="2:19" s="178" customFormat="1" ht="14.25" customHeight="1">
      <c r="B33" s="57" t="s">
        <v>162</v>
      </c>
      <c r="C33" s="387" t="s">
        <v>178</v>
      </c>
      <c r="D33" s="388"/>
      <c r="E33" s="82">
        <v>0.03</v>
      </c>
      <c r="F33" s="43">
        <f t="shared" si="0"/>
        <v>124.56</v>
      </c>
    </row>
    <row r="34" spans="2:19" s="178" customFormat="1" ht="12" customHeight="1">
      <c r="B34" s="57" t="s">
        <v>164</v>
      </c>
      <c r="C34" s="405" t="s">
        <v>179</v>
      </c>
      <c r="D34" s="405"/>
      <c r="E34" s="82">
        <v>1.4999999999999999E-2</v>
      </c>
      <c r="F34" s="43">
        <f t="shared" si="0"/>
        <v>62.28</v>
      </c>
    </row>
    <row r="35" spans="2:19" s="178" customFormat="1" ht="12" customHeight="1">
      <c r="B35" s="57" t="s">
        <v>180</v>
      </c>
      <c r="C35" s="405" t="s">
        <v>181</v>
      </c>
      <c r="D35" s="405"/>
      <c r="E35" s="82">
        <v>0.01</v>
      </c>
      <c r="F35" s="43">
        <f t="shared" si="0"/>
        <v>41.52</v>
      </c>
    </row>
    <row r="36" spans="2:19" s="178" customFormat="1" ht="13.5" customHeight="1">
      <c r="B36" s="57" t="s">
        <v>182</v>
      </c>
      <c r="C36" s="411" t="s">
        <v>183</v>
      </c>
      <c r="D36" s="411"/>
      <c r="E36" s="82">
        <v>6.0000000000000001E-3</v>
      </c>
      <c r="F36" s="43">
        <f t="shared" si="0"/>
        <v>24.91</v>
      </c>
    </row>
    <row r="37" spans="2:19" s="178" customFormat="1" ht="12.75">
      <c r="B37" s="57" t="s">
        <v>184</v>
      </c>
      <c r="C37" s="405" t="s">
        <v>185</v>
      </c>
      <c r="D37" s="405"/>
      <c r="E37" s="82">
        <v>2E-3</v>
      </c>
      <c r="F37" s="43">
        <f t="shared" si="0"/>
        <v>8.3000000000000007</v>
      </c>
    </row>
    <row r="38" spans="2:19" s="178" customFormat="1" ht="12" customHeight="1">
      <c r="B38" s="57" t="s">
        <v>186</v>
      </c>
      <c r="C38" s="405" t="s">
        <v>187</v>
      </c>
      <c r="D38" s="405"/>
      <c r="E38" s="82">
        <v>0.08</v>
      </c>
      <c r="F38" s="43">
        <f t="shared" si="0"/>
        <v>332.16</v>
      </c>
      <c r="G38" s="203"/>
    </row>
    <row r="39" spans="2:19" s="178" customFormat="1" ht="22.5" customHeight="1">
      <c r="B39" s="330" t="s">
        <v>188</v>
      </c>
      <c r="C39" s="330"/>
      <c r="D39" s="330"/>
      <c r="E39" s="83">
        <f>SUM(E31:E38)</f>
        <v>0.36799999999999999</v>
      </c>
      <c r="F39" s="79">
        <f>SUM(F31:F38)</f>
        <v>1527.93</v>
      </c>
      <c r="G39" s="124"/>
      <c r="H39" s="204"/>
      <c r="I39" s="204"/>
      <c r="J39" s="204"/>
      <c r="K39" s="205"/>
      <c r="L39" s="206"/>
      <c r="M39" s="206"/>
      <c r="N39" s="206"/>
      <c r="O39" s="206"/>
      <c r="P39" s="206"/>
      <c r="Q39" s="206"/>
    </row>
    <row r="40" spans="2:19" s="178" customFormat="1" ht="12.75">
      <c r="B40" s="80"/>
      <c r="C40" s="80"/>
      <c r="D40" s="80"/>
      <c r="E40" s="80"/>
      <c r="F40" s="81"/>
    </row>
    <row r="41" spans="2:19" s="178" customFormat="1" ht="36" customHeight="1">
      <c r="B41" s="59" t="s">
        <v>277</v>
      </c>
      <c r="C41" s="336" t="s">
        <v>190</v>
      </c>
      <c r="D41" s="336"/>
      <c r="E41" s="336"/>
      <c r="F41" s="58" t="s">
        <v>142</v>
      </c>
    </row>
    <row r="42" spans="2:19" s="186" customFormat="1" ht="16.5" customHeight="1">
      <c r="B42" s="57" t="s">
        <v>133</v>
      </c>
      <c r="C42" s="368" t="s">
        <v>191</v>
      </c>
      <c r="D42" s="368"/>
      <c r="E42" s="368"/>
      <c r="F42" s="65">
        <f>IF(2*H42*21-(D11*0.06)&lt;0,0,2*H42*21-(D11*0.06))</f>
        <v>45.14</v>
      </c>
      <c r="G42" s="201" t="s">
        <v>192</v>
      </c>
      <c r="H42" s="247">
        <f>'Base para Vale Transporte SC'!E17</f>
        <v>6</v>
      </c>
      <c r="I42" s="207"/>
      <c r="J42" s="208"/>
      <c r="K42" s="208"/>
      <c r="L42" s="208"/>
      <c r="M42" s="208"/>
      <c r="N42" s="208"/>
      <c r="O42" s="208"/>
      <c r="P42" s="208"/>
      <c r="Q42" s="208"/>
      <c r="R42" s="208"/>
      <c r="S42" s="208"/>
    </row>
    <row r="43" spans="2:19" s="186" customFormat="1" ht="30" customHeight="1">
      <c r="B43" s="57" t="s">
        <v>135</v>
      </c>
      <c r="C43" s="368" t="s">
        <v>258</v>
      </c>
      <c r="D43" s="368"/>
      <c r="E43" s="368"/>
      <c r="F43" s="76">
        <f>H43-(H43*0.01)</f>
        <v>0</v>
      </c>
      <c r="G43" s="201" t="s">
        <v>194</v>
      </c>
      <c r="H43" s="108"/>
      <c r="I43" s="385" t="s">
        <v>283</v>
      </c>
      <c r="J43" s="386"/>
      <c r="K43" s="386"/>
      <c r="L43" s="386"/>
      <c r="M43" s="386"/>
      <c r="N43" s="386"/>
      <c r="O43" s="232"/>
      <c r="P43" s="232"/>
      <c r="Q43" s="232"/>
      <c r="R43" s="232"/>
      <c r="S43" s="232"/>
    </row>
    <row r="44" spans="2:19" s="209" customFormat="1" ht="12.75">
      <c r="B44" s="202" t="s">
        <v>162</v>
      </c>
      <c r="C44" s="421" t="s">
        <v>195</v>
      </c>
      <c r="D44" s="421"/>
      <c r="E44" s="421"/>
      <c r="F44" s="85">
        <v>0</v>
      </c>
      <c r="I44" s="454"/>
      <c r="J44" s="454"/>
      <c r="K44" s="454"/>
      <c r="L44" s="454"/>
      <c r="M44" s="454"/>
      <c r="N44" s="454"/>
      <c r="O44" s="454"/>
      <c r="P44" s="454"/>
    </row>
    <row r="45" spans="2:19" s="209" customFormat="1" ht="16.5" customHeight="1">
      <c r="B45" s="202" t="s">
        <v>164</v>
      </c>
      <c r="C45" s="371" t="s">
        <v>196</v>
      </c>
      <c r="D45" s="372"/>
      <c r="E45" s="373"/>
      <c r="F45" s="85">
        <v>0</v>
      </c>
      <c r="H45" s="458"/>
      <c r="I45" s="458"/>
      <c r="J45" s="458"/>
      <c r="K45" s="458"/>
      <c r="L45" s="458"/>
      <c r="M45" s="458"/>
      <c r="N45" s="458"/>
      <c r="O45" s="458"/>
    </row>
    <row r="46" spans="2:19" s="209" customFormat="1" ht="12.75">
      <c r="B46" s="202" t="s">
        <v>180</v>
      </c>
      <c r="C46" s="31" t="s">
        <v>259</v>
      </c>
      <c r="D46" s="32"/>
      <c r="E46" s="33"/>
      <c r="F46" s="34">
        <f>F21*7%</f>
        <v>241.34</v>
      </c>
      <c r="H46" s="458"/>
      <c r="I46" s="458"/>
      <c r="J46" s="458"/>
      <c r="K46" s="458"/>
      <c r="L46" s="458"/>
      <c r="M46" s="458"/>
      <c r="N46" s="458"/>
      <c r="O46" s="458"/>
    </row>
    <row r="47" spans="2:19" s="196" customFormat="1" ht="12.75">
      <c r="B47" s="202" t="s">
        <v>182</v>
      </c>
      <c r="C47" s="450" t="s">
        <v>267</v>
      </c>
      <c r="D47" s="450"/>
      <c r="E47" s="450"/>
      <c r="F47" s="34">
        <v>11</v>
      </c>
      <c r="G47" s="203"/>
      <c r="H47" s="211"/>
      <c r="I47" s="211"/>
      <c r="J47" s="211"/>
      <c r="K47" s="211"/>
      <c r="L47" s="211"/>
      <c r="M47" s="211"/>
      <c r="N47" s="211"/>
      <c r="O47" s="211"/>
      <c r="P47" s="186"/>
      <c r="Q47" s="210"/>
    </row>
    <row r="48" spans="2:19" s="186" customFormat="1" ht="12.75">
      <c r="B48" s="330" t="s">
        <v>199</v>
      </c>
      <c r="C48" s="330"/>
      <c r="D48" s="330"/>
      <c r="E48" s="330"/>
      <c r="F48" s="79">
        <f>SUM(F42:F47)</f>
        <v>297.48</v>
      </c>
      <c r="G48" s="187"/>
      <c r="H48" s="211"/>
      <c r="I48" s="230"/>
      <c r="J48" s="230"/>
      <c r="K48" s="211"/>
      <c r="L48" s="211"/>
      <c r="M48" s="211"/>
      <c r="N48" s="211"/>
      <c r="O48" s="211"/>
    </row>
    <row r="49" spans="2:16" s="189" customFormat="1" ht="12.75">
      <c r="B49" s="86"/>
      <c r="C49" s="86"/>
      <c r="D49" s="86"/>
      <c r="E49" s="86"/>
      <c r="F49" s="87"/>
    </row>
    <row r="50" spans="2:16" s="189" customFormat="1" ht="16.5" customHeight="1">
      <c r="B50" s="59">
        <v>2</v>
      </c>
      <c r="C50" s="346" t="s">
        <v>268</v>
      </c>
      <c r="D50" s="347"/>
      <c r="E50" s="347"/>
      <c r="F50" s="58" t="s">
        <v>142</v>
      </c>
    </row>
    <row r="51" spans="2:16" s="189" customFormat="1" ht="12.75">
      <c r="B51" s="57" t="s">
        <v>133</v>
      </c>
      <c r="C51" s="341" t="s">
        <v>201</v>
      </c>
      <c r="D51" s="342"/>
      <c r="E51" s="362"/>
      <c r="F51" s="43">
        <f>F28</f>
        <v>704.35</v>
      </c>
    </row>
    <row r="52" spans="2:16" s="189" customFormat="1" ht="12.75">
      <c r="B52" s="57" t="s">
        <v>135</v>
      </c>
      <c r="C52" s="341" t="s">
        <v>202</v>
      </c>
      <c r="D52" s="342"/>
      <c r="E52" s="362"/>
      <c r="F52" s="43">
        <f>F39</f>
        <v>1527.93</v>
      </c>
    </row>
    <row r="53" spans="2:16" s="189" customFormat="1" ht="15.75" customHeight="1">
      <c r="B53" s="57" t="s">
        <v>162</v>
      </c>
      <c r="C53" s="341" t="s">
        <v>190</v>
      </c>
      <c r="D53" s="342"/>
      <c r="E53" s="362"/>
      <c r="F53" s="43">
        <f>F48</f>
        <v>297.48</v>
      </c>
    </row>
    <row r="54" spans="2:16" s="189" customFormat="1" ht="15.75" customHeight="1">
      <c r="B54" s="370" t="s">
        <v>188</v>
      </c>
      <c r="C54" s="370"/>
      <c r="D54" s="370"/>
      <c r="E54" s="370"/>
      <c r="F54" s="67">
        <f>SUM(F51:F53)</f>
        <v>2529.7600000000002</v>
      </c>
    </row>
    <row r="55" spans="2:16" s="189" customFormat="1" ht="12.75">
      <c r="B55" s="153"/>
      <c r="C55" s="153"/>
      <c r="D55" s="153"/>
      <c r="E55" s="153"/>
      <c r="F55" s="69"/>
    </row>
    <row r="56" spans="2:16" s="189" customFormat="1" ht="16.5" customHeight="1">
      <c r="B56" s="346" t="s">
        <v>203</v>
      </c>
      <c r="C56" s="347"/>
      <c r="D56" s="347"/>
      <c r="E56" s="347"/>
      <c r="F56" s="348"/>
    </row>
    <row r="57" spans="2:16" s="178" customFormat="1" ht="12.75">
      <c r="B57" s="59"/>
      <c r="C57" s="336" t="s">
        <v>204</v>
      </c>
      <c r="D57" s="336"/>
      <c r="E57" s="70" t="s">
        <v>141</v>
      </c>
      <c r="F57" s="58" t="s">
        <v>142</v>
      </c>
    </row>
    <row r="58" spans="2:16" s="186" customFormat="1" ht="12.75">
      <c r="B58" s="57" t="s">
        <v>133</v>
      </c>
      <c r="C58" s="344" t="s">
        <v>205</v>
      </c>
      <c r="D58" s="344"/>
      <c r="E58" s="82">
        <v>4.1999999999999997E-3</v>
      </c>
      <c r="F58" s="43">
        <f>E58*$F$21</f>
        <v>14.48</v>
      </c>
    </row>
    <row r="59" spans="2:16" s="189" customFormat="1" ht="12.75">
      <c r="B59" s="57" t="s">
        <v>135</v>
      </c>
      <c r="C59" s="344" t="s">
        <v>206</v>
      </c>
      <c r="D59" s="344"/>
      <c r="E59" s="82">
        <v>2.9999999999999997E-4</v>
      </c>
      <c r="F59" s="43">
        <f>E59*$F$21</f>
        <v>1.03</v>
      </c>
    </row>
    <row r="60" spans="2:16" s="189" customFormat="1" ht="12.75">
      <c r="B60" s="57" t="s">
        <v>164</v>
      </c>
      <c r="C60" s="367" t="s">
        <v>207</v>
      </c>
      <c r="D60" s="367"/>
      <c r="E60" s="82">
        <v>1.9400000000000001E-2</v>
      </c>
      <c r="F60" s="43">
        <f>E60*$F$21</f>
        <v>66.88</v>
      </c>
      <c r="G60" s="414"/>
      <c r="H60" s="415"/>
      <c r="I60" s="415"/>
      <c r="J60" s="415"/>
      <c r="K60" s="415"/>
      <c r="L60" s="415"/>
      <c r="M60" s="415"/>
      <c r="N60" s="415"/>
      <c r="O60" s="415"/>
      <c r="P60" s="415"/>
    </row>
    <row r="61" spans="2:16" s="191" customFormat="1" ht="12.75">
      <c r="B61" s="57" t="s">
        <v>180</v>
      </c>
      <c r="C61" s="456" t="s">
        <v>254</v>
      </c>
      <c r="D61" s="457"/>
      <c r="E61" s="82">
        <v>7.1000000000000004E-3</v>
      </c>
      <c r="F61" s="43">
        <f>E61*$F$60</f>
        <v>0.47</v>
      </c>
    </row>
    <row r="62" spans="2:16" s="191" customFormat="1" ht="12.75">
      <c r="B62" s="57" t="s">
        <v>182</v>
      </c>
      <c r="C62" s="368" t="s">
        <v>209</v>
      </c>
      <c r="D62" s="368"/>
      <c r="E62" s="82">
        <v>0.04</v>
      </c>
      <c r="F62" s="43">
        <f>E62*$F$21</f>
        <v>137.91</v>
      </c>
    </row>
    <row r="63" spans="2:16" s="191" customFormat="1" ht="12.75">
      <c r="B63" s="330" t="s">
        <v>188</v>
      </c>
      <c r="C63" s="330"/>
      <c r="D63" s="330"/>
      <c r="E63" s="83">
        <f>SUM(E58:E62)</f>
        <v>7.0999999999999994E-2</v>
      </c>
      <c r="F63" s="79">
        <f>SUM(F58:F62)</f>
        <v>220.77</v>
      </c>
      <c r="G63" s="187"/>
      <c r="H63" s="211"/>
      <c r="I63" s="211"/>
      <c r="J63" s="211"/>
      <c r="K63" s="211"/>
    </row>
    <row r="64" spans="2:16" s="191" customFormat="1" ht="16.5" customHeight="1">
      <c r="B64" s="153"/>
      <c r="C64" s="153"/>
      <c r="D64" s="153"/>
      <c r="E64" s="153"/>
      <c r="F64" s="69"/>
    </row>
    <row r="65" spans="2:12" s="186" customFormat="1" ht="16.5" customHeight="1">
      <c r="B65" s="363" t="s">
        <v>210</v>
      </c>
      <c r="C65" s="364"/>
      <c r="D65" s="364"/>
      <c r="E65" s="364"/>
      <c r="F65" s="365"/>
    </row>
    <row r="66" spans="2:12" s="189" customFormat="1" ht="34.5" customHeight="1">
      <c r="B66" s="59" t="s">
        <v>278</v>
      </c>
      <c r="C66" s="366" t="s">
        <v>279</v>
      </c>
      <c r="D66" s="366"/>
      <c r="E66" s="366"/>
      <c r="F66" s="58" t="s">
        <v>142</v>
      </c>
    </row>
    <row r="67" spans="2:12" s="178" customFormat="1" ht="12.75">
      <c r="B67" s="57" t="s">
        <v>133</v>
      </c>
      <c r="C67" s="344" t="s">
        <v>213</v>
      </c>
      <c r="D67" s="344"/>
      <c r="E67" s="137">
        <v>1.7000000000000001E-2</v>
      </c>
      <c r="F67" s="43">
        <f>E67*$F$21</f>
        <v>58.61</v>
      </c>
    </row>
    <row r="68" spans="2:12" s="178" customFormat="1" ht="12.75">
      <c r="B68" s="57" t="s">
        <v>135</v>
      </c>
      <c r="C68" s="341" t="s">
        <v>214</v>
      </c>
      <c r="D68" s="362"/>
      <c r="E68" s="137">
        <v>2.8E-3</v>
      </c>
      <c r="F68" s="43">
        <f>E68*$F$21</f>
        <v>9.65</v>
      </c>
    </row>
    <row r="69" spans="2:12" s="178" customFormat="1" ht="12.75">
      <c r="B69" s="57" t="s">
        <v>162</v>
      </c>
      <c r="C69" s="344" t="s">
        <v>215</v>
      </c>
      <c r="D69" s="344"/>
      <c r="E69" s="137">
        <v>8.0000000000000004E-4</v>
      </c>
      <c r="F69" s="43">
        <f>E69*$F$21</f>
        <v>2.76</v>
      </c>
    </row>
    <row r="70" spans="2:12" s="178" customFormat="1" ht="12.75">
      <c r="B70" s="57" t="s">
        <v>164</v>
      </c>
      <c r="C70" s="344" t="s">
        <v>216</v>
      </c>
      <c r="D70" s="344"/>
      <c r="E70" s="137">
        <v>3.3E-3</v>
      </c>
      <c r="F70" s="43">
        <f>E70*$F$21</f>
        <v>11.38</v>
      </c>
    </row>
    <row r="71" spans="2:12" s="178" customFormat="1" ht="12.75">
      <c r="B71" s="57" t="s">
        <v>180</v>
      </c>
      <c r="C71" s="344" t="s">
        <v>217</v>
      </c>
      <c r="D71" s="344"/>
      <c r="E71" s="82">
        <v>5.9999999999999995E-4</v>
      </c>
      <c r="F71" s="43">
        <f>E71*$F$21</f>
        <v>2.0699999999999998</v>
      </c>
    </row>
    <row r="72" spans="2:12" s="178" customFormat="1" ht="12.75">
      <c r="B72" s="57" t="s">
        <v>182</v>
      </c>
      <c r="C72" s="344" t="s">
        <v>218</v>
      </c>
      <c r="D72" s="344"/>
      <c r="E72" s="82">
        <v>0</v>
      </c>
      <c r="F72" s="43">
        <f t="shared" ref="F72:F74" si="1">E72*$F$21</f>
        <v>0</v>
      </c>
    </row>
    <row r="73" spans="2:12" s="178" customFormat="1" ht="12.75">
      <c r="B73" s="57" t="s">
        <v>184</v>
      </c>
      <c r="C73" s="341" t="s">
        <v>165</v>
      </c>
      <c r="D73" s="362"/>
      <c r="E73" s="82">
        <v>0</v>
      </c>
      <c r="F73" s="43">
        <f t="shared" si="1"/>
        <v>0</v>
      </c>
    </row>
    <row r="74" spans="2:12" s="178" customFormat="1" ht="12.75">
      <c r="B74" s="57" t="s">
        <v>186</v>
      </c>
      <c r="C74" s="344" t="s">
        <v>165</v>
      </c>
      <c r="D74" s="344"/>
      <c r="E74" s="82">
        <v>0</v>
      </c>
      <c r="F74" s="43">
        <f t="shared" si="1"/>
        <v>0</v>
      </c>
      <c r="G74" s="203"/>
    </row>
    <row r="75" spans="2:12" s="189" customFormat="1" ht="12.75">
      <c r="B75" s="330" t="s">
        <v>173</v>
      </c>
      <c r="C75" s="330"/>
      <c r="D75" s="330"/>
      <c r="E75" s="83">
        <f>SUM(E67:E74)</f>
        <v>2.4500000000000001E-2</v>
      </c>
      <c r="F75" s="90">
        <f>SUM(F67:F74)</f>
        <v>84.47</v>
      </c>
      <c r="G75" s="187"/>
      <c r="H75" s="211"/>
      <c r="I75" s="211"/>
      <c r="J75" s="211"/>
      <c r="K75" s="211"/>
      <c r="L75" s="191"/>
    </row>
    <row r="76" spans="2:12" s="189" customFormat="1" ht="12.75">
      <c r="B76" s="355"/>
      <c r="C76" s="356"/>
      <c r="D76" s="356"/>
      <c r="E76" s="356"/>
      <c r="F76" s="357"/>
    </row>
    <row r="77" spans="2:12" s="191" customFormat="1" ht="25.5">
      <c r="B77" s="59" t="s">
        <v>280</v>
      </c>
      <c r="C77" s="336" t="s">
        <v>226</v>
      </c>
      <c r="D77" s="336"/>
      <c r="E77" s="336"/>
      <c r="F77" s="91" t="s">
        <v>142</v>
      </c>
    </row>
    <row r="78" spans="2:12" s="186" customFormat="1" ht="15.75" customHeight="1">
      <c r="B78" s="57" t="s">
        <v>133</v>
      </c>
      <c r="C78" s="344" t="s">
        <v>221</v>
      </c>
      <c r="D78" s="344"/>
      <c r="E78" s="345"/>
      <c r="F78" s="92">
        <v>0</v>
      </c>
    </row>
    <row r="79" spans="2:12" s="189" customFormat="1" ht="15.75" customHeight="1">
      <c r="B79" s="358" t="s">
        <v>166</v>
      </c>
      <c r="C79" s="358"/>
      <c r="D79" s="358"/>
      <c r="E79" s="358"/>
      <c r="F79" s="93">
        <f>F78</f>
        <v>0</v>
      </c>
    </row>
    <row r="80" spans="2:12" s="189" customFormat="1" ht="12.75">
      <c r="B80" s="359"/>
      <c r="C80" s="360"/>
      <c r="D80" s="360"/>
      <c r="E80" s="360"/>
      <c r="F80" s="361"/>
    </row>
    <row r="81" spans="2:6" s="191" customFormat="1" ht="16.5" customHeight="1">
      <c r="B81" s="363" t="s">
        <v>257</v>
      </c>
      <c r="C81" s="364"/>
      <c r="D81" s="364"/>
      <c r="E81" s="364"/>
      <c r="F81" s="365"/>
    </row>
    <row r="82" spans="2:6" s="191" customFormat="1" ht="12.75">
      <c r="B82" s="94">
        <v>4</v>
      </c>
      <c r="C82" s="350" t="s">
        <v>223</v>
      </c>
      <c r="D82" s="350"/>
      <c r="E82" s="350"/>
      <c r="F82" s="95" t="s">
        <v>142</v>
      </c>
    </row>
    <row r="83" spans="2:6" s="191" customFormat="1" ht="18.600000000000001" customHeight="1">
      <c r="B83" s="96" t="s">
        <v>224</v>
      </c>
      <c r="C83" s="97" t="s">
        <v>212</v>
      </c>
      <c r="D83" s="98"/>
      <c r="E83" s="99"/>
      <c r="F83" s="100">
        <f>F75</f>
        <v>84.47</v>
      </c>
    </row>
    <row r="84" spans="2:6" s="191" customFormat="1" ht="12.75">
      <c r="B84" s="101" t="s">
        <v>225</v>
      </c>
      <c r="C84" s="351" t="s">
        <v>226</v>
      </c>
      <c r="D84" s="352"/>
      <c r="E84" s="353"/>
      <c r="F84" s="100">
        <f>F79</f>
        <v>0</v>
      </c>
    </row>
    <row r="85" spans="2:6" s="191" customFormat="1" ht="12.75">
      <c r="B85" s="330" t="s">
        <v>188</v>
      </c>
      <c r="C85" s="330"/>
      <c r="D85" s="330"/>
      <c r="E85" s="330"/>
      <c r="F85" s="102">
        <f>SUM(F83:F84)</f>
        <v>84.47</v>
      </c>
    </row>
    <row r="86" spans="2:6" s="191" customFormat="1" ht="12.75">
      <c r="B86" s="153"/>
      <c r="C86" s="153"/>
      <c r="D86" s="153"/>
      <c r="E86" s="153"/>
      <c r="F86" s="167"/>
    </row>
    <row r="87" spans="2:6" s="191" customFormat="1" ht="15" customHeight="1">
      <c r="B87" s="354" t="s">
        <v>227</v>
      </c>
      <c r="C87" s="354"/>
      <c r="D87" s="354"/>
      <c r="E87" s="354"/>
      <c r="F87" s="354"/>
    </row>
    <row r="88" spans="2:6" s="186" customFormat="1" ht="16.5" customHeight="1">
      <c r="B88" s="59"/>
      <c r="C88" s="336" t="s">
        <v>228</v>
      </c>
      <c r="D88" s="336"/>
      <c r="E88" s="336"/>
      <c r="F88" s="91" t="s">
        <v>142</v>
      </c>
    </row>
    <row r="89" spans="2:6" s="191" customFormat="1" ht="15" customHeight="1">
      <c r="B89" s="57" t="s">
        <v>133</v>
      </c>
      <c r="C89" s="344" t="s">
        <v>229</v>
      </c>
      <c r="D89" s="344"/>
      <c r="E89" s="345"/>
      <c r="F89" s="104">
        <v>0</v>
      </c>
    </row>
    <row r="90" spans="2:6" s="191" customFormat="1" ht="12.75">
      <c r="B90" s="57" t="s">
        <v>135</v>
      </c>
      <c r="C90" s="341" t="s">
        <v>230</v>
      </c>
      <c r="D90" s="342"/>
      <c r="E90" s="343"/>
      <c r="F90" s="92">
        <v>0</v>
      </c>
    </row>
    <row r="91" spans="2:6" s="191" customFormat="1" ht="12.75">
      <c r="B91" s="57" t="s">
        <v>162</v>
      </c>
      <c r="C91" s="344" t="s">
        <v>231</v>
      </c>
      <c r="D91" s="344"/>
      <c r="E91" s="345"/>
      <c r="F91" s="92">
        <v>0</v>
      </c>
    </row>
    <row r="92" spans="2:6" s="178" customFormat="1" ht="12.75">
      <c r="B92" s="330" t="s">
        <v>166</v>
      </c>
      <c r="C92" s="330"/>
      <c r="D92" s="330"/>
      <c r="E92" s="330"/>
      <c r="F92" s="105">
        <f>SUM(F89:F91)</f>
        <v>0</v>
      </c>
    </row>
    <row r="93" spans="2:6" s="191" customFormat="1" ht="12.75">
      <c r="B93" s="153"/>
      <c r="C93" s="153"/>
      <c r="D93" s="153"/>
      <c r="E93" s="153"/>
      <c r="F93" s="69"/>
    </row>
    <row r="94" spans="2:6" s="178" customFormat="1" ht="16.5" customHeight="1">
      <c r="B94" s="346" t="s">
        <v>232</v>
      </c>
      <c r="C94" s="347"/>
      <c r="D94" s="347"/>
      <c r="E94" s="347"/>
      <c r="F94" s="348"/>
    </row>
    <row r="95" spans="2:6" s="178" customFormat="1" ht="12.75">
      <c r="B95" s="59"/>
      <c r="C95" s="59" t="s">
        <v>281</v>
      </c>
      <c r="D95" s="349" t="s">
        <v>141</v>
      </c>
      <c r="E95" s="349"/>
      <c r="F95" s="58" t="s">
        <v>142</v>
      </c>
    </row>
    <row r="96" spans="2:6" s="178" customFormat="1" ht="16.5" customHeight="1">
      <c r="B96" s="57" t="s">
        <v>133</v>
      </c>
      <c r="C96" s="52" t="s">
        <v>234</v>
      </c>
      <c r="D96" s="340">
        <v>0.05</v>
      </c>
      <c r="E96" s="340"/>
      <c r="F96" s="43">
        <f>D96*F111</f>
        <v>314.13</v>
      </c>
    </row>
    <row r="97" spans="2:10" s="178" customFormat="1" ht="15.95" customHeight="1">
      <c r="B97" s="55" t="s">
        <v>135</v>
      </c>
      <c r="C97" s="52" t="s">
        <v>235</v>
      </c>
      <c r="D97" s="340">
        <v>0.1</v>
      </c>
      <c r="E97" s="340"/>
      <c r="F97" s="43">
        <f>(F111+F96)*D97</f>
        <v>659.68</v>
      </c>
    </row>
    <row r="98" spans="2:10" s="178" customFormat="1" ht="16.5" customHeight="1">
      <c r="B98" s="339" t="s">
        <v>162</v>
      </c>
      <c r="C98" s="54" t="s">
        <v>140</v>
      </c>
      <c r="D98" s="455">
        <f>D99+D100+D101+D102</f>
        <v>0.11749999999999999</v>
      </c>
      <c r="E98" s="455"/>
      <c r="F98" s="76">
        <v>0</v>
      </c>
      <c r="G98" s="187"/>
      <c r="H98" s="189"/>
      <c r="I98" s="189"/>
      <c r="J98" s="189"/>
    </row>
    <row r="99" spans="2:10" s="195" customFormat="1" ht="15.95" customHeight="1">
      <c r="B99" s="339"/>
      <c r="C99" s="54" t="s">
        <v>236</v>
      </c>
      <c r="D99" s="340">
        <v>1.6500000000000001E-2</v>
      </c>
      <c r="E99" s="340"/>
      <c r="F99" s="43">
        <f>($F$111+$F$96+$F$97)/(1-$D$98)*D99</f>
        <v>135.66999999999999</v>
      </c>
    </row>
    <row r="100" spans="2:10" s="195" customFormat="1" ht="15.95" customHeight="1">
      <c r="B100" s="339"/>
      <c r="C100" s="54" t="s">
        <v>237</v>
      </c>
      <c r="D100" s="340">
        <v>7.5999999999999998E-2</v>
      </c>
      <c r="E100" s="340"/>
      <c r="F100" s="43">
        <f>($F$111+$F$96+$F$97)/(1-$D$98)*D100</f>
        <v>624.91999999999996</v>
      </c>
    </row>
    <row r="101" spans="2:10" s="195" customFormat="1" ht="15.95" customHeight="1">
      <c r="B101" s="339"/>
      <c r="C101" s="54" t="s">
        <v>238</v>
      </c>
      <c r="D101" s="340">
        <v>0</v>
      </c>
      <c r="E101" s="340"/>
      <c r="F101" s="43">
        <f>($F$111+$F$96+$F$97)/(1-$D$98)*D101</f>
        <v>0</v>
      </c>
    </row>
    <row r="102" spans="2:10" s="178" customFormat="1" ht="12.75">
      <c r="B102" s="339"/>
      <c r="C102" s="116" t="s">
        <v>239</v>
      </c>
      <c r="D102" s="340">
        <f>'Média ISS - PR e SC'!D62</f>
        <v>2.5000000000000001E-2</v>
      </c>
      <c r="E102" s="340"/>
      <c r="F102" s="43">
        <f>($F$111+$F$96+$F$97)/(1-$D$98)*D102</f>
        <v>205.57</v>
      </c>
      <c r="G102" s="203"/>
    </row>
    <row r="103" spans="2:10" s="178" customFormat="1" ht="15.95" customHeight="1">
      <c r="B103" s="332" t="s">
        <v>240</v>
      </c>
      <c r="C103" s="333"/>
      <c r="D103" s="419">
        <f>SUM(D96+D97+D98)</f>
        <v>0.26750000000000002</v>
      </c>
      <c r="E103" s="420"/>
      <c r="F103" s="177">
        <f>F96+F97+F99+F100+F101+F102</f>
        <v>1939.97</v>
      </c>
      <c r="G103" s="212"/>
    </row>
    <row r="104" spans="2:10" s="178" customFormat="1" ht="15.95" customHeight="1">
      <c r="B104" s="86"/>
      <c r="C104" s="86"/>
      <c r="D104" s="86"/>
      <c r="E104" s="86"/>
      <c r="F104" s="87"/>
    </row>
    <row r="105" spans="2:10" s="178" customFormat="1" ht="19.5" customHeight="1">
      <c r="B105" s="336" t="s">
        <v>148</v>
      </c>
      <c r="C105" s="336"/>
      <c r="D105" s="336"/>
      <c r="E105" s="336"/>
      <c r="F105" s="58" t="s">
        <v>142</v>
      </c>
    </row>
    <row r="106" spans="2:10" s="178" customFormat="1" ht="12.75">
      <c r="B106" s="57" t="s">
        <v>133</v>
      </c>
      <c r="C106" s="337" t="s">
        <v>241</v>
      </c>
      <c r="D106" s="337"/>
      <c r="E106" s="337"/>
      <c r="F106" s="43">
        <f>F21</f>
        <v>3447.65</v>
      </c>
    </row>
    <row r="107" spans="2:10" s="178" customFormat="1" ht="13.9" customHeight="1">
      <c r="B107" s="57" t="s">
        <v>135</v>
      </c>
      <c r="C107" s="391" t="s">
        <v>242</v>
      </c>
      <c r="D107" s="392"/>
      <c r="E107" s="393"/>
      <c r="F107" s="43">
        <f>F54</f>
        <v>2529.7600000000002</v>
      </c>
    </row>
    <row r="108" spans="2:10" s="178" customFormat="1" ht="14.45" customHeight="1">
      <c r="B108" s="57" t="s">
        <v>162</v>
      </c>
      <c r="C108" s="391" t="s">
        <v>243</v>
      </c>
      <c r="D108" s="392"/>
      <c r="E108" s="393"/>
      <c r="F108" s="43">
        <f>F63</f>
        <v>220.77</v>
      </c>
    </row>
    <row r="109" spans="2:10" s="178" customFormat="1" ht="12.75">
      <c r="B109" s="57" t="s">
        <v>164</v>
      </c>
      <c r="C109" s="337" t="s">
        <v>210</v>
      </c>
      <c r="D109" s="337"/>
      <c r="E109" s="337"/>
      <c r="F109" s="43">
        <f>F85</f>
        <v>84.47</v>
      </c>
    </row>
    <row r="110" spans="2:10" s="178" customFormat="1" ht="15.75" customHeight="1">
      <c r="B110" s="57" t="s">
        <v>180</v>
      </c>
      <c r="C110" s="337" t="s">
        <v>244</v>
      </c>
      <c r="D110" s="337"/>
      <c r="E110" s="337"/>
      <c r="F110" s="43">
        <f>F92</f>
        <v>0</v>
      </c>
    </row>
    <row r="111" spans="2:10" s="191" customFormat="1" ht="12.75">
      <c r="B111" s="330" t="s">
        <v>245</v>
      </c>
      <c r="C111" s="330"/>
      <c r="D111" s="330"/>
      <c r="E111" s="330"/>
      <c r="F111" s="79">
        <f>SUM(F106:F110)</f>
        <v>6282.65</v>
      </c>
    </row>
    <row r="112" spans="2:10" s="195" customFormat="1" ht="15" customHeight="1">
      <c r="B112" s="57" t="s">
        <v>182</v>
      </c>
      <c r="C112" s="331" t="s">
        <v>232</v>
      </c>
      <c r="D112" s="331"/>
      <c r="E112" s="331"/>
      <c r="F112" s="43">
        <f>F103</f>
        <v>1939.97</v>
      </c>
    </row>
    <row r="113" spans="2:6" s="178" customFormat="1" ht="15.75" customHeight="1">
      <c r="B113" s="330" t="s">
        <v>246</v>
      </c>
      <c r="C113" s="330"/>
      <c r="D113" s="330"/>
      <c r="E113" s="330"/>
      <c r="F113" s="90">
        <f>F111+F112</f>
        <v>8222.6200000000008</v>
      </c>
    </row>
    <row r="114" spans="2:6" s="196" customFormat="1" ht="15.75" customHeight="1">
      <c r="B114" s="175"/>
      <c r="C114" s="175"/>
      <c r="D114" s="175"/>
      <c r="E114" s="175"/>
      <c r="F114" s="107"/>
    </row>
    <row r="115" spans="2:6" s="189" customFormat="1" ht="12.75"/>
    <row r="116" spans="2:6" s="189" customFormat="1" ht="93.75" customHeight="1">
      <c r="B116" s="418"/>
      <c r="C116" s="459"/>
      <c r="D116" s="459"/>
      <c r="E116" s="459"/>
      <c r="F116" s="459"/>
    </row>
    <row r="118" spans="2:6" ht="12" customHeight="1"/>
    <row r="119" spans="2:6" ht="12" customHeight="1"/>
    <row r="120" spans="2:6" ht="12" customHeight="1"/>
  </sheetData>
  <mergeCells count="103">
    <mergeCell ref="C107:E107"/>
    <mergeCell ref="C108:E108"/>
    <mergeCell ref="H45:O46"/>
    <mergeCell ref="B116:F116"/>
    <mergeCell ref="C17:E17"/>
    <mergeCell ref="B4:F4"/>
    <mergeCell ref="B5:F5"/>
    <mergeCell ref="B6:F6"/>
    <mergeCell ref="B7:F7"/>
    <mergeCell ref="B9:F9"/>
    <mergeCell ref="D10:F10"/>
    <mergeCell ref="D11:F11"/>
    <mergeCell ref="D12:F12"/>
    <mergeCell ref="D13:F13"/>
    <mergeCell ref="B15:F15"/>
    <mergeCell ref="C16:E16"/>
    <mergeCell ref="C30:D30"/>
    <mergeCell ref="C18:E18"/>
    <mergeCell ref="C19:E19"/>
    <mergeCell ref="C20:E20"/>
    <mergeCell ref="B21:E21"/>
    <mergeCell ref="B23:F23"/>
    <mergeCell ref="C24:D24"/>
    <mergeCell ref="C25:D25"/>
    <mergeCell ref="C27:D27"/>
    <mergeCell ref="B28:D28"/>
    <mergeCell ref="C42:E42"/>
    <mergeCell ref="C31:D31"/>
    <mergeCell ref="C32:D32"/>
    <mergeCell ref="C33:D33"/>
    <mergeCell ref="C34:D34"/>
    <mergeCell ref="C35:D35"/>
    <mergeCell ref="C36:D36"/>
    <mergeCell ref="C37:D37"/>
    <mergeCell ref="C38:D38"/>
    <mergeCell ref="B39:D39"/>
    <mergeCell ref="C41:E41"/>
    <mergeCell ref="B54:E54"/>
    <mergeCell ref="C43:E43"/>
    <mergeCell ref="C44:E44"/>
    <mergeCell ref="C45:E45"/>
    <mergeCell ref="C47:E47"/>
    <mergeCell ref="B48:E48"/>
    <mergeCell ref="C50:E50"/>
    <mergeCell ref="C51:E51"/>
    <mergeCell ref="C52:E52"/>
    <mergeCell ref="C53:E53"/>
    <mergeCell ref="C78:E78"/>
    <mergeCell ref="B79:E79"/>
    <mergeCell ref="C68:D68"/>
    <mergeCell ref="B56:F56"/>
    <mergeCell ref="C57:D57"/>
    <mergeCell ref="C58:D58"/>
    <mergeCell ref="C59:D59"/>
    <mergeCell ref="C60:D60"/>
    <mergeCell ref="C61:D61"/>
    <mergeCell ref="C62:D62"/>
    <mergeCell ref="B63:D63"/>
    <mergeCell ref="B65:F65"/>
    <mergeCell ref="C66:E66"/>
    <mergeCell ref="C67:D67"/>
    <mergeCell ref="C69:D69"/>
    <mergeCell ref="C70:D70"/>
    <mergeCell ref="C71:D71"/>
    <mergeCell ref="C72:D72"/>
    <mergeCell ref="C73:D73"/>
    <mergeCell ref="C74:D74"/>
    <mergeCell ref="B75:D75"/>
    <mergeCell ref="B76:F76"/>
    <mergeCell ref="C77:E77"/>
    <mergeCell ref="B85:E85"/>
    <mergeCell ref="B87:F87"/>
    <mergeCell ref="C88:E88"/>
    <mergeCell ref="C89:E89"/>
    <mergeCell ref="C90:E90"/>
    <mergeCell ref="C91:E91"/>
    <mergeCell ref="B92:E92"/>
    <mergeCell ref="B94:F94"/>
    <mergeCell ref="B80:F80"/>
    <mergeCell ref="I43:N43"/>
    <mergeCell ref="I44:P44"/>
    <mergeCell ref="G60:P60"/>
    <mergeCell ref="C112:E112"/>
    <mergeCell ref="B113:E113"/>
    <mergeCell ref="B103:C103"/>
    <mergeCell ref="D103:E103"/>
    <mergeCell ref="B105:E105"/>
    <mergeCell ref="C106:E106"/>
    <mergeCell ref="C109:E109"/>
    <mergeCell ref="C110:E110"/>
    <mergeCell ref="D96:E96"/>
    <mergeCell ref="D97:E97"/>
    <mergeCell ref="B98:B102"/>
    <mergeCell ref="D98:E98"/>
    <mergeCell ref="D99:E99"/>
    <mergeCell ref="D100:E100"/>
    <mergeCell ref="D101:E101"/>
    <mergeCell ref="D102:E102"/>
    <mergeCell ref="B111:E111"/>
    <mergeCell ref="D95:E95"/>
    <mergeCell ref="B81:F81"/>
    <mergeCell ref="C82:E82"/>
    <mergeCell ref="C84:E84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1" xr:uid="{00000000-0002-0000-0B00-000000000000}">
      <formula1>0</formula1>
      <formula2>7.2</formula2>
    </dataValidation>
  </dataValidations>
  <pageMargins left="0.51181102362204722" right="0.51181102362204722" top="0.78740157480314965" bottom="0.78740157480314965" header="0.31496062992125984" footer="0.31496062992125984"/>
  <pageSetup paperSize="9" scale="9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A1:O41"/>
  <sheetViews>
    <sheetView zoomScale="90" zoomScaleNormal="90" zoomScaleSheetLayoutView="90" workbookViewId="0"/>
  </sheetViews>
  <sheetFormatPr defaultColWidth="9.140625" defaultRowHeight="16.5"/>
  <cols>
    <col min="1" max="1" width="3" style="12" customWidth="1"/>
    <col min="2" max="2" width="9.140625" style="12" customWidth="1"/>
    <col min="3" max="3" width="54.85546875" style="12" bestFit="1" customWidth="1"/>
    <col min="4" max="4" width="9.140625" style="12"/>
    <col min="5" max="5" width="14.28515625" style="12" customWidth="1"/>
    <col min="6" max="6" width="15.28515625" style="12" customWidth="1"/>
    <col min="7" max="7" width="13" style="12" customWidth="1"/>
    <col min="8" max="16384" width="9.140625" style="12"/>
  </cols>
  <sheetData>
    <row r="1" spans="1:8" ht="28.5" customHeight="1"/>
    <row r="3" spans="1:8" ht="16.5" customHeight="1"/>
    <row r="4" spans="1:8" s="9" customFormat="1" ht="10.5" customHeight="1">
      <c r="B4" s="267" t="s">
        <v>0</v>
      </c>
      <c r="C4" s="267"/>
      <c r="D4" s="267"/>
      <c r="E4" s="267"/>
      <c r="F4" s="267"/>
    </row>
    <row r="5" spans="1:8" s="9" customFormat="1" ht="10.5" customHeight="1">
      <c r="B5" s="267" t="s">
        <v>1</v>
      </c>
      <c r="C5" s="267"/>
      <c r="D5" s="267"/>
      <c r="E5" s="267"/>
      <c r="F5" s="267"/>
    </row>
    <row r="6" spans="1:8" s="9" customFormat="1" ht="10.5" customHeight="1">
      <c r="B6" s="268" t="s">
        <v>125</v>
      </c>
      <c r="C6" s="268"/>
      <c r="D6" s="268"/>
      <c r="E6" s="268"/>
      <c r="F6" s="268"/>
    </row>
    <row r="7" spans="1:8" s="9" customFormat="1" ht="10.5" customHeight="1">
      <c r="B7" s="268" t="s">
        <v>3</v>
      </c>
      <c r="C7" s="268"/>
      <c r="D7" s="268"/>
      <c r="E7" s="268"/>
      <c r="F7" s="268"/>
    </row>
    <row r="8" spans="1:8" s="9" customFormat="1" ht="15.95" customHeight="1"/>
    <row r="9" spans="1:8" s="9" customFormat="1" ht="24.75" customHeight="1">
      <c r="B9" s="269" t="s">
        <v>126</v>
      </c>
      <c r="C9" s="269"/>
      <c r="D9" s="269"/>
      <c r="E9" s="269"/>
      <c r="F9" s="269"/>
    </row>
    <row r="10" spans="1:8" s="9" customFormat="1" ht="6" customHeight="1">
      <c r="B10" s="283">
        <v>1</v>
      </c>
      <c r="C10" s="286" t="s">
        <v>127</v>
      </c>
      <c r="D10" s="289" t="s">
        <v>128</v>
      </c>
      <c r="E10" s="290"/>
      <c r="F10" s="291"/>
    </row>
    <row r="11" spans="1:8" s="22" customFormat="1" ht="6" customHeight="1">
      <c r="A11" s="19"/>
      <c r="B11" s="284"/>
      <c r="C11" s="287"/>
      <c r="D11" s="292"/>
      <c r="E11" s="293"/>
      <c r="F11" s="294"/>
    </row>
    <row r="12" spans="1:8" s="22" customFormat="1" ht="6" customHeight="1">
      <c r="A12" s="19"/>
      <c r="B12" s="284"/>
      <c r="C12" s="287"/>
      <c r="D12" s="292"/>
      <c r="E12" s="293"/>
      <c r="F12" s="294"/>
    </row>
    <row r="13" spans="1:8" s="22" customFormat="1" ht="6" customHeight="1">
      <c r="A13" s="19"/>
      <c r="B13" s="285"/>
      <c r="C13" s="288"/>
      <c r="D13" s="295"/>
      <c r="E13" s="296"/>
      <c r="F13" s="297"/>
      <c r="G13" s="37"/>
      <c r="H13" s="38"/>
    </row>
    <row r="14" spans="1:8" s="9" customFormat="1" ht="15" customHeight="1">
      <c r="A14" s="10"/>
      <c r="B14" s="20"/>
      <c r="C14" s="21"/>
      <c r="D14" s="23"/>
      <c r="E14" s="23"/>
      <c r="F14" s="23"/>
    </row>
    <row r="15" spans="1:8" s="9" customFormat="1" ht="18.75" customHeight="1">
      <c r="A15" s="10"/>
      <c r="B15" s="300" t="s">
        <v>129</v>
      </c>
      <c r="C15" s="301"/>
      <c r="D15" s="301"/>
      <c r="E15" s="301"/>
      <c r="F15" s="302"/>
    </row>
    <row r="16" spans="1:8" s="9" customFormat="1" ht="22.5" customHeight="1">
      <c r="A16" s="10"/>
      <c r="B16" s="17" t="s">
        <v>130</v>
      </c>
      <c r="C16" s="282" t="s">
        <v>131</v>
      </c>
      <c r="D16" s="282"/>
      <c r="E16" s="36" t="s">
        <v>299</v>
      </c>
      <c r="F16" s="18" t="s">
        <v>132</v>
      </c>
    </row>
    <row r="17" spans="1:12" s="9" customFormat="1" ht="15.95" customHeight="1">
      <c r="A17" s="10"/>
      <c r="B17" s="8" t="s">
        <v>133</v>
      </c>
      <c r="C17" s="303" t="s">
        <v>134</v>
      </c>
      <c r="D17" s="303"/>
      <c r="E17" s="39">
        <v>300.89999999999998</v>
      </c>
      <c r="F17" s="6">
        <f>E17*36</f>
        <v>10832.4</v>
      </c>
      <c r="G17" s="251"/>
    </row>
    <row r="18" spans="1:12" s="9" customFormat="1" ht="15.95" customHeight="1">
      <c r="A18" s="10"/>
      <c r="B18" s="24" t="s">
        <v>135</v>
      </c>
      <c r="C18" s="303" t="s">
        <v>136</v>
      </c>
      <c r="D18" s="303"/>
      <c r="E18" s="39">
        <v>300.89999999999998</v>
      </c>
      <c r="F18" s="7">
        <f>E18*18</f>
        <v>5416.2</v>
      </c>
      <c r="G18" s="251"/>
    </row>
    <row r="19" spans="1:12" s="9" customFormat="1" ht="16.5" customHeight="1">
      <c r="A19" s="10"/>
      <c r="B19" s="281" t="s">
        <v>137</v>
      </c>
      <c r="C19" s="281"/>
      <c r="D19" s="281"/>
      <c r="E19" s="281"/>
      <c r="F19" s="41">
        <f>SUM(F17:F18)</f>
        <v>16248.6</v>
      </c>
    </row>
    <row r="20" spans="1:12" s="9" customFormat="1" ht="15.95" customHeight="1">
      <c r="A20" s="10"/>
      <c r="B20" s="1"/>
      <c r="C20" s="1"/>
      <c r="D20" s="1"/>
      <c r="E20" s="465" t="s">
        <v>284</v>
      </c>
      <c r="F20" s="2"/>
    </row>
    <row r="21" spans="1:12" s="9" customFormat="1" ht="15.95" customHeight="1">
      <c r="A21" s="10"/>
      <c r="B21" s="1"/>
      <c r="C21" s="1"/>
      <c r="D21" s="1"/>
      <c r="E21" s="1"/>
      <c r="F21" s="2"/>
    </row>
    <row r="22" spans="1:12" s="9" customFormat="1" ht="16.5" customHeight="1">
      <c r="B22" s="304" t="s">
        <v>138</v>
      </c>
      <c r="C22" s="305"/>
      <c r="D22" s="305"/>
      <c r="E22" s="305"/>
      <c r="F22" s="306"/>
    </row>
    <row r="23" spans="1:12" s="9" customFormat="1" ht="12.75">
      <c r="B23" s="17" t="s">
        <v>139</v>
      </c>
      <c r="C23" s="17" t="s">
        <v>140</v>
      </c>
      <c r="D23" s="307" t="s">
        <v>141</v>
      </c>
      <c r="E23" s="307"/>
      <c r="F23" s="18" t="s">
        <v>142</v>
      </c>
    </row>
    <row r="24" spans="1:12" s="9" customFormat="1" ht="15.95" customHeight="1">
      <c r="B24" s="298" t="s">
        <v>133</v>
      </c>
      <c r="C24" s="5" t="s">
        <v>143</v>
      </c>
      <c r="D24" s="274">
        <v>0</v>
      </c>
      <c r="E24" s="274"/>
      <c r="F24" s="11">
        <v>0</v>
      </c>
      <c r="G24" s="22"/>
      <c r="H24" s="22"/>
      <c r="I24" s="22"/>
      <c r="J24" s="22"/>
      <c r="K24" s="22"/>
      <c r="L24" s="22"/>
    </row>
    <row r="25" spans="1:12" s="9" customFormat="1" ht="16.5" customHeight="1">
      <c r="B25" s="298"/>
      <c r="C25" s="27" t="s">
        <v>144</v>
      </c>
      <c r="D25" s="274">
        <v>0</v>
      </c>
      <c r="E25" s="274"/>
      <c r="F25" s="11">
        <v>0</v>
      </c>
    </row>
    <row r="26" spans="1:12" s="14" customFormat="1" ht="15.95" customHeight="1">
      <c r="B26" s="298"/>
      <c r="C26" s="27" t="s">
        <v>145</v>
      </c>
      <c r="D26" s="274">
        <v>0</v>
      </c>
      <c r="E26" s="274"/>
      <c r="F26" s="11">
        <v>0</v>
      </c>
    </row>
    <row r="27" spans="1:12" s="14" customFormat="1" ht="15.95" customHeight="1">
      <c r="B27" s="299"/>
      <c r="C27" s="27" t="s">
        <v>146</v>
      </c>
      <c r="D27" s="274">
        <v>0</v>
      </c>
      <c r="E27" s="274"/>
      <c r="F27" s="11">
        <v>0</v>
      </c>
    </row>
    <row r="28" spans="1:12" s="9" customFormat="1" ht="15.95" customHeight="1">
      <c r="B28" s="270" t="s">
        <v>147</v>
      </c>
      <c r="C28" s="271"/>
      <c r="D28" s="272">
        <f>SUM(D24:E27)</f>
        <v>0</v>
      </c>
      <c r="E28" s="273"/>
      <c r="F28" s="40">
        <f>SUM(F24:F27)</f>
        <v>0</v>
      </c>
    </row>
    <row r="29" spans="1:12" s="9" customFormat="1" ht="15.95" customHeight="1">
      <c r="B29" s="3"/>
      <c r="C29" s="3"/>
      <c r="D29" s="3"/>
      <c r="E29" s="3"/>
      <c r="F29" s="4"/>
    </row>
    <row r="30" spans="1:12" s="9" customFormat="1" ht="19.5" customHeight="1">
      <c r="B30" s="282" t="s">
        <v>148</v>
      </c>
      <c r="C30" s="282"/>
      <c r="D30" s="282"/>
      <c r="E30" s="282"/>
      <c r="F30" s="282"/>
    </row>
    <row r="31" spans="1:12" s="9" customFormat="1" ht="12.75" customHeight="1">
      <c r="B31" s="282" t="s">
        <v>149</v>
      </c>
      <c r="C31" s="282"/>
      <c r="D31" s="282"/>
      <c r="E31" s="282"/>
      <c r="F31" s="18" t="s">
        <v>142</v>
      </c>
    </row>
    <row r="32" spans="1:12" s="9" customFormat="1" ht="13.9" customHeight="1">
      <c r="B32" s="8" t="s">
        <v>133</v>
      </c>
      <c r="C32" s="275" t="s">
        <v>150</v>
      </c>
      <c r="D32" s="276"/>
      <c r="E32" s="277"/>
      <c r="F32" s="6">
        <f>F19</f>
        <v>16248.6</v>
      </c>
    </row>
    <row r="33" spans="2:15" s="9" customFormat="1" ht="14.45" customHeight="1">
      <c r="B33" s="25" t="s">
        <v>135</v>
      </c>
      <c r="C33" s="278" t="s">
        <v>138</v>
      </c>
      <c r="D33" s="279"/>
      <c r="E33" s="280"/>
      <c r="F33" s="26">
        <f>F28</f>
        <v>0</v>
      </c>
    </row>
    <row r="34" spans="2:15" s="13" customFormat="1">
      <c r="B34" s="281" t="s">
        <v>151</v>
      </c>
      <c r="C34" s="281"/>
      <c r="D34" s="281"/>
      <c r="E34" s="281"/>
      <c r="F34" s="41">
        <f>SUM(F32:F33)</f>
        <v>16248.6</v>
      </c>
    </row>
    <row r="35" spans="2:15" s="13" customFormat="1">
      <c r="B35" s="126"/>
      <c r="C35" s="126"/>
      <c r="D35" s="126"/>
      <c r="E35" s="126"/>
      <c r="F35" s="127"/>
    </row>
    <row r="36" spans="2:15" s="14" customFormat="1" ht="34.5" customHeight="1">
      <c r="B36" s="111"/>
      <c r="C36" s="112"/>
      <c r="D36" s="112"/>
      <c r="E36" s="112"/>
      <c r="F36" s="112"/>
      <c r="G36" s="113"/>
      <c r="H36" s="113"/>
    </row>
    <row r="37" spans="2:15" ht="16.5" customHeight="1">
      <c r="B37" s="114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</row>
    <row r="39" spans="2:15" ht="12" customHeight="1"/>
    <row r="40" spans="2:15" ht="12" customHeight="1"/>
    <row r="41" spans="2:15" ht="12" customHeight="1"/>
  </sheetData>
  <mergeCells count="27">
    <mergeCell ref="B10:B13"/>
    <mergeCell ref="C10:C13"/>
    <mergeCell ref="D10:F13"/>
    <mergeCell ref="B24:B27"/>
    <mergeCell ref="B15:F15"/>
    <mergeCell ref="C16:D16"/>
    <mergeCell ref="C17:D17"/>
    <mergeCell ref="C18:D18"/>
    <mergeCell ref="B22:F22"/>
    <mergeCell ref="D23:E23"/>
    <mergeCell ref="B19:E19"/>
    <mergeCell ref="C32:E32"/>
    <mergeCell ref="C33:E33"/>
    <mergeCell ref="B34:E34"/>
    <mergeCell ref="B30:F30"/>
    <mergeCell ref="B31:E31"/>
    <mergeCell ref="B28:C28"/>
    <mergeCell ref="D28:E28"/>
    <mergeCell ref="D24:E24"/>
    <mergeCell ref="D25:E25"/>
    <mergeCell ref="D26:E26"/>
    <mergeCell ref="D27:E27"/>
    <mergeCell ref="B4:F4"/>
    <mergeCell ref="B5:F5"/>
    <mergeCell ref="B6:F6"/>
    <mergeCell ref="B7:F7"/>
    <mergeCell ref="B9:F9"/>
  </mergeCells>
  <pageMargins left="0.51181102362204722" right="0.51181102362204722" top="0.78740157480314965" bottom="0.78740157480314965" header="0.31496062992125984" footer="0.31496062992125984"/>
  <pageSetup paperSize="9" scale="9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A3"/>
  </sheetPr>
  <dimension ref="A1:F66"/>
  <sheetViews>
    <sheetView zoomScale="90" zoomScaleNormal="90" workbookViewId="0"/>
  </sheetViews>
  <sheetFormatPr defaultRowHeight="12.75"/>
  <cols>
    <col min="1" max="1" width="3" style="48" customWidth="1"/>
    <col min="2" max="2" width="36.7109375" style="47" customWidth="1"/>
    <col min="3" max="3" width="17" style="48" customWidth="1"/>
    <col min="4" max="4" width="9.140625" style="48" bestFit="1" customWidth="1"/>
    <col min="5" max="5" width="12.28515625" style="48" customWidth="1"/>
    <col min="6" max="6" width="153.85546875" style="48" customWidth="1"/>
    <col min="7" max="16384" width="9.140625" style="48"/>
  </cols>
  <sheetData>
    <row r="1" spans="1:6" ht="16.5">
      <c r="A1" s="29"/>
      <c r="B1" s="129"/>
      <c r="C1" s="29"/>
      <c r="D1" s="29"/>
      <c r="E1" s="29"/>
      <c r="F1" s="29"/>
    </row>
    <row r="2" spans="1:6" ht="16.5">
      <c r="A2" s="29"/>
      <c r="B2" s="129"/>
      <c r="C2" s="29"/>
      <c r="D2" s="29"/>
      <c r="E2" s="29"/>
      <c r="F2" s="29"/>
    </row>
    <row r="3" spans="1:6" ht="16.5">
      <c r="A3" s="29"/>
      <c r="B3" s="129"/>
      <c r="C3" s="29"/>
      <c r="D3" s="29"/>
      <c r="E3" s="29"/>
      <c r="F3" s="29"/>
    </row>
    <row r="4" spans="1:6" ht="16.5">
      <c r="A4" s="29"/>
      <c r="B4" s="129"/>
      <c r="C4" s="29"/>
      <c r="D4" s="29"/>
      <c r="E4" s="29"/>
      <c r="F4" s="29"/>
    </row>
    <row r="5" spans="1:6">
      <c r="A5" s="311" t="s">
        <v>0</v>
      </c>
      <c r="B5" s="311"/>
      <c r="C5" s="311"/>
      <c r="D5" s="311"/>
      <c r="E5" s="311"/>
      <c r="F5" s="311"/>
    </row>
    <row r="6" spans="1:6">
      <c r="A6" s="311" t="s">
        <v>1</v>
      </c>
      <c r="B6" s="311"/>
      <c r="C6" s="311"/>
      <c r="D6" s="311"/>
      <c r="E6" s="311"/>
      <c r="F6" s="311"/>
    </row>
    <row r="7" spans="1:6" ht="12.75" customHeight="1">
      <c r="A7" s="312" t="s">
        <v>2</v>
      </c>
      <c r="B7" s="312"/>
      <c r="C7" s="312"/>
      <c r="D7" s="312"/>
      <c r="E7" s="312"/>
      <c r="F7" s="312"/>
    </row>
    <row r="8" spans="1:6" ht="12.75" customHeight="1">
      <c r="A8" s="312" t="s">
        <v>3</v>
      </c>
      <c r="B8" s="312"/>
      <c r="C8" s="312"/>
      <c r="D8" s="312"/>
      <c r="E8" s="312"/>
      <c r="F8" s="312"/>
    </row>
    <row r="9" spans="1:6" ht="12.75" customHeight="1">
      <c r="A9" s="35"/>
      <c r="B9" s="130"/>
      <c r="C9" s="30"/>
      <c r="D9" s="30"/>
      <c r="E9" s="30"/>
      <c r="F9" s="30"/>
    </row>
    <row r="10" spans="1:6" ht="32.25" customHeight="1">
      <c r="A10" s="117"/>
      <c r="B10" s="313" t="s">
        <v>30</v>
      </c>
      <c r="C10" s="314"/>
      <c r="D10" s="314"/>
      <c r="E10" s="314"/>
      <c r="F10" s="315"/>
    </row>
    <row r="11" spans="1:6" ht="25.5" customHeight="1">
      <c r="A11" s="117"/>
      <c r="B11" s="145" t="s">
        <v>31</v>
      </c>
      <c r="C11" s="145" t="s">
        <v>32</v>
      </c>
      <c r="D11" s="146" t="s">
        <v>33</v>
      </c>
      <c r="E11" s="145" t="s">
        <v>34</v>
      </c>
      <c r="F11" s="145" t="s">
        <v>35</v>
      </c>
    </row>
    <row r="12" spans="1:6" ht="60.75" customHeight="1">
      <c r="A12" s="117"/>
      <c r="B12" s="253" t="s">
        <v>288</v>
      </c>
      <c r="C12" s="45" t="s">
        <v>37</v>
      </c>
      <c r="D12" s="45" t="s">
        <v>38</v>
      </c>
      <c r="E12" s="142">
        <v>0.05</v>
      </c>
      <c r="F12" s="143" t="s">
        <v>39</v>
      </c>
    </row>
    <row r="13" spans="1:6" ht="25.5">
      <c r="A13" s="117"/>
      <c r="B13" s="318" t="s">
        <v>289</v>
      </c>
      <c r="C13" s="46" t="s">
        <v>41</v>
      </c>
      <c r="D13" s="46" t="s">
        <v>38</v>
      </c>
      <c r="E13" s="243">
        <v>0.02</v>
      </c>
      <c r="F13" s="244" t="s">
        <v>42</v>
      </c>
    </row>
    <row r="14" spans="1:6" ht="25.5">
      <c r="A14" s="117"/>
      <c r="B14" s="319"/>
      <c r="C14" s="46" t="s">
        <v>43</v>
      </c>
      <c r="D14" s="46" t="s">
        <v>38</v>
      </c>
      <c r="E14" s="243">
        <v>2.5000000000000001E-2</v>
      </c>
      <c r="F14" s="245" t="s">
        <v>44</v>
      </c>
    </row>
    <row r="15" spans="1:6" ht="25.5">
      <c r="A15" s="117"/>
      <c r="B15" s="319"/>
      <c r="C15" s="46" t="s">
        <v>45</v>
      </c>
      <c r="D15" s="46" t="s">
        <v>38</v>
      </c>
      <c r="E15" s="243">
        <v>0.03</v>
      </c>
      <c r="F15" s="245" t="s">
        <v>46</v>
      </c>
    </row>
    <row r="16" spans="1:6" ht="23.25" customHeight="1">
      <c r="A16" s="117"/>
      <c r="B16" s="320" t="s">
        <v>290</v>
      </c>
      <c r="C16" s="45" t="s">
        <v>48</v>
      </c>
      <c r="D16" s="45" t="s">
        <v>38</v>
      </c>
      <c r="E16" s="142">
        <v>0.05</v>
      </c>
      <c r="F16" s="143" t="s">
        <v>49</v>
      </c>
    </row>
    <row r="17" spans="1:6" ht="15">
      <c r="A17" s="117"/>
      <c r="B17" s="308"/>
      <c r="C17" s="45" t="s">
        <v>50</v>
      </c>
      <c r="D17" s="45" t="s">
        <v>38</v>
      </c>
      <c r="E17" s="142">
        <v>0.03</v>
      </c>
      <c r="F17" s="144" t="s">
        <v>51</v>
      </c>
    </row>
    <row r="18" spans="1:6" ht="45.75" customHeight="1">
      <c r="A18" s="117"/>
      <c r="B18" s="254" t="s">
        <v>291</v>
      </c>
      <c r="C18" s="46" t="s">
        <v>53</v>
      </c>
      <c r="D18" s="46" t="s">
        <v>38</v>
      </c>
      <c r="E18" s="243">
        <v>0.03</v>
      </c>
      <c r="F18" s="244" t="s">
        <v>54</v>
      </c>
    </row>
    <row r="19" spans="1:6" ht="48.75" customHeight="1">
      <c r="A19" s="117"/>
      <c r="B19" s="253" t="s">
        <v>292</v>
      </c>
      <c r="C19" s="45" t="s">
        <v>56</v>
      </c>
      <c r="D19" s="45" t="s">
        <v>38</v>
      </c>
      <c r="E19" s="142">
        <v>0.03</v>
      </c>
      <c r="F19" s="143" t="s">
        <v>57</v>
      </c>
    </row>
    <row r="20" spans="1:6" ht="25.5" customHeight="1">
      <c r="A20" s="117"/>
      <c r="B20" s="318" t="s">
        <v>293</v>
      </c>
      <c r="C20" s="46" t="s">
        <v>59</v>
      </c>
      <c r="D20" s="46" t="s">
        <v>38</v>
      </c>
      <c r="E20" s="243">
        <v>0.05</v>
      </c>
      <c r="F20" s="244" t="s">
        <v>60</v>
      </c>
    </row>
    <row r="21" spans="1:6" ht="25.5" customHeight="1">
      <c r="A21" s="117"/>
      <c r="B21" s="319"/>
      <c r="C21" s="46" t="s">
        <v>61</v>
      </c>
      <c r="D21" s="46" t="s">
        <v>38</v>
      </c>
      <c r="E21" s="243">
        <v>0.04</v>
      </c>
      <c r="F21" s="245" t="s">
        <v>62</v>
      </c>
    </row>
    <row r="22" spans="1:6" ht="15">
      <c r="A22" s="117"/>
      <c r="B22" s="321" t="s">
        <v>63</v>
      </c>
      <c r="C22" s="45" t="s">
        <v>64</v>
      </c>
      <c r="D22" s="45" t="s">
        <v>38</v>
      </c>
      <c r="E22" s="142">
        <v>0.04</v>
      </c>
      <c r="F22" s="239" t="s">
        <v>65</v>
      </c>
    </row>
    <row r="23" spans="1:6" ht="15">
      <c r="A23" s="117"/>
      <c r="B23" s="321"/>
      <c r="C23" s="45" t="s">
        <v>66</v>
      </c>
      <c r="D23" s="45" t="s">
        <v>38</v>
      </c>
      <c r="E23" s="142">
        <v>0.04</v>
      </c>
      <c r="F23" s="144" t="s">
        <v>67</v>
      </c>
    </row>
    <row r="24" spans="1:6" ht="25.5">
      <c r="A24" s="117"/>
      <c r="B24" s="321"/>
      <c r="C24" s="45" t="s">
        <v>68</v>
      </c>
      <c r="D24" s="45" t="s">
        <v>38</v>
      </c>
      <c r="E24" s="142">
        <v>0.03</v>
      </c>
      <c r="F24" s="144" t="s">
        <v>69</v>
      </c>
    </row>
    <row r="25" spans="1:6" ht="27.75" customHeight="1">
      <c r="A25" s="117"/>
      <c r="B25" s="256" t="s">
        <v>70</v>
      </c>
      <c r="C25" s="46" t="s">
        <v>71</v>
      </c>
      <c r="D25" s="46" t="s">
        <v>38</v>
      </c>
      <c r="E25" s="243">
        <v>0.05</v>
      </c>
      <c r="F25" s="244" t="s">
        <v>72</v>
      </c>
    </row>
    <row r="26" spans="1:6" ht="30.75" customHeight="1">
      <c r="A26" s="117"/>
      <c r="B26" s="255" t="s">
        <v>73</v>
      </c>
      <c r="C26" s="45" t="s">
        <v>74</v>
      </c>
      <c r="D26" s="45" t="s">
        <v>75</v>
      </c>
      <c r="E26" s="142">
        <v>0.05</v>
      </c>
      <c r="F26" s="143" t="s">
        <v>76</v>
      </c>
    </row>
    <row r="27" spans="1:6" ht="15">
      <c r="A27" s="117"/>
      <c r="B27" s="256" t="s">
        <v>77</v>
      </c>
      <c r="C27" s="46" t="s">
        <v>78</v>
      </c>
      <c r="D27" s="46" t="s">
        <v>75</v>
      </c>
      <c r="E27" s="243">
        <v>0.02</v>
      </c>
      <c r="F27" s="246" t="s">
        <v>79</v>
      </c>
    </row>
    <row r="28" spans="1:6" ht="15">
      <c r="A28" s="117"/>
      <c r="B28" s="321" t="s">
        <v>80</v>
      </c>
      <c r="C28" s="45" t="s">
        <v>81</v>
      </c>
      <c r="D28" s="45" t="s">
        <v>75</v>
      </c>
      <c r="E28" s="142">
        <v>0.04</v>
      </c>
      <c r="F28" s="143" t="s">
        <v>82</v>
      </c>
    </row>
    <row r="29" spans="1:6" ht="15">
      <c r="A29" s="117"/>
      <c r="B29" s="321"/>
      <c r="C29" s="45" t="s">
        <v>83</v>
      </c>
      <c r="D29" s="45" t="s">
        <v>75</v>
      </c>
      <c r="E29" s="142">
        <v>0.02</v>
      </c>
      <c r="F29" s="144" t="s">
        <v>84</v>
      </c>
    </row>
    <row r="30" spans="1:6" ht="25.5">
      <c r="A30" s="117"/>
      <c r="B30" s="256" t="s">
        <v>85</v>
      </c>
      <c r="C30" s="46" t="s">
        <v>86</v>
      </c>
      <c r="D30" s="46" t="s">
        <v>75</v>
      </c>
      <c r="E30" s="243">
        <v>0.05</v>
      </c>
      <c r="F30" s="244" t="s">
        <v>87</v>
      </c>
    </row>
    <row r="31" spans="1:6" ht="64.5" customHeight="1">
      <c r="A31" s="117"/>
      <c r="B31" s="253" t="s">
        <v>294</v>
      </c>
      <c r="C31" s="320" t="s">
        <v>89</v>
      </c>
      <c r="D31" s="308" t="s">
        <v>75</v>
      </c>
      <c r="E31" s="309">
        <v>2.5000000000000001E-2</v>
      </c>
      <c r="F31" s="310" t="s">
        <v>90</v>
      </c>
    </row>
    <row r="32" spans="1:6" ht="15">
      <c r="A32" s="117"/>
      <c r="B32" s="255" t="s">
        <v>91</v>
      </c>
      <c r="C32" s="308"/>
      <c r="D32" s="308"/>
      <c r="E32" s="309"/>
      <c r="F32" s="310"/>
    </row>
    <row r="33" spans="1:6" ht="37.5" customHeight="1">
      <c r="A33" s="117"/>
      <c r="B33" s="254" t="s">
        <v>295</v>
      </c>
      <c r="C33" s="46" t="s">
        <v>93</v>
      </c>
      <c r="D33" s="46" t="s">
        <v>75</v>
      </c>
      <c r="E33" s="243">
        <v>0.05</v>
      </c>
      <c r="F33" s="244" t="s">
        <v>94</v>
      </c>
    </row>
    <row r="34" spans="1:6" ht="19.5" customHeight="1">
      <c r="A34" s="117"/>
      <c r="B34" s="255" t="s">
        <v>95</v>
      </c>
      <c r="C34" s="45" t="s">
        <v>96</v>
      </c>
      <c r="D34" s="45" t="s">
        <v>75</v>
      </c>
      <c r="E34" s="142">
        <v>0.03</v>
      </c>
      <c r="F34" s="143" t="s">
        <v>97</v>
      </c>
    </row>
    <row r="35" spans="1:6" ht="19.5" customHeight="1">
      <c r="A35" s="117"/>
      <c r="B35" s="256" t="s">
        <v>98</v>
      </c>
      <c r="C35" s="46" t="s">
        <v>99</v>
      </c>
      <c r="D35" s="46" t="s">
        <v>75</v>
      </c>
      <c r="E35" s="243">
        <v>0.05</v>
      </c>
      <c r="F35" s="244" t="s">
        <v>100</v>
      </c>
    </row>
    <row r="36" spans="1:6" ht="15">
      <c r="A36" s="117"/>
      <c r="B36" s="62"/>
      <c r="C36" s="122"/>
      <c r="D36" s="122"/>
      <c r="E36" s="122"/>
      <c r="F36" s="128"/>
    </row>
    <row r="37" spans="1:6" ht="15">
      <c r="A37" s="117"/>
      <c r="B37" s="62"/>
      <c r="C37" s="122"/>
      <c r="D37" s="122"/>
      <c r="E37" s="122"/>
      <c r="F37" s="128"/>
    </row>
    <row r="38" spans="1:6" ht="29.25" customHeight="1">
      <c r="A38" s="117"/>
      <c r="B38" s="316" t="s">
        <v>101</v>
      </c>
      <c r="C38" s="317"/>
      <c r="D38" s="123" t="s">
        <v>34</v>
      </c>
      <c r="E38" s="124"/>
    </row>
    <row r="39" spans="1:6" ht="15">
      <c r="A39" s="117"/>
      <c r="B39" s="131" t="s">
        <v>37</v>
      </c>
      <c r="C39" s="120" t="s">
        <v>38</v>
      </c>
      <c r="D39" s="121">
        <v>0.05</v>
      </c>
      <c r="E39" s="122"/>
    </row>
    <row r="40" spans="1:6" ht="15">
      <c r="A40" s="117"/>
      <c r="B40" s="131" t="s">
        <v>41</v>
      </c>
      <c r="C40" s="120" t="s">
        <v>38</v>
      </c>
      <c r="D40" s="121">
        <v>0.02</v>
      </c>
      <c r="E40" s="122"/>
    </row>
    <row r="41" spans="1:6" ht="15">
      <c r="A41" s="117"/>
      <c r="B41" s="131" t="s">
        <v>43</v>
      </c>
      <c r="C41" s="120" t="s">
        <v>38</v>
      </c>
      <c r="D41" s="121">
        <v>2.5000000000000001E-2</v>
      </c>
      <c r="E41" s="122"/>
    </row>
    <row r="42" spans="1:6" ht="15">
      <c r="A42" s="117"/>
      <c r="B42" s="131" t="s">
        <v>45</v>
      </c>
      <c r="C42" s="120" t="s">
        <v>38</v>
      </c>
      <c r="D42" s="121">
        <v>0.03</v>
      </c>
      <c r="E42" s="122"/>
    </row>
    <row r="43" spans="1:6" ht="15">
      <c r="A43" s="117"/>
      <c r="B43" s="131" t="s">
        <v>48</v>
      </c>
      <c r="C43" s="120" t="s">
        <v>38</v>
      </c>
      <c r="D43" s="121">
        <v>0.05</v>
      </c>
      <c r="E43" s="122"/>
    </row>
    <row r="44" spans="1:6" ht="15">
      <c r="A44" s="117"/>
      <c r="B44" s="131" t="s">
        <v>50</v>
      </c>
      <c r="C44" s="120" t="s">
        <v>38</v>
      </c>
      <c r="D44" s="121">
        <v>0.03</v>
      </c>
      <c r="E44" s="122"/>
    </row>
    <row r="45" spans="1:6" ht="15">
      <c r="A45" s="117"/>
      <c r="B45" s="131" t="s">
        <v>53</v>
      </c>
      <c r="C45" s="120" t="s">
        <v>38</v>
      </c>
      <c r="D45" s="121">
        <v>0.03</v>
      </c>
      <c r="E45" s="122"/>
    </row>
    <row r="46" spans="1:6" ht="15">
      <c r="A46" s="117"/>
      <c r="B46" s="131" t="s">
        <v>56</v>
      </c>
      <c r="C46" s="120" t="s">
        <v>38</v>
      </c>
      <c r="D46" s="121">
        <v>0.03</v>
      </c>
      <c r="E46" s="122"/>
    </row>
    <row r="47" spans="1:6" ht="15">
      <c r="A47" s="117"/>
      <c r="B47" s="131" t="s">
        <v>59</v>
      </c>
      <c r="C47" s="120" t="s">
        <v>38</v>
      </c>
      <c r="D47" s="121">
        <v>0.05</v>
      </c>
      <c r="E47" s="122"/>
    </row>
    <row r="48" spans="1:6" ht="15">
      <c r="A48" s="117"/>
      <c r="B48" s="131" t="s">
        <v>61</v>
      </c>
      <c r="C48" s="120" t="s">
        <v>38</v>
      </c>
      <c r="D48" s="121">
        <v>0.04</v>
      </c>
      <c r="E48" s="122"/>
    </row>
    <row r="49" spans="1:6" ht="15">
      <c r="A49" s="117"/>
      <c r="B49" s="131" t="s">
        <v>64</v>
      </c>
      <c r="C49" s="120" t="s">
        <v>38</v>
      </c>
      <c r="D49" s="121">
        <v>0.04</v>
      </c>
      <c r="E49" s="122"/>
    </row>
    <row r="50" spans="1:6" ht="15">
      <c r="A50" s="117"/>
      <c r="B50" s="131" t="s">
        <v>66</v>
      </c>
      <c r="C50" s="120" t="s">
        <v>38</v>
      </c>
      <c r="D50" s="121">
        <v>0.04</v>
      </c>
      <c r="E50" s="122"/>
    </row>
    <row r="51" spans="1:6" ht="15">
      <c r="A51" s="117"/>
      <c r="B51" s="131" t="s">
        <v>68</v>
      </c>
      <c r="C51" s="120" t="s">
        <v>38</v>
      </c>
      <c r="D51" s="121">
        <v>0.03</v>
      </c>
      <c r="E51" s="122"/>
    </row>
    <row r="52" spans="1:6" ht="15">
      <c r="A52" s="117"/>
      <c r="B52" s="131" t="s">
        <v>71</v>
      </c>
      <c r="C52" s="120" t="s">
        <v>38</v>
      </c>
      <c r="D52" s="121">
        <v>0.05</v>
      </c>
      <c r="E52" s="122"/>
    </row>
    <row r="53" spans="1:6" ht="20.25" customHeight="1">
      <c r="A53" s="117"/>
      <c r="B53" s="62"/>
      <c r="C53" s="42" t="s">
        <v>102</v>
      </c>
      <c r="D53" s="125">
        <f>AVERAGE(D39:D52)</f>
        <v>3.6799999999999999E-2</v>
      </c>
      <c r="E53" s="122"/>
    </row>
    <row r="54" spans="1:6" ht="15">
      <c r="A54" s="117"/>
      <c r="B54" s="62"/>
      <c r="C54" s="122"/>
      <c r="D54" s="122"/>
      <c r="E54" s="122"/>
      <c r="F54" s="122"/>
    </row>
    <row r="55" spans="1:6" ht="15">
      <c r="A55" s="117"/>
      <c r="B55" s="62"/>
      <c r="C55" s="122"/>
      <c r="D55" s="122"/>
      <c r="E55" s="122"/>
      <c r="F55" s="122"/>
    </row>
    <row r="56" spans="1:6" ht="27.75" customHeight="1">
      <c r="A56" s="117"/>
      <c r="B56" s="316" t="s">
        <v>103</v>
      </c>
      <c r="C56" s="317"/>
      <c r="D56" s="132" t="s">
        <v>34</v>
      </c>
      <c r="E56" s="122"/>
      <c r="F56" s="122"/>
    </row>
    <row r="57" spans="1:6" ht="15">
      <c r="A57" s="117"/>
      <c r="B57" s="140" t="s">
        <v>74</v>
      </c>
      <c r="C57" s="44" t="s">
        <v>75</v>
      </c>
      <c r="D57" s="141">
        <v>0.05</v>
      </c>
      <c r="E57" s="122"/>
    </row>
    <row r="58" spans="1:6" ht="15">
      <c r="A58" s="117"/>
      <c r="B58" s="140" t="s">
        <v>78</v>
      </c>
      <c r="C58" s="44" t="s">
        <v>75</v>
      </c>
      <c r="D58" s="141">
        <v>0.02</v>
      </c>
      <c r="E58" s="122"/>
    </row>
    <row r="59" spans="1:6" ht="15">
      <c r="A59" s="117"/>
      <c r="B59" s="140" t="s">
        <v>81</v>
      </c>
      <c r="C59" s="44" t="s">
        <v>75</v>
      </c>
      <c r="D59" s="141">
        <v>0.04</v>
      </c>
      <c r="E59" s="122"/>
    </row>
    <row r="60" spans="1:6" ht="15">
      <c r="A60" s="117"/>
      <c r="B60" s="140" t="s">
        <v>83</v>
      </c>
      <c r="C60" s="44" t="s">
        <v>75</v>
      </c>
      <c r="D60" s="141">
        <v>0.02</v>
      </c>
      <c r="E60" s="122"/>
    </row>
    <row r="61" spans="1:6" ht="15">
      <c r="A61" s="117"/>
      <c r="B61" s="140" t="s">
        <v>86</v>
      </c>
      <c r="C61" s="44" t="s">
        <v>75</v>
      </c>
      <c r="D61" s="141">
        <v>0.05</v>
      </c>
      <c r="E61" s="122"/>
    </row>
    <row r="62" spans="1:6" ht="15">
      <c r="A62" s="117"/>
      <c r="B62" s="140" t="s">
        <v>89</v>
      </c>
      <c r="C62" s="44" t="s">
        <v>75</v>
      </c>
      <c r="D62" s="141">
        <v>2.5000000000000001E-2</v>
      </c>
      <c r="E62" s="122"/>
    </row>
    <row r="63" spans="1:6" ht="15">
      <c r="A63" s="117"/>
      <c r="B63" s="140" t="s">
        <v>93</v>
      </c>
      <c r="C63" s="44" t="s">
        <v>75</v>
      </c>
      <c r="D63" s="141">
        <v>0.05</v>
      </c>
      <c r="E63" s="122"/>
    </row>
    <row r="64" spans="1:6" ht="15">
      <c r="A64" s="117"/>
      <c r="B64" s="140" t="s">
        <v>96</v>
      </c>
      <c r="C64" s="44" t="s">
        <v>75</v>
      </c>
      <c r="D64" s="141">
        <v>0.03</v>
      </c>
      <c r="E64" s="122"/>
    </row>
    <row r="65" spans="1:5" ht="15">
      <c r="A65" s="117"/>
      <c r="B65" s="140" t="s">
        <v>99</v>
      </c>
      <c r="C65" s="44" t="s">
        <v>75</v>
      </c>
      <c r="D65" s="141">
        <v>0.05</v>
      </c>
      <c r="E65" s="122"/>
    </row>
    <row r="66" spans="1:5" ht="20.25" customHeight="1">
      <c r="A66" s="117"/>
      <c r="B66" s="122"/>
      <c r="C66" s="28" t="s">
        <v>102</v>
      </c>
      <c r="D66" s="133">
        <f>AVERAGE(D57:D65)</f>
        <v>3.7199999999999997E-2</v>
      </c>
      <c r="E66" s="122"/>
    </row>
  </sheetData>
  <autoFilter ref="B11:F11" xr:uid="{00000000-0009-0000-0000-000001000000}"/>
  <mergeCells count="16">
    <mergeCell ref="B38:C38"/>
    <mergeCell ref="B56:C56"/>
    <mergeCell ref="B13:B15"/>
    <mergeCell ref="B16:B17"/>
    <mergeCell ref="B20:B21"/>
    <mergeCell ref="B22:B24"/>
    <mergeCell ref="B28:B29"/>
    <mergeCell ref="C31:C32"/>
    <mergeCell ref="D31:D32"/>
    <mergeCell ref="E31:E32"/>
    <mergeCell ref="F31:F32"/>
    <mergeCell ref="A5:F5"/>
    <mergeCell ref="A6:F6"/>
    <mergeCell ref="A7:F7"/>
    <mergeCell ref="A8:F8"/>
    <mergeCell ref="B10:F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A3"/>
  </sheetPr>
  <dimension ref="A1:F32"/>
  <sheetViews>
    <sheetView zoomScale="90" zoomScaleNormal="90" workbookViewId="0"/>
  </sheetViews>
  <sheetFormatPr defaultRowHeight="12.75"/>
  <cols>
    <col min="1" max="1" width="3" style="48" customWidth="1"/>
    <col min="2" max="2" width="35.85546875" style="47" customWidth="1"/>
    <col min="3" max="3" width="9" style="47" customWidth="1"/>
    <col min="4" max="4" width="18" style="48" customWidth="1"/>
    <col min="5" max="5" width="17.140625" style="48" customWidth="1"/>
    <col min="6" max="6" width="66.28515625" style="48" customWidth="1"/>
    <col min="7" max="7" width="12.140625" style="48" bestFit="1" customWidth="1"/>
    <col min="8" max="16384" width="9.140625" style="48"/>
  </cols>
  <sheetData>
    <row r="1" spans="1:6" ht="16.5">
      <c r="A1" s="29"/>
      <c r="B1" s="129"/>
      <c r="C1" s="129"/>
      <c r="D1" s="29"/>
      <c r="E1" s="29"/>
      <c r="F1" s="29"/>
    </row>
    <row r="2" spans="1:6" ht="16.5">
      <c r="A2" s="29"/>
      <c r="B2" s="129"/>
      <c r="C2" s="129"/>
      <c r="D2" s="29"/>
      <c r="E2" s="29"/>
      <c r="F2" s="29"/>
    </row>
    <row r="3" spans="1:6" ht="16.5">
      <c r="A3" s="29"/>
      <c r="B3" s="129"/>
      <c r="C3" s="129"/>
      <c r="D3" s="29"/>
      <c r="E3" s="29"/>
      <c r="F3" s="29"/>
    </row>
    <row r="4" spans="1:6" ht="16.5">
      <c r="A4" s="29"/>
      <c r="B4" s="129"/>
      <c r="C4" s="129"/>
      <c r="D4" s="29"/>
      <c r="E4" s="29"/>
      <c r="F4" s="29"/>
    </row>
    <row r="5" spans="1:6">
      <c r="A5" s="311" t="s">
        <v>0</v>
      </c>
      <c r="B5" s="311"/>
      <c r="C5" s="311"/>
      <c r="D5" s="311"/>
      <c r="E5" s="311"/>
      <c r="F5" s="311"/>
    </row>
    <row r="6" spans="1:6">
      <c r="A6" s="311" t="s">
        <v>1</v>
      </c>
      <c r="B6" s="311"/>
      <c r="C6" s="311"/>
      <c r="D6" s="311"/>
      <c r="E6" s="311"/>
      <c r="F6" s="311"/>
    </row>
    <row r="7" spans="1:6" ht="12.75" customHeight="1">
      <c r="A7" s="312" t="s">
        <v>2</v>
      </c>
      <c r="B7" s="312"/>
      <c r="C7" s="312"/>
      <c r="D7" s="312"/>
      <c r="E7" s="312"/>
      <c r="F7" s="312"/>
    </row>
    <row r="8" spans="1:6" ht="12.75" customHeight="1">
      <c r="A8" s="312" t="s">
        <v>3</v>
      </c>
      <c r="B8" s="312"/>
      <c r="C8" s="312"/>
      <c r="D8" s="312"/>
      <c r="E8" s="312"/>
      <c r="F8" s="312"/>
    </row>
    <row r="9" spans="1:6" ht="12.75" customHeight="1">
      <c r="A9" s="35"/>
      <c r="B9" s="130"/>
      <c r="C9" s="130"/>
      <c r="D9" s="30"/>
      <c r="E9" s="30"/>
      <c r="F9" s="30"/>
    </row>
    <row r="10" spans="1:6" ht="32.25" customHeight="1">
      <c r="A10" s="117"/>
      <c r="B10" s="260" t="s">
        <v>104</v>
      </c>
      <c r="C10" s="260"/>
      <c r="D10" s="260"/>
      <c r="E10" s="260"/>
      <c r="F10" s="260"/>
    </row>
    <row r="11" spans="1:6" ht="47.25" customHeight="1">
      <c r="A11" s="117"/>
      <c r="B11" s="119" t="s">
        <v>31</v>
      </c>
      <c r="C11" s="119" t="s">
        <v>33</v>
      </c>
      <c r="D11" s="119" t="s">
        <v>32</v>
      </c>
      <c r="E11" s="134" t="s">
        <v>105</v>
      </c>
      <c r="F11" s="134" t="s">
        <v>106</v>
      </c>
    </row>
    <row r="12" spans="1:6" ht="83.25" customHeight="1">
      <c r="A12" s="117"/>
      <c r="B12" s="45" t="s">
        <v>36</v>
      </c>
      <c r="C12" s="44" t="s">
        <v>38</v>
      </c>
      <c r="D12" s="44" t="s">
        <v>37</v>
      </c>
      <c r="E12" s="84">
        <v>6.58</v>
      </c>
      <c r="F12" s="110" t="s">
        <v>107</v>
      </c>
    </row>
    <row r="13" spans="1:6" ht="54" customHeight="1">
      <c r="A13" s="117"/>
      <c r="B13" s="322" t="s">
        <v>40</v>
      </c>
      <c r="C13" s="233" t="s">
        <v>38</v>
      </c>
      <c r="D13" s="233" t="s">
        <v>41</v>
      </c>
      <c r="E13" s="233">
        <v>4</v>
      </c>
      <c r="F13" s="240" t="s">
        <v>108</v>
      </c>
    </row>
    <row r="14" spans="1:6" ht="29.25" customHeight="1">
      <c r="A14" s="117"/>
      <c r="B14" s="322"/>
      <c r="C14" s="233" t="s">
        <v>38</v>
      </c>
      <c r="D14" s="233" t="s">
        <v>43</v>
      </c>
      <c r="E14" s="233">
        <v>6.4</v>
      </c>
      <c r="F14" s="240" t="s">
        <v>109</v>
      </c>
    </row>
    <row r="15" spans="1:6" ht="43.5" customHeight="1">
      <c r="A15" s="117"/>
      <c r="B15" s="322"/>
      <c r="C15" s="233" t="s">
        <v>38</v>
      </c>
      <c r="D15" s="233" t="s">
        <v>45</v>
      </c>
      <c r="E15" s="233">
        <v>6.58</v>
      </c>
      <c r="F15" s="237" t="s">
        <v>107</v>
      </c>
    </row>
    <row r="16" spans="1:6" ht="25.5">
      <c r="A16" s="117"/>
      <c r="B16" s="308" t="s">
        <v>47</v>
      </c>
      <c r="C16" s="44" t="s">
        <v>38</v>
      </c>
      <c r="D16" s="44" t="s">
        <v>48</v>
      </c>
      <c r="E16" s="84">
        <v>6</v>
      </c>
      <c r="F16" s="241" t="s">
        <v>110</v>
      </c>
    </row>
    <row r="17" spans="1:6" ht="19.5" customHeight="1">
      <c r="A17" s="117"/>
      <c r="B17" s="308"/>
      <c r="C17" s="44" t="s">
        <v>38</v>
      </c>
      <c r="D17" s="44" t="s">
        <v>50</v>
      </c>
      <c r="E17" s="84">
        <v>4.95</v>
      </c>
      <c r="F17" s="241" t="s">
        <v>111</v>
      </c>
    </row>
    <row r="18" spans="1:6" ht="60" customHeight="1">
      <c r="A18" s="117"/>
      <c r="B18" s="233" t="s">
        <v>52</v>
      </c>
      <c r="C18" s="233" t="s">
        <v>38</v>
      </c>
      <c r="D18" s="233" t="s">
        <v>53</v>
      </c>
      <c r="E18" s="233">
        <v>9.92</v>
      </c>
      <c r="F18" s="242" t="s">
        <v>112</v>
      </c>
    </row>
    <row r="19" spans="1:6" ht="43.5" customHeight="1">
      <c r="A19" s="117"/>
      <c r="B19" s="45" t="s">
        <v>55</v>
      </c>
      <c r="C19" s="44" t="s">
        <v>38</v>
      </c>
      <c r="D19" s="44" t="s">
        <v>56</v>
      </c>
      <c r="E19" s="84">
        <v>6.58</v>
      </c>
      <c r="F19" s="142" t="s">
        <v>107</v>
      </c>
    </row>
    <row r="20" spans="1:6" ht="29.25" customHeight="1">
      <c r="A20" s="117"/>
      <c r="B20" s="322" t="s">
        <v>58</v>
      </c>
      <c r="C20" s="233" t="s">
        <v>38</v>
      </c>
      <c r="D20" s="233" t="s">
        <v>59</v>
      </c>
      <c r="E20" s="233">
        <v>4</v>
      </c>
      <c r="F20" s="240" t="s">
        <v>113</v>
      </c>
    </row>
    <row r="21" spans="1:6" ht="25.5">
      <c r="A21" s="117"/>
      <c r="B21" s="322"/>
      <c r="C21" s="233" t="s">
        <v>38</v>
      </c>
      <c r="D21" s="233" t="s">
        <v>61</v>
      </c>
      <c r="E21" s="233">
        <v>3</v>
      </c>
      <c r="F21" s="240" t="s">
        <v>114</v>
      </c>
    </row>
    <row r="22" spans="1:6" ht="19.5" customHeight="1">
      <c r="A22" s="117"/>
      <c r="B22" s="323" t="s">
        <v>63</v>
      </c>
      <c r="C22" s="44" t="s">
        <v>38</v>
      </c>
      <c r="D22" s="44" t="s">
        <v>64</v>
      </c>
      <c r="E22" s="84">
        <v>5</v>
      </c>
      <c r="F22" s="241" t="s">
        <v>115</v>
      </c>
    </row>
    <row r="23" spans="1:6" ht="45" customHeight="1">
      <c r="A23" s="117"/>
      <c r="B23" s="323"/>
      <c r="C23" s="44" t="s">
        <v>38</v>
      </c>
      <c r="D23" s="44" t="s">
        <v>66</v>
      </c>
      <c r="E23" s="84">
        <v>6.58</v>
      </c>
      <c r="F23" s="142" t="s">
        <v>107</v>
      </c>
    </row>
    <row r="24" spans="1:6" ht="36" customHeight="1">
      <c r="A24" s="117"/>
      <c r="B24" s="323"/>
      <c r="C24" s="44" t="s">
        <v>38</v>
      </c>
      <c r="D24" s="44" t="s">
        <v>68</v>
      </c>
      <c r="E24" s="84">
        <v>6.54</v>
      </c>
      <c r="F24" s="241" t="s">
        <v>116</v>
      </c>
    </row>
    <row r="25" spans="1:6" ht="52.5" customHeight="1">
      <c r="A25" s="117"/>
      <c r="B25" s="233" t="s">
        <v>70</v>
      </c>
      <c r="C25" s="233" t="s">
        <v>38</v>
      </c>
      <c r="D25" s="233" t="s">
        <v>71</v>
      </c>
      <c r="E25" s="233">
        <v>6.58</v>
      </c>
      <c r="F25" s="237" t="s">
        <v>107</v>
      </c>
    </row>
    <row r="26" spans="1:6" ht="30" customHeight="1">
      <c r="A26" s="117"/>
      <c r="B26" s="62"/>
      <c r="C26" s="62"/>
      <c r="D26" s="234" t="s">
        <v>117</v>
      </c>
      <c r="E26" s="235">
        <f>AVERAGE(E12:E25)</f>
        <v>5.91</v>
      </c>
      <c r="F26" s="128"/>
    </row>
    <row r="27" spans="1:6" ht="15">
      <c r="A27" s="117"/>
      <c r="B27" s="62"/>
      <c r="C27" s="62"/>
      <c r="D27" s="122"/>
      <c r="E27" s="122"/>
      <c r="F27" s="122"/>
    </row>
    <row r="32" spans="1:6">
      <c r="C32" s="48"/>
    </row>
  </sheetData>
  <autoFilter ref="B11:F25" xr:uid="{00000000-0009-0000-0000-000002000000}"/>
  <mergeCells count="9">
    <mergeCell ref="B16:B17"/>
    <mergeCell ref="B20:B21"/>
    <mergeCell ref="B22:B24"/>
    <mergeCell ref="A5:F5"/>
    <mergeCell ref="A6:F6"/>
    <mergeCell ref="A7:F7"/>
    <mergeCell ref="A8:F8"/>
    <mergeCell ref="B10:F10"/>
    <mergeCell ref="B13:B15"/>
  </mergeCells>
  <hyperlinks>
    <hyperlink ref="F13" r:id="rId1" xr:uid="{00000000-0004-0000-0200-000000000000}"/>
    <hyperlink ref="F16" r:id="rId2" xr:uid="{00000000-0004-0000-0200-000001000000}"/>
    <hyperlink ref="F20" r:id="rId3" xr:uid="{00000000-0004-0000-0200-000002000000}"/>
    <hyperlink ref="F21" r:id="rId4" location=":~:text=Atualmente%20em%20Gua%C3%ADra%2C%20o%20servi%C3%A7o,R%243%2C00%20por%20pessoa" xr:uid="{00000000-0004-0000-0200-000003000000}"/>
    <hyperlink ref="F22" r:id="rId5" xr:uid="{00000000-0004-0000-0200-000004000000}"/>
    <hyperlink ref="F17" r:id="rId6" xr:uid="{00000000-0004-0000-0200-000005000000}"/>
    <hyperlink ref="F24" r:id="rId7" xr:uid="{00000000-0004-0000-0200-000006000000}"/>
    <hyperlink ref="F14" r:id="rId8" xr:uid="{00000000-0004-0000-0200-000007000000}"/>
    <hyperlink ref="F18" r:id="rId9" xr:uid="{00000000-0004-0000-0200-000008000000}"/>
  </hyperlinks>
  <pageMargins left="0.7" right="0.7" top="0.75" bottom="0.75" header="0.3" footer="0.3"/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A3"/>
  </sheetPr>
  <dimension ref="A1:F22"/>
  <sheetViews>
    <sheetView zoomScale="90" zoomScaleNormal="90" workbookViewId="0"/>
  </sheetViews>
  <sheetFormatPr defaultRowHeight="12.75"/>
  <cols>
    <col min="1" max="1" width="3" style="48" customWidth="1"/>
    <col min="2" max="2" width="41.7109375" style="47" customWidth="1"/>
    <col min="3" max="3" width="9.85546875" style="47" customWidth="1"/>
    <col min="4" max="4" width="17.42578125" style="48" customWidth="1"/>
    <col min="5" max="5" width="18.140625" style="48" customWidth="1"/>
    <col min="6" max="6" width="64.140625" style="48" customWidth="1"/>
    <col min="7" max="16384" width="9.140625" style="48"/>
  </cols>
  <sheetData>
    <row r="1" spans="1:6" ht="16.5">
      <c r="A1" s="29"/>
      <c r="B1" s="129"/>
      <c r="C1" s="129"/>
      <c r="D1" s="29"/>
      <c r="E1" s="29"/>
      <c r="F1" s="29"/>
    </row>
    <row r="2" spans="1:6" ht="16.5">
      <c r="A2" s="29"/>
      <c r="B2" s="129"/>
      <c r="C2" s="129"/>
      <c r="D2" s="29"/>
      <c r="E2" s="29"/>
      <c r="F2" s="29"/>
    </row>
    <row r="3" spans="1:6" ht="16.5">
      <c r="A3" s="29"/>
      <c r="B3" s="129"/>
      <c r="C3" s="129"/>
      <c r="D3" s="29"/>
      <c r="E3" s="29"/>
      <c r="F3" s="29"/>
    </row>
    <row r="4" spans="1:6" ht="16.5">
      <c r="A4" s="29"/>
      <c r="B4" s="129"/>
      <c r="C4" s="129"/>
      <c r="D4" s="29"/>
      <c r="E4" s="29"/>
      <c r="F4" s="29"/>
    </row>
    <row r="5" spans="1:6">
      <c r="A5" s="311" t="s">
        <v>0</v>
      </c>
      <c r="B5" s="311"/>
      <c r="C5" s="311"/>
      <c r="D5" s="311"/>
      <c r="E5" s="311"/>
      <c r="F5" s="311"/>
    </row>
    <row r="6" spans="1:6">
      <c r="A6" s="311" t="s">
        <v>1</v>
      </c>
      <c r="B6" s="311"/>
      <c r="C6" s="311"/>
      <c r="D6" s="311"/>
      <c r="E6" s="311"/>
      <c r="F6" s="311"/>
    </row>
    <row r="7" spans="1:6" ht="12.75" customHeight="1">
      <c r="A7" s="312" t="s">
        <v>2</v>
      </c>
      <c r="B7" s="312"/>
      <c r="C7" s="312"/>
      <c r="D7" s="312"/>
      <c r="E7" s="312"/>
      <c r="F7" s="312"/>
    </row>
    <row r="8" spans="1:6" ht="12.75" customHeight="1">
      <c r="A8" s="312" t="s">
        <v>3</v>
      </c>
      <c r="B8" s="312"/>
      <c r="C8" s="312"/>
      <c r="D8" s="312"/>
      <c r="E8" s="312"/>
      <c r="F8" s="312"/>
    </row>
    <row r="9" spans="1:6" ht="12.75" customHeight="1">
      <c r="A9" s="35"/>
      <c r="B9" s="130"/>
      <c r="C9" s="130"/>
      <c r="D9" s="30"/>
      <c r="E9" s="30"/>
      <c r="F9" s="30"/>
    </row>
    <row r="10" spans="1:6" ht="32.25" customHeight="1">
      <c r="A10" s="117"/>
      <c r="B10" s="313" t="s">
        <v>104</v>
      </c>
      <c r="C10" s="314"/>
      <c r="D10" s="314"/>
      <c r="E10" s="314"/>
      <c r="F10" s="314"/>
    </row>
    <row r="11" spans="1:6" ht="47.25" customHeight="1">
      <c r="A11" s="117"/>
      <c r="B11" s="119" t="s">
        <v>31</v>
      </c>
      <c r="C11" s="118" t="s">
        <v>33</v>
      </c>
      <c r="D11" s="119" t="s">
        <v>32</v>
      </c>
      <c r="E11" s="134" t="s">
        <v>105</v>
      </c>
      <c r="F11" s="134" t="s">
        <v>106</v>
      </c>
    </row>
    <row r="12" spans="1:6" ht="30.75" customHeight="1">
      <c r="B12" s="110" t="s">
        <v>73</v>
      </c>
      <c r="C12" s="110" t="s">
        <v>75</v>
      </c>
      <c r="D12" s="110" t="s">
        <v>74</v>
      </c>
      <c r="E12" s="110">
        <v>4.5</v>
      </c>
      <c r="F12" s="110" t="s">
        <v>118</v>
      </c>
    </row>
    <row r="13" spans="1:6" ht="19.5" customHeight="1">
      <c r="B13" s="233" t="s">
        <v>77</v>
      </c>
      <c r="C13" s="233" t="s">
        <v>75</v>
      </c>
      <c r="D13" s="233" t="s">
        <v>78</v>
      </c>
      <c r="E13" s="233">
        <v>4.5</v>
      </c>
      <c r="F13" s="233" t="s">
        <v>119</v>
      </c>
    </row>
    <row r="14" spans="1:6" ht="26.25" customHeight="1">
      <c r="B14" s="324" t="s">
        <v>80</v>
      </c>
      <c r="C14" s="110" t="s">
        <v>75</v>
      </c>
      <c r="D14" s="110" t="s">
        <v>81</v>
      </c>
      <c r="E14" s="110">
        <v>4.4000000000000004</v>
      </c>
      <c r="F14" s="110" t="s">
        <v>120</v>
      </c>
    </row>
    <row r="15" spans="1:6" ht="46.5" customHeight="1">
      <c r="B15" s="325"/>
      <c r="C15" s="110" t="s">
        <v>75</v>
      </c>
      <c r="D15" s="110" t="s">
        <v>83</v>
      </c>
      <c r="E15" s="110">
        <v>6.58</v>
      </c>
      <c r="F15" s="110" t="s">
        <v>121</v>
      </c>
    </row>
    <row r="16" spans="1:6" ht="46.5" customHeight="1">
      <c r="B16" s="233" t="s">
        <v>85</v>
      </c>
      <c r="C16" s="233" t="s">
        <v>75</v>
      </c>
      <c r="D16" s="233" t="s">
        <v>86</v>
      </c>
      <c r="E16" s="233">
        <v>6.58</v>
      </c>
      <c r="F16" s="233" t="s">
        <v>121</v>
      </c>
    </row>
    <row r="17" spans="2:6" ht="31.5" customHeight="1">
      <c r="B17" s="110" t="s">
        <v>88</v>
      </c>
      <c r="C17" s="324" t="s">
        <v>75</v>
      </c>
      <c r="D17" s="324" t="s">
        <v>89</v>
      </c>
      <c r="E17" s="324">
        <v>6</v>
      </c>
      <c r="F17" s="324" t="s">
        <v>123</v>
      </c>
    </row>
    <row r="18" spans="2:6" ht="29.25" customHeight="1">
      <c r="B18" s="110" t="s">
        <v>91</v>
      </c>
      <c r="C18" s="325"/>
      <c r="D18" s="325"/>
      <c r="E18" s="325"/>
      <c r="F18" s="325"/>
    </row>
    <row r="19" spans="2:6" ht="51">
      <c r="B19" s="233" t="s">
        <v>92</v>
      </c>
      <c r="C19" s="233" t="s">
        <v>75</v>
      </c>
      <c r="D19" s="233" t="s">
        <v>93</v>
      </c>
      <c r="E19" s="233">
        <v>6.58</v>
      </c>
      <c r="F19" s="233" t="s">
        <v>121</v>
      </c>
    </row>
    <row r="20" spans="2:6" ht="23.25" customHeight="1">
      <c r="B20" s="110" t="s">
        <v>95</v>
      </c>
      <c r="C20" s="110" t="s">
        <v>75</v>
      </c>
      <c r="D20" s="110" t="s">
        <v>96</v>
      </c>
      <c r="E20" s="238">
        <v>6</v>
      </c>
      <c r="F20" s="110" t="s">
        <v>124</v>
      </c>
    </row>
    <row r="21" spans="2:6" ht="46.5" customHeight="1">
      <c r="B21" s="233" t="s">
        <v>98</v>
      </c>
      <c r="C21" s="233" t="s">
        <v>75</v>
      </c>
      <c r="D21" s="233" t="s">
        <v>99</v>
      </c>
      <c r="E21" s="233">
        <v>6.58</v>
      </c>
      <c r="F21" s="233" t="s">
        <v>121</v>
      </c>
    </row>
    <row r="22" spans="2:6" ht="30" customHeight="1">
      <c r="B22" s="135" t="s">
        <v>122</v>
      </c>
      <c r="C22" s="135" t="s">
        <v>122</v>
      </c>
      <c r="D22" s="234" t="s">
        <v>102</v>
      </c>
      <c r="E22" s="235">
        <v>5.49</v>
      </c>
      <c r="F22" s="136"/>
    </row>
  </sheetData>
  <autoFilter ref="B11:F11" xr:uid="{00000000-0009-0000-0000-000003000000}"/>
  <mergeCells count="10">
    <mergeCell ref="E17:E18"/>
    <mergeCell ref="B14:B15"/>
    <mergeCell ref="C17:C18"/>
    <mergeCell ref="D17:D18"/>
    <mergeCell ref="A5:F5"/>
    <mergeCell ref="A6:F6"/>
    <mergeCell ref="A7:F7"/>
    <mergeCell ref="A8:F8"/>
    <mergeCell ref="B10:F10"/>
    <mergeCell ref="F17:F1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</sheetPr>
  <dimension ref="A1:U120"/>
  <sheetViews>
    <sheetView zoomScale="90" zoomScaleNormal="90" zoomScaleSheetLayoutView="90" workbookViewId="0">
      <selection activeCell="G39" sqref="G39:Q39"/>
    </sheetView>
  </sheetViews>
  <sheetFormatPr defaultColWidth="9.140625" defaultRowHeight="16.5"/>
  <cols>
    <col min="1" max="1" width="3" style="12" customWidth="1"/>
    <col min="2" max="2" width="13.42578125" style="12" customWidth="1"/>
    <col min="3" max="3" width="54.85546875" style="12" bestFit="1" customWidth="1"/>
    <col min="4" max="4" width="9.140625" style="12"/>
    <col min="5" max="5" width="23.28515625" style="12" customWidth="1"/>
    <col min="6" max="6" width="15.28515625" style="12" customWidth="1"/>
    <col min="7" max="7" width="18" style="12" customWidth="1"/>
    <col min="8" max="16" width="9.140625" style="12"/>
    <col min="17" max="17" width="2.5703125" style="12" customWidth="1"/>
    <col min="18" max="29" width="9.140625" style="12"/>
    <col min="30" max="30" width="28.42578125" style="12" customWidth="1"/>
    <col min="31" max="16384" width="9.140625" style="12"/>
  </cols>
  <sheetData>
    <row r="1" spans="1:18" ht="28.5" customHeight="1"/>
    <row r="3" spans="1:18" ht="16.5" customHeight="1"/>
    <row r="4" spans="1:18" s="9" customFormat="1" ht="10.5" customHeight="1">
      <c r="B4" s="267" t="s">
        <v>0</v>
      </c>
      <c r="C4" s="267"/>
      <c r="D4" s="267"/>
      <c r="E4" s="267"/>
      <c r="F4" s="267"/>
      <c r="G4" s="15"/>
      <c r="H4" s="15"/>
    </row>
    <row r="5" spans="1:18" s="9" customFormat="1" ht="10.5" customHeight="1">
      <c r="B5" s="267" t="s">
        <v>1</v>
      </c>
      <c r="C5" s="267"/>
      <c r="D5" s="267"/>
      <c r="E5" s="267"/>
      <c r="F5" s="267"/>
      <c r="G5" s="15"/>
      <c r="H5" s="15"/>
    </row>
    <row r="6" spans="1:18" s="9" customFormat="1" ht="10.5" customHeight="1">
      <c r="B6" s="268" t="s">
        <v>125</v>
      </c>
      <c r="C6" s="268"/>
      <c r="D6" s="268"/>
      <c r="E6" s="268"/>
      <c r="F6" s="268"/>
      <c r="G6" s="16"/>
      <c r="H6" s="16"/>
    </row>
    <row r="7" spans="1:18" s="9" customFormat="1" ht="10.5" customHeight="1">
      <c r="B7" s="268" t="s">
        <v>3</v>
      </c>
      <c r="C7" s="268"/>
      <c r="D7" s="268"/>
      <c r="E7" s="268"/>
      <c r="F7" s="268"/>
      <c r="G7" s="16"/>
      <c r="H7" s="16"/>
    </row>
    <row r="8" spans="1:18" s="9" customFormat="1" ht="15.95" customHeight="1"/>
    <row r="9" spans="1:18" s="147" customFormat="1" ht="18" customHeight="1">
      <c r="B9" s="396" t="s">
        <v>152</v>
      </c>
      <c r="C9" s="396"/>
      <c r="D9" s="396"/>
      <c r="E9" s="396"/>
      <c r="F9" s="396"/>
    </row>
    <row r="10" spans="1:18" s="147" customFormat="1" ht="15.75" customHeight="1">
      <c r="B10" s="44">
        <v>1</v>
      </c>
      <c r="C10" s="60" t="s">
        <v>153</v>
      </c>
      <c r="D10" s="308" t="s">
        <v>154</v>
      </c>
      <c r="E10" s="308"/>
      <c r="F10" s="308"/>
    </row>
    <row r="11" spans="1:18" s="147" customFormat="1" ht="14.25" customHeight="1">
      <c r="A11" s="148"/>
      <c r="B11" s="44">
        <v>2</v>
      </c>
      <c r="C11" s="250" t="s">
        <v>285</v>
      </c>
      <c r="D11" s="399">
        <v>2335.73</v>
      </c>
      <c r="E11" s="399"/>
      <c r="F11" s="399"/>
      <c r="G11" s="251" t="s">
        <v>284</v>
      </c>
    </row>
    <row r="12" spans="1:18" s="147" customFormat="1" ht="15" customHeight="1">
      <c r="A12" s="148"/>
      <c r="B12" s="44">
        <v>3</v>
      </c>
      <c r="C12" s="60" t="s">
        <v>155</v>
      </c>
      <c r="D12" s="400" t="s">
        <v>156</v>
      </c>
      <c r="E12" s="400"/>
      <c r="F12" s="400"/>
      <c r="G12" s="149"/>
    </row>
    <row r="13" spans="1:18" s="147" customFormat="1" ht="15" customHeight="1">
      <c r="A13" s="148"/>
      <c r="B13" s="44">
        <v>4</v>
      </c>
      <c r="C13" s="61" t="s">
        <v>157</v>
      </c>
      <c r="D13" s="401" t="s">
        <v>282</v>
      </c>
      <c r="E13" s="401"/>
      <c r="F13" s="401"/>
      <c r="G13" s="150"/>
      <c r="R13" s="151"/>
    </row>
    <row r="14" spans="1:18" s="147" customFormat="1" ht="15" customHeight="1">
      <c r="A14" s="148"/>
      <c r="B14" s="62"/>
      <c r="C14" s="63"/>
      <c r="D14" s="64"/>
      <c r="E14" s="64"/>
      <c r="F14" s="64"/>
      <c r="G14" s="152"/>
    </row>
    <row r="15" spans="1:18" s="147" customFormat="1" ht="15" customHeight="1">
      <c r="A15" s="148"/>
      <c r="B15" s="346" t="s">
        <v>158</v>
      </c>
      <c r="C15" s="347"/>
      <c r="D15" s="347"/>
      <c r="E15" s="347"/>
      <c r="F15" s="348"/>
    </row>
    <row r="16" spans="1:18" s="147" customFormat="1" ht="15" customHeight="1">
      <c r="A16" s="148"/>
      <c r="B16" s="59"/>
      <c r="C16" s="336" t="s">
        <v>159</v>
      </c>
      <c r="D16" s="336"/>
      <c r="E16" s="336"/>
      <c r="F16" s="58" t="s">
        <v>142</v>
      </c>
    </row>
    <row r="17" spans="1:6" s="147" customFormat="1" ht="15.95" customHeight="1">
      <c r="A17" s="148"/>
      <c r="B17" s="45" t="s">
        <v>133</v>
      </c>
      <c r="C17" s="402" t="s">
        <v>160</v>
      </c>
      <c r="D17" s="402"/>
      <c r="E17" s="402"/>
      <c r="F17" s="65">
        <f>D11</f>
        <v>2335.73</v>
      </c>
    </row>
    <row r="18" spans="1:6" s="147" customFormat="1" ht="15.95" customHeight="1">
      <c r="A18" s="148"/>
      <c r="B18" s="45" t="s">
        <v>135</v>
      </c>
      <c r="C18" s="387" t="s">
        <v>161</v>
      </c>
      <c r="D18" s="398"/>
      <c r="E18" s="388"/>
      <c r="F18" s="65">
        <v>0</v>
      </c>
    </row>
    <row r="19" spans="1:6" s="147" customFormat="1" ht="15.95" customHeight="1">
      <c r="A19" s="148"/>
      <c r="B19" s="45" t="s">
        <v>162</v>
      </c>
      <c r="C19" s="387" t="s">
        <v>163</v>
      </c>
      <c r="D19" s="398"/>
      <c r="E19" s="388"/>
      <c r="F19" s="65">
        <v>0</v>
      </c>
    </row>
    <row r="20" spans="1:6" s="147" customFormat="1" ht="15.95" customHeight="1">
      <c r="A20" s="148"/>
      <c r="B20" s="45" t="s">
        <v>164</v>
      </c>
      <c r="C20" s="387" t="s">
        <v>165</v>
      </c>
      <c r="D20" s="398"/>
      <c r="E20" s="388"/>
      <c r="F20" s="66">
        <v>0</v>
      </c>
    </row>
    <row r="21" spans="1:6" s="147" customFormat="1" ht="15" customHeight="1">
      <c r="A21" s="148"/>
      <c r="B21" s="370" t="s">
        <v>166</v>
      </c>
      <c r="C21" s="370"/>
      <c r="D21" s="370"/>
      <c r="E21" s="370"/>
      <c r="F21" s="67">
        <f>SUM(F17:F20)</f>
        <v>2335.73</v>
      </c>
    </row>
    <row r="22" spans="1:6" s="147" customFormat="1" ht="15.95" customHeight="1">
      <c r="A22" s="148"/>
      <c r="B22" s="153"/>
      <c r="C22" s="153"/>
      <c r="D22" s="153"/>
      <c r="E22" s="153"/>
      <c r="F22" s="69"/>
    </row>
    <row r="23" spans="1:6" s="147" customFormat="1" ht="15.95" customHeight="1">
      <c r="A23" s="148"/>
      <c r="B23" s="346" t="s">
        <v>167</v>
      </c>
      <c r="C23" s="347"/>
      <c r="D23" s="347"/>
      <c r="E23" s="347"/>
      <c r="F23" s="348"/>
    </row>
    <row r="24" spans="1:6" s="147" customFormat="1" ht="32.25" customHeight="1">
      <c r="A24" s="148"/>
      <c r="B24" s="59" t="s">
        <v>168</v>
      </c>
      <c r="C24" s="336" t="s">
        <v>169</v>
      </c>
      <c r="D24" s="336"/>
      <c r="E24" s="70" t="s">
        <v>141</v>
      </c>
      <c r="F24" s="58" t="s">
        <v>142</v>
      </c>
    </row>
    <row r="25" spans="1:6" s="147" customFormat="1" ht="15.95" customHeight="1">
      <c r="A25" s="148"/>
      <c r="B25" s="57" t="s">
        <v>133</v>
      </c>
      <c r="C25" s="331" t="s">
        <v>170</v>
      </c>
      <c r="D25" s="331"/>
      <c r="E25" s="71">
        <v>8.3299999999999999E-2</v>
      </c>
      <c r="F25" s="43">
        <f>E25*$F$21</f>
        <v>194.57</v>
      </c>
    </row>
    <row r="26" spans="1:6" s="147" customFormat="1" ht="15.95" customHeight="1">
      <c r="A26" s="148"/>
      <c r="B26" s="72" t="s">
        <v>135</v>
      </c>
      <c r="C26" s="73" t="s">
        <v>171</v>
      </c>
      <c r="D26" s="74"/>
      <c r="E26" s="75">
        <v>9.0899999999999995E-2</v>
      </c>
      <c r="F26" s="76">
        <f>E26*$F$21</f>
        <v>212.32</v>
      </c>
    </row>
    <row r="27" spans="1:6" s="147" customFormat="1" ht="15.95" customHeight="1">
      <c r="A27" s="148"/>
      <c r="B27" s="57" t="s">
        <v>162</v>
      </c>
      <c r="C27" s="341" t="s">
        <v>172</v>
      </c>
      <c r="D27" s="362"/>
      <c r="E27" s="77">
        <v>3.0099999999999998E-2</v>
      </c>
      <c r="F27" s="43">
        <f>E27*$F$21</f>
        <v>70.31</v>
      </c>
    </row>
    <row r="28" spans="1:6" s="147" customFormat="1" ht="15.95" customHeight="1">
      <c r="A28" s="148"/>
      <c r="B28" s="378" t="s">
        <v>173</v>
      </c>
      <c r="C28" s="379"/>
      <c r="D28" s="380"/>
      <c r="E28" s="78">
        <f>SUM(E25:E27)</f>
        <v>0.20430000000000001</v>
      </c>
      <c r="F28" s="79">
        <f>SUM(F25:F27)</f>
        <v>477.2</v>
      </c>
    </row>
    <row r="29" spans="1:6" s="147" customFormat="1" ht="18" customHeight="1">
      <c r="A29" s="148"/>
      <c r="B29" s="80"/>
      <c r="C29" s="80"/>
      <c r="D29" s="80"/>
      <c r="E29" s="80"/>
      <c r="F29" s="81"/>
    </row>
    <row r="30" spans="1:6" s="147" customFormat="1" ht="33.75" customHeight="1">
      <c r="A30" s="148"/>
      <c r="B30" s="59" t="s">
        <v>174</v>
      </c>
      <c r="C30" s="346" t="s">
        <v>175</v>
      </c>
      <c r="D30" s="348"/>
      <c r="E30" s="70" t="s">
        <v>141</v>
      </c>
      <c r="F30" s="58" t="s">
        <v>142</v>
      </c>
    </row>
    <row r="31" spans="1:6" s="147" customFormat="1" ht="12" customHeight="1">
      <c r="A31" s="148"/>
      <c r="B31" s="57" t="s">
        <v>133</v>
      </c>
      <c r="C31" s="403" t="s">
        <v>176</v>
      </c>
      <c r="D31" s="404"/>
      <c r="E31" s="82">
        <v>0.2</v>
      </c>
      <c r="F31" s="43">
        <f t="shared" ref="F31:F38" si="0">E31*($F$21+$F$28)</f>
        <v>562.59</v>
      </c>
    </row>
    <row r="32" spans="1:6" s="147" customFormat="1" ht="12" customHeight="1">
      <c r="B32" s="57" t="s">
        <v>135</v>
      </c>
      <c r="C32" s="376" t="s">
        <v>177</v>
      </c>
      <c r="D32" s="377"/>
      <c r="E32" s="82">
        <v>2.5000000000000001E-2</v>
      </c>
      <c r="F32" s="43">
        <f t="shared" si="0"/>
        <v>70.319999999999993</v>
      </c>
    </row>
    <row r="33" spans="2:21" s="147" customFormat="1" ht="14.25" customHeight="1">
      <c r="B33" s="57" t="s">
        <v>162</v>
      </c>
      <c r="C33" s="387" t="s">
        <v>178</v>
      </c>
      <c r="D33" s="388"/>
      <c r="E33" s="82">
        <v>0.03</v>
      </c>
      <c r="F33" s="43">
        <f t="shared" si="0"/>
        <v>84.39</v>
      </c>
    </row>
    <row r="34" spans="2:21" s="147" customFormat="1" ht="12" customHeight="1">
      <c r="B34" s="57" t="s">
        <v>164</v>
      </c>
      <c r="C34" s="376" t="s">
        <v>179</v>
      </c>
      <c r="D34" s="377"/>
      <c r="E34" s="82">
        <v>1.4999999999999999E-2</v>
      </c>
      <c r="F34" s="43">
        <f t="shared" si="0"/>
        <v>42.19</v>
      </c>
    </row>
    <row r="35" spans="2:21" s="147" customFormat="1" ht="12" customHeight="1">
      <c r="B35" s="57" t="s">
        <v>180</v>
      </c>
      <c r="C35" s="376" t="s">
        <v>181</v>
      </c>
      <c r="D35" s="377"/>
      <c r="E35" s="82">
        <v>0.01</v>
      </c>
      <c r="F35" s="43">
        <f t="shared" si="0"/>
        <v>28.13</v>
      </c>
    </row>
    <row r="36" spans="2:21" s="147" customFormat="1" ht="12.75">
      <c r="B36" s="57" t="s">
        <v>182</v>
      </c>
      <c r="C36" s="389" t="s">
        <v>183</v>
      </c>
      <c r="D36" s="390"/>
      <c r="E36" s="82">
        <v>6.0000000000000001E-3</v>
      </c>
      <c r="F36" s="43">
        <f t="shared" si="0"/>
        <v>16.88</v>
      </c>
    </row>
    <row r="37" spans="2:21" s="147" customFormat="1" ht="12.75" customHeight="1">
      <c r="B37" s="57" t="s">
        <v>184</v>
      </c>
      <c r="C37" s="376" t="s">
        <v>185</v>
      </c>
      <c r="D37" s="377"/>
      <c r="E37" s="82">
        <v>2E-3</v>
      </c>
      <c r="F37" s="43">
        <f t="shared" si="0"/>
        <v>5.63</v>
      </c>
    </row>
    <row r="38" spans="2:21" s="147" customFormat="1" ht="12" customHeight="1">
      <c r="B38" s="57" t="s">
        <v>186</v>
      </c>
      <c r="C38" s="376" t="s">
        <v>187</v>
      </c>
      <c r="D38" s="377"/>
      <c r="E38" s="82">
        <v>0.08</v>
      </c>
      <c r="F38" s="43">
        <f t="shared" si="0"/>
        <v>225.03</v>
      </c>
      <c r="G38" s="154"/>
    </row>
    <row r="39" spans="2:21" s="147" customFormat="1" ht="22.5" customHeight="1">
      <c r="B39" s="378" t="s">
        <v>188</v>
      </c>
      <c r="C39" s="379"/>
      <c r="D39" s="380"/>
      <c r="E39" s="83">
        <f>SUM(E31:E38)</f>
        <v>0.36799999999999999</v>
      </c>
      <c r="F39" s="79">
        <f>SUM(F31:F38)</f>
        <v>1035.1600000000001</v>
      </c>
      <c r="G39" s="381"/>
      <c r="H39" s="382"/>
      <c r="I39" s="382"/>
      <c r="J39" s="382"/>
      <c r="K39" s="382"/>
      <c r="L39" s="382"/>
      <c r="M39" s="382"/>
      <c r="N39" s="382"/>
      <c r="O39" s="382"/>
      <c r="P39" s="382"/>
      <c r="Q39" s="382"/>
    </row>
    <row r="40" spans="2:21" s="147" customFormat="1" ht="12.75">
      <c r="B40" s="80"/>
      <c r="C40" s="80"/>
      <c r="D40" s="80"/>
      <c r="E40" s="80"/>
      <c r="F40" s="81"/>
    </row>
    <row r="41" spans="2:21" s="147" customFormat="1" ht="25.5">
      <c r="B41" s="59" t="s">
        <v>189</v>
      </c>
      <c r="C41" s="336" t="s">
        <v>190</v>
      </c>
      <c r="D41" s="336"/>
      <c r="E41" s="336"/>
      <c r="F41" s="58" t="s">
        <v>142</v>
      </c>
    </row>
    <row r="42" spans="2:21" s="157" customFormat="1" ht="16.5" customHeight="1">
      <c r="B42" s="57" t="s">
        <v>133</v>
      </c>
      <c r="C42" s="344" t="s">
        <v>191</v>
      </c>
      <c r="D42" s="344"/>
      <c r="E42" s="344"/>
      <c r="F42" s="66">
        <f>IF(2*H42*21-(D11*0.06)&lt;0,0,2*H42*21-(D11*0.06))</f>
        <v>108.08</v>
      </c>
      <c r="G42" s="155" t="s">
        <v>192</v>
      </c>
      <c r="H42" s="247">
        <f>'Base para Vale Transporte PR'!E26</f>
        <v>5.91</v>
      </c>
      <c r="I42" s="328"/>
      <c r="J42" s="329"/>
      <c r="K42" s="329"/>
      <c r="L42" s="329"/>
      <c r="M42" s="329"/>
      <c r="N42" s="329"/>
      <c r="O42" s="329"/>
      <c r="P42" s="329"/>
      <c r="Q42" s="156"/>
      <c r="R42" s="156"/>
      <c r="S42" s="156"/>
    </row>
    <row r="43" spans="2:21" s="157" customFormat="1" ht="30.75" customHeight="1">
      <c r="B43" s="57" t="s">
        <v>135</v>
      </c>
      <c r="C43" s="344" t="s">
        <v>193</v>
      </c>
      <c r="D43" s="344"/>
      <c r="E43" s="344"/>
      <c r="F43" s="43">
        <f>H43-(H43*0.2)</f>
        <v>0</v>
      </c>
      <c r="G43" s="155" t="s">
        <v>194</v>
      </c>
      <c r="H43" s="108"/>
      <c r="I43" s="385" t="s">
        <v>283</v>
      </c>
      <c r="J43" s="386"/>
      <c r="K43" s="386"/>
      <c r="L43" s="386"/>
      <c r="M43" s="386"/>
      <c r="N43" s="386"/>
    </row>
    <row r="44" spans="2:21" s="157" customFormat="1" ht="15">
      <c r="B44" s="57" t="s">
        <v>162</v>
      </c>
      <c r="C44" s="331" t="s">
        <v>195</v>
      </c>
      <c r="D44" s="331"/>
      <c r="E44" s="331"/>
      <c r="F44" s="43">
        <v>75.5</v>
      </c>
      <c r="G44" s="158"/>
      <c r="I44" s="159"/>
    </row>
    <row r="45" spans="2:21" s="157" customFormat="1" ht="15">
      <c r="B45" s="57" t="s">
        <v>164</v>
      </c>
      <c r="C45" s="371" t="s">
        <v>196</v>
      </c>
      <c r="D45" s="372"/>
      <c r="E45" s="373"/>
      <c r="F45" s="85">
        <v>0</v>
      </c>
    </row>
    <row r="46" spans="2:21" s="162" customFormat="1" ht="15">
      <c r="B46" s="57" t="s">
        <v>180</v>
      </c>
      <c r="C46" s="345" t="s">
        <v>197</v>
      </c>
      <c r="D46" s="374"/>
      <c r="E46" s="375"/>
      <c r="F46" s="43">
        <v>25</v>
      </c>
      <c r="G46" s="160"/>
      <c r="H46" s="161"/>
      <c r="I46" s="161"/>
      <c r="J46" s="161"/>
      <c r="K46" s="161"/>
      <c r="L46" s="161"/>
      <c r="M46" s="161"/>
      <c r="N46" s="161"/>
      <c r="O46" s="161"/>
      <c r="P46" s="161"/>
      <c r="Q46" s="161"/>
    </row>
    <row r="47" spans="2:21" s="162" customFormat="1" ht="15">
      <c r="B47" s="57" t="s">
        <v>182</v>
      </c>
      <c r="C47" s="397" t="s">
        <v>198</v>
      </c>
      <c r="D47" s="368"/>
      <c r="E47" s="368"/>
      <c r="F47" s="76">
        <v>0</v>
      </c>
      <c r="G47" s="383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</row>
    <row r="48" spans="2:21" s="157" customFormat="1" ht="15">
      <c r="B48" s="330" t="s">
        <v>199</v>
      </c>
      <c r="C48" s="330"/>
      <c r="D48" s="330"/>
      <c r="E48" s="330"/>
      <c r="F48" s="79">
        <f>SUM(F42:F47)</f>
        <v>208.58</v>
      </c>
      <c r="G48" s="383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</row>
    <row r="49" spans="2:20" s="162" customFormat="1" ht="15">
      <c r="B49" s="86"/>
      <c r="C49" s="86"/>
      <c r="D49" s="86"/>
      <c r="E49" s="86"/>
      <c r="F49" s="87"/>
    </row>
    <row r="50" spans="2:20" s="162" customFormat="1" ht="15">
      <c r="B50" s="59">
        <v>2</v>
      </c>
      <c r="C50" s="346" t="s">
        <v>200</v>
      </c>
      <c r="D50" s="347"/>
      <c r="E50" s="348"/>
      <c r="F50" s="58" t="s">
        <v>142</v>
      </c>
    </row>
    <row r="51" spans="2:20" s="162" customFormat="1" ht="15">
      <c r="B51" s="57" t="s">
        <v>133</v>
      </c>
      <c r="C51" s="341" t="s">
        <v>201</v>
      </c>
      <c r="D51" s="342"/>
      <c r="E51" s="362"/>
      <c r="F51" s="43">
        <f>SUM(F28)</f>
        <v>477.2</v>
      </c>
    </row>
    <row r="52" spans="2:20" s="162" customFormat="1" ht="15">
      <c r="B52" s="57" t="s">
        <v>135</v>
      </c>
      <c r="C52" s="341" t="s">
        <v>202</v>
      </c>
      <c r="D52" s="342"/>
      <c r="E52" s="362"/>
      <c r="F52" s="43">
        <f>F39</f>
        <v>1035.1600000000001</v>
      </c>
    </row>
    <row r="53" spans="2:20" s="162" customFormat="1" ht="15.75" customHeight="1">
      <c r="B53" s="57" t="s">
        <v>162</v>
      </c>
      <c r="C53" s="341" t="s">
        <v>190</v>
      </c>
      <c r="D53" s="342"/>
      <c r="E53" s="362"/>
      <c r="F53" s="43">
        <f>F48</f>
        <v>208.58</v>
      </c>
    </row>
    <row r="54" spans="2:20" s="162" customFormat="1" ht="15.75" customHeight="1">
      <c r="B54" s="370" t="s">
        <v>188</v>
      </c>
      <c r="C54" s="370"/>
      <c r="D54" s="370"/>
      <c r="E54" s="370"/>
      <c r="F54" s="67">
        <f>SUM(F51:F53)</f>
        <v>1720.94</v>
      </c>
    </row>
    <row r="55" spans="2:20" s="162" customFormat="1" ht="15">
      <c r="B55" s="153"/>
      <c r="C55" s="153"/>
      <c r="D55" s="153"/>
      <c r="E55" s="153"/>
      <c r="F55" s="69"/>
    </row>
    <row r="56" spans="2:20" s="162" customFormat="1" ht="16.5" customHeight="1">
      <c r="B56" s="346" t="s">
        <v>203</v>
      </c>
      <c r="C56" s="347"/>
      <c r="D56" s="347"/>
      <c r="E56" s="347"/>
      <c r="F56" s="348"/>
    </row>
    <row r="57" spans="2:20" s="147" customFormat="1" ht="12.75">
      <c r="B57" s="59"/>
      <c r="C57" s="336" t="s">
        <v>204</v>
      </c>
      <c r="D57" s="336"/>
      <c r="E57" s="70" t="s">
        <v>141</v>
      </c>
      <c r="F57" s="58" t="s">
        <v>142</v>
      </c>
    </row>
    <row r="58" spans="2:20" s="157" customFormat="1" ht="15">
      <c r="B58" s="57" t="s">
        <v>133</v>
      </c>
      <c r="C58" s="344" t="s">
        <v>205</v>
      </c>
      <c r="D58" s="344"/>
      <c r="E58" s="82">
        <v>4.1999999999999997E-3</v>
      </c>
      <c r="F58" s="43">
        <f>E58*$F$21</f>
        <v>9.81</v>
      </c>
    </row>
    <row r="59" spans="2:20" s="162" customFormat="1" ht="15">
      <c r="B59" s="57" t="s">
        <v>135</v>
      </c>
      <c r="C59" s="344" t="s">
        <v>206</v>
      </c>
      <c r="D59" s="344"/>
      <c r="E59" s="82">
        <v>2.9999999999999997E-4</v>
      </c>
      <c r="F59" s="43">
        <f>E59*$F$21</f>
        <v>0.7</v>
      </c>
    </row>
    <row r="60" spans="2:20" s="162" customFormat="1" ht="15">
      <c r="B60" s="57" t="s">
        <v>164</v>
      </c>
      <c r="C60" s="367" t="s">
        <v>207</v>
      </c>
      <c r="D60" s="367"/>
      <c r="E60" s="82">
        <v>1.9400000000000001E-2</v>
      </c>
      <c r="F60" s="43">
        <f>E60*$F$21</f>
        <v>45.31</v>
      </c>
      <c r="G60" s="326"/>
      <c r="H60" s="327"/>
      <c r="I60" s="327"/>
      <c r="J60" s="327"/>
      <c r="K60" s="327"/>
      <c r="L60" s="327"/>
      <c r="M60" s="327"/>
      <c r="N60" s="327"/>
      <c r="O60" s="327"/>
      <c r="P60" s="327"/>
      <c r="Q60" s="163"/>
      <c r="R60" s="163"/>
      <c r="S60" s="163"/>
      <c r="T60" s="163"/>
    </row>
    <row r="61" spans="2:20" s="163" customFormat="1" ht="15">
      <c r="B61" s="57" t="s">
        <v>180</v>
      </c>
      <c r="C61" s="368" t="s">
        <v>208</v>
      </c>
      <c r="D61" s="368"/>
      <c r="E61" s="88">
        <v>7.1000000000000004E-3</v>
      </c>
      <c r="F61" s="89">
        <f>E61*$F$60</f>
        <v>0.32</v>
      </c>
    </row>
    <row r="62" spans="2:20" s="163" customFormat="1" ht="15">
      <c r="B62" s="57" t="s">
        <v>182</v>
      </c>
      <c r="C62" s="369" t="s">
        <v>209</v>
      </c>
      <c r="D62" s="369"/>
      <c r="E62" s="164">
        <v>0.04</v>
      </c>
      <c r="F62" s="165">
        <f>E62*$F$21</f>
        <v>93.43</v>
      </c>
      <c r="G62" s="154"/>
    </row>
    <row r="63" spans="2:20" s="163" customFormat="1" ht="15">
      <c r="B63" s="330" t="s">
        <v>188</v>
      </c>
      <c r="C63" s="330"/>
      <c r="D63" s="330"/>
      <c r="E63" s="83">
        <f>SUM(E58:E62)</f>
        <v>7.0999999999999994E-2</v>
      </c>
      <c r="F63" s="79">
        <f>SUM(F58:F62)</f>
        <v>149.57</v>
      </c>
      <c r="G63" s="166"/>
    </row>
    <row r="64" spans="2:20" s="163" customFormat="1" ht="16.5" customHeight="1">
      <c r="B64" s="153"/>
      <c r="C64" s="153"/>
      <c r="D64" s="153"/>
      <c r="E64" s="153"/>
      <c r="F64" s="69"/>
    </row>
    <row r="65" spans="2:7" s="157" customFormat="1" ht="15">
      <c r="B65" s="363" t="s">
        <v>210</v>
      </c>
      <c r="C65" s="364"/>
      <c r="D65" s="364"/>
      <c r="E65" s="364"/>
      <c r="F65" s="365"/>
    </row>
    <row r="66" spans="2:7" s="162" customFormat="1" ht="25.5" customHeight="1">
      <c r="B66" s="59" t="s">
        <v>211</v>
      </c>
      <c r="C66" s="366" t="s">
        <v>212</v>
      </c>
      <c r="D66" s="366"/>
      <c r="E66" s="366"/>
      <c r="F66" s="58" t="s">
        <v>142</v>
      </c>
    </row>
    <row r="67" spans="2:7" s="147" customFormat="1" ht="12.75">
      <c r="B67" s="57" t="s">
        <v>133</v>
      </c>
      <c r="C67" s="344" t="s">
        <v>213</v>
      </c>
      <c r="D67" s="344"/>
      <c r="E67" s="88">
        <v>1.7000000000000001E-2</v>
      </c>
      <c r="F67" s="43">
        <f>E67*$F$21</f>
        <v>39.71</v>
      </c>
    </row>
    <row r="68" spans="2:7" s="147" customFormat="1" ht="12.75">
      <c r="B68" s="57" t="s">
        <v>135</v>
      </c>
      <c r="C68" s="341" t="s">
        <v>214</v>
      </c>
      <c r="D68" s="362"/>
      <c r="E68" s="88">
        <v>2.8E-3</v>
      </c>
      <c r="F68" s="43">
        <f>E68*$F$21</f>
        <v>6.54</v>
      </c>
    </row>
    <row r="69" spans="2:7" s="147" customFormat="1" ht="12.75">
      <c r="B69" s="57" t="s">
        <v>162</v>
      </c>
      <c r="C69" s="344" t="s">
        <v>215</v>
      </c>
      <c r="D69" s="344"/>
      <c r="E69" s="88">
        <v>8.0000000000000004E-4</v>
      </c>
      <c r="F69" s="43">
        <f>E69*$F$21</f>
        <v>1.87</v>
      </c>
    </row>
    <row r="70" spans="2:7" s="147" customFormat="1" ht="12.75">
      <c r="B70" s="57" t="s">
        <v>164</v>
      </c>
      <c r="C70" s="344" t="s">
        <v>216</v>
      </c>
      <c r="D70" s="344"/>
      <c r="E70" s="88">
        <v>3.3E-3</v>
      </c>
      <c r="F70" s="43">
        <f>E70*$F$21</f>
        <v>7.71</v>
      </c>
    </row>
    <row r="71" spans="2:7" s="147" customFormat="1" ht="12.75">
      <c r="B71" s="57" t="s">
        <v>180</v>
      </c>
      <c r="C71" s="344" t="s">
        <v>217</v>
      </c>
      <c r="D71" s="344"/>
      <c r="E71" s="82">
        <v>5.9999999999999995E-4</v>
      </c>
      <c r="F71" s="43">
        <f>E71*$F$21</f>
        <v>1.4</v>
      </c>
    </row>
    <row r="72" spans="2:7" s="147" customFormat="1" ht="12.75">
      <c r="B72" s="57" t="s">
        <v>182</v>
      </c>
      <c r="C72" s="344" t="s">
        <v>218</v>
      </c>
      <c r="D72" s="344"/>
      <c r="E72" s="82">
        <v>0</v>
      </c>
      <c r="F72" s="43">
        <f t="shared" ref="F72:F74" si="1">E72*$F$21</f>
        <v>0</v>
      </c>
    </row>
    <row r="73" spans="2:7" s="147" customFormat="1" ht="12.75">
      <c r="B73" s="57" t="s">
        <v>184</v>
      </c>
      <c r="C73" s="341" t="s">
        <v>165</v>
      </c>
      <c r="D73" s="362"/>
      <c r="E73" s="82">
        <v>0</v>
      </c>
      <c r="F73" s="43">
        <f t="shared" si="1"/>
        <v>0</v>
      </c>
    </row>
    <row r="74" spans="2:7" s="147" customFormat="1" ht="15">
      <c r="B74" s="57" t="s">
        <v>186</v>
      </c>
      <c r="C74" s="344" t="s">
        <v>165</v>
      </c>
      <c r="D74" s="344"/>
      <c r="E74" s="82">
        <v>0</v>
      </c>
      <c r="F74" s="43">
        <f t="shared" si="1"/>
        <v>0</v>
      </c>
      <c r="G74" s="154"/>
    </row>
    <row r="75" spans="2:7" s="162" customFormat="1" ht="15">
      <c r="B75" s="330" t="s">
        <v>173</v>
      </c>
      <c r="C75" s="330"/>
      <c r="D75" s="330"/>
      <c r="E75" s="83">
        <f>SUM(E67:E74)</f>
        <v>2.4500000000000001E-2</v>
      </c>
      <c r="F75" s="90">
        <f>SUM(F67:F74)</f>
        <v>57.23</v>
      </c>
      <c r="G75" s="166"/>
    </row>
    <row r="76" spans="2:7" s="162" customFormat="1" ht="15">
      <c r="B76" s="355"/>
      <c r="C76" s="356"/>
      <c r="D76" s="356"/>
      <c r="E76" s="356"/>
      <c r="F76" s="357"/>
    </row>
    <row r="77" spans="2:7" s="163" customFormat="1" ht="25.5">
      <c r="B77" s="59" t="s">
        <v>219</v>
      </c>
      <c r="C77" s="336" t="s">
        <v>220</v>
      </c>
      <c r="D77" s="336"/>
      <c r="E77" s="336"/>
      <c r="F77" s="91" t="s">
        <v>142</v>
      </c>
    </row>
    <row r="78" spans="2:7" s="157" customFormat="1" ht="15.75" customHeight="1">
      <c r="B78" s="57" t="s">
        <v>133</v>
      </c>
      <c r="C78" s="344" t="s">
        <v>221</v>
      </c>
      <c r="D78" s="344"/>
      <c r="E78" s="345"/>
      <c r="F78" s="92">
        <v>0</v>
      </c>
    </row>
    <row r="79" spans="2:7" s="162" customFormat="1" ht="15.75" customHeight="1">
      <c r="B79" s="358" t="s">
        <v>166</v>
      </c>
      <c r="C79" s="358"/>
      <c r="D79" s="358"/>
      <c r="E79" s="358"/>
      <c r="F79" s="93">
        <f>F78</f>
        <v>0</v>
      </c>
    </row>
    <row r="80" spans="2:7" s="162" customFormat="1" ht="15">
      <c r="B80" s="359"/>
      <c r="C80" s="360"/>
      <c r="D80" s="360"/>
      <c r="E80" s="360"/>
      <c r="F80" s="361"/>
    </row>
    <row r="81" spans="2:6" s="163" customFormat="1" ht="16.5" customHeight="1">
      <c r="B81" s="350" t="s">
        <v>222</v>
      </c>
      <c r="C81" s="350"/>
      <c r="D81" s="350"/>
      <c r="E81" s="350"/>
      <c r="F81" s="350"/>
    </row>
    <row r="82" spans="2:6" s="163" customFormat="1" ht="15">
      <c r="B82" s="94">
        <v>4</v>
      </c>
      <c r="C82" s="350" t="s">
        <v>223</v>
      </c>
      <c r="D82" s="350"/>
      <c r="E82" s="350"/>
      <c r="F82" s="95" t="s">
        <v>142</v>
      </c>
    </row>
    <row r="83" spans="2:6" s="163" customFormat="1" ht="18.600000000000001" customHeight="1">
      <c r="B83" s="96" t="s">
        <v>224</v>
      </c>
      <c r="C83" s="97" t="s">
        <v>212</v>
      </c>
      <c r="D83" s="98"/>
      <c r="E83" s="99"/>
      <c r="F83" s="100">
        <f>F75</f>
        <v>57.23</v>
      </c>
    </row>
    <row r="84" spans="2:6" s="163" customFormat="1" ht="15">
      <c r="B84" s="101" t="s">
        <v>225</v>
      </c>
      <c r="C84" s="351" t="s">
        <v>226</v>
      </c>
      <c r="D84" s="352"/>
      <c r="E84" s="353"/>
      <c r="F84" s="100">
        <f>F79</f>
        <v>0</v>
      </c>
    </row>
    <row r="85" spans="2:6" s="163" customFormat="1" ht="15">
      <c r="B85" s="330" t="s">
        <v>188</v>
      </c>
      <c r="C85" s="330"/>
      <c r="D85" s="330"/>
      <c r="E85" s="330"/>
      <c r="F85" s="102">
        <f>SUM(F83:F84)</f>
        <v>57.23</v>
      </c>
    </row>
    <row r="86" spans="2:6" s="163" customFormat="1" ht="15">
      <c r="B86" s="153"/>
      <c r="C86" s="153"/>
      <c r="D86" s="153"/>
      <c r="E86" s="153"/>
      <c r="F86" s="167"/>
    </row>
    <row r="87" spans="2:6" s="163" customFormat="1" ht="15" customHeight="1">
      <c r="B87" s="354" t="s">
        <v>227</v>
      </c>
      <c r="C87" s="354"/>
      <c r="D87" s="354"/>
      <c r="E87" s="354"/>
      <c r="F87" s="354"/>
    </row>
    <row r="88" spans="2:6" s="157" customFormat="1" ht="16.5" customHeight="1">
      <c r="B88" s="59"/>
      <c r="C88" s="336" t="s">
        <v>228</v>
      </c>
      <c r="D88" s="336"/>
      <c r="E88" s="336"/>
      <c r="F88" s="91" t="s">
        <v>142</v>
      </c>
    </row>
    <row r="89" spans="2:6" s="163" customFormat="1" ht="15" customHeight="1">
      <c r="B89" s="57" t="s">
        <v>133</v>
      </c>
      <c r="C89" s="344" t="s">
        <v>229</v>
      </c>
      <c r="D89" s="344"/>
      <c r="E89" s="345"/>
      <c r="F89" s="104">
        <v>0</v>
      </c>
    </row>
    <row r="90" spans="2:6" s="163" customFormat="1" ht="15">
      <c r="B90" s="57" t="s">
        <v>135</v>
      </c>
      <c r="C90" s="341" t="s">
        <v>230</v>
      </c>
      <c r="D90" s="342"/>
      <c r="E90" s="343"/>
      <c r="F90" s="92">
        <v>0</v>
      </c>
    </row>
    <row r="91" spans="2:6" s="163" customFormat="1" ht="15">
      <c r="B91" s="57" t="s">
        <v>162</v>
      </c>
      <c r="C91" s="344" t="s">
        <v>231</v>
      </c>
      <c r="D91" s="344"/>
      <c r="E91" s="345"/>
      <c r="F91" s="92">
        <v>0</v>
      </c>
    </row>
    <row r="92" spans="2:6" s="147" customFormat="1" ht="12.75" customHeight="1">
      <c r="B92" s="330" t="s">
        <v>166</v>
      </c>
      <c r="C92" s="330"/>
      <c r="D92" s="330"/>
      <c r="E92" s="330"/>
      <c r="F92" s="105">
        <f>SUM(F89:F91)</f>
        <v>0</v>
      </c>
    </row>
    <row r="93" spans="2:6" s="163" customFormat="1" ht="15">
      <c r="B93" s="153"/>
      <c r="C93" s="153"/>
      <c r="D93" s="153"/>
      <c r="E93" s="153"/>
      <c r="F93" s="69"/>
    </row>
    <row r="94" spans="2:6" s="147" customFormat="1" ht="16.5" customHeight="1">
      <c r="B94" s="346" t="s">
        <v>232</v>
      </c>
      <c r="C94" s="347"/>
      <c r="D94" s="347"/>
      <c r="E94" s="347"/>
      <c r="F94" s="348"/>
    </row>
    <row r="95" spans="2:6" s="147" customFormat="1" ht="13.5" customHeight="1">
      <c r="B95" s="59"/>
      <c r="C95" s="59" t="s">
        <v>233</v>
      </c>
      <c r="D95" s="349" t="s">
        <v>141</v>
      </c>
      <c r="E95" s="349"/>
      <c r="F95" s="58" t="s">
        <v>142</v>
      </c>
    </row>
    <row r="96" spans="2:6" s="147" customFormat="1" ht="16.5" customHeight="1">
      <c r="B96" s="57" t="s">
        <v>133</v>
      </c>
      <c r="C96" s="52" t="s">
        <v>234</v>
      </c>
      <c r="D96" s="338">
        <v>0.05</v>
      </c>
      <c r="E96" s="338"/>
      <c r="F96" s="56">
        <f>D96*F111</f>
        <v>213.17</v>
      </c>
    </row>
    <row r="97" spans="2:8" s="147" customFormat="1" ht="15.95" customHeight="1">
      <c r="B97" s="55" t="s">
        <v>135</v>
      </c>
      <c r="C97" s="52" t="s">
        <v>235</v>
      </c>
      <c r="D97" s="338">
        <v>0.1</v>
      </c>
      <c r="E97" s="338"/>
      <c r="F97" s="56">
        <f>(F111+F96)*D97</f>
        <v>447.66</v>
      </c>
    </row>
    <row r="98" spans="2:8" s="147" customFormat="1" ht="16.5" customHeight="1">
      <c r="B98" s="339" t="s">
        <v>162</v>
      </c>
      <c r="C98" s="54" t="s">
        <v>140</v>
      </c>
      <c r="D98" s="338">
        <f>SUM(D99:E102)</f>
        <v>0.1293</v>
      </c>
      <c r="E98" s="338"/>
      <c r="F98" s="56">
        <v>0</v>
      </c>
      <c r="G98" s="168"/>
      <c r="H98" s="169"/>
    </row>
    <row r="99" spans="2:8" s="172" customFormat="1" ht="15.95" customHeight="1">
      <c r="B99" s="339"/>
      <c r="C99" s="54" t="s">
        <v>236</v>
      </c>
      <c r="D99" s="338">
        <v>1.6500000000000001E-2</v>
      </c>
      <c r="E99" s="338"/>
      <c r="F99" s="56">
        <f>($F$111+$F$96+$F$97)/(1-$D$98)*D99</f>
        <v>93.32</v>
      </c>
      <c r="G99" s="170"/>
      <c r="H99" s="171"/>
    </row>
    <row r="100" spans="2:8" s="172" customFormat="1" ht="15.95" customHeight="1">
      <c r="B100" s="339"/>
      <c r="C100" s="54" t="s">
        <v>237</v>
      </c>
      <c r="D100" s="338">
        <v>7.5999999999999998E-2</v>
      </c>
      <c r="E100" s="338"/>
      <c r="F100" s="56">
        <f>($F$111+$F$96+$F$97)/(1-$D$98)*D100</f>
        <v>429.82</v>
      </c>
      <c r="G100" s="170"/>
    </row>
    <row r="101" spans="2:8" s="172" customFormat="1" ht="15.95" customHeight="1">
      <c r="B101" s="339"/>
      <c r="C101" s="54" t="s">
        <v>238</v>
      </c>
      <c r="D101" s="338">
        <v>0</v>
      </c>
      <c r="E101" s="338"/>
      <c r="F101" s="56">
        <f>($F$111+$F$96+$F$97)/(1-$D$98)*D101</f>
        <v>0</v>
      </c>
      <c r="G101" s="170"/>
    </row>
    <row r="102" spans="2:8" s="147" customFormat="1" ht="13.5" customHeight="1">
      <c r="B102" s="339"/>
      <c r="C102" s="116" t="s">
        <v>239</v>
      </c>
      <c r="D102" s="340">
        <f>'Média ISS - PR e SC'!D53</f>
        <v>3.6799999999999999E-2</v>
      </c>
      <c r="E102" s="340"/>
      <c r="F102" s="43">
        <f>($F$111+$F$96+$F$97)/(1-$D$98)*D102</f>
        <v>208.12</v>
      </c>
      <c r="G102" s="173"/>
    </row>
    <row r="103" spans="2:8" s="147" customFormat="1" ht="15.95" customHeight="1">
      <c r="B103" s="332" t="s">
        <v>240</v>
      </c>
      <c r="C103" s="333"/>
      <c r="D103" s="334">
        <v>3.6799999999999999E-2</v>
      </c>
      <c r="E103" s="335"/>
      <c r="F103" s="53">
        <f>F96+F97+F99+F100+F101+F102</f>
        <v>1392.09</v>
      </c>
      <c r="G103" s="174"/>
    </row>
    <row r="104" spans="2:8" s="147" customFormat="1" ht="15.95" customHeight="1">
      <c r="B104" s="86"/>
      <c r="C104" s="86"/>
      <c r="D104" s="86"/>
      <c r="E104" s="86"/>
      <c r="F104" s="87"/>
    </row>
    <row r="105" spans="2:8" s="147" customFormat="1" ht="19.5" customHeight="1">
      <c r="B105" s="336" t="s">
        <v>148</v>
      </c>
      <c r="C105" s="336"/>
      <c r="D105" s="336"/>
      <c r="E105" s="336"/>
      <c r="F105" s="58" t="s">
        <v>142</v>
      </c>
    </row>
    <row r="106" spans="2:8" s="147" customFormat="1" ht="12.75">
      <c r="B106" s="57" t="s">
        <v>133</v>
      </c>
      <c r="C106" s="337" t="s">
        <v>241</v>
      </c>
      <c r="D106" s="337"/>
      <c r="E106" s="337"/>
      <c r="F106" s="43">
        <f>F21</f>
        <v>2335.73</v>
      </c>
    </row>
    <row r="107" spans="2:8" s="147" customFormat="1" ht="13.9" customHeight="1">
      <c r="B107" s="57" t="s">
        <v>135</v>
      </c>
      <c r="C107" s="391" t="s">
        <v>242</v>
      </c>
      <c r="D107" s="392"/>
      <c r="E107" s="393"/>
      <c r="F107" s="43">
        <f>F54</f>
        <v>1720.94</v>
      </c>
    </row>
    <row r="108" spans="2:8" s="147" customFormat="1" ht="14.45" customHeight="1">
      <c r="B108" s="57" t="s">
        <v>162</v>
      </c>
      <c r="C108" s="391" t="s">
        <v>243</v>
      </c>
      <c r="D108" s="392"/>
      <c r="E108" s="393"/>
      <c r="F108" s="43">
        <f>F63</f>
        <v>149.57</v>
      </c>
    </row>
    <row r="109" spans="2:8" s="147" customFormat="1" ht="12.75">
      <c r="B109" s="57" t="s">
        <v>164</v>
      </c>
      <c r="C109" s="337" t="s">
        <v>210</v>
      </c>
      <c r="D109" s="337"/>
      <c r="E109" s="337"/>
      <c r="F109" s="43">
        <f>F85</f>
        <v>57.23</v>
      </c>
    </row>
    <row r="110" spans="2:8" s="147" customFormat="1" ht="15.75" customHeight="1">
      <c r="B110" s="57" t="s">
        <v>180</v>
      </c>
      <c r="C110" s="337" t="s">
        <v>244</v>
      </c>
      <c r="D110" s="337"/>
      <c r="E110" s="337"/>
      <c r="F110" s="43">
        <f>F92</f>
        <v>0</v>
      </c>
    </row>
    <row r="111" spans="2:8" s="163" customFormat="1" ht="16.5" customHeight="1">
      <c r="B111" s="330" t="s">
        <v>245</v>
      </c>
      <c r="C111" s="330"/>
      <c r="D111" s="330"/>
      <c r="E111" s="330"/>
      <c r="F111" s="79">
        <f>SUM(F106:F110)</f>
        <v>4263.47</v>
      </c>
    </row>
    <row r="112" spans="2:8" s="172" customFormat="1" ht="15" customHeight="1">
      <c r="B112" s="57" t="s">
        <v>182</v>
      </c>
      <c r="C112" s="331" t="s">
        <v>232</v>
      </c>
      <c r="D112" s="331"/>
      <c r="E112" s="331"/>
      <c r="F112" s="43">
        <f>F103</f>
        <v>1392.09</v>
      </c>
    </row>
    <row r="113" spans="2:6" s="147" customFormat="1" ht="15.75" customHeight="1">
      <c r="B113" s="330" t="s">
        <v>246</v>
      </c>
      <c r="C113" s="330"/>
      <c r="D113" s="330"/>
      <c r="E113" s="330"/>
      <c r="F113" s="90">
        <f>F111+F112</f>
        <v>5655.56</v>
      </c>
    </row>
    <row r="114" spans="2:6" s="176" customFormat="1" ht="15.75" customHeight="1">
      <c r="B114" s="175"/>
      <c r="C114" s="175"/>
      <c r="D114" s="175"/>
      <c r="E114" s="175"/>
      <c r="F114" s="107"/>
    </row>
    <row r="115" spans="2:6" s="162" customFormat="1" ht="15"/>
    <row r="116" spans="2:6" s="162" customFormat="1" ht="93" customHeight="1">
      <c r="B116" s="394"/>
      <c r="C116" s="395"/>
      <c r="D116" s="395"/>
      <c r="E116" s="395"/>
      <c r="F116" s="395"/>
    </row>
    <row r="118" spans="2:6" ht="12" customHeight="1"/>
    <row r="119" spans="2:6" ht="12" customHeight="1"/>
    <row r="120" spans="2:6" ht="12" customHeight="1"/>
  </sheetData>
  <mergeCells count="105">
    <mergeCell ref="C107:E107"/>
    <mergeCell ref="C108:E108"/>
    <mergeCell ref="B116:F116"/>
    <mergeCell ref="B4:F4"/>
    <mergeCell ref="B5:F5"/>
    <mergeCell ref="B6:F6"/>
    <mergeCell ref="B7:F7"/>
    <mergeCell ref="B9:F9"/>
    <mergeCell ref="D10:F10"/>
    <mergeCell ref="C47:E47"/>
    <mergeCell ref="C18:E18"/>
    <mergeCell ref="C19:E19"/>
    <mergeCell ref="C20:E20"/>
    <mergeCell ref="B21:E21"/>
    <mergeCell ref="B23:F23"/>
    <mergeCell ref="C24:D24"/>
    <mergeCell ref="D11:F11"/>
    <mergeCell ref="D12:F12"/>
    <mergeCell ref="D13:F13"/>
    <mergeCell ref="B15:F15"/>
    <mergeCell ref="C16:E16"/>
    <mergeCell ref="C17:E17"/>
    <mergeCell ref="C31:D31"/>
    <mergeCell ref="C32:D32"/>
    <mergeCell ref="C33:D33"/>
    <mergeCell ref="C34:D34"/>
    <mergeCell ref="C35:D35"/>
    <mergeCell ref="C36:D36"/>
    <mergeCell ref="C25:D25"/>
    <mergeCell ref="C27:D27"/>
    <mergeCell ref="B28:D28"/>
    <mergeCell ref="C30:D30"/>
    <mergeCell ref="C43:E43"/>
    <mergeCell ref="C44:E44"/>
    <mergeCell ref="C45:E45"/>
    <mergeCell ref="C46:E46"/>
    <mergeCell ref="B48:E48"/>
    <mergeCell ref="C37:D37"/>
    <mergeCell ref="C38:D38"/>
    <mergeCell ref="B39:D39"/>
    <mergeCell ref="G39:Q39"/>
    <mergeCell ref="C41:E41"/>
    <mergeCell ref="C42:E42"/>
    <mergeCell ref="G47:U48"/>
    <mergeCell ref="I43:N43"/>
    <mergeCell ref="C57:D57"/>
    <mergeCell ref="C58:D58"/>
    <mergeCell ref="C59:D59"/>
    <mergeCell ref="C60:D60"/>
    <mergeCell ref="C61:D61"/>
    <mergeCell ref="C62:D62"/>
    <mergeCell ref="C50:E50"/>
    <mergeCell ref="C51:E51"/>
    <mergeCell ref="C52:E52"/>
    <mergeCell ref="C53:E53"/>
    <mergeCell ref="B54:E54"/>
    <mergeCell ref="B56:F56"/>
    <mergeCell ref="C70:D70"/>
    <mergeCell ref="C71:D71"/>
    <mergeCell ref="C72:D72"/>
    <mergeCell ref="C73:D73"/>
    <mergeCell ref="C74:D74"/>
    <mergeCell ref="B75:D75"/>
    <mergeCell ref="B63:D63"/>
    <mergeCell ref="B65:F65"/>
    <mergeCell ref="C66:E66"/>
    <mergeCell ref="C67:D67"/>
    <mergeCell ref="C68:D68"/>
    <mergeCell ref="C69:D69"/>
    <mergeCell ref="C82:E82"/>
    <mergeCell ref="C84:E84"/>
    <mergeCell ref="B85:E85"/>
    <mergeCell ref="B87:F87"/>
    <mergeCell ref="C88:E88"/>
    <mergeCell ref="C89:E89"/>
    <mergeCell ref="B76:F76"/>
    <mergeCell ref="C77:E77"/>
    <mergeCell ref="C78:E78"/>
    <mergeCell ref="B79:E79"/>
    <mergeCell ref="B80:F80"/>
    <mergeCell ref="B81:F81"/>
    <mergeCell ref="G60:P60"/>
    <mergeCell ref="I42:P42"/>
    <mergeCell ref="B111:E111"/>
    <mergeCell ref="C112:E112"/>
    <mergeCell ref="B113:E113"/>
    <mergeCell ref="B103:C103"/>
    <mergeCell ref="D103:E103"/>
    <mergeCell ref="B105:E105"/>
    <mergeCell ref="C106:E106"/>
    <mergeCell ref="C109:E109"/>
    <mergeCell ref="C110:E110"/>
    <mergeCell ref="D97:E97"/>
    <mergeCell ref="B98:B102"/>
    <mergeCell ref="D98:E98"/>
    <mergeCell ref="D99:E99"/>
    <mergeCell ref="D100:E100"/>
    <mergeCell ref="D101:E101"/>
    <mergeCell ref="D102:E102"/>
    <mergeCell ref="C90:E90"/>
    <mergeCell ref="C91:E91"/>
    <mergeCell ref="B92:E92"/>
    <mergeCell ref="B94:F94"/>
    <mergeCell ref="D95:E95"/>
    <mergeCell ref="D96:E96"/>
  </mergeCells>
  <dataValidations disablePrompts="1" count="1">
    <dataValidation type="decimal" allowBlank="1" showInputMessage="1" showErrorMessage="1" errorTitle="Erro na inserção de dados." error="O percentual máximo de lucro é de 7,20%, conforme estudos realizados pela Auditoria Interna do MPU." sqref="F41" xr:uid="{00000000-0002-0000-0500-000000000000}">
      <formula1>0</formula1>
      <formula2>7.2</formula2>
    </dataValidation>
  </dataValidations>
  <pageMargins left="0.51181102362204722" right="0.51181102362204722" top="0.78740157480314965" bottom="0.78740157480314965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</sheetPr>
  <dimension ref="B1:T133"/>
  <sheetViews>
    <sheetView zoomScale="90" zoomScaleNormal="90" zoomScaleSheetLayoutView="90" workbookViewId="0"/>
  </sheetViews>
  <sheetFormatPr defaultColWidth="9.140625" defaultRowHeight="16.5"/>
  <cols>
    <col min="1" max="1" width="3" style="12" customWidth="1"/>
    <col min="2" max="2" width="12.28515625" style="12" customWidth="1"/>
    <col min="3" max="3" width="54.85546875" style="12" bestFit="1" customWidth="1"/>
    <col min="4" max="4" width="9.140625" style="12"/>
    <col min="5" max="5" width="12.5703125" style="12" customWidth="1"/>
    <col min="6" max="6" width="15.28515625" style="12" customWidth="1"/>
    <col min="7" max="7" width="20.28515625" style="12" customWidth="1"/>
    <col min="8" max="8" width="9.140625" style="12"/>
    <col min="9" max="9" width="18.42578125" style="12" customWidth="1"/>
    <col min="10" max="13" width="9.140625" style="12"/>
    <col min="14" max="14" width="11.42578125" style="12" customWidth="1"/>
    <col min="15" max="15" width="9.140625" style="12"/>
    <col min="16" max="16" width="46.5703125" style="12" customWidth="1"/>
    <col min="17" max="16384" width="9.140625" style="12"/>
  </cols>
  <sheetData>
    <row r="1" spans="2:16" ht="28.5" customHeight="1"/>
    <row r="3" spans="2:16" ht="16.5" customHeight="1"/>
    <row r="4" spans="2:16" s="9" customFormat="1" ht="10.5" customHeight="1">
      <c r="B4" s="267" t="s">
        <v>0</v>
      </c>
      <c r="C4" s="267"/>
      <c r="D4" s="267"/>
      <c r="E4" s="267"/>
      <c r="F4" s="267"/>
      <c r="G4" s="15"/>
      <c r="H4" s="15"/>
    </row>
    <row r="5" spans="2:16" s="9" customFormat="1" ht="10.5" customHeight="1">
      <c r="B5" s="267" t="s">
        <v>1</v>
      </c>
      <c r="C5" s="267"/>
      <c r="D5" s="267"/>
      <c r="E5" s="267"/>
      <c r="F5" s="267"/>
      <c r="G5" s="15"/>
      <c r="H5" s="15"/>
    </row>
    <row r="6" spans="2:16" s="9" customFormat="1" ht="10.5" customHeight="1">
      <c r="B6" s="268" t="s">
        <v>125</v>
      </c>
      <c r="C6" s="268"/>
      <c r="D6" s="268"/>
      <c r="E6" s="268"/>
      <c r="F6" s="268"/>
      <c r="G6" s="16"/>
      <c r="H6" s="16"/>
    </row>
    <row r="7" spans="2:16" s="9" customFormat="1" ht="10.5" customHeight="1">
      <c r="B7" s="268" t="s">
        <v>3</v>
      </c>
      <c r="C7" s="268"/>
      <c r="D7" s="268"/>
      <c r="E7" s="268"/>
      <c r="F7" s="268"/>
      <c r="G7" s="16"/>
      <c r="H7" s="16"/>
    </row>
    <row r="8" spans="2:16" s="9" customFormat="1" ht="15.95" customHeight="1"/>
    <row r="9" spans="2:16" s="178" customFormat="1" ht="15" customHeight="1">
      <c r="B9" s="396" t="s">
        <v>152</v>
      </c>
      <c r="C9" s="396"/>
      <c r="D9" s="396"/>
      <c r="E9" s="396"/>
      <c r="F9" s="396"/>
    </row>
    <row r="10" spans="2:16" s="178" customFormat="1" ht="15.75" customHeight="1">
      <c r="B10" s="44">
        <v>1</v>
      </c>
      <c r="C10" s="60" t="s">
        <v>153</v>
      </c>
      <c r="D10" s="308" t="s">
        <v>247</v>
      </c>
      <c r="E10" s="308"/>
      <c r="F10" s="308"/>
    </row>
    <row r="11" spans="2:16" s="178" customFormat="1" ht="14.25" customHeight="1">
      <c r="B11" s="44">
        <v>2</v>
      </c>
      <c r="C11" s="250" t="s">
        <v>285</v>
      </c>
      <c r="D11" s="399">
        <v>3925</v>
      </c>
      <c r="E11" s="399"/>
      <c r="F11" s="399"/>
      <c r="G11" s="251" t="s">
        <v>284</v>
      </c>
    </row>
    <row r="12" spans="2:16" s="178" customFormat="1" ht="15" customHeight="1">
      <c r="B12" s="44">
        <v>3</v>
      </c>
      <c r="C12" s="60" t="s">
        <v>155</v>
      </c>
      <c r="D12" s="400" t="s">
        <v>248</v>
      </c>
      <c r="E12" s="400"/>
      <c r="F12" s="400"/>
      <c r="G12" s="149"/>
    </row>
    <row r="13" spans="2:16" s="178" customFormat="1" ht="18.75" customHeight="1">
      <c r="B13" s="44">
        <v>4</v>
      </c>
      <c r="C13" s="61" t="s">
        <v>157</v>
      </c>
      <c r="D13" s="401" t="s">
        <v>282</v>
      </c>
      <c r="E13" s="401"/>
      <c r="F13" s="401"/>
      <c r="G13" s="150"/>
      <c r="O13" s="179"/>
      <c r="P13" s="180"/>
    </row>
    <row r="14" spans="2:16" s="178" customFormat="1" ht="15" customHeight="1">
      <c r="B14" s="62"/>
      <c r="C14" s="63"/>
      <c r="D14" s="64"/>
      <c r="E14" s="64"/>
      <c r="F14" s="64"/>
      <c r="G14" s="179"/>
    </row>
    <row r="15" spans="2:16" s="178" customFormat="1" ht="15" customHeight="1">
      <c r="B15" s="346" t="s">
        <v>158</v>
      </c>
      <c r="C15" s="347"/>
      <c r="D15" s="347"/>
      <c r="E15" s="347"/>
      <c r="F15" s="348"/>
    </row>
    <row r="16" spans="2:16" s="178" customFormat="1" ht="15" customHeight="1">
      <c r="B16" s="59"/>
      <c r="C16" s="336" t="s">
        <v>159</v>
      </c>
      <c r="D16" s="336"/>
      <c r="E16" s="336"/>
      <c r="F16" s="58" t="s">
        <v>142</v>
      </c>
    </row>
    <row r="17" spans="2:7" s="178" customFormat="1" ht="15.95" customHeight="1">
      <c r="B17" s="45" t="s">
        <v>133</v>
      </c>
      <c r="C17" s="402" t="s">
        <v>160</v>
      </c>
      <c r="D17" s="402"/>
      <c r="E17" s="402"/>
      <c r="F17" s="65">
        <f>D11</f>
        <v>3925</v>
      </c>
    </row>
    <row r="18" spans="2:7" s="178" customFormat="1" ht="15.95" customHeight="1">
      <c r="B18" s="45" t="s">
        <v>135</v>
      </c>
      <c r="C18" s="387" t="s">
        <v>161</v>
      </c>
      <c r="D18" s="398"/>
      <c r="E18" s="388"/>
      <c r="F18" s="65">
        <v>0</v>
      </c>
    </row>
    <row r="19" spans="2:7" s="178" customFormat="1" ht="15.95" customHeight="1">
      <c r="B19" s="45" t="s">
        <v>162</v>
      </c>
      <c r="C19" s="387" t="s">
        <v>163</v>
      </c>
      <c r="D19" s="398"/>
      <c r="E19" s="388"/>
      <c r="F19" s="65">
        <v>0</v>
      </c>
    </row>
    <row r="20" spans="2:7" s="178" customFormat="1" ht="15.95" customHeight="1">
      <c r="B20" s="45" t="s">
        <v>164</v>
      </c>
      <c r="C20" s="387" t="s">
        <v>165</v>
      </c>
      <c r="D20" s="398"/>
      <c r="E20" s="388"/>
      <c r="F20" s="66">
        <v>0</v>
      </c>
    </row>
    <row r="21" spans="2:7" s="178" customFormat="1" ht="12" customHeight="1">
      <c r="B21" s="370" t="s">
        <v>166</v>
      </c>
      <c r="C21" s="370"/>
      <c r="D21" s="370"/>
      <c r="E21" s="370"/>
      <c r="F21" s="67">
        <f>SUM(F17:F20)</f>
        <v>3925</v>
      </c>
    </row>
    <row r="22" spans="2:7" s="178" customFormat="1" ht="15.95" customHeight="1">
      <c r="B22" s="153"/>
      <c r="C22" s="153"/>
      <c r="D22" s="153"/>
      <c r="E22" s="153"/>
      <c r="F22" s="69"/>
    </row>
    <row r="23" spans="2:7" s="178" customFormat="1" ht="15.95" customHeight="1">
      <c r="B23" s="346" t="s">
        <v>167</v>
      </c>
      <c r="C23" s="347"/>
      <c r="D23" s="347"/>
      <c r="E23" s="347"/>
      <c r="F23" s="348"/>
    </row>
    <row r="24" spans="2:7" s="178" customFormat="1" ht="38.25" customHeight="1">
      <c r="B24" s="59" t="s">
        <v>249</v>
      </c>
      <c r="C24" s="336" t="s">
        <v>169</v>
      </c>
      <c r="D24" s="336"/>
      <c r="E24" s="70" t="s">
        <v>141</v>
      </c>
      <c r="F24" s="58" t="s">
        <v>142</v>
      </c>
    </row>
    <row r="25" spans="2:7" s="178" customFormat="1" ht="15.95" customHeight="1">
      <c r="B25" s="57" t="s">
        <v>133</v>
      </c>
      <c r="C25" s="331" t="s">
        <v>170</v>
      </c>
      <c r="D25" s="331"/>
      <c r="E25" s="71">
        <v>8.3299999999999999E-2</v>
      </c>
      <c r="F25" s="43">
        <f>E25*$F$21</f>
        <v>326.95</v>
      </c>
      <c r="G25" s="181"/>
    </row>
    <row r="26" spans="2:7" s="178" customFormat="1" ht="15.95" customHeight="1">
      <c r="B26" s="72" t="s">
        <v>135</v>
      </c>
      <c r="C26" s="73" t="s">
        <v>171</v>
      </c>
      <c r="D26" s="74"/>
      <c r="E26" s="75">
        <v>9.0899999999999995E-2</v>
      </c>
      <c r="F26" s="76">
        <f>E26*$F$21</f>
        <v>356.78</v>
      </c>
    </row>
    <row r="27" spans="2:7" s="178" customFormat="1" ht="15.95" customHeight="1">
      <c r="B27" s="57" t="s">
        <v>162</v>
      </c>
      <c r="C27" s="341" t="s">
        <v>172</v>
      </c>
      <c r="D27" s="362"/>
      <c r="E27" s="77">
        <v>3.0099999999999998E-2</v>
      </c>
      <c r="F27" s="43">
        <f>E27*$F$21</f>
        <v>118.14</v>
      </c>
    </row>
    <row r="28" spans="2:7" s="178" customFormat="1" ht="15.95" customHeight="1">
      <c r="B28" s="378" t="s">
        <v>173</v>
      </c>
      <c r="C28" s="379"/>
      <c r="D28" s="380"/>
      <c r="E28" s="78">
        <f>SUM(E25:E27)</f>
        <v>0.20430000000000001</v>
      </c>
      <c r="F28" s="79">
        <f>SUM(F25:F27)</f>
        <v>801.87</v>
      </c>
    </row>
    <row r="29" spans="2:7" s="178" customFormat="1" ht="18" customHeight="1">
      <c r="B29" s="80"/>
      <c r="C29" s="80"/>
      <c r="D29" s="80"/>
      <c r="E29" s="80"/>
      <c r="F29" s="81"/>
    </row>
    <row r="30" spans="2:7" s="178" customFormat="1" ht="39.75" customHeight="1">
      <c r="B30" s="59" t="s">
        <v>250</v>
      </c>
      <c r="C30" s="336" t="s">
        <v>175</v>
      </c>
      <c r="D30" s="336"/>
      <c r="E30" s="70" t="s">
        <v>141</v>
      </c>
      <c r="F30" s="58" t="s">
        <v>142</v>
      </c>
    </row>
    <row r="31" spans="2:7" s="178" customFormat="1" ht="12" customHeight="1">
      <c r="B31" s="57" t="s">
        <v>133</v>
      </c>
      <c r="C31" s="410" t="s">
        <v>176</v>
      </c>
      <c r="D31" s="410"/>
      <c r="E31" s="137">
        <v>0.2</v>
      </c>
      <c r="F31" s="56">
        <f t="shared" ref="F31:F38" si="0">E31*($F$21+$F$28)</f>
        <v>945.37</v>
      </c>
    </row>
    <row r="32" spans="2:7" s="178" customFormat="1" ht="12" customHeight="1">
      <c r="B32" s="57" t="s">
        <v>135</v>
      </c>
      <c r="C32" s="405" t="s">
        <v>177</v>
      </c>
      <c r="D32" s="405"/>
      <c r="E32" s="137">
        <v>2.5000000000000001E-2</v>
      </c>
      <c r="F32" s="56">
        <f t="shared" si="0"/>
        <v>118.17</v>
      </c>
    </row>
    <row r="33" spans="2:18" s="178" customFormat="1" ht="14.25" customHeight="1">
      <c r="B33" s="57" t="s">
        <v>162</v>
      </c>
      <c r="C33" s="387" t="s">
        <v>178</v>
      </c>
      <c r="D33" s="388"/>
      <c r="E33" s="137">
        <v>0.03</v>
      </c>
      <c r="F33" s="56">
        <f t="shared" si="0"/>
        <v>141.81</v>
      </c>
    </row>
    <row r="34" spans="2:18" s="178" customFormat="1" ht="12" customHeight="1">
      <c r="B34" s="57" t="s">
        <v>164</v>
      </c>
      <c r="C34" s="405" t="s">
        <v>179</v>
      </c>
      <c r="D34" s="405"/>
      <c r="E34" s="137">
        <v>1.4999999999999999E-2</v>
      </c>
      <c r="F34" s="56">
        <f t="shared" si="0"/>
        <v>70.900000000000006</v>
      </c>
    </row>
    <row r="35" spans="2:18" s="178" customFormat="1" ht="12" customHeight="1">
      <c r="B35" s="57" t="s">
        <v>180</v>
      </c>
      <c r="C35" s="405" t="s">
        <v>181</v>
      </c>
      <c r="D35" s="405"/>
      <c r="E35" s="137">
        <v>0.01</v>
      </c>
      <c r="F35" s="56">
        <f t="shared" si="0"/>
        <v>47.27</v>
      </c>
    </row>
    <row r="36" spans="2:18" s="178" customFormat="1" ht="13.5" customHeight="1">
      <c r="B36" s="57" t="s">
        <v>182</v>
      </c>
      <c r="C36" s="411" t="s">
        <v>183</v>
      </c>
      <c r="D36" s="411"/>
      <c r="E36" s="137">
        <v>6.0000000000000001E-3</v>
      </c>
      <c r="F36" s="56">
        <f t="shared" si="0"/>
        <v>28.36</v>
      </c>
    </row>
    <row r="37" spans="2:18" s="178" customFormat="1" ht="12.75">
      <c r="B37" s="57" t="s">
        <v>184</v>
      </c>
      <c r="C37" s="405" t="s">
        <v>185</v>
      </c>
      <c r="D37" s="405"/>
      <c r="E37" s="137">
        <v>2E-3</v>
      </c>
      <c r="F37" s="56">
        <f t="shared" si="0"/>
        <v>9.4499999999999993</v>
      </c>
    </row>
    <row r="38" spans="2:18" s="178" customFormat="1" ht="12" customHeight="1">
      <c r="B38" s="57" t="s">
        <v>186</v>
      </c>
      <c r="C38" s="405" t="s">
        <v>187</v>
      </c>
      <c r="D38" s="405"/>
      <c r="E38" s="137">
        <v>0.08</v>
      </c>
      <c r="F38" s="56">
        <f t="shared" si="0"/>
        <v>378.15</v>
      </c>
      <c r="G38" s="182"/>
    </row>
    <row r="39" spans="2:18" s="178" customFormat="1" ht="22.5" customHeight="1">
      <c r="B39" s="330" t="s">
        <v>188</v>
      </c>
      <c r="C39" s="330"/>
      <c r="D39" s="330"/>
      <c r="E39" s="83">
        <f>SUM(E31:E38)</f>
        <v>0.36799999999999999</v>
      </c>
      <c r="F39" s="79">
        <f>SUM(F31:F38)</f>
        <v>1739.48</v>
      </c>
      <c r="G39" s="406"/>
      <c r="H39" s="407"/>
      <c r="I39" s="407"/>
      <c r="J39" s="407"/>
      <c r="K39" s="407"/>
      <c r="L39" s="407"/>
      <c r="M39" s="183"/>
      <c r="N39" s="183"/>
      <c r="O39" s="183"/>
      <c r="P39" s="183"/>
    </row>
    <row r="40" spans="2:18" s="178" customFormat="1" ht="12.75">
      <c r="B40" s="80"/>
      <c r="C40" s="80"/>
      <c r="D40" s="80"/>
      <c r="E40" s="80"/>
      <c r="F40" s="81"/>
    </row>
    <row r="41" spans="2:18" s="178" customFormat="1" ht="25.5">
      <c r="B41" s="59" t="s">
        <v>251</v>
      </c>
      <c r="C41" s="336" t="s">
        <v>190</v>
      </c>
      <c r="D41" s="336"/>
      <c r="E41" s="336"/>
      <c r="F41" s="58" t="s">
        <v>142</v>
      </c>
      <c r="I41" s="184"/>
    </row>
    <row r="42" spans="2:18" s="186" customFormat="1" ht="16.5" customHeight="1">
      <c r="B42" s="57" t="s">
        <v>133</v>
      </c>
      <c r="C42" s="344" t="s">
        <v>191</v>
      </c>
      <c r="D42" s="344"/>
      <c r="E42" s="344"/>
      <c r="F42" s="66">
        <f>IF(2*H42*21-(D11*0.06)&lt;0,0,2*H42*21-(D11*0.06))</f>
        <v>12.72</v>
      </c>
      <c r="G42" s="155" t="s">
        <v>192</v>
      </c>
      <c r="H42" s="247">
        <f>'Base para Vale Transporte PR'!E26</f>
        <v>5.91</v>
      </c>
      <c r="I42" s="408"/>
      <c r="J42" s="409"/>
      <c r="K42" s="409"/>
      <c r="L42" s="409"/>
      <c r="M42" s="409"/>
      <c r="N42" s="409"/>
      <c r="O42" s="185"/>
      <c r="P42" s="185"/>
      <c r="Q42" s="185"/>
      <c r="R42" s="185"/>
    </row>
    <row r="43" spans="2:18" s="186" customFormat="1" ht="27" customHeight="1">
      <c r="B43" s="57" t="s">
        <v>135</v>
      </c>
      <c r="C43" s="344" t="s">
        <v>193</v>
      </c>
      <c r="D43" s="344"/>
      <c r="E43" s="344"/>
      <c r="F43" s="43">
        <f>H43-(H43*0.2)</f>
        <v>0</v>
      </c>
      <c r="G43" s="155" t="s">
        <v>194</v>
      </c>
      <c r="H43" s="108"/>
      <c r="I43" s="385" t="s">
        <v>283</v>
      </c>
      <c r="J43" s="386"/>
      <c r="K43" s="386"/>
      <c r="L43" s="386"/>
      <c r="M43" s="386"/>
      <c r="N43" s="386"/>
    </row>
    <row r="44" spans="2:18" s="186" customFormat="1" ht="12.75">
      <c r="B44" s="57" t="s">
        <v>162</v>
      </c>
      <c r="C44" s="331" t="s">
        <v>195</v>
      </c>
      <c r="D44" s="331"/>
      <c r="E44" s="331"/>
      <c r="F44" s="43">
        <v>75.5</v>
      </c>
      <c r="G44" s="187"/>
      <c r="I44" s="188"/>
    </row>
    <row r="45" spans="2:18" s="186" customFormat="1" ht="12.75">
      <c r="B45" s="57" t="s">
        <v>164</v>
      </c>
      <c r="C45" s="371" t="s">
        <v>196</v>
      </c>
      <c r="D45" s="372"/>
      <c r="E45" s="373"/>
      <c r="F45" s="85">
        <v>0</v>
      </c>
    </row>
    <row r="46" spans="2:18" s="189" customFormat="1" ht="12.75">
      <c r="B46" s="57" t="s">
        <v>180</v>
      </c>
      <c r="C46" s="345" t="s">
        <v>252</v>
      </c>
      <c r="D46" s="374"/>
      <c r="E46" s="375"/>
      <c r="F46" s="43">
        <v>25</v>
      </c>
      <c r="G46" s="412"/>
      <c r="H46" s="413"/>
      <c r="I46" s="413"/>
      <c r="J46" s="413"/>
      <c r="K46" s="413"/>
      <c r="L46" s="413"/>
      <c r="M46" s="413"/>
      <c r="N46" s="413"/>
      <c r="O46" s="413"/>
      <c r="P46" s="413"/>
    </row>
    <row r="47" spans="2:18" s="189" customFormat="1" ht="12.75">
      <c r="B47" s="57" t="s">
        <v>182</v>
      </c>
      <c r="C47" s="397" t="s">
        <v>198</v>
      </c>
      <c r="D47" s="368"/>
      <c r="E47" s="368"/>
      <c r="F47" s="76">
        <v>0</v>
      </c>
      <c r="G47" s="416"/>
      <c r="H47" s="417"/>
      <c r="I47" s="417"/>
      <c r="J47" s="417"/>
      <c r="K47" s="417"/>
      <c r="L47" s="417"/>
      <c r="M47" s="417"/>
      <c r="N47" s="417"/>
      <c r="O47" s="417"/>
      <c r="P47" s="417"/>
    </row>
    <row r="48" spans="2:18" s="186" customFormat="1" ht="12.75">
      <c r="B48" s="330" t="s">
        <v>199</v>
      </c>
      <c r="C48" s="330"/>
      <c r="D48" s="330"/>
      <c r="E48" s="330"/>
      <c r="F48" s="79">
        <f>SUM(F42:F47)</f>
        <v>113.22</v>
      </c>
      <c r="G48" s="187"/>
    </row>
    <row r="49" spans="2:20" s="189" customFormat="1" ht="12.75">
      <c r="B49" s="86"/>
      <c r="C49" s="86"/>
      <c r="D49" s="86"/>
      <c r="E49" s="86"/>
      <c r="F49" s="87"/>
    </row>
    <row r="50" spans="2:20" s="189" customFormat="1" ht="12.75">
      <c r="B50" s="59">
        <v>2</v>
      </c>
      <c r="C50" s="346" t="s">
        <v>253</v>
      </c>
      <c r="D50" s="347"/>
      <c r="E50" s="348"/>
      <c r="F50" s="58" t="s">
        <v>142</v>
      </c>
    </row>
    <row r="51" spans="2:20" s="189" customFormat="1" ht="12.75">
      <c r="B51" s="57" t="s">
        <v>133</v>
      </c>
      <c r="C51" s="341" t="s">
        <v>201</v>
      </c>
      <c r="D51" s="342"/>
      <c r="E51" s="362"/>
      <c r="F51" s="43">
        <f>SUM(F28)</f>
        <v>801.87</v>
      </c>
    </row>
    <row r="52" spans="2:20" s="189" customFormat="1" ht="12.75">
      <c r="B52" s="57" t="s">
        <v>135</v>
      </c>
      <c r="C52" s="341" t="s">
        <v>202</v>
      </c>
      <c r="D52" s="342"/>
      <c r="E52" s="362"/>
      <c r="F52" s="43">
        <f>F39</f>
        <v>1739.48</v>
      </c>
    </row>
    <row r="53" spans="2:20" s="190" customFormat="1" ht="15.75" customHeight="1">
      <c r="B53" s="57" t="s">
        <v>162</v>
      </c>
      <c r="C53" s="341" t="s">
        <v>190</v>
      </c>
      <c r="D53" s="342"/>
      <c r="E53" s="362"/>
      <c r="F53" s="43">
        <f>F48</f>
        <v>113.22</v>
      </c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</row>
    <row r="54" spans="2:20" s="189" customFormat="1" ht="15.75" customHeight="1">
      <c r="B54" s="370" t="s">
        <v>188</v>
      </c>
      <c r="C54" s="370"/>
      <c r="D54" s="370"/>
      <c r="E54" s="370"/>
      <c r="F54" s="67">
        <f>SUM(F51:F53)</f>
        <v>2654.57</v>
      </c>
    </row>
    <row r="55" spans="2:20" s="189" customFormat="1" ht="12.75">
      <c r="B55" s="153"/>
      <c r="C55" s="153"/>
      <c r="D55" s="153"/>
      <c r="E55" s="153"/>
      <c r="F55" s="69"/>
    </row>
    <row r="56" spans="2:20" s="189" customFormat="1" ht="16.5" customHeight="1">
      <c r="B56" s="346" t="s">
        <v>203</v>
      </c>
      <c r="C56" s="347"/>
      <c r="D56" s="347"/>
      <c r="E56" s="347"/>
      <c r="F56" s="348"/>
    </row>
    <row r="57" spans="2:20" s="178" customFormat="1" ht="12.75">
      <c r="B57" s="59"/>
      <c r="C57" s="336" t="s">
        <v>204</v>
      </c>
      <c r="D57" s="336"/>
      <c r="E57" s="70" t="s">
        <v>141</v>
      </c>
      <c r="F57" s="58" t="s">
        <v>142</v>
      </c>
    </row>
    <row r="58" spans="2:20" s="186" customFormat="1" ht="12.75">
      <c r="B58" s="57" t="s">
        <v>133</v>
      </c>
      <c r="C58" s="344" t="s">
        <v>205</v>
      </c>
      <c r="D58" s="344"/>
      <c r="E58" s="82">
        <v>4.1999999999999997E-3</v>
      </c>
      <c r="F58" s="43">
        <f>E58*$F$21</f>
        <v>16.489999999999998</v>
      </c>
    </row>
    <row r="59" spans="2:20" s="189" customFormat="1" ht="12.75">
      <c r="B59" s="57" t="s">
        <v>135</v>
      </c>
      <c r="C59" s="344" t="s">
        <v>206</v>
      </c>
      <c r="D59" s="344"/>
      <c r="E59" s="82">
        <v>2.9999999999999997E-4</v>
      </c>
      <c r="F59" s="43">
        <f>E59*$F$21</f>
        <v>1.18</v>
      </c>
    </row>
    <row r="60" spans="2:20" s="189" customFormat="1" ht="12.75">
      <c r="B60" s="57" t="s">
        <v>164</v>
      </c>
      <c r="C60" s="367" t="s">
        <v>207</v>
      </c>
      <c r="D60" s="367"/>
      <c r="E60" s="82">
        <v>1.9400000000000001E-2</v>
      </c>
      <c r="F60" s="43">
        <f>E60*$F$21</f>
        <v>76.150000000000006</v>
      </c>
      <c r="G60" s="414"/>
      <c r="H60" s="415"/>
      <c r="I60" s="415"/>
      <c r="J60" s="415"/>
      <c r="K60" s="415"/>
      <c r="L60" s="415"/>
      <c r="M60" s="415"/>
      <c r="N60" s="415"/>
      <c r="O60" s="191"/>
      <c r="P60" s="191"/>
      <c r="Q60" s="191"/>
    </row>
    <row r="61" spans="2:20" s="191" customFormat="1" ht="12.75">
      <c r="B61" s="57" t="s">
        <v>180</v>
      </c>
      <c r="C61" s="368" t="s">
        <v>254</v>
      </c>
      <c r="D61" s="368"/>
      <c r="E61" s="82">
        <v>7.1000000000000004E-3</v>
      </c>
      <c r="F61" s="43">
        <f>E61*$F$60</f>
        <v>0.54</v>
      </c>
    </row>
    <row r="62" spans="2:20" s="191" customFormat="1" ht="12.75">
      <c r="B62" s="57" t="s">
        <v>182</v>
      </c>
      <c r="C62" s="368" t="s">
        <v>209</v>
      </c>
      <c r="D62" s="368"/>
      <c r="E62" s="82">
        <v>0.04</v>
      </c>
      <c r="F62" s="43">
        <f>E62*$F$21</f>
        <v>157</v>
      </c>
      <c r="G62" s="192"/>
    </row>
    <row r="63" spans="2:20" s="191" customFormat="1" ht="12.75">
      <c r="B63" s="330" t="s">
        <v>188</v>
      </c>
      <c r="C63" s="330"/>
      <c r="D63" s="330"/>
      <c r="E63" s="83">
        <f>SUM(E58:E62)</f>
        <v>7.0999999999999994E-2</v>
      </c>
      <c r="F63" s="79">
        <f>SUM(F58:F62)</f>
        <v>251.36</v>
      </c>
      <c r="G63" s="193"/>
    </row>
    <row r="64" spans="2:20" s="191" customFormat="1" ht="16.5" customHeight="1">
      <c r="B64" s="153"/>
      <c r="C64" s="153"/>
      <c r="D64" s="153"/>
      <c r="E64" s="153"/>
      <c r="F64" s="69"/>
    </row>
    <row r="65" spans="2:7" s="186" customFormat="1" ht="12.75">
      <c r="B65" s="363" t="s">
        <v>210</v>
      </c>
      <c r="C65" s="364"/>
      <c r="D65" s="364"/>
      <c r="E65" s="364"/>
      <c r="F65" s="365"/>
    </row>
    <row r="66" spans="2:7" s="189" customFormat="1" ht="30" customHeight="1">
      <c r="B66" s="59" t="s">
        <v>255</v>
      </c>
      <c r="C66" s="366" t="s">
        <v>212</v>
      </c>
      <c r="D66" s="366"/>
      <c r="E66" s="366"/>
      <c r="F66" s="58" t="s">
        <v>142</v>
      </c>
    </row>
    <row r="67" spans="2:7" s="178" customFormat="1" ht="12.75">
      <c r="B67" s="57" t="s">
        <v>133</v>
      </c>
      <c r="C67" s="344" t="s">
        <v>213</v>
      </c>
      <c r="D67" s="344"/>
      <c r="E67" s="82">
        <v>1.7000000000000001E-2</v>
      </c>
      <c r="F67" s="43">
        <f t="shared" ref="F67:F74" si="1">E67*$F$21</f>
        <v>66.73</v>
      </c>
    </row>
    <row r="68" spans="2:7" s="178" customFormat="1" ht="12.75">
      <c r="B68" s="57" t="s">
        <v>135</v>
      </c>
      <c r="C68" s="341" t="s">
        <v>214</v>
      </c>
      <c r="D68" s="362"/>
      <c r="E68" s="82">
        <v>2.8E-3</v>
      </c>
      <c r="F68" s="43">
        <f t="shared" si="1"/>
        <v>10.99</v>
      </c>
    </row>
    <row r="69" spans="2:7" s="178" customFormat="1" ht="12.75">
      <c r="B69" s="57" t="s">
        <v>162</v>
      </c>
      <c r="C69" s="344" t="s">
        <v>215</v>
      </c>
      <c r="D69" s="344"/>
      <c r="E69" s="82">
        <v>8.0000000000000004E-4</v>
      </c>
      <c r="F69" s="43">
        <f t="shared" si="1"/>
        <v>3.14</v>
      </c>
    </row>
    <row r="70" spans="2:7" s="178" customFormat="1" ht="12.75">
      <c r="B70" s="57" t="s">
        <v>164</v>
      </c>
      <c r="C70" s="344" t="s">
        <v>216</v>
      </c>
      <c r="D70" s="344"/>
      <c r="E70" s="82">
        <v>3.3E-3</v>
      </c>
      <c r="F70" s="43">
        <f t="shared" si="1"/>
        <v>12.95</v>
      </c>
    </row>
    <row r="71" spans="2:7" s="178" customFormat="1" ht="12.75">
      <c r="B71" s="57" t="s">
        <v>180</v>
      </c>
      <c r="C71" s="344" t="s">
        <v>217</v>
      </c>
      <c r="D71" s="344"/>
      <c r="E71" s="82">
        <v>5.9999999999999995E-4</v>
      </c>
      <c r="F71" s="43">
        <f t="shared" si="1"/>
        <v>2.36</v>
      </c>
    </row>
    <row r="72" spans="2:7" s="178" customFormat="1" ht="12.75">
      <c r="B72" s="57" t="s">
        <v>182</v>
      </c>
      <c r="C72" s="344" t="s">
        <v>218</v>
      </c>
      <c r="D72" s="344"/>
      <c r="E72" s="82">
        <v>0</v>
      </c>
      <c r="F72" s="43">
        <f t="shared" si="1"/>
        <v>0</v>
      </c>
    </row>
    <row r="73" spans="2:7" s="178" customFormat="1" ht="12.75">
      <c r="B73" s="57" t="s">
        <v>184</v>
      </c>
      <c r="C73" s="341" t="s">
        <v>165</v>
      </c>
      <c r="D73" s="362"/>
      <c r="E73" s="82">
        <v>0</v>
      </c>
      <c r="F73" s="43">
        <f t="shared" si="1"/>
        <v>0</v>
      </c>
    </row>
    <row r="74" spans="2:7" s="178" customFormat="1" ht="12.75">
      <c r="B74" s="57" t="s">
        <v>186</v>
      </c>
      <c r="C74" s="344" t="s">
        <v>165</v>
      </c>
      <c r="D74" s="344"/>
      <c r="E74" s="82">
        <v>0</v>
      </c>
      <c r="F74" s="43">
        <f t="shared" si="1"/>
        <v>0</v>
      </c>
      <c r="G74" s="192"/>
    </row>
    <row r="75" spans="2:7" s="189" customFormat="1" ht="12.75">
      <c r="B75" s="330" t="s">
        <v>173</v>
      </c>
      <c r="C75" s="330"/>
      <c r="D75" s="330"/>
      <c r="E75" s="83">
        <f>SUM(E67:E74)</f>
        <v>2.4500000000000001E-2</v>
      </c>
      <c r="F75" s="90">
        <f>SUM(F67:F74)</f>
        <v>96.17</v>
      </c>
      <c r="G75" s="193"/>
    </row>
    <row r="76" spans="2:7" s="189" customFormat="1" ht="12.75">
      <c r="B76" s="355"/>
      <c r="C76" s="356"/>
      <c r="D76" s="356"/>
      <c r="E76" s="356"/>
      <c r="F76" s="357"/>
    </row>
    <row r="77" spans="2:7" s="191" customFormat="1" ht="25.5">
      <c r="B77" s="59" t="s">
        <v>256</v>
      </c>
      <c r="C77" s="336" t="s">
        <v>220</v>
      </c>
      <c r="D77" s="336"/>
      <c r="E77" s="336"/>
      <c r="F77" s="91" t="s">
        <v>142</v>
      </c>
    </row>
    <row r="78" spans="2:7" s="186" customFormat="1" ht="15.75" customHeight="1">
      <c r="B78" s="57" t="s">
        <v>133</v>
      </c>
      <c r="C78" s="344" t="s">
        <v>221</v>
      </c>
      <c r="D78" s="344"/>
      <c r="E78" s="345"/>
      <c r="F78" s="92">
        <v>0</v>
      </c>
    </row>
    <row r="79" spans="2:7" s="189" customFormat="1" ht="15.75" customHeight="1">
      <c r="B79" s="358" t="s">
        <v>166</v>
      </c>
      <c r="C79" s="358"/>
      <c r="D79" s="358"/>
      <c r="E79" s="358"/>
      <c r="F79" s="93">
        <f>F78</f>
        <v>0</v>
      </c>
    </row>
    <row r="80" spans="2:7" s="189" customFormat="1" ht="12.75">
      <c r="B80" s="359"/>
      <c r="C80" s="360"/>
      <c r="D80" s="360"/>
      <c r="E80" s="360"/>
      <c r="F80" s="361"/>
    </row>
    <row r="81" spans="2:6" s="191" customFormat="1" ht="16.5" customHeight="1">
      <c r="B81" s="350" t="s">
        <v>257</v>
      </c>
      <c r="C81" s="350"/>
      <c r="D81" s="350"/>
      <c r="E81" s="350"/>
      <c r="F81" s="350"/>
    </row>
    <row r="82" spans="2:6" s="191" customFormat="1" ht="12.75">
      <c r="B82" s="94">
        <v>4</v>
      </c>
      <c r="C82" s="350" t="s">
        <v>223</v>
      </c>
      <c r="D82" s="350"/>
      <c r="E82" s="350"/>
      <c r="F82" s="95" t="s">
        <v>142</v>
      </c>
    </row>
    <row r="83" spans="2:6" s="191" customFormat="1" ht="18.600000000000001" customHeight="1">
      <c r="B83" s="96" t="s">
        <v>224</v>
      </c>
      <c r="C83" s="97" t="s">
        <v>212</v>
      </c>
      <c r="D83" s="98"/>
      <c r="E83" s="99"/>
      <c r="F83" s="100">
        <f>F75</f>
        <v>96.17</v>
      </c>
    </row>
    <row r="84" spans="2:6" s="191" customFormat="1" ht="12.75">
      <c r="B84" s="101" t="s">
        <v>225</v>
      </c>
      <c r="C84" s="351" t="s">
        <v>226</v>
      </c>
      <c r="D84" s="352"/>
      <c r="E84" s="353"/>
      <c r="F84" s="100">
        <f>F79</f>
        <v>0</v>
      </c>
    </row>
    <row r="85" spans="2:6" s="191" customFormat="1" ht="12.75">
      <c r="B85" s="330" t="s">
        <v>188</v>
      </c>
      <c r="C85" s="330"/>
      <c r="D85" s="330"/>
      <c r="E85" s="330"/>
      <c r="F85" s="102">
        <f>SUM(F83:F84)</f>
        <v>96.17</v>
      </c>
    </row>
    <row r="86" spans="2:6" s="191" customFormat="1" ht="12.75">
      <c r="B86" s="153"/>
      <c r="C86" s="153"/>
      <c r="D86" s="153"/>
      <c r="E86" s="153"/>
      <c r="F86" s="167"/>
    </row>
    <row r="87" spans="2:6" s="191" customFormat="1" ht="15" customHeight="1">
      <c r="B87" s="354" t="s">
        <v>227</v>
      </c>
      <c r="C87" s="354"/>
      <c r="D87" s="354"/>
      <c r="E87" s="354"/>
      <c r="F87" s="354"/>
    </row>
    <row r="88" spans="2:6" s="186" customFormat="1" ht="16.5" customHeight="1">
      <c r="B88" s="59"/>
      <c r="C88" s="336" t="s">
        <v>228</v>
      </c>
      <c r="D88" s="336"/>
      <c r="E88" s="336"/>
      <c r="F88" s="91" t="s">
        <v>142</v>
      </c>
    </row>
    <row r="89" spans="2:6" s="191" customFormat="1" ht="15" customHeight="1">
      <c r="B89" s="57" t="s">
        <v>133</v>
      </c>
      <c r="C89" s="344" t="s">
        <v>229</v>
      </c>
      <c r="D89" s="344"/>
      <c r="E89" s="345"/>
      <c r="F89" s="104">
        <v>0</v>
      </c>
    </row>
    <row r="90" spans="2:6" s="191" customFormat="1" ht="12.75">
      <c r="B90" s="57" t="s">
        <v>135</v>
      </c>
      <c r="C90" s="341" t="s">
        <v>230</v>
      </c>
      <c r="D90" s="342"/>
      <c r="E90" s="343"/>
      <c r="F90" s="92">
        <v>0</v>
      </c>
    </row>
    <row r="91" spans="2:6" s="191" customFormat="1" ht="12.75">
      <c r="B91" s="57" t="s">
        <v>162</v>
      </c>
      <c r="C91" s="344" t="s">
        <v>231</v>
      </c>
      <c r="D91" s="344"/>
      <c r="E91" s="345"/>
      <c r="F91" s="92">
        <v>0</v>
      </c>
    </row>
    <row r="92" spans="2:6" s="178" customFormat="1" ht="12.75">
      <c r="B92" s="330" t="s">
        <v>166</v>
      </c>
      <c r="C92" s="330"/>
      <c r="D92" s="330"/>
      <c r="E92" s="330"/>
      <c r="F92" s="105">
        <f>SUM(F89:F91)</f>
        <v>0</v>
      </c>
    </row>
    <row r="93" spans="2:6" s="191" customFormat="1" ht="12.75">
      <c r="B93" s="153"/>
      <c r="C93" s="153"/>
      <c r="D93" s="153"/>
      <c r="E93" s="153"/>
      <c r="F93" s="69"/>
    </row>
    <row r="94" spans="2:6" s="178" customFormat="1" ht="16.5" customHeight="1">
      <c r="B94" s="346" t="s">
        <v>232</v>
      </c>
      <c r="C94" s="347"/>
      <c r="D94" s="347"/>
      <c r="E94" s="347"/>
      <c r="F94" s="348"/>
    </row>
    <row r="95" spans="2:6" s="178" customFormat="1" ht="12.75">
      <c r="B95" s="59"/>
      <c r="C95" s="59" t="s">
        <v>233</v>
      </c>
      <c r="D95" s="349" t="s">
        <v>141</v>
      </c>
      <c r="E95" s="349"/>
      <c r="F95" s="58" t="s">
        <v>142</v>
      </c>
    </row>
    <row r="96" spans="2:6" s="178" customFormat="1" ht="16.5" customHeight="1">
      <c r="B96" s="57" t="s">
        <v>133</v>
      </c>
      <c r="C96" s="52" t="s">
        <v>234</v>
      </c>
      <c r="D96" s="338">
        <v>0.05</v>
      </c>
      <c r="E96" s="338"/>
      <c r="F96" s="56">
        <f>D96*F111</f>
        <v>346.36</v>
      </c>
    </row>
    <row r="97" spans="2:7" s="178" customFormat="1" ht="15.95" customHeight="1">
      <c r="B97" s="55" t="s">
        <v>135</v>
      </c>
      <c r="C97" s="52" t="s">
        <v>235</v>
      </c>
      <c r="D97" s="338">
        <v>0.1</v>
      </c>
      <c r="E97" s="338"/>
      <c r="F97" s="56">
        <f>(F111+F96)*D97</f>
        <v>727.35</v>
      </c>
    </row>
    <row r="98" spans="2:7" s="178" customFormat="1" ht="16.5" customHeight="1">
      <c r="B98" s="339" t="s">
        <v>162</v>
      </c>
      <c r="C98" s="54" t="s">
        <v>140</v>
      </c>
      <c r="D98" s="338">
        <f>SUM(D99:E102)</f>
        <v>0.1293</v>
      </c>
      <c r="E98" s="338"/>
      <c r="F98" s="56">
        <v>0</v>
      </c>
      <c r="G98" s="194"/>
    </row>
    <row r="99" spans="2:7" s="195" customFormat="1" ht="15.95" customHeight="1">
      <c r="B99" s="339"/>
      <c r="C99" s="54" t="s">
        <v>236</v>
      </c>
      <c r="D99" s="338">
        <v>1.6500000000000001E-2</v>
      </c>
      <c r="E99" s="338"/>
      <c r="F99" s="56">
        <f>($F$111+$F$96+$F$97)/(1-$D$98)*D99</f>
        <v>151.62</v>
      </c>
      <c r="G99" s="197"/>
    </row>
    <row r="100" spans="2:7" s="195" customFormat="1" ht="15.95" customHeight="1">
      <c r="B100" s="339"/>
      <c r="C100" s="54" t="s">
        <v>237</v>
      </c>
      <c r="D100" s="338">
        <v>7.5999999999999998E-2</v>
      </c>
      <c r="E100" s="338"/>
      <c r="F100" s="56">
        <f>($F$111+$F$96+$F$97)/(1-$D$98)*D100</f>
        <v>698.36</v>
      </c>
      <c r="G100" s="197"/>
    </row>
    <row r="101" spans="2:7" s="195" customFormat="1" ht="15.95" customHeight="1">
      <c r="B101" s="339"/>
      <c r="C101" s="54" t="s">
        <v>238</v>
      </c>
      <c r="D101" s="338">
        <v>0</v>
      </c>
      <c r="E101" s="338"/>
      <c r="F101" s="56">
        <f>($F$111+$F$96+$F$97)/(1-$D$98)*D101</f>
        <v>0</v>
      </c>
      <c r="G101" s="197"/>
    </row>
    <row r="102" spans="2:7" s="178" customFormat="1" ht="12.75">
      <c r="B102" s="339"/>
      <c r="C102" s="116" t="s">
        <v>239</v>
      </c>
      <c r="D102" s="340">
        <f>'Média ISS - PR e SC'!D53</f>
        <v>3.6799999999999999E-2</v>
      </c>
      <c r="E102" s="340"/>
      <c r="F102" s="43">
        <f>($F$111+$F$96+$F$97)/(1-$D$98)*D102</f>
        <v>338.15</v>
      </c>
      <c r="G102" s="198"/>
    </row>
    <row r="103" spans="2:7" s="178" customFormat="1" ht="15.95" customHeight="1">
      <c r="B103" s="332" t="s">
        <v>240</v>
      </c>
      <c r="C103" s="333"/>
      <c r="D103" s="419">
        <f>SUM(D96:E98)</f>
        <v>0.27929999999999999</v>
      </c>
      <c r="E103" s="420"/>
      <c r="F103" s="177">
        <f>F96+F97+F99+F100+F101+F102</f>
        <v>2261.84</v>
      </c>
      <c r="G103" s="193"/>
    </row>
    <row r="104" spans="2:7" s="178" customFormat="1" ht="15.95" customHeight="1">
      <c r="B104" s="86"/>
      <c r="C104" s="86"/>
      <c r="D104" s="86"/>
      <c r="E104" s="86"/>
      <c r="F104" s="87"/>
    </row>
    <row r="105" spans="2:7" s="178" customFormat="1" ht="19.5" customHeight="1">
      <c r="B105" s="336" t="s">
        <v>148</v>
      </c>
      <c r="C105" s="336"/>
      <c r="D105" s="336"/>
      <c r="E105" s="336"/>
      <c r="F105" s="58" t="s">
        <v>142</v>
      </c>
    </row>
    <row r="106" spans="2:7" s="178" customFormat="1" ht="12.75">
      <c r="B106" s="57" t="s">
        <v>133</v>
      </c>
      <c r="C106" s="337" t="s">
        <v>241</v>
      </c>
      <c r="D106" s="337"/>
      <c r="E106" s="337"/>
      <c r="F106" s="43">
        <f>F21</f>
        <v>3925</v>
      </c>
    </row>
    <row r="107" spans="2:7" s="178" customFormat="1" ht="13.9" customHeight="1">
      <c r="B107" s="57" t="s">
        <v>135</v>
      </c>
      <c r="C107" s="391" t="s">
        <v>242</v>
      </c>
      <c r="D107" s="392"/>
      <c r="E107" s="393"/>
      <c r="F107" s="43">
        <f>F54</f>
        <v>2654.57</v>
      </c>
    </row>
    <row r="108" spans="2:7" s="178" customFormat="1" ht="14.45" customHeight="1">
      <c r="B108" s="57" t="s">
        <v>162</v>
      </c>
      <c r="C108" s="391" t="s">
        <v>243</v>
      </c>
      <c r="D108" s="392"/>
      <c r="E108" s="393"/>
      <c r="F108" s="43">
        <f>F63</f>
        <v>251.36</v>
      </c>
    </row>
    <row r="109" spans="2:7" s="178" customFormat="1" ht="12.75">
      <c r="B109" s="57" t="s">
        <v>164</v>
      </c>
      <c r="C109" s="337" t="s">
        <v>210</v>
      </c>
      <c r="D109" s="337"/>
      <c r="E109" s="337"/>
      <c r="F109" s="43">
        <f>F85</f>
        <v>96.17</v>
      </c>
    </row>
    <row r="110" spans="2:7" s="178" customFormat="1" ht="15.75" customHeight="1">
      <c r="B110" s="57" t="s">
        <v>180</v>
      </c>
      <c r="C110" s="337" t="s">
        <v>244</v>
      </c>
      <c r="D110" s="337"/>
      <c r="E110" s="337"/>
      <c r="F110" s="43">
        <f>F92</f>
        <v>0</v>
      </c>
    </row>
    <row r="111" spans="2:7" s="191" customFormat="1" ht="12.75">
      <c r="B111" s="330" t="s">
        <v>245</v>
      </c>
      <c r="C111" s="330"/>
      <c r="D111" s="330"/>
      <c r="E111" s="330"/>
      <c r="F111" s="79">
        <f>SUM(F106:F110)</f>
        <v>6927.1</v>
      </c>
    </row>
    <row r="112" spans="2:7" s="195" customFormat="1" ht="15" customHeight="1">
      <c r="B112" s="57" t="s">
        <v>182</v>
      </c>
      <c r="C112" s="331" t="s">
        <v>232</v>
      </c>
      <c r="D112" s="331"/>
      <c r="E112" s="331"/>
      <c r="F112" s="43">
        <f>F103</f>
        <v>2261.84</v>
      </c>
    </row>
    <row r="113" spans="2:7" s="178" customFormat="1" ht="15.75" customHeight="1">
      <c r="B113" s="330" t="s">
        <v>246</v>
      </c>
      <c r="C113" s="330"/>
      <c r="D113" s="330"/>
      <c r="E113" s="330"/>
      <c r="F113" s="90">
        <f>F111+F112</f>
        <v>9188.94</v>
      </c>
    </row>
    <row r="114" spans="2:7" s="196" customFormat="1" ht="15.75" customHeight="1">
      <c r="B114" s="175"/>
      <c r="C114" s="175"/>
      <c r="D114" s="175"/>
      <c r="E114" s="175"/>
      <c r="F114" s="107"/>
    </row>
    <row r="115" spans="2:7" s="189" customFormat="1" ht="12.75"/>
    <row r="116" spans="2:7" s="189" customFormat="1" ht="16.5" customHeight="1">
      <c r="B116" s="418"/>
      <c r="C116" s="418"/>
      <c r="D116" s="418"/>
      <c r="E116" s="418"/>
      <c r="F116" s="418"/>
      <c r="G116" s="418"/>
    </row>
    <row r="117" spans="2:7" s="189" customFormat="1" ht="12" customHeight="1">
      <c r="B117" s="418"/>
      <c r="C117" s="418"/>
      <c r="D117" s="418"/>
      <c r="E117" s="418"/>
      <c r="F117" s="418"/>
      <c r="G117" s="418"/>
    </row>
    <row r="118" spans="2:7" s="189" customFormat="1" ht="12" customHeight="1">
      <c r="B118" s="418"/>
      <c r="C118" s="418"/>
      <c r="D118" s="418"/>
      <c r="E118" s="418"/>
      <c r="F118" s="418"/>
      <c r="G118" s="418"/>
    </row>
    <row r="119" spans="2:7" s="189" customFormat="1" ht="12" customHeight="1">
      <c r="B119" s="418"/>
      <c r="C119" s="418"/>
      <c r="D119" s="418"/>
      <c r="E119" s="418"/>
      <c r="F119" s="418"/>
      <c r="G119" s="418"/>
    </row>
    <row r="120" spans="2:7" s="189" customFormat="1" ht="12.75">
      <c r="B120" s="418"/>
      <c r="C120" s="418"/>
      <c r="D120" s="418"/>
      <c r="E120" s="418"/>
      <c r="F120" s="418"/>
      <c r="G120" s="418"/>
    </row>
    <row r="121" spans="2:7" s="189" customFormat="1" ht="12.75">
      <c r="B121" s="418"/>
      <c r="C121" s="418"/>
      <c r="D121" s="418"/>
      <c r="E121" s="418"/>
      <c r="F121" s="418"/>
      <c r="G121" s="418"/>
    </row>
    <row r="122" spans="2:7" s="189" customFormat="1" ht="12.75">
      <c r="B122" s="418"/>
      <c r="C122" s="418"/>
      <c r="D122" s="418"/>
      <c r="E122" s="418"/>
      <c r="F122" s="418"/>
      <c r="G122" s="418"/>
    </row>
    <row r="123" spans="2:7" s="189" customFormat="1" ht="12.75"/>
    <row r="124" spans="2:7" s="189" customFormat="1" ht="12.75"/>
    <row r="125" spans="2:7" s="189" customFormat="1" ht="12.75"/>
    <row r="126" spans="2:7" s="189" customFormat="1" ht="12.75"/>
    <row r="127" spans="2:7" s="189" customFormat="1" ht="12.75"/>
    <row r="128" spans="2:7" s="189" customFormat="1" ht="12.75"/>
    <row r="129" s="189" customFormat="1" ht="12.75"/>
    <row r="130" s="189" customFormat="1" ht="12.75"/>
    <row r="131" s="189" customFormat="1" ht="12.75"/>
    <row r="132" s="189" customFormat="1" ht="12.75"/>
    <row r="133" s="189" customFormat="1" ht="12.75"/>
  </sheetData>
  <mergeCells count="106">
    <mergeCell ref="B105:E105"/>
    <mergeCell ref="B116:G122"/>
    <mergeCell ref="B111:E111"/>
    <mergeCell ref="C112:E112"/>
    <mergeCell ref="B113:E113"/>
    <mergeCell ref="B103:C103"/>
    <mergeCell ref="D103:E103"/>
    <mergeCell ref="C106:E106"/>
    <mergeCell ref="C109:E109"/>
    <mergeCell ref="C110:E110"/>
    <mergeCell ref="C107:E107"/>
    <mergeCell ref="C108:E108"/>
    <mergeCell ref="D96:E96"/>
    <mergeCell ref="C89:E89"/>
    <mergeCell ref="C90:E90"/>
    <mergeCell ref="D97:E97"/>
    <mergeCell ref="B98:B102"/>
    <mergeCell ref="D98:E98"/>
    <mergeCell ref="D99:E99"/>
    <mergeCell ref="D100:E100"/>
    <mergeCell ref="D101:E101"/>
    <mergeCell ref="D102:E102"/>
    <mergeCell ref="B79:E79"/>
    <mergeCell ref="C91:E91"/>
    <mergeCell ref="B92:E92"/>
    <mergeCell ref="G46:P46"/>
    <mergeCell ref="C47:E47"/>
    <mergeCell ref="G60:N60"/>
    <mergeCell ref="B94:F94"/>
    <mergeCell ref="D95:E95"/>
    <mergeCell ref="B81:F81"/>
    <mergeCell ref="C82:E82"/>
    <mergeCell ref="C84:E84"/>
    <mergeCell ref="B85:E85"/>
    <mergeCell ref="B87:F87"/>
    <mergeCell ref="C88:E88"/>
    <mergeCell ref="G47:P47"/>
    <mergeCell ref="B80:F80"/>
    <mergeCell ref="C69:D69"/>
    <mergeCell ref="C70:D70"/>
    <mergeCell ref="C71:D71"/>
    <mergeCell ref="C72:D72"/>
    <mergeCell ref="C73:D73"/>
    <mergeCell ref="C74:D74"/>
    <mergeCell ref="C62:D62"/>
    <mergeCell ref="B63:D63"/>
    <mergeCell ref="B75:D75"/>
    <mergeCell ref="B76:F76"/>
    <mergeCell ref="C77:E77"/>
    <mergeCell ref="C78:E78"/>
    <mergeCell ref="G39:L39"/>
    <mergeCell ref="I42:N42"/>
    <mergeCell ref="C31:D31"/>
    <mergeCell ref="C24:D24"/>
    <mergeCell ref="C25:D25"/>
    <mergeCell ref="C27:D27"/>
    <mergeCell ref="B28:D28"/>
    <mergeCell ref="C38:D38"/>
    <mergeCell ref="C36:D36"/>
    <mergeCell ref="C45:E45"/>
    <mergeCell ref="B65:F65"/>
    <mergeCell ref="C66:E66"/>
    <mergeCell ref="C67:D67"/>
    <mergeCell ref="C68:D68"/>
    <mergeCell ref="B56:F56"/>
    <mergeCell ref="C57:D57"/>
    <mergeCell ref="C58:D58"/>
    <mergeCell ref="C59:D59"/>
    <mergeCell ref="C60:D60"/>
    <mergeCell ref="C61:D61"/>
    <mergeCell ref="B4:F4"/>
    <mergeCell ref="B5:F5"/>
    <mergeCell ref="B6:F6"/>
    <mergeCell ref="B7:F7"/>
    <mergeCell ref="B9:F9"/>
    <mergeCell ref="D10:F10"/>
    <mergeCell ref="C18:E18"/>
    <mergeCell ref="C19:E19"/>
    <mergeCell ref="C20:E20"/>
    <mergeCell ref="D11:F11"/>
    <mergeCell ref="D12:F12"/>
    <mergeCell ref="D13:F13"/>
    <mergeCell ref="B15:F15"/>
    <mergeCell ref="C16:E16"/>
    <mergeCell ref="C17:E17"/>
    <mergeCell ref="I43:N43"/>
    <mergeCell ref="B21:E21"/>
    <mergeCell ref="B23:F23"/>
    <mergeCell ref="C52:E52"/>
    <mergeCell ref="C53:E53"/>
    <mergeCell ref="B54:E54"/>
    <mergeCell ref="C41:E41"/>
    <mergeCell ref="C32:D32"/>
    <mergeCell ref="C33:D33"/>
    <mergeCell ref="C34:D34"/>
    <mergeCell ref="C35:D35"/>
    <mergeCell ref="B48:E48"/>
    <mergeCell ref="C50:E50"/>
    <mergeCell ref="C51:E51"/>
    <mergeCell ref="C42:E42"/>
    <mergeCell ref="C43:E43"/>
    <mergeCell ref="C44:E44"/>
    <mergeCell ref="C30:D30"/>
    <mergeCell ref="C46:E46"/>
    <mergeCell ref="C37:D37"/>
    <mergeCell ref="B39:D39"/>
  </mergeCells>
  <dataValidations disablePrompts="1" count="1">
    <dataValidation type="decimal" allowBlank="1" showInputMessage="1" showErrorMessage="1" errorTitle="Erro na inserção de dados." error="O percentual máximo de lucro é de 7,20%, conforme estudos realizados pela Auditoria Interna do MPU." sqref="F41" xr:uid="{00000000-0002-0000-0600-000000000000}">
      <formula1>0</formula1>
      <formula2>7.2</formula2>
    </dataValidation>
  </dataValidations>
  <pageMargins left="0.51181102362204722" right="0.51181102362204722" top="0.78740157480314965" bottom="0.78740157480314965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79998168889431442"/>
  </sheetPr>
  <dimension ref="B1:U120"/>
  <sheetViews>
    <sheetView zoomScale="90" zoomScaleNormal="90" zoomScaleSheetLayoutView="90" workbookViewId="0"/>
  </sheetViews>
  <sheetFormatPr defaultColWidth="9.140625" defaultRowHeight="16.5"/>
  <cols>
    <col min="1" max="1" width="3" style="12" customWidth="1"/>
    <col min="2" max="2" width="14.28515625" style="12" customWidth="1"/>
    <col min="3" max="3" width="54.85546875" style="12" bestFit="1" customWidth="1"/>
    <col min="4" max="4" width="9.140625" style="12"/>
    <col min="5" max="5" width="23.28515625" style="12" customWidth="1"/>
    <col min="6" max="6" width="15.28515625" style="12" customWidth="1"/>
    <col min="7" max="7" width="18" style="12" customWidth="1"/>
    <col min="8" max="16" width="9.140625" style="12"/>
    <col min="17" max="17" width="2.5703125" style="12" customWidth="1"/>
    <col min="18" max="29" width="9.140625" style="12"/>
    <col min="30" max="30" width="28.42578125" style="12" customWidth="1"/>
    <col min="31" max="16384" width="9.140625" style="12"/>
  </cols>
  <sheetData>
    <row r="1" spans="2:18" ht="28.5" customHeight="1"/>
    <row r="3" spans="2:18" ht="16.5" customHeight="1"/>
    <row r="4" spans="2:18" s="9" customFormat="1" ht="10.5" customHeight="1">
      <c r="B4" s="267" t="s">
        <v>0</v>
      </c>
      <c r="C4" s="267"/>
      <c r="D4" s="267"/>
      <c r="E4" s="267"/>
      <c r="F4" s="267"/>
      <c r="G4" s="15"/>
      <c r="H4" s="15"/>
    </row>
    <row r="5" spans="2:18" s="9" customFormat="1" ht="10.5" customHeight="1">
      <c r="B5" s="267" t="s">
        <v>1</v>
      </c>
      <c r="C5" s="267"/>
      <c r="D5" s="267"/>
      <c r="E5" s="267"/>
      <c r="F5" s="267"/>
      <c r="G5" s="15"/>
      <c r="H5" s="15"/>
    </row>
    <row r="6" spans="2:18" s="9" customFormat="1" ht="10.5" customHeight="1">
      <c r="B6" s="268" t="s">
        <v>125</v>
      </c>
      <c r="C6" s="268"/>
      <c r="D6" s="268"/>
      <c r="E6" s="268"/>
      <c r="F6" s="268"/>
      <c r="G6" s="16"/>
      <c r="H6" s="16"/>
    </row>
    <row r="7" spans="2:18" s="9" customFormat="1" ht="10.5" customHeight="1">
      <c r="B7" s="268" t="s">
        <v>3</v>
      </c>
      <c r="C7" s="268"/>
      <c r="D7" s="268"/>
      <c r="E7" s="268"/>
      <c r="F7" s="268"/>
      <c r="G7" s="16"/>
      <c r="H7" s="16"/>
    </row>
    <row r="8" spans="2:18" s="9" customFormat="1" ht="15.95" customHeight="1"/>
    <row r="9" spans="2:18" s="178" customFormat="1" ht="15" customHeight="1">
      <c r="B9" s="396" t="s">
        <v>152</v>
      </c>
      <c r="C9" s="396"/>
      <c r="D9" s="396"/>
      <c r="E9" s="396"/>
      <c r="F9" s="396"/>
    </row>
    <row r="10" spans="2:18" s="178" customFormat="1" ht="15.75" customHeight="1">
      <c r="B10" s="44">
        <v>1</v>
      </c>
      <c r="C10" s="60" t="s">
        <v>153</v>
      </c>
      <c r="D10" s="308" t="s">
        <v>154</v>
      </c>
      <c r="E10" s="308"/>
      <c r="F10" s="308"/>
    </row>
    <row r="11" spans="2:18" s="178" customFormat="1" ht="15" customHeight="1">
      <c r="B11" s="44">
        <v>2</v>
      </c>
      <c r="C11" s="250" t="s">
        <v>285</v>
      </c>
      <c r="D11" s="399">
        <v>2335.73</v>
      </c>
      <c r="E11" s="399"/>
      <c r="F11" s="399"/>
      <c r="G11" s="251" t="s">
        <v>284</v>
      </c>
    </row>
    <row r="12" spans="2:18" s="178" customFormat="1" ht="15" customHeight="1">
      <c r="B12" s="44">
        <v>3</v>
      </c>
      <c r="C12" s="60" t="s">
        <v>155</v>
      </c>
      <c r="D12" s="400" t="s">
        <v>156</v>
      </c>
      <c r="E12" s="400"/>
      <c r="F12" s="400"/>
      <c r="G12" s="199"/>
    </row>
    <row r="13" spans="2:18" s="178" customFormat="1" ht="15" customHeight="1">
      <c r="B13" s="44">
        <v>4</v>
      </c>
      <c r="C13" s="61" t="s">
        <v>157</v>
      </c>
      <c r="D13" s="401" t="s">
        <v>282</v>
      </c>
      <c r="E13" s="401"/>
      <c r="F13" s="401"/>
      <c r="G13" s="226"/>
      <c r="K13" s="180"/>
      <c r="R13" s="217"/>
    </row>
    <row r="14" spans="2:18" s="178" customFormat="1" ht="15" customHeight="1">
      <c r="B14" s="62"/>
      <c r="C14" s="63"/>
      <c r="D14" s="64"/>
      <c r="E14" s="64"/>
      <c r="F14" s="64"/>
      <c r="G14" s="218"/>
    </row>
    <row r="15" spans="2:18" s="178" customFormat="1" ht="15" customHeight="1">
      <c r="B15" s="346" t="s">
        <v>158</v>
      </c>
      <c r="C15" s="347"/>
      <c r="D15" s="347"/>
      <c r="E15" s="347"/>
      <c r="F15" s="348"/>
    </row>
    <row r="16" spans="2:18" s="178" customFormat="1" ht="15" customHeight="1">
      <c r="B16" s="59"/>
      <c r="C16" s="336" t="s">
        <v>159</v>
      </c>
      <c r="D16" s="336"/>
      <c r="E16" s="336"/>
      <c r="F16" s="58" t="s">
        <v>142</v>
      </c>
    </row>
    <row r="17" spans="2:6" s="178" customFormat="1" ht="15.95" customHeight="1">
      <c r="B17" s="45" t="s">
        <v>133</v>
      </c>
      <c r="C17" s="402" t="s">
        <v>160</v>
      </c>
      <c r="D17" s="402"/>
      <c r="E17" s="402"/>
      <c r="F17" s="65">
        <f>D11</f>
        <v>2335.73</v>
      </c>
    </row>
    <row r="18" spans="2:6" s="178" customFormat="1" ht="15.95" customHeight="1">
      <c r="B18" s="45" t="s">
        <v>135</v>
      </c>
      <c r="C18" s="387" t="s">
        <v>161</v>
      </c>
      <c r="D18" s="398"/>
      <c r="E18" s="388"/>
      <c r="F18" s="65">
        <v>0</v>
      </c>
    </row>
    <row r="19" spans="2:6" s="178" customFormat="1" ht="15.95" customHeight="1">
      <c r="B19" s="45" t="s">
        <v>162</v>
      </c>
      <c r="C19" s="387" t="s">
        <v>163</v>
      </c>
      <c r="D19" s="398"/>
      <c r="E19" s="388"/>
      <c r="F19" s="65">
        <v>0</v>
      </c>
    </row>
    <row r="20" spans="2:6" s="178" customFormat="1" ht="15.95" customHeight="1">
      <c r="B20" s="45" t="s">
        <v>164</v>
      </c>
      <c r="C20" s="387" t="s">
        <v>165</v>
      </c>
      <c r="D20" s="398"/>
      <c r="E20" s="388"/>
      <c r="F20" s="66">
        <v>0</v>
      </c>
    </row>
    <row r="21" spans="2:6" s="178" customFormat="1" ht="12" customHeight="1">
      <c r="B21" s="370" t="s">
        <v>166</v>
      </c>
      <c r="C21" s="370"/>
      <c r="D21" s="370"/>
      <c r="E21" s="370"/>
      <c r="F21" s="67">
        <f>SUM(F17:F20)</f>
        <v>2335.73</v>
      </c>
    </row>
    <row r="22" spans="2:6" s="178" customFormat="1" ht="15.95" customHeight="1">
      <c r="B22" s="153"/>
      <c r="C22" s="153"/>
      <c r="D22" s="153"/>
      <c r="E22" s="153"/>
      <c r="F22" s="69"/>
    </row>
    <row r="23" spans="2:6" s="178" customFormat="1" ht="15.95" customHeight="1">
      <c r="B23" s="346" t="s">
        <v>167</v>
      </c>
      <c r="C23" s="347"/>
      <c r="D23" s="347"/>
      <c r="E23" s="347"/>
      <c r="F23" s="348"/>
    </row>
    <row r="24" spans="2:6" s="178" customFormat="1" ht="32.25" customHeight="1">
      <c r="B24" s="59" t="s">
        <v>168</v>
      </c>
      <c r="C24" s="336" t="s">
        <v>169</v>
      </c>
      <c r="D24" s="336"/>
      <c r="E24" s="70" t="s">
        <v>141</v>
      </c>
      <c r="F24" s="58" t="s">
        <v>142</v>
      </c>
    </row>
    <row r="25" spans="2:6" s="178" customFormat="1" ht="15.95" customHeight="1">
      <c r="B25" s="57" t="s">
        <v>133</v>
      </c>
      <c r="C25" s="331" t="s">
        <v>170</v>
      </c>
      <c r="D25" s="331"/>
      <c r="E25" s="71">
        <v>8.3299999999999999E-2</v>
      </c>
      <c r="F25" s="43">
        <f>E25*$F$21</f>
        <v>194.57</v>
      </c>
    </row>
    <row r="26" spans="2:6" s="178" customFormat="1" ht="15.95" customHeight="1">
      <c r="B26" s="72" t="s">
        <v>135</v>
      </c>
      <c r="C26" s="73" t="s">
        <v>171</v>
      </c>
      <c r="D26" s="74"/>
      <c r="E26" s="75">
        <v>9.0899999999999995E-2</v>
      </c>
      <c r="F26" s="76">
        <f>E26*$F$21</f>
        <v>212.32</v>
      </c>
    </row>
    <row r="27" spans="2:6" s="178" customFormat="1" ht="15.95" customHeight="1">
      <c r="B27" s="57" t="s">
        <v>162</v>
      </c>
      <c r="C27" s="341" t="s">
        <v>172</v>
      </c>
      <c r="D27" s="362"/>
      <c r="E27" s="77">
        <v>3.0099999999999998E-2</v>
      </c>
      <c r="F27" s="43">
        <f>E27*$F$21</f>
        <v>70.31</v>
      </c>
    </row>
    <row r="28" spans="2:6" s="178" customFormat="1" ht="15.95" customHeight="1">
      <c r="B28" s="378" t="s">
        <v>173</v>
      </c>
      <c r="C28" s="379"/>
      <c r="D28" s="380"/>
      <c r="E28" s="78">
        <f>SUM(E25:E27)</f>
        <v>0.20430000000000001</v>
      </c>
      <c r="F28" s="79">
        <f>SUM(F25:F27)</f>
        <v>477.2</v>
      </c>
    </row>
    <row r="29" spans="2:6" s="178" customFormat="1" ht="18" customHeight="1">
      <c r="B29" s="80"/>
      <c r="C29" s="80"/>
      <c r="D29" s="80"/>
      <c r="E29" s="80"/>
      <c r="F29" s="81"/>
    </row>
    <row r="30" spans="2:6" s="178" customFormat="1" ht="33.75" customHeight="1">
      <c r="B30" s="59" t="s">
        <v>174</v>
      </c>
      <c r="C30" s="346" t="s">
        <v>175</v>
      </c>
      <c r="D30" s="348"/>
      <c r="E30" s="70" t="s">
        <v>141</v>
      </c>
      <c r="F30" s="58" t="s">
        <v>142</v>
      </c>
    </row>
    <row r="31" spans="2:6" s="178" customFormat="1" ht="12" customHeight="1">
      <c r="B31" s="57" t="s">
        <v>133</v>
      </c>
      <c r="C31" s="403" t="s">
        <v>176</v>
      </c>
      <c r="D31" s="404"/>
      <c r="E31" s="82">
        <v>0.2</v>
      </c>
      <c r="F31" s="43">
        <f t="shared" ref="F31:F38" si="0">E31*($F$21+$F$28)</f>
        <v>562.59</v>
      </c>
    </row>
    <row r="32" spans="2:6" s="178" customFormat="1" ht="12" customHeight="1">
      <c r="B32" s="57" t="s">
        <v>135</v>
      </c>
      <c r="C32" s="376" t="s">
        <v>177</v>
      </c>
      <c r="D32" s="377"/>
      <c r="E32" s="82">
        <v>2.5000000000000001E-2</v>
      </c>
      <c r="F32" s="43">
        <f t="shared" si="0"/>
        <v>70.319999999999993</v>
      </c>
    </row>
    <row r="33" spans="2:21" s="178" customFormat="1" ht="14.25" customHeight="1">
      <c r="B33" s="57" t="s">
        <v>162</v>
      </c>
      <c r="C33" s="387" t="s">
        <v>178</v>
      </c>
      <c r="D33" s="388"/>
      <c r="E33" s="82">
        <v>0.03</v>
      </c>
      <c r="F33" s="43">
        <f t="shared" si="0"/>
        <v>84.39</v>
      </c>
    </row>
    <row r="34" spans="2:21" s="178" customFormat="1" ht="12" customHeight="1">
      <c r="B34" s="57" t="s">
        <v>164</v>
      </c>
      <c r="C34" s="376" t="s">
        <v>179</v>
      </c>
      <c r="D34" s="377"/>
      <c r="E34" s="82">
        <v>1.4999999999999999E-2</v>
      </c>
      <c r="F34" s="43">
        <f t="shared" si="0"/>
        <v>42.19</v>
      </c>
    </row>
    <row r="35" spans="2:21" s="178" customFormat="1" ht="12" customHeight="1">
      <c r="B35" s="57" t="s">
        <v>180</v>
      </c>
      <c r="C35" s="376" t="s">
        <v>181</v>
      </c>
      <c r="D35" s="377"/>
      <c r="E35" s="82">
        <v>0.01</v>
      </c>
      <c r="F35" s="43">
        <f t="shared" si="0"/>
        <v>28.13</v>
      </c>
    </row>
    <row r="36" spans="2:21" s="178" customFormat="1" ht="12.75">
      <c r="B36" s="57" t="s">
        <v>182</v>
      </c>
      <c r="C36" s="389" t="s">
        <v>183</v>
      </c>
      <c r="D36" s="390"/>
      <c r="E36" s="82">
        <v>6.0000000000000001E-3</v>
      </c>
      <c r="F36" s="43">
        <f t="shared" si="0"/>
        <v>16.88</v>
      </c>
    </row>
    <row r="37" spans="2:21" s="178" customFormat="1" ht="12.75" customHeight="1">
      <c r="B37" s="57" t="s">
        <v>184</v>
      </c>
      <c r="C37" s="376" t="s">
        <v>185</v>
      </c>
      <c r="D37" s="377"/>
      <c r="E37" s="82">
        <v>2E-3</v>
      </c>
      <c r="F37" s="43">
        <f t="shared" si="0"/>
        <v>5.63</v>
      </c>
    </row>
    <row r="38" spans="2:21" s="178" customFormat="1" ht="12" customHeight="1">
      <c r="B38" s="57" t="s">
        <v>186</v>
      </c>
      <c r="C38" s="376" t="s">
        <v>187</v>
      </c>
      <c r="D38" s="377"/>
      <c r="E38" s="82">
        <v>0.08</v>
      </c>
      <c r="F38" s="43">
        <f t="shared" si="0"/>
        <v>225.03</v>
      </c>
      <c r="G38" s="182"/>
    </row>
    <row r="39" spans="2:21" s="178" customFormat="1" ht="22.5" customHeight="1">
      <c r="B39" s="378" t="s">
        <v>188</v>
      </c>
      <c r="C39" s="379"/>
      <c r="D39" s="380"/>
      <c r="E39" s="83">
        <f>SUM(E31:E38)</f>
        <v>0.36799999999999999</v>
      </c>
      <c r="F39" s="79">
        <f>SUM(F31:F38)</f>
        <v>1035.1600000000001</v>
      </c>
      <c r="G39" s="406"/>
      <c r="H39" s="425"/>
      <c r="I39" s="425"/>
      <c r="J39" s="425"/>
      <c r="K39" s="425"/>
      <c r="L39" s="425"/>
      <c r="M39" s="425"/>
      <c r="N39" s="425"/>
      <c r="O39" s="425"/>
      <c r="P39" s="425"/>
      <c r="Q39" s="425"/>
    </row>
    <row r="40" spans="2:21" s="178" customFormat="1" ht="12.75">
      <c r="B40" s="80"/>
      <c r="C40" s="80"/>
      <c r="D40" s="80"/>
      <c r="E40" s="80"/>
      <c r="F40" s="81"/>
    </row>
    <row r="41" spans="2:21" s="178" customFormat="1" ht="25.5">
      <c r="B41" s="59" t="s">
        <v>189</v>
      </c>
      <c r="C41" s="336" t="s">
        <v>190</v>
      </c>
      <c r="D41" s="336"/>
      <c r="E41" s="336"/>
      <c r="F41" s="58" t="s">
        <v>142</v>
      </c>
    </row>
    <row r="42" spans="2:21" s="186" customFormat="1" ht="16.5" customHeight="1">
      <c r="B42" s="57" t="s">
        <v>133</v>
      </c>
      <c r="C42" s="368" t="s">
        <v>191</v>
      </c>
      <c r="D42" s="368"/>
      <c r="E42" s="368"/>
      <c r="F42" s="66">
        <f>IF(2*H42*21-(D11*0.06)&lt;0,0,2*H42*21-(D11*0.06))</f>
        <v>90.44</v>
      </c>
      <c r="G42" s="155" t="s">
        <v>192</v>
      </c>
      <c r="H42" s="247">
        <f>'Base para Vale Transporte SC'!E22</f>
        <v>5.49</v>
      </c>
      <c r="I42" s="207"/>
      <c r="J42" s="208"/>
      <c r="K42" s="208"/>
      <c r="L42" s="208"/>
      <c r="M42" s="208"/>
      <c r="N42" s="208"/>
      <c r="O42" s="208"/>
      <c r="P42" s="208"/>
      <c r="Q42" s="185"/>
      <c r="R42" s="185"/>
      <c r="S42" s="185"/>
    </row>
    <row r="43" spans="2:21" s="186" customFormat="1" ht="26.25" customHeight="1">
      <c r="B43" s="57" t="s">
        <v>135</v>
      </c>
      <c r="C43" s="368" t="s">
        <v>258</v>
      </c>
      <c r="D43" s="368"/>
      <c r="E43" s="368"/>
      <c r="F43" s="43">
        <f>H43-(H43*0.01)</f>
        <v>0</v>
      </c>
      <c r="G43" s="155" t="s">
        <v>194</v>
      </c>
      <c r="H43" s="108"/>
      <c r="I43" s="385" t="s">
        <v>283</v>
      </c>
      <c r="J43" s="386"/>
      <c r="K43" s="386"/>
      <c r="L43" s="386"/>
      <c r="M43" s="386"/>
      <c r="N43" s="386"/>
      <c r="O43" s="191"/>
      <c r="P43" s="191"/>
    </row>
    <row r="44" spans="2:21" s="186" customFormat="1" ht="16.5" customHeight="1">
      <c r="B44" s="57" t="s">
        <v>162</v>
      </c>
      <c r="C44" s="337" t="s">
        <v>195</v>
      </c>
      <c r="D44" s="337"/>
      <c r="E44" s="337"/>
      <c r="F44" s="43">
        <v>0</v>
      </c>
      <c r="G44" s="187"/>
      <c r="I44" s="219"/>
      <c r="J44" s="219"/>
      <c r="K44" s="219"/>
      <c r="L44" s="219"/>
      <c r="M44" s="219"/>
      <c r="N44" s="219"/>
      <c r="O44" s="219"/>
      <c r="P44" s="219"/>
    </row>
    <row r="45" spans="2:21" s="186" customFormat="1" ht="12.75">
      <c r="B45" s="57" t="s">
        <v>164</v>
      </c>
      <c r="C45" s="391" t="s">
        <v>196</v>
      </c>
      <c r="D45" s="392"/>
      <c r="E45" s="393"/>
      <c r="F45" s="85">
        <v>0</v>
      </c>
    </row>
    <row r="46" spans="2:21" s="189" customFormat="1" ht="16.5" customHeight="1">
      <c r="B46" s="57" t="s">
        <v>180</v>
      </c>
      <c r="C46" s="214" t="s">
        <v>259</v>
      </c>
      <c r="D46" s="215"/>
      <c r="E46" s="216"/>
      <c r="F46" s="43">
        <f>F21*7%</f>
        <v>163.5</v>
      </c>
      <c r="G46" s="220"/>
      <c r="H46" s="221"/>
      <c r="I46" s="221"/>
      <c r="J46" s="221"/>
      <c r="K46" s="221"/>
      <c r="L46" s="221"/>
      <c r="M46" s="221"/>
      <c r="N46" s="221"/>
      <c r="O46" s="221"/>
      <c r="P46" s="221"/>
      <c r="Q46" s="221"/>
    </row>
    <row r="47" spans="2:21" s="189" customFormat="1" ht="15.75" customHeight="1">
      <c r="B47" s="57" t="s">
        <v>182</v>
      </c>
      <c r="C47" s="368" t="s">
        <v>260</v>
      </c>
      <c r="D47" s="368"/>
      <c r="E47" s="368"/>
      <c r="F47" s="76">
        <v>11</v>
      </c>
      <c r="G47" s="416"/>
      <c r="H47" s="417"/>
      <c r="I47" s="417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</row>
    <row r="48" spans="2:21" s="186" customFormat="1" ht="12.75">
      <c r="B48" s="330" t="s">
        <v>199</v>
      </c>
      <c r="C48" s="330"/>
      <c r="D48" s="330"/>
      <c r="E48" s="330"/>
      <c r="F48" s="79">
        <f>SUM(F42:F47)</f>
        <v>264.94</v>
      </c>
      <c r="G48" s="416"/>
      <c r="H48" s="417"/>
      <c r="I48" s="417"/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</row>
    <row r="49" spans="2:20" s="189" customFormat="1" ht="12.75">
      <c r="B49" s="86"/>
      <c r="C49" s="86"/>
      <c r="D49" s="86"/>
      <c r="E49" s="86"/>
      <c r="F49" s="87"/>
    </row>
    <row r="50" spans="2:20" s="189" customFormat="1" ht="12.75">
      <c r="B50" s="59">
        <v>2</v>
      </c>
      <c r="C50" s="346" t="s">
        <v>200</v>
      </c>
      <c r="D50" s="347"/>
      <c r="E50" s="348"/>
      <c r="F50" s="58" t="s">
        <v>142</v>
      </c>
    </row>
    <row r="51" spans="2:20" s="189" customFormat="1" ht="12.75">
      <c r="B51" s="57" t="s">
        <v>133</v>
      </c>
      <c r="C51" s="341" t="s">
        <v>201</v>
      </c>
      <c r="D51" s="342"/>
      <c r="E51" s="362"/>
      <c r="F51" s="43">
        <f>SUM(F28)</f>
        <v>477.2</v>
      </c>
    </row>
    <row r="52" spans="2:20" s="189" customFormat="1" ht="12.75">
      <c r="B52" s="57" t="s">
        <v>135</v>
      </c>
      <c r="C52" s="341" t="s">
        <v>202</v>
      </c>
      <c r="D52" s="342"/>
      <c r="E52" s="362"/>
      <c r="F52" s="43">
        <f>F39</f>
        <v>1035.1600000000001</v>
      </c>
    </row>
    <row r="53" spans="2:20" s="189" customFormat="1" ht="15.75" customHeight="1">
      <c r="B53" s="57" t="s">
        <v>162</v>
      </c>
      <c r="C53" s="341" t="s">
        <v>190</v>
      </c>
      <c r="D53" s="342"/>
      <c r="E53" s="362"/>
      <c r="F53" s="43">
        <f>F48</f>
        <v>264.94</v>
      </c>
    </row>
    <row r="54" spans="2:20" s="189" customFormat="1" ht="15.75" customHeight="1">
      <c r="B54" s="370" t="s">
        <v>188</v>
      </c>
      <c r="C54" s="370"/>
      <c r="D54" s="370"/>
      <c r="E54" s="370"/>
      <c r="F54" s="67">
        <f>SUM(F51:F53)</f>
        <v>1777.3</v>
      </c>
    </row>
    <row r="55" spans="2:20" s="189" customFormat="1" ht="12.75">
      <c r="B55" s="153"/>
      <c r="C55" s="153"/>
      <c r="D55" s="153"/>
      <c r="E55" s="153"/>
      <c r="F55" s="69"/>
    </row>
    <row r="56" spans="2:20" s="189" customFormat="1" ht="16.5" customHeight="1">
      <c r="B56" s="346" t="s">
        <v>203</v>
      </c>
      <c r="C56" s="347"/>
      <c r="D56" s="347"/>
      <c r="E56" s="347"/>
      <c r="F56" s="348"/>
    </row>
    <row r="57" spans="2:20" s="178" customFormat="1" ht="12.75">
      <c r="B57" s="59"/>
      <c r="C57" s="336" t="s">
        <v>204</v>
      </c>
      <c r="D57" s="336"/>
      <c r="E57" s="70" t="s">
        <v>141</v>
      </c>
      <c r="F57" s="58" t="s">
        <v>142</v>
      </c>
    </row>
    <row r="58" spans="2:20" s="186" customFormat="1" ht="12.75">
      <c r="B58" s="57" t="s">
        <v>133</v>
      </c>
      <c r="C58" s="344" t="s">
        <v>205</v>
      </c>
      <c r="D58" s="344"/>
      <c r="E58" s="82">
        <v>4.1999999999999997E-3</v>
      </c>
      <c r="F58" s="43">
        <f>E58*$F$21</f>
        <v>9.81</v>
      </c>
    </row>
    <row r="59" spans="2:20" s="189" customFormat="1" ht="12.75">
      <c r="B59" s="57" t="s">
        <v>135</v>
      </c>
      <c r="C59" s="344" t="s">
        <v>206</v>
      </c>
      <c r="D59" s="344"/>
      <c r="E59" s="82">
        <v>2.9999999999999997E-4</v>
      </c>
      <c r="F59" s="43">
        <f>E59*$F$21</f>
        <v>0.7</v>
      </c>
    </row>
    <row r="60" spans="2:20" s="189" customFormat="1" ht="12.75">
      <c r="B60" s="57" t="s">
        <v>164</v>
      </c>
      <c r="C60" s="367" t="s">
        <v>207</v>
      </c>
      <c r="D60" s="367"/>
      <c r="E60" s="82">
        <v>1.9400000000000001E-2</v>
      </c>
      <c r="F60" s="43">
        <f>E60*$F$21</f>
        <v>45.31</v>
      </c>
      <c r="G60" s="426"/>
      <c r="H60" s="427"/>
      <c r="I60" s="427"/>
      <c r="J60" s="427"/>
      <c r="K60" s="427"/>
      <c r="L60" s="427"/>
      <c r="M60" s="427"/>
      <c r="N60" s="427"/>
      <c r="O60" s="427"/>
      <c r="P60" s="427"/>
      <c r="Q60" s="191"/>
      <c r="R60" s="191"/>
      <c r="S60" s="191"/>
      <c r="T60" s="191"/>
    </row>
    <row r="61" spans="2:20" s="191" customFormat="1" ht="12.75">
      <c r="B61" s="57" t="s">
        <v>180</v>
      </c>
      <c r="C61" s="368" t="s">
        <v>208</v>
      </c>
      <c r="D61" s="368"/>
      <c r="E61" s="88">
        <v>7.1000000000000004E-3</v>
      </c>
      <c r="F61" s="89">
        <f>E61*$F$60</f>
        <v>0.32</v>
      </c>
    </row>
    <row r="62" spans="2:20" s="191" customFormat="1" ht="12.75">
      <c r="B62" s="57" t="s">
        <v>182</v>
      </c>
      <c r="C62" s="368" t="s">
        <v>209</v>
      </c>
      <c r="D62" s="368"/>
      <c r="E62" s="82">
        <v>0.04</v>
      </c>
      <c r="F62" s="43">
        <f>E62*$F$21</f>
        <v>93.43</v>
      </c>
      <c r="G62" s="182"/>
    </row>
    <row r="63" spans="2:20" s="191" customFormat="1" ht="12.75">
      <c r="B63" s="330" t="s">
        <v>188</v>
      </c>
      <c r="C63" s="330"/>
      <c r="D63" s="330"/>
      <c r="E63" s="83">
        <f>SUM(E58:E62)</f>
        <v>7.0999999999999994E-2</v>
      </c>
      <c r="F63" s="79">
        <f>SUM(F58:F62)</f>
        <v>149.57</v>
      </c>
      <c r="G63" s="222"/>
    </row>
    <row r="64" spans="2:20" s="191" customFormat="1" ht="16.5" customHeight="1">
      <c r="B64" s="153"/>
      <c r="C64" s="153"/>
      <c r="D64" s="153"/>
      <c r="E64" s="153"/>
      <c r="F64" s="69"/>
    </row>
    <row r="65" spans="2:7" s="186" customFormat="1" ht="12.75">
      <c r="B65" s="363" t="s">
        <v>210</v>
      </c>
      <c r="C65" s="364"/>
      <c r="D65" s="364"/>
      <c r="E65" s="364"/>
      <c r="F65" s="365"/>
    </row>
    <row r="66" spans="2:7" s="189" customFormat="1" ht="25.5" customHeight="1">
      <c r="B66" s="59" t="s">
        <v>211</v>
      </c>
      <c r="C66" s="366" t="s">
        <v>212</v>
      </c>
      <c r="D66" s="366"/>
      <c r="E66" s="366"/>
      <c r="F66" s="58" t="s">
        <v>142</v>
      </c>
    </row>
    <row r="67" spans="2:7" s="178" customFormat="1" ht="12.75">
      <c r="B67" s="57" t="s">
        <v>133</v>
      </c>
      <c r="C67" s="344" t="s">
        <v>213</v>
      </c>
      <c r="D67" s="344"/>
      <c r="E67" s="88">
        <v>1.7000000000000001E-2</v>
      </c>
      <c r="F67" s="43">
        <f>E67*$F$21</f>
        <v>39.71</v>
      </c>
    </row>
    <row r="68" spans="2:7" s="178" customFormat="1" ht="12.75">
      <c r="B68" s="57" t="s">
        <v>135</v>
      </c>
      <c r="C68" s="341" t="s">
        <v>214</v>
      </c>
      <c r="D68" s="362"/>
      <c r="E68" s="88">
        <v>2.8E-3</v>
      </c>
      <c r="F68" s="43">
        <f>E68*$F$21</f>
        <v>6.54</v>
      </c>
    </row>
    <row r="69" spans="2:7" s="178" customFormat="1" ht="12.75">
      <c r="B69" s="57" t="s">
        <v>162</v>
      </c>
      <c r="C69" s="344" t="s">
        <v>215</v>
      </c>
      <c r="D69" s="344"/>
      <c r="E69" s="88">
        <v>8.0000000000000004E-4</v>
      </c>
      <c r="F69" s="43">
        <f>E69*$F$21</f>
        <v>1.87</v>
      </c>
    </row>
    <row r="70" spans="2:7" s="178" customFormat="1" ht="12.75">
      <c r="B70" s="57" t="s">
        <v>164</v>
      </c>
      <c r="C70" s="344" t="s">
        <v>216</v>
      </c>
      <c r="D70" s="344"/>
      <c r="E70" s="88">
        <v>3.3E-3</v>
      </c>
      <c r="F70" s="43">
        <f>E70*$F$21</f>
        <v>7.71</v>
      </c>
    </row>
    <row r="71" spans="2:7" s="178" customFormat="1" ht="12.75">
      <c r="B71" s="57" t="s">
        <v>180</v>
      </c>
      <c r="C71" s="344" t="s">
        <v>217</v>
      </c>
      <c r="D71" s="344"/>
      <c r="E71" s="82">
        <v>5.9999999999999995E-4</v>
      </c>
      <c r="F71" s="43">
        <f>E71*$F$21</f>
        <v>1.4</v>
      </c>
    </row>
    <row r="72" spans="2:7" s="178" customFormat="1" ht="12.75">
      <c r="B72" s="57" t="s">
        <v>182</v>
      </c>
      <c r="C72" s="344" t="s">
        <v>218</v>
      </c>
      <c r="D72" s="344"/>
      <c r="E72" s="82">
        <v>0</v>
      </c>
      <c r="F72" s="43">
        <f t="shared" ref="F72:F74" si="1">E72*$F$21</f>
        <v>0</v>
      </c>
    </row>
    <row r="73" spans="2:7" s="178" customFormat="1" ht="12.75">
      <c r="B73" s="57" t="s">
        <v>184</v>
      </c>
      <c r="C73" s="341" t="s">
        <v>165</v>
      </c>
      <c r="D73" s="362"/>
      <c r="E73" s="82">
        <v>0</v>
      </c>
      <c r="F73" s="43">
        <f t="shared" si="1"/>
        <v>0</v>
      </c>
    </row>
    <row r="74" spans="2:7" s="178" customFormat="1" ht="12.75">
      <c r="B74" s="57" t="s">
        <v>186</v>
      </c>
      <c r="C74" s="344" t="s">
        <v>165</v>
      </c>
      <c r="D74" s="344"/>
      <c r="E74" s="82">
        <v>0</v>
      </c>
      <c r="F74" s="43">
        <f t="shared" si="1"/>
        <v>0</v>
      </c>
      <c r="G74" s="182"/>
    </row>
    <row r="75" spans="2:7" s="189" customFormat="1" ht="12.75">
      <c r="B75" s="330" t="s">
        <v>173</v>
      </c>
      <c r="C75" s="330"/>
      <c r="D75" s="330"/>
      <c r="E75" s="83">
        <f>SUM(E67:E74)</f>
        <v>2.4500000000000001E-2</v>
      </c>
      <c r="F75" s="90">
        <f>SUM(F67:F74)</f>
        <v>57.23</v>
      </c>
      <c r="G75" s="222"/>
    </row>
    <row r="76" spans="2:7" s="189" customFormat="1" ht="12.75">
      <c r="B76" s="355"/>
      <c r="C76" s="356"/>
      <c r="D76" s="356"/>
      <c r="E76" s="356"/>
      <c r="F76" s="357"/>
    </row>
    <row r="77" spans="2:7" s="191" customFormat="1" ht="25.5">
      <c r="B77" s="59" t="s">
        <v>219</v>
      </c>
      <c r="C77" s="336" t="s">
        <v>220</v>
      </c>
      <c r="D77" s="336"/>
      <c r="E77" s="336"/>
      <c r="F77" s="91" t="s">
        <v>142</v>
      </c>
    </row>
    <row r="78" spans="2:7" s="186" customFormat="1" ht="15.75" customHeight="1">
      <c r="B78" s="57" t="s">
        <v>133</v>
      </c>
      <c r="C78" s="344" t="s">
        <v>221</v>
      </c>
      <c r="D78" s="344"/>
      <c r="E78" s="345"/>
      <c r="F78" s="92">
        <v>0</v>
      </c>
    </row>
    <row r="79" spans="2:7" s="189" customFormat="1" ht="15.75" customHeight="1">
      <c r="B79" s="358" t="s">
        <v>166</v>
      </c>
      <c r="C79" s="358"/>
      <c r="D79" s="358"/>
      <c r="E79" s="358"/>
      <c r="F79" s="93">
        <f>F78</f>
        <v>0</v>
      </c>
    </row>
    <row r="80" spans="2:7" s="189" customFormat="1" ht="12.75">
      <c r="B80" s="359"/>
      <c r="C80" s="360"/>
      <c r="D80" s="360"/>
      <c r="E80" s="360"/>
      <c r="F80" s="361"/>
    </row>
    <row r="81" spans="2:6" s="191" customFormat="1" ht="16.5" customHeight="1">
      <c r="B81" s="350" t="s">
        <v>222</v>
      </c>
      <c r="C81" s="350"/>
      <c r="D81" s="350"/>
      <c r="E81" s="350"/>
      <c r="F81" s="350"/>
    </row>
    <row r="82" spans="2:6" s="191" customFormat="1" ht="12.75">
      <c r="B82" s="94">
        <v>4</v>
      </c>
      <c r="C82" s="350" t="s">
        <v>223</v>
      </c>
      <c r="D82" s="350"/>
      <c r="E82" s="350"/>
      <c r="F82" s="95" t="s">
        <v>142</v>
      </c>
    </row>
    <row r="83" spans="2:6" s="191" customFormat="1" ht="18.600000000000001" customHeight="1">
      <c r="B83" s="96" t="s">
        <v>224</v>
      </c>
      <c r="C83" s="97" t="s">
        <v>212</v>
      </c>
      <c r="D83" s="98"/>
      <c r="E83" s="99"/>
      <c r="F83" s="100">
        <f>F75</f>
        <v>57.23</v>
      </c>
    </row>
    <row r="84" spans="2:6" s="191" customFormat="1" ht="12.75">
      <c r="B84" s="101" t="s">
        <v>225</v>
      </c>
      <c r="C84" s="351" t="s">
        <v>226</v>
      </c>
      <c r="D84" s="352"/>
      <c r="E84" s="353"/>
      <c r="F84" s="100">
        <f>F79</f>
        <v>0</v>
      </c>
    </row>
    <row r="85" spans="2:6" s="191" customFormat="1" ht="12.75">
      <c r="B85" s="330" t="s">
        <v>188</v>
      </c>
      <c r="C85" s="330"/>
      <c r="D85" s="330"/>
      <c r="E85" s="330"/>
      <c r="F85" s="102">
        <f>SUM(F83:F84)</f>
        <v>57.23</v>
      </c>
    </row>
    <row r="86" spans="2:6" s="191" customFormat="1" ht="12.75">
      <c r="B86" s="153"/>
      <c r="C86" s="153"/>
      <c r="D86" s="153"/>
      <c r="E86" s="153"/>
      <c r="F86" s="167"/>
    </row>
    <row r="87" spans="2:6" s="191" customFormat="1" ht="15" customHeight="1">
      <c r="B87" s="354" t="s">
        <v>227</v>
      </c>
      <c r="C87" s="354"/>
      <c r="D87" s="354"/>
      <c r="E87" s="354"/>
      <c r="F87" s="354"/>
    </row>
    <row r="88" spans="2:6" s="186" customFormat="1" ht="16.5" customHeight="1">
      <c r="B88" s="59"/>
      <c r="C88" s="336" t="s">
        <v>228</v>
      </c>
      <c r="D88" s="336"/>
      <c r="E88" s="336"/>
      <c r="F88" s="91" t="s">
        <v>142</v>
      </c>
    </row>
    <row r="89" spans="2:6" s="191" customFormat="1" ht="15" customHeight="1">
      <c r="B89" s="57" t="s">
        <v>133</v>
      </c>
      <c r="C89" s="344" t="s">
        <v>229</v>
      </c>
      <c r="D89" s="344"/>
      <c r="E89" s="345"/>
      <c r="F89" s="104">
        <v>0</v>
      </c>
    </row>
    <row r="90" spans="2:6" s="191" customFormat="1" ht="12.75">
      <c r="B90" s="57" t="s">
        <v>135</v>
      </c>
      <c r="C90" s="341" t="s">
        <v>230</v>
      </c>
      <c r="D90" s="342"/>
      <c r="E90" s="343"/>
      <c r="F90" s="92">
        <v>0</v>
      </c>
    </row>
    <row r="91" spans="2:6" s="191" customFormat="1" ht="12.75">
      <c r="B91" s="57" t="s">
        <v>162</v>
      </c>
      <c r="C91" s="344" t="s">
        <v>231</v>
      </c>
      <c r="D91" s="344"/>
      <c r="E91" s="345"/>
      <c r="F91" s="92">
        <v>0</v>
      </c>
    </row>
    <row r="92" spans="2:6" s="178" customFormat="1" ht="12.75" customHeight="1">
      <c r="B92" s="330" t="s">
        <v>166</v>
      </c>
      <c r="C92" s="330"/>
      <c r="D92" s="330"/>
      <c r="E92" s="330"/>
      <c r="F92" s="105">
        <f>SUM(F89:F91)</f>
        <v>0</v>
      </c>
    </row>
    <row r="93" spans="2:6" s="191" customFormat="1" ht="12.75">
      <c r="B93" s="153"/>
      <c r="C93" s="153"/>
      <c r="D93" s="153"/>
      <c r="E93" s="153"/>
      <c r="F93" s="69"/>
    </row>
    <row r="94" spans="2:6" s="178" customFormat="1" ht="16.5" customHeight="1">
      <c r="B94" s="346" t="s">
        <v>232</v>
      </c>
      <c r="C94" s="347"/>
      <c r="D94" s="347"/>
      <c r="E94" s="347"/>
      <c r="F94" s="348"/>
    </row>
    <row r="95" spans="2:6" s="178" customFormat="1" ht="13.5" customHeight="1">
      <c r="B95" s="59"/>
      <c r="C95" s="59" t="s">
        <v>233</v>
      </c>
      <c r="D95" s="349" t="s">
        <v>141</v>
      </c>
      <c r="E95" s="349"/>
      <c r="F95" s="58" t="s">
        <v>142</v>
      </c>
    </row>
    <row r="96" spans="2:6" s="178" customFormat="1" ht="16.5" customHeight="1">
      <c r="B96" s="57" t="s">
        <v>133</v>
      </c>
      <c r="C96" s="52" t="s">
        <v>234</v>
      </c>
      <c r="D96" s="338">
        <v>0.05</v>
      </c>
      <c r="E96" s="338"/>
      <c r="F96" s="56">
        <f>D96*F111</f>
        <v>215.99</v>
      </c>
    </row>
    <row r="97" spans="2:8" s="178" customFormat="1" ht="15.95" customHeight="1">
      <c r="B97" s="55" t="s">
        <v>135</v>
      </c>
      <c r="C97" s="52" t="s">
        <v>235</v>
      </c>
      <c r="D97" s="338">
        <v>0.1</v>
      </c>
      <c r="E97" s="338"/>
      <c r="F97" s="56">
        <f>(F111+F96)*D97</f>
        <v>453.58</v>
      </c>
    </row>
    <row r="98" spans="2:8" s="178" customFormat="1" ht="16.5" customHeight="1">
      <c r="B98" s="339" t="s">
        <v>162</v>
      </c>
      <c r="C98" s="54" t="s">
        <v>140</v>
      </c>
      <c r="D98" s="338">
        <f>SUM(D99:E102)</f>
        <v>0.12970000000000001</v>
      </c>
      <c r="E98" s="338"/>
      <c r="F98" s="56">
        <v>0</v>
      </c>
      <c r="G98" s="192"/>
      <c r="H98" s="189"/>
    </row>
    <row r="99" spans="2:8" s="195" customFormat="1" ht="15.95" customHeight="1">
      <c r="B99" s="339"/>
      <c r="C99" s="54" t="s">
        <v>236</v>
      </c>
      <c r="D99" s="338">
        <v>1.6500000000000001E-2</v>
      </c>
      <c r="E99" s="338"/>
      <c r="F99" s="56">
        <f>($F$111+$F$96+$F$97)/(1-$D$98)*D99</f>
        <v>94.59</v>
      </c>
      <c r="G99" s="223"/>
      <c r="H99" s="224"/>
    </row>
    <row r="100" spans="2:8" s="195" customFormat="1" ht="15.95" customHeight="1">
      <c r="B100" s="339"/>
      <c r="C100" s="54" t="s">
        <v>237</v>
      </c>
      <c r="D100" s="338">
        <v>7.5999999999999998E-2</v>
      </c>
      <c r="E100" s="338"/>
      <c r="F100" s="56">
        <f>($F$111+$F$96+$F$97)/(1-$D$98)*D100</f>
        <v>435.71</v>
      </c>
      <c r="G100" s="223"/>
    </row>
    <row r="101" spans="2:8" s="195" customFormat="1" ht="15.95" customHeight="1">
      <c r="B101" s="339"/>
      <c r="C101" s="54" t="s">
        <v>238</v>
      </c>
      <c r="D101" s="338">
        <v>0</v>
      </c>
      <c r="E101" s="338"/>
      <c r="F101" s="56">
        <f>($F$111+$F$96+$F$97)/(1-$D$98)*D101</f>
        <v>0</v>
      </c>
      <c r="G101" s="223"/>
    </row>
    <row r="102" spans="2:8" s="178" customFormat="1" ht="13.5" customHeight="1">
      <c r="B102" s="339"/>
      <c r="C102" s="116" t="s">
        <v>239</v>
      </c>
      <c r="D102" s="340">
        <f>'Média ISS - PR e SC'!D66</f>
        <v>3.7199999999999997E-2</v>
      </c>
      <c r="E102" s="340"/>
      <c r="F102" s="43">
        <f>($F$111+$F$96+$F$97)/(1-$D$98)*D102</f>
        <v>213.27</v>
      </c>
      <c r="G102" s="198"/>
    </row>
    <row r="103" spans="2:8" s="178" customFormat="1" ht="15.95" customHeight="1">
      <c r="B103" s="332" t="s">
        <v>240</v>
      </c>
      <c r="C103" s="333"/>
      <c r="D103" s="334">
        <f>SUM(D96:E98)</f>
        <v>0.2797</v>
      </c>
      <c r="E103" s="335"/>
      <c r="F103" s="53">
        <f>F96+F97+F99+F100+F101+F102</f>
        <v>1413.14</v>
      </c>
      <c r="G103" s="225"/>
    </row>
    <row r="104" spans="2:8" s="178" customFormat="1" ht="15.95" customHeight="1">
      <c r="B104" s="86"/>
      <c r="C104" s="86"/>
      <c r="D104" s="86"/>
      <c r="E104" s="86"/>
      <c r="F104" s="87"/>
    </row>
    <row r="105" spans="2:8" s="178" customFormat="1" ht="19.5" customHeight="1">
      <c r="B105" s="336" t="s">
        <v>148</v>
      </c>
      <c r="C105" s="336"/>
      <c r="D105" s="336"/>
      <c r="E105" s="336"/>
      <c r="F105" s="58" t="s">
        <v>142</v>
      </c>
    </row>
    <row r="106" spans="2:8" s="178" customFormat="1" ht="12.75">
      <c r="B106" s="57" t="s">
        <v>133</v>
      </c>
      <c r="C106" s="337" t="s">
        <v>241</v>
      </c>
      <c r="D106" s="337"/>
      <c r="E106" s="337"/>
      <c r="F106" s="43">
        <f>F21</f>
        <v>2335.73</v>
      </c>
    </row>
    <row r="107" spans="2:8" s="178" customFormat="1" ht="13.9" customHeight="1">
      <c r="B107" s="57" t="s">
        <v>135</v>
      </c>
      <c r="C107" s="391" t="s">
        <v>242</v>
      </c>
      <c r="D107" s="392"/>
      <c r="E107" s="393"/>
      <c r="F107" s="43">
        <f>F54</f>
        <v>1777.3</v>
      </c>
    </row>
    <row r="108" spans="2:8" s="178" customFormat="1" ht="14.45" customHeight="1">
      <c r="B108" s="57" t="s">
        <v>162</v>
      </c>
      <c r="C108" s="391" t="s">
        <v>243</v>
      </c>
      <c r="D108" s="392"/>
      <c r="E108" s="393"/>
      <c r="F108" s="43">
        <f>F63</f>
        <v>149.57</v>
      </c>
    </row>
    <row r="109" spans="2:8" s="178" customFormat="1" ht="12.75">
      <c r="B109" s="57" t="s">
        <v>164</v>
      </c>
      <c r="C109" s="337" t="s">
        <v>210</v>
      </c>
      <c r="D109" s="337"/>
      <c r="E109" s="337"/>
      <c r="F109" s="43">
        <f>F85</f>
        <v>57.23</v>
      </c>
    </row>
    <row r="110" spans="2:8" s="178" customFormat="1" ht="15.75" customHeight="1">
      <c r="B110" s="57" t="s">
        <v>180</v>
      </c>
      <c r="C110" s="337" t="s">
        <v>244</v>
      </c>
      <c r="D110" s="337"/>
      <c r="E110" s="337"/>
      <c r="F110" s="43">
        <f>F92</f>
        <v>0</v>
      </c>
    </row>
    <row r="111" spans="2:8" s="191" customFormat="1" ht="16.5" customHeight="1">
      <c r="B111" s="330" t="s">
        <v>245</v>
      </c>
      <c r="C111" s="330"/>
      <c r="D111" s="330"/>
      <c r="E111" s="330"/>
      <c r="F111" s="79">
        <f>SUM(F106:F110)</f>
        <v>4319.83</v>
      </c>
    </row>
    <row r="112" spans="2:8" s="195" customFormat="1" ht="15" customHeight="1">
      <c r="B112" s="57" t="s">
        <v>182</v>
      </c>
      <c r="C112" s="331" t="s">
        <v>232</v>
      </c>
      <c r="D112" s="331"/>
      <c r="E112" s="331"/>
      <c r="F112" s="43">
        <f>F103</f>
        <v>1413.14</v>
      </c>
    </row>
    <row r="113" spans="2:6" s="178" customFormat="1" ht="15.75" customHeight="1">
      <c r="B113" s="330" t="s">
        <v>246</v>
      </c>
      <c r="C113" s="330"/>
      <c r="D113" s="330"/>
      <c r="E113" s="330"/>
      <c r="F113" s="90">
        <f>F111+F112</f>
        <v>5732.97</v>
      </c>
    </row>
    <row r="114" spans="2:6" s="196" customFormat="1" ht="15.75" customHeight="1">
      <c r="B114" s="175"/>
      <c r="C114" s="175"/>
      <c r="D114" s="175"/>
      <c r="E114" s="175"/>
      <c r="F114" s="107"/>
    </row>
    <row r="115" spans="2:6" s="189" customFormat="1" ht="12.75"/>
    <row r="116" spans="2:6" s="189" customFormat="1" ht="93" customHeight="1">
      <c r="B116" s="418"/>
      <c r="C116" s="428"/>
      <c r="D116" s="428"/>
      <c r="E116" s="428"/>
      <c r="F116" s="428"/>
    </row>
    <row r="118" spans="2:6" ht="12" customHeight="1"/>
    <row r="119" spans="2:6" ht="12" customHeight="1"/>
    <row r="120" spans="2:6" ht="12" customHeight="1"/>
  </sheetData>
  <mergeCells count="103">
    <mergeCell ref="B111:E111"/>
    <mergeCell ref="C112:E112"/>
    <mergeCell ref="B113:E113"/>
    <mergeCell ref="B116:F116"/>
    <mergeCell ref="B103:C103"/>
    <mergeCell ref="D103:E103"/>
    <mergeCell ref="B105:E105"/>
    <mergeCell ref="C106:E106"/>
    <mergeCell ref="C109:E109"/>
    <mergeCell ref="C110:E110"/>
    <mergeCell ref="C107:E107"/>
    <mergeCell ref="C108:E108"/>
    <mergeCell ref="D96:E96"/>
    <mergeCell ref="D97:E97"/>
    <mergeCell ref="B98:B102"/>
    <mergeCell ref="D98:E98"/>
    <mergeCell ref="D99:E99"/>
    <mergeCell ref="D100:E100"/>
    <mergeCell ref="D101:E101"/>
    <mergeCell ref="D102:E102"/>
    <mergeCell ref="D95:E95"/>
    <mergeCell ref="B92:E92"/>
    <mergeCell ref="B94:F94"/>
    <mergeCell ref="B80:F80"/>
    <mergeCell ref="C69:D69"/>
    <mergeCell ref="C70:D70"/>
    <mergeCell ref="C71:D71"/>
    <mergeCell ref="C72:D72"/>
    <mergeCell ref="C73:D73"/>
    <mergeCell ref="C74:D74"/>
    <mergeCell ref="B75:D75"/>
    <mergeCell ref="B76:F76"/>
    <mergeCell ref="C77:E77"/>
    <mergeCell ref="C78:E78"/>
    <mergeCell ref="B79:E79"/>
    <mergeCell ref="B81:F81"/>
    <mergeCell ref="C82:E82"/>
    <mergeCell ref="C84:E84"/>
    <mergeCell ref="B85:E85"/>
    <mergeCell ref="B87:F87"/>
    <mergeCell ref="C88:E88"/>
    <mergeCell ref="C89:E89"/>
    <mergeCell ref="C90:E90"/>
    <mergeCell ref="C91:E91"/>
    <mergeCell ref="C68:D68"/>
    <mergeCell ref="C57:D57"/>
    <mergeCell ref="C58:D58"/>
    <mergeCell ref="C59:D59"/>
    <mergeCell ref="C60:D60"/>
    <mergeCell ref="C62:D62"/>
    <mergeCell ref="B63:D63"/>
    <mergeCell ref="B65:F65"/>
    <mergeCell ref="C66:E66"/>
    <mergeCell ref="C67:D67"/>
    <mergeCell ref="G60:P60"/>
    <mergeCell ref="C61:D61"/>
    <mergeCell ref="C50:E50"/>
    <mergeCell ref="C51:E51"/>
    <mergeCell ref="C52:E52"/>
    <mergeCell ref="C53:E53"/>
    <mergeCell ref="B54:E54"/>
    <mergeCell ref="B56:F56"/>
    <mergeCell ref="C44:E44"/>
    <mergeCell ref="C45:E45"/>
    <mergeCell ref="C47:E47"/>
    <mergeCell ref="G47:U48"/>
    <mergeCell ref="B48:E48"/>
    <mergeCell ref="B39:D39"/>
    <mergeCell ref="G39:Q39"/>
    <mergeCell ref="C41:E41"/>
    <mergeCell ref="C42:E42"/>
    <mergeCell ref="C43:E43"/>
    <mergeCell ref="C38:D38"/>
    <mergeCell ref="C25:D25"/>
    <mergeCell ref="C27:D27"/>
    <mergeCell ref="B28:D28"/>
    <mergeCell ref="C30:D30"/>
    <mergeCell ref="C31:D31"/>
    <mergeCell ref="C32:D32"/>
    <mergeCell ref="C33:D33"/>
    <mergeCell ref="C34:D34"/>
    <mergeCell ref="C35:D35"/>
    <mergeCell ref="C36:D36"/>
    <mergeCell ref="C37:D37"/>
    <mergeCell ref="I43:N43"/>
    <mergeCell ref="D10:F10"/>
    <mergeCell ref="B4:F4"/>
    <mergeCell ref="B5:F5"/>
    <mergeCell ref="B6:F6"/>
    <mergeCell ref="B7:F7"/>
    <mergeCell ref="B9:F9"/>
    <mergeCell ref="C24:D24"/>
    <mergeCell ref="D11:F11"/>
    <mergeCell ref="D12:F12"/>
    <mergeCell ref="D13:F13"/>
    <mergeCell ref="B15:F15"/>
    <mergeCell ref="C16:E16"/>
    <mergeCell ref="C17:E17"/>
    <mergeCell ref="C18:E18"/>
    <mergeCell ref="C19:E19"/>
    <mergeCell ref="C20:E20"/>
    <mergeCell ref="B21:E21"/>
    <mergeCell ref="B23:F23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1" xr:uid="{00000000-0002-0000-0800-000000000000}">
      <formula1>0</formula1>
      <formula2>7.2</formula2>
    </dataValidation>
  </dataValidations>
  <pageMargins left="0.51181102362204722" right="0.51181102362204722" top="0.78740157480314965" bottom="0.78740157480314965" header="0.31496062992125984" footer="0.31496062992125984"/>
  <pageSetup paperSize="9" scale="90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79998168889431442"/>
  </sheetPr>
  <dimension ref="B1:AS120"/>
  <sheetViews>
    <sheetView zoomScale="90" zoomScaleNormal="90" zoomScaleSheetLayoutView="90" workbookViewId="0"/>
  </sheetViews>
  <sheetFormatPr defaultColWidth="9.140625" defaultRowHeight="16.5"/>
  <cols>
    <col min="1" max="1" width="3" style="29" customWidth="1"/>
    <col min="2" max="2" width="14.28515625" style="29" customWidth="1"/>
    <col min="3" max="3" width="54.85546875" style="29" bestFit="1" customWidth="1"/>
    <col min="4" max="4" width="9.140625" style="29" bestFit="1" customWidth="1"/>
    <col min="5" max="5" width="23.28515625" style="29" customWidth="1"/>
    <col min="6" max="6" width="15.28515625" style="29" customWidth="1"/>
    <col min="7" max="7" width="18" style="29" customWidth="1"/>
    <col min="8" max="16" width="9.140625" style="29" bestFit="1" customWidth="1"/>
    <col min="17" max="17" width="2.5703125" style="29" customWidth="1"/>
    <col min="18" max="29" width="9.140625" style="29" bestFit="1" customWidth="1"/>
    <col min="30" max="30" width="28.42578125" style="29" customWidth="1"/>
    <col min="31" max="16384" width="9.140625" style="29"/>
  </cols>
  <sheetData>
    <row r="1" spans="2:45" ht="28.5" customHeight="1"/>
    <row r="3" spans="2:45" ht="16.5" customHeight="1"/>
    <row r="4" spans="2:45" s="30" customFormat="1" ht="10.5" customHeight="1">
      <c r="B4" s="258" t="s">
        <v>0</v>
      </c>
      <c r="C4" s="258"/>
      <c r="D4" s="258"/>
      <c r="E4" s="258"/>
      <c r="F4" s="258"/>
      <c r="G4" s="49"/>
      <c r="H4" s="49"/>
    </row>
    <row r="5" spans="2:45" s="30" customFormat="1" ht="10.5" customHeight="1">
      <c r="B5" s="258" t="s">
        <v>1</v>
      </c>
      <c r="C5" s="258"/>
      <c r="D5" s="258"/>
      <c r="E5" s="258"/>
      <c r="F5" s="258"/>
      <c r="G5" s="49"/>
      <c r="H5" s="49"/>
    </row>
    <row r="6" spans="2:45" s="30" customFormat="1" ht="10.5" customHeight="1">
      <c r="B6" s="259" t="s">
        <v>125</v>
      </c>
      <c r="C6" s="259"/>
      <c r="D6" s="259"/>
      <c r="E6" s="259"/>
      <c r="F6" s="259"/>
      <c r="G6" s="50"/>
      <c r="H6" s="50"/>
    </row>
    <row r="7" spans="2:45" s="30" customFormat="1" ht="10.5" customHeight="1">
      <c r="B7" s="259" t="s">
        <v>3</v>
      </c>
      <c r="C7" s="259"/>
      <c r="D7" s="259"/>
      <c r="E7" s="259"/>
      <c r="F7" s="259"/>
      <c r="G7" s="50"/>
      <c r="H7" s="50"/>
    </row>
    <row r="8" spans="2:45" s="30" customFormat="1" ht="15.95" customHeight="1"/>
    <row r="9" spans="2:45" s="178" customFormat="1" ht="15" customHeight="1">
      <c r="B9" s="396" t="s">
        <v>152</v>
      </c>
      <c r="C9" s="396"/>
      <c r="D9" s="396"/>
      <c r="E9" s="396"/>
      <c r="F9" s="396"/>
    </row>
    <row r="10" spans="2:45" s="178" customFormat="1" ht="15.75" customHeight="1">
      <c r="B10" s="44">
        <v>1</v>
      </c>
      <c r="C10" s="60" t="s">
        <v>153</v>
      </c>
      <c r="D10" s="308" t="s">
        <v>154</v>
      </c>
      <c r="E10" s="308"/>
      <c r="F10" s="308"/>
    </row>
    <row r="11" spans="2:45" s="178" customFormat="1" ht="15" customHeight="1">
      <c r="B11" s="44">
        <v>2</v>
      </c>
      <c r="C11" s="250" t="s">
        <v>285</v>
      </c>
      <c r="D11" s="399">
        <v>2335.73</v>
      </c>
      <c r="E11" s="399"/>
      <c r="F11" s="399"/>
      <c r="G11" s="251" t="s">
        <v>284</v>
      </c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</row>
    <row r="12" spans="2:45" s="178" customFormat="1" ht="15" customHeight="1">
      <c r="B12" s="44">
        <v>3</v>
      </c>
      <c r="C12" s="60" t="s">
        <v>155</v>
      </c>
      <c r="D12" s="400" t="s">
        <v>156</v>
      </c>
      <c r="E12" s="400"/>
      <c r="F12" s="400"/>
      <c r="G12" s="149"/>
    </row>
    <row r="13" spans="2:45" s="178" customFormat="1" ht="15" customHeight="1">
      <c r="B13" s="44">
        <v>4</v>
      </c>
      <c r="C13" s="61" t="s">
        <v>157</v>
      </c>
      <c r="D13" s="401" t="s">
        <v>282</v>
      </c>
      <c r="E13" s="401"/>
      <c r="F13" s="401"/>
      <c r="G13" s="150"/>
      <c r="H13" s="227"/>
      <c r="I13" s="227"/>
      <c r="J13" s="227"/>
      <c r="K13" s="227"/>
      <c r="L13" s="227"/>
      <c r="M13" s="227"/>
      <c r="N13" s="227"/>
      <c r="O13" s="227"/>
      <c r="P13" s="227"/>
      <c r="R13" s="217"/>
    </row>
    <row r="14" spans="2:45" s="178" customFormat="1" ht="15" customHeight="1">
      <c r="B14" s="62"/>
      <c r="C14" s="63"/>
      <c r="D14" s="64"/>
      <c r="E14" s="64"/>
      <c r="F14" s="64"/>
      <c r="G14" s="218"/>
    </row>
    <row r="15" spans="2:45" s="178" customFormat="1" ht="15" customHeight="1">
      <c r="B15" s="346" t="s">
        <v>158</v>
      </c>
      <c r="C15" s="347"/>
      <c r="D15" s="347"/>
      <c r="E15" s="347"/>
      <c r="F15" s="348"/>
    </row>
    <row r="16" spans="2:45" s="178" customFormat="1" ht="15" customHeight="1">
      <c r="B16" s="59"/>
      <c r="C16" s="336" t="s">
        <v>159</v>
      </c>
      <c r="D16" s="336"/>
      <c r="E16" s="336"/>
      <c r="F16" s="58" t="s">
        <v>142</v>
      </c>
    </row>
    <row r="17" spans="2:6" s="178" customFormat="1" ht="15.95" customHeight="1">
      <c r="B17" s="45" t="s">
        <v>133</v>
      </c>
      <c r="C17" s="402" t="s">
        <v>160</v>
      </c>
      <c r="D17" s="402"/>
      <c r="E17" s="402"/>
      <c r="F17" s="65">
        <f>D11</f>
        <v>2335.73</v>
      </c>
    </row>
    <row r="18" spans="2:6" s="178" customFormat="1" ht="15.95" customHeight="1">
      <c r="B18" s="45" t="s">
        <v>135</v>
      </c>
      <c r="C18" s="387" t="s">
        <v>161</v>
      </c>
      <c r="D18" s="398"/>
      <c r="E18" s="388"/>
      <c r="F18" s="65">
        <v>0</v>
      </c>
    </row>
    <row r="19" spans="2:6" s="178" customFormat="1" ht="15.95" customHeight="1">
      <c r="B19" s="45" t="s">
        <v>162</v>
      </c>
      <c r="C19" s="387" t="s">
        <v>163</v>
      </c>
      <c r="D19" s="398"/>
      <c r="E19" s="388"/>
      <c r="F19" s="65">
        <v>0</v>
      </c>
    </row>
    <row r="20" spans="2:6" s="178" customFormat="1" ht="15.95" customHeight="1">
      <c r="B20" s="45" t="s">
        <v>164</v>
      </c>
      <c r="C20" s="387" t="s">
        <v>165</v>
      </c>
      <c r="D20" s="398"/>
      <c r="E20" s="388"/>
      <c r="F20" s="66">
        <v>0</v>
      </c>
    </row>
    <row r="21" spans="2:6" s="178" customFormat="1" ht="12" customHeight="1">
      <c r="B21" s="370" t="s">
        <v>166</v>
      </c>
      <c r="C21" s="370"/>
      <c r="D21" s="370"/>
      <c r="E21" s="370"/>
      <c r="F21" s="67">
        <f>SUM(F17:F20)</f>
        <v>2335.73</v>
      </c>
    </row>
    <row r="22" spans="2:6" s="178" customFormat="1" ht="15.95" customHeight="1">
      <c r="B22" s="68"/>
      <c r="C22" s="68"/>
      <c r="D22" s="68"/>
      <c r="E22" s="68"/>
      <c r="F22" s="69"/>
    </row>
    <row r="23" spans="2:6" s="178" customFormat="1" ht="15.95" customHeight="1">
      <c r="B23" s="346" t="s">
        <v>167</v>
      </c>
      <c r="C23" s="347"/>
      <c r="D23" s="347"/>
      <c r="E23" s="347"/>
      <c r="F23" s="348"/>
    </row>
    <row r="24" spans="2:6" s="178" customFormat="1" ht="32.25" customHeight="1">
      <c r="B24" s="59" t="s">
        <v>168</v>
      </c>
      <c r="C24" s="336" t="s">
        <v>169</v>
      </c>
      <c r="D24" s="336"/>
      <c r="E24" s="70" t="s">
        <v>141</v>
      </c>
      <c r="F24" s="58" t="s">
        <v>142</v>
      </c>
    </row>
    <row r="25" spans="2:6" s="178" customFormat="1" ht="15.95" customHeight="1">
      <c r="B25" s="57" t="s">
        <v>133</v>
      </c>
      <c r="C25" s="331" t="s">
        <v>170</v>
      </c>
      <c r="D25" s="331"/>
      <c r="E25" s="71">
        <v>8.3299999999999999E-2</v>
      </c>
      <c r="F25" s="43">
        <f>E25*$F$21</f>
        <v>194.57</v>
      </c>
    </row>
    <row r="26" spans="2:6" s="178" customFormat="1" ht="15.95" customHeight="1">
      <c r="B26" s="72" t="s">
        <v>135</v>
      </c>
      <c r="C26" s="73" t="s">
        <v>171</v>
      </c>
      <c r="D26" s="74"/>
      <c r="E26" s="75">
        <v>9.0899999999999995E-2</v>
      </c>
      <c r="F26" s="76">
        <f>E26*$F$21</f>
        <v>212.32</v>
      </c>
    </row>
    <row r="27" spans="2:6" s="178" customFormat="1" ht="15.95" customHeight="1">
      <c r="B27" s="57" t="s">
        <v>162</v>
      </c>
      <c r="C27" s="341" t="s">
        <v>172</v>
      </c>
      <c r="D27" s="362"/>
      <c r="E27" s="77">
        <v>3.0099999999999998E-2</v>
      </c>
      <c r="F27" s="43">
        <f>E27*$F$21</f>
        <v>70.31</v>
      </c>
    </row>
    <row r="28" spans="2:6" s="178" customFormat="1" ht="15.95" customHeight="1">
      <c r="B28" s="378" t="s">
        <v>173</v>
      </c>
      <c r="C28" s="379"/>
      <c r="D28" s="380"/>
      <c r="E28" s="78">
        <f>SUM(E25:E27)</f>
        <v>0.20430000000000001</v>
      </c>
      <c r="F28" s="79">
        <f>SUM(F25:F27)</f>
        <v>477.2</v>
      </c>
    </row>
    <row r="29" spans="2:6" s="178" customFormat="1" ht="18" customHeight="1">
      <c r="B29" s="80"/>
      <c r="C29" s="80"/>
      <c r="D29" s="80"/>
      <c r="E29" s="80"/>
      <c r="F29" s="81"/>
    </row>
    <row r="30" spans="2:6" s="178" customFormat="1" ht="33.75" customHeight="1">
      <c r="B30" s="59" t="s">
        <v>174</v>
      </c>
      <c r="C30" s="346" t="s">
        <v>175</v>
      </c>
      <c r="D30" s="348"/>
      <c r="E30" s="70" t="s">
        <v>141</v>
      </c>
      <c r="F30" s="58" t="s">
        <v>142</v>
      </c>
    </row>
    <row r="31" spans="2:6" s="178" customFormat="1" ht="12" customHeight="1">
      <c r="B31" s="57" t="s">
        <v>133</v>
      </c>
      <c r="C31" s="403" t="s">
        <v>176</v>
      </c>
      <c r="D31" s="404"/>
      <c r="E31" s="82">
        <v>0.2</v>
      </c>
      <c r="F31" s="43">
        <f t="shared" ref="F31:F38" si="0">E31*($F$21+$F$28)</f>
        <v>562.59</v>
      </c>
    </row>
    <row r="32" spans="2:6" s="178" customFormat="1" ht="12" customHeight="1">
      <c r="B32" s="57" t="s">
        <v>135</v>
      </c>
      <c r="C32" s="376" t="s">
        <v>177</v>
      </c>
      <c r="D32" s="377"/>
      <c r="E32" s="82">
        <v>2.5000000000000001E-2</v>
      </c>
      <c r="F32" s="43">
        <f t="shared" si="0"/>
        <v>70.319999999999993</v>
      </c>
    </row>
    <row r="33" spans="2:21" s="178" customFormat="1" ht="14.25" customHeight="1">
      <c r="B33" s="57" t="s">
        <v>162</v>
      </c>
      <c r="C33" s="387" t="s">
        <v>178</v>
      </c>
      <c r="D33" s="388"/>
      <c r="E33" s="82">
        <v>0.03</v>
      </c>
      <c r="F33" s="43">
        <f t="shared" si="0"/>
        <v>84.39</v>
      </c>
    </row>
    <row r="34" spans="2:21" s="178" customFormat="1" ht="12" customHeight="1">
      <c r="B34" s="57" t="s">
        <v>164</v>
      </c>
      <c r="C34" s="376" t="s">
        <v>179</v>
      </c>
      <c r="D34" s="377"/>
      <c r="E34" s="82">
        <v>1.4999999999999999E-2</v>
      </c>
      <c r="F34" s="43">
        <f t="shared" si="0"/>
        <v>42.19</v>
      </c>
    </row>
    <row r="35" spans="2:21" s="178" customFormat="1" ht="12" customHeight="1">
      <c r="B35" s="57" t="s">
        <v>180</v>
      </c>
      <c r="C35" s="376" t="s">
        <v>181</v>
      </c>
      <c r="D35" s="377"/>
      <c r="E35" s="82">
        <v>0.01</v>
      </c>
      <c r="F35" s="43">
        <f t="shared" si="0"/>
        <v>28.13</v>
      </c>
    </row>
    <row r="36" spans="2:21" s="178" customFormat="1" ht="12.75">
      <c r="B36" s="57" t="s">
        <v>182</v>
      </c>
      <c r="C36" s="389" t="s">
        <v>183</v>
      </c>
      <c r="D36" s="390"/>
      <c r="E36" s="82">
        <v>6.0000000000000001E-3</v>
      </c>
      <c r="F36" s="43">
        <f t="shared" si="0"/>
        <v>16.88</v>
      </c>
    </row>
    <row r="37" spans="2:21" s="178" customFormat="1" ht="12.75" customHeight="1">
      <c r="B37" s="57" t="s">
        <v>184</v>
      </c>
      <c r="C37" s="376" t="s">
        <v>185</v>
      </c>
      <c r="D37" s="377"/>
      <c r="E37" s="82">
        <v>2E-3</v>
      </c>
      <c r="F37" s="43">
        <f t="shared" si="0"/>
        <v>5.63</v>
      </c>
    </row>
    <row r="38" spans="2:21" s="178" customFormat="1" ht="12" customHeight="1">
      <c r="B38" s="57" t="s">
        <v>186</v>
      </c>
      <c r="C38" s="376" t="s">
        <v>187</v>
      </c>
      <c r="D38" s="377"/>
      <c r="E38" s="82">
        <v>0.08</v>
      </c>
      <c r="F38" s="43">
        <f t="shared" si="0"/>
        <v>225.03</v>
      </c>
      <c r="G38" s="182"/>
    </row>
    <row r="39" spans="2:21" s="178" customFormat="1" ht="22.5" customHeight="1">
      <c r="B39" s="378" t="s">
        <v>188</v>
      </c>
      <c r="C39" s="379"/>
      <c r="D39" s="380"/>
      <c r="E39" s="83">
        <f>SUM(E31:E38)</f>
        <v>0.36799999999999999</v>
      </c>
      <c r="F39" s="79">
        <f>SUM(F31:F38)</f>
        <v>1035.1600000000001</v>
      </c>
      <c r="G39" s="406"/>
      <c r="H39" s="425"/>
      <c r="I39" s="425"/>
      <c r="J39" s="425"/>
      <c r="K39" s="425"/>
      <c r="L39" s="425"/>
      <c r="M39" s="425"/>
      <c r="N39" s="425"/>
      <c r="O39" s="425"/>
      <c r="P39" s="425"/>
      <c r="Q39" s="425"/>
    </row>
    <row r="40" spans="2:21" s="178" customFormat="1" ht="12.75">
      <c r="B40" s="80"/>
      <c r="C40" s="80"/>
      <c r="D40" s="80"/>
      <c r="E40" s="80"/>
      <c r="F40" s="81"/>
    </row>
    <row r="41" spans="2:21" s="178" customFormat="1" ht="25.5">
      <c r="B41" s="59" t="s">
        <v>189</v>
      </c>
      <c r="C41" s="336" t="s">
        <v>190</v>
      </c>
      <c r="D41" s="336"/>
      <c r="E41" s="336"/>
      <c r="F41" s="58" t="s">
        <v>142</v>
      </c>
    </row>
    <row r="42" spans="2:21" s="186" customFormat="1" ht="16.5" customHeight="1">
      <c r="B42" s="57" t="s">
        <v>133</v>
      </c>
      <c r="C42" s="344" t="s">
        <v>191</v>
      </c>
      <c r="D42" s="344"/>
      <c r="E42" s="344"/>
      <c r="F42" s="66">
        <f>IF(2*H42*21-(D11*0.06)&lt;0,0,2*H42*21-(D11*0.06))</f>
        <v>136.22</v>
      </c>
      <c r="G42" s="155" t="s">
        <v>192</v>
      </c>
      <c r="H42" s="247">
        <f>'Base para Vale Transporte SC'!E16</f>
        <v>6.58</v>
      </c>
      <c r="I42" s="207"/>
      <c r="J42" s="208"/>
      <c r="K42" s="208"/>
      <c r="L42" s="208"/>
      <c r="M42" s="208"/>
      <c r="N42" s="208"/>
      <c r="O42" s="208"/>
      <c r="P42" s="208"/>
      <c r="Q42" s="185"/>
      <c r="R42" s="185"/>
      <c r="S42" s="185"/>
    </row>
    <row r="43" spans="2:21" s="186" customFormat="1" ht="28.5" customHeight="1">
      <c r="B43" s="57" t="s">
        <v>135</v>
      </c>
      <c r="C43" s="344" t="s">
        <v>193</v>
      </c>
      <c r="D43" s="344"/>
      <c r="E43" s="344"/>
      <c r="F43" s="43">
        <f>H43-(H43*0.01)</f>
        <v>0</v>
      </c>
      <c r="G43" s="155" t="s">
        <v>194</v>
      </c>
      <c r="H43" s="108"/>
      <c r="I43" s="385" t="s">
        <v>283</v>
      </c>
      <c r="J43" s="386"/>
      <c r="K43" s="386"/>
      <c r="L43" s="386"/>
      <c r="M43" s="386"/>
      <c r="N43" s="386"/>
      <c r="O43" s="191"/>
      <c r="P43" s="191"/>
    </row>
    <row r="44" spans="2:21" s="186" customFormat="1" ht="12.75">
      <c r="B44" s="57" t="s">
        <v>162</v>
      </c>
      <c r="C44" s="331" t="s">
        <v>195</v>
      </c>
      <c r="D44" s="331"/>
      <c r="E44" s="331"/>
      <c r="F44" s="43">
        <v>0</v>
      </c>
      <c r="G44" s="187" t="s">
        <v>261</v>
      </c>
      <c r="I44" s="219"/>
      <c r="J44" s="219"/>
      <c r="K44" s="219"/>
      <c r="L44" s="219"/>
      <c r="M44" s="219"/>
      <c r="N44" s="219"/>
      <c r="O44" s="219"/>
      <c r="P44" s="219"/>
    </row>
    <row r="45" spans="2:21" s="186" customFormat="1" ht="12.75">
      <c r="B45" s="57" t="s">
        <v>164</v>
      </c>
      <c r="C45" s="371" t="s">
        <v>196</v>
      </c>
      <c r="D45" s="372"/>
      <c r="E45" s="373"/>
      <c r="F45" s="85">
        <v>0</v>
      </c>
    </row>
    <row r="46" spans="2:21" s="189" customFormat="1" ht="18" customHeight="1">
      <c r="B46" s="57" t="s">
        <v>180</v>
      </c>
      <c r="C46" s="443" t="s">
        <v>259</v>
      </c>
      <c r="D46" s="368"/>
      <c r="E46" s="368"/>
      <c r="F46" s="43">
        <f>F21*7%</f>
        <v>163.5</v>
      </c>
      <c r="G46" s="220"/>
      <c r="H46" s="221"/>
      <c r="I46" s="221"/>
      <c r="J46" s="221"/>
      <c r="K46" s="221"/>
      <c r="L46" s="221"/>
      <c r="M46" s="221"/>
      <c r="N46" s="221"/>
      <c r="O46" s="221"/>
      <c r="P46" s="221"/>
      <c r="Q46" s="221"/>
    </row>
    <row r="47" spans="2:21" s="189" customFormat="1" ht="21" customHeight="1">
      <c r="B47" s="57" t="s">
        <v>182</v>
      </c>
      <c r="C47" s="368" t="s">
        <v>260</v>
      </c>
      <c r="D47" s="368"/>
      <c r="E47" s="368"/>
      <c r="F47" s="76">
        <v>11</v>
      </c>
      <c r="G47" s="444"/>
      <c r="H47" s="445"/>
      <c r="I47" s="445"/>
      <c r="J47" s="445"/>
      <c r="K47" s="445"/>
      <c r="L47" s="445"/>
      <c r="M47" s="445"/>
      <c r="N47" s="445"/>
      <c r="O47" s="445"/>
      <c r="P47" s="445"/>
      <c r="Q47" s="445"/>
      <c r="R47" s="445"/>
      <c r="S47" s="445"/>
      <c r="T47" s="445"/>
      <c r="U47" s="445"/>
    </row>
    <row r="48" spans="2:21" s="186" customFormat="1" ht="12.75">
      <c r="B48" s="330" t="s">
        <v>199</v>
      </c>
      <c r="C48" s="330"/>
      <c r="D48" s="330"/>
      <c r="E48" s="330"/>
      <c r="F48" s="79">
        <f>SUM(F42:F47)</f>
        <v>310.72000000000003</v>
      </c>
      <c r="G48" s="444"/>
      <c r="H48" s="445"/>
      <c r="I48" s="445"/>
      <c r="J48" s="445"/>
      <c r="K48" s="445"/>
      <c r="L48" s="445"/>
      <c r="M48" s="445"/>
      <c r="N48" s="445"/>
      <c r="O48" s="445"/>
      <c r="P48" s="445"/>
      <c r="Q48" s="445"/>
      <c r="R48" s="445"/>
      <c r="S48" s="445"/>
      <c r="T48" s="445"/>
      <c r="U48" s="445"/>
    </row>
    <row r="49" spans="2:20" s="189" customFormat="1" ht="12.75">
      <c r="B49" s="86"/>
      <c r="C49" s="86"/>
      <c r="D49" s="86"/>
      <c r="E49" s="86"/>
      <c r="F49" s="87"/>
    </row>
    <row r="50" spans="2:20" s="189" customFormat="1" ht="12.75">
      <c r="B50" s="59">
        <v>2</v>
      </c>
      <c r="C50" s="346" t="s">
        <v>200</v>
      </c>
      <c r="D50" s="347"/>
      <c r="E50" s="348"/>
      <c r="F50" s="58" t="s">
        <v>142</v>
      </c>
    </row>
    <row r="51" spans="2:20" s="189" customFormat="1" ht="12.75">
      <c r="B51" s="57" t="s">
        <v>133</v>
      </c>
      <c r="C51" s="341" t="s">
        <v>201</v>
      </c>
      <c r="D51" s="342"/>
      <c r="E51" s="362"/>
      <c r="F51" s="43">
        <f>SUM(F28)</f>
        <v>477.2</v>
      </c>
    </row>
    <row r="52" spans="2:20" s="189" customFormat="1" ht="12.75">
      <c r="B52" s="57" t="s">
        <v>135</v>
      </c>
      <c r="C52" s="341" t="s">
        <v>202</v>
      </c>
      <c r="D52" s="342"/>
      <c r="E52" s="362"/>
      <c r="F52" s="43">
        <f>F39</f>
        <v>1035.1600000000001</v>
      </c>
    </row>
    <row r="53" spans="2:20" s="189" customFormat="1" ht="15.75" customHeight="1">
      <c r="B53" s="57" t="s">
        <v>162</v>
      </c>
      <c r="C53" s="341" t="s">
        <v>190</v>
      </c>
      <c r="D53" s="342"/>
      <c r="E53" s="362"/>
      <c r="F53" s="43">
        <f>F48</f>
        <v>310.72000000000003</v>
      </c>
    </row>
    <row r="54" spans="2:20" s="189" customFormat="1" ht="15.75" customHeight="1">
      <c r="B54" s="370" t="s">
        <v>188</v>
      </c>
      <c r="C54" s="370"/>
      <c r="D54" s="370"/>
      <c r="E54" s="370"/>
      <c r="F54" s="67">
        <f>SUM(F51:F53)</f>
        <v>1823.08</v>
      </c>
    </row>
    <row r="55" spans="2:20" s="189" customFormat="1" ht="12.75">
      <c r="B55" s="68"/>
      <c r="C55" s="68"/>
      <c r="D55" s="68"/>
      <c r="E55" s="68"/>
      <c r="F55" s="69"/>
    </row>
    <row r="56" spans="2:20" s="189" customFormat="1" ht="16.5" customHeight="1">
      <c r="B56" s="346" t="s">
        <v>203</v>
      </c>
      <c r="C56" s="347"/>
      <c r="D56" s="347"/>
      <c r="E56" s="347"/>
      <c r="F56" s="348"/>
    </row>
    <row r="57" spans="2:20" s="178" customFormat="1" ht="12.75">
      <c r="B57" s="59"/>
      <c r="C57" s="336" t="s">
        <v>204</v>
      </c>
      <c r="D57" s="336"/>
      <c r="E57" s="70" t="s">
        <v>141</v>
      </c>
      <c r="F57" s="58" t="s">
        <v>142</v>
      </c>
    </row>
    <row r="58" spans="2:20" s="186" customFormat="1" ht="12.75">
      <c r="B58" s="57" t="s">
        <v>133</v>
      </c>
      <c r="C58" s="344" t="s">
        <v>205</v>
      </c>
      <c r="D58" s="344"/>
      <c r="E58" s="82">
        <v>4.1999999999999997E-3</v>
      </c>
      <c r="F58" s="43">
        <f>E58*$F$21</f>
        <v>9.81</v>
      </c>
    </row>
    <row r="59" spans="2:20" s="189" customFormat="1" ht="12.75">
      <c r="B59" s="57" t="s">
        <v>135</v>
      </c>
      <c r="C59" s="344" t="s">
        <v>206</v>
      </c>
      <c r="D59" s="344"/>
      <c r="E59" s="82">
        <v>2.9999999999999997E-4</v>
      </c>
      <c r="F59" s="43">
        <f>E59*$F$21</f>
        <v>0.7</v>
      </c>
    </row>
    <row r="60" spans="2:20" s="189" customFormat="1" ht="12.75">
      <c r="B60" s="57" t="s">
        <v>164</v>
      </c>
      <c r="C60" s="367" t="s">
        <v>207</v>
      </c>
      <c r="D60" s="367"/>
      <c r="E60" s="82">
        <v>1.9400000000000001E-2</v>
      </c>
      <c r="F60" s="43">
        <f>E60*$F$21</f>
        <v>45.31</v>
      </c>
      <c r="G60" s="426"/>
      <c r="H60" s="427"/>
      <c r="I60" s="427"/>
      <c r="J60" s="427"/>
      <c r="K60" s="427"/>
      <c r="L60" s="427"/>
      <c r="M60" s="427"/>
      <c r="N60" s="427"/>
      <c r="O60" s="427"/>
      <c r="P60" s="427"/>
      <c r="Q60" s="191"/>
      <c r="R60" s="191"/>
      <c r="S60" s="191"/>
      <c r="T60" s="191"/>
    </row>
    <row r="61" spans="2:20" s="191" customFormat="1" ht="12.75">
      <c r="B61" s="57" t="s">
        <v>180</v>
      </c>
      <c r="C61" s="368" t="s">
        <v>208</v>
      </c>
      <c r="D61" s="368"/>
      <c r="E61" s="88">
        <v>7.1000000000000004E-3</v>
      </c>
      <c r="F61" s="89">
        <f>E61*$F$60</f>
        <v>0.32</v>
      </c>
    </row>
    <row r="62" spans="2:20" s="191" customFormat="1" ht="12.75">
      <c r="B62" s="57" t="s">
        <v>182</v>
      </c>
      <c r="C62" s="368" t="s">
        <v>209</v>
      </c>
      <c r="D62" s="368"/>
      <c r="E62" s="82">
        <v>0.04</v>
      </c>
      <c r="F62" s="43">
        <f>E62*$F$21</f>
        <v>93.43</v>
      </c>
      <c r="G62" s="182"/>
    </row>
    <row r="63" spans="2:20" s="191" customFormat="1" ht="12.75">
      <c r="B63" s="330" t="s">
        <v>188</v>
      </c>
      <c r="C63" s="330"/>
      <c r="D63" s="330"/>
      <c r="E63" s="83">
        <f>SUM(E58:E62)</f>
        <v>7.0999999999999994E-2</v>
      </c>
      <c r="F63" s="79">
        <f>SUM(F58:F62)</f>
        <v>149.57</v>
      </c>
      <c r="G63" s="222"/>
    </row>
    <row r="64" spans="2:20" s="191" customFormat="1" ht="16.5" customHeight="1">
      <c r="B64" s="68"/>
      <c r="C64" s="68"/>
      <c r="D64" s="68"/>
      <c r="E64" s="68"/>
      <c r="F64" s="69"/>
    </row>
    <row r="65" spans="2:7" s="186" customFormat="1" ht="12.75">
      <c r="B65" s="363" t="s">
        <v>210</v>
      </c>
      <c r="C65" s="364"/>
      <c r="D65" s="364"/>
      <c r="E65" s="364"/>
      <c r="F65" s="365"/>
    </row>
    <row r="66" spans="2:7" s="189" customFormat="1" ht="25.5" customHeight="1">
      <c r="B66" s="59" t="s">
        <v>211</v>
      </c>
      <c r="C66" s="366" t="s">
        <v>212</v>
      </c>
      <c r="D66" s="366"/>
      <c r="E66" s="366"/>
      <c r="F66" s="58" t="s">
        <v>142</v>
      </c>
    </row>
    <row r="67" spans="2:7" s="178" customFormat="1" ht="12.75">
      <c r="B67" s="57" t="s">
        <v>133</v>
      </c>
      <c r="C67" s="344" t="s">
        <v>213</v>
      </c>
      <c r="D67" s="344"/>
      <c r="E67" s="88">
        <v>1.7000000000000001E-2</v>
      </c>
      <c r="F67" s="43">
        <f t="shared" ref="F67:F74" si="1">E67*$F$21</f>
        <v>39.71</v>
      </c>
    </row>
    <row r="68" spans="2:7" s="178" customFormat="1" ht="12.75">
      <c r="B68" s="57" t="s">
        <v>135</v>
      </c>
      <c r="C68" s="341" t="s">
        <v>214</v>
      </c>
      <c r="D68" s="362"/>
      <c r="E68" s="88">
        <v>2.8E-3</v>
      </c>
      <c r="F68" s="43">
        <f t="shared" si="1"/>
        <v>6.54</v>
      </c>
    </row>
    <row r="69" spans="2:7" s="178" customFormat="1" ht="12.75">
      <c r="B69" s="57" t="s">
        <v>162</v>
      </c>
      <c r="C69" s="344" t="s">
        <v>215</v>
      </c>
      <c r="D69" s="344"/>
      <c r="E69" s="88">
        <v>8.0000000000000004E-4</v>
      </c>
      <c r="F69" s="43">
        <f t="shared" si="1"/>
        <v>1.87</v>
      </c>
    </row>
    <row r="70" spans="2:7" s="178" customFormat="1" ht="12.75">
      <c r="B70" s="57" t="s">
        <v>164</v>
      </c>
      <c r="C70" s="344" t="s">
        <v>216</v>
      </c>
      <c r="D70" s="344"/>
      <c r="E70" s="88">
        <v>3.3E-3</v>
      </c>
      <c r="F70" s="43">
        <f t="shared" si="1"/>
        <v>7.71</v>
      </c>
    </row>
    <row r="71" spans="2:7" s="178" customFormat="1" ht="12.75">
      <c r="B71" s="57" t="s">
        <v>180</v>
      </c>
      <c r="C71" s="344" t="s">
        <v>217</v>
      </c>
      <c r="D71" s="344"/>
      <c r="E71" s="82">
        <v>5.9999999999999995E-4</v>
      </c>
      <c r="F71" s="43">
        <f t="shared" si="1"/>
        <v>1.4</v>
      </c>
    </row>
    <row r="72" spans="2:7" s="178" customFormat="1" ht="12.75">
      <c r="B72" s="57" t="s">
        <v>182</v>
      </c>
      <c r="C72" s="344" t="s">
        <v>218</v>
      </c>
      <c r="D72" s="344"/>
      <c r="E72" s="82">
        <v>0</v>
      </c>
      <c r="F72" s="43">
        <f t="shared" si="1"/>
        <v>0</v>
      </c>
    </row>
    <row r="73" spans="2:7" s="178" customFormat="1" ht="12.75">
      <c r="B73" s="57" t="s">
        <v>184</v>
      </c>
      <c r="C73" s="341" t="s">
        <v>165</v>
      </c>
      <c r="D73" s="362"/>
      <c r="E73" s="82">
        <v>0</v>
      </c>
      <c r="F73" s="43">
        <f t="shared" si="1"/>
        <v>0</v>
      </c>
    </row>
    <row r="74" spans="2:7" s="178" customFormat="1" ht="12.75">
      <c r="B74" s="57" t="s">
        <v>186</v>
      </c>
      <c r="C74" s="344" t="s">
        <v>165</v>
      </c>
      <c r="D74" s="344"/>
      <c r="E74" s="82">
        <v>0</v>
      </c>
      <c r="F74" s="43">
        <f t="shared" si="1"/>
        <v>0</v>
      </c>
      <c r="G74" s="182"/>
    </row>
    <row r="75" spans="2:7" s="189" customFormat="1" ht="12.75">
      <c r="B75" s="330" t="s">
        <v>173</v>
      </c>
      <c r="C75" s="330"/>
      <c r="D75" s="330"/>
      <c r="E75" s="83">
        <f>SUM(E67:E74)</f>
        <v>2.4500000000000001E-2</v>
      </c>
      <c r="F75" s="90">
        <f>SUM(F67:F74)</f>
        <v>57.23</v>
      </c>
      <c r="G75" s="222"/>
    </row>
    <row r="76" spans="2:7" s="189" customFormat="1" ht="12.75">
      <c r="B76" s="355"/>
      <c r="C76" s="356"/>
      <c r="D76" s="356"/>
      <c r="E76" s="356"/>
      <c r="F76" s="357"/>
    </row>
    <row r="77" spans="2:7" s="191" customFormat="1" ht="25.5">
      <c r="B77" s="59" t="s">
        <v>219</v>
      </c>
      <c r="C77" s="336" t="s">
        <v>220</v>
      </c>
      <c r="D77" s="336"/>
      <c r="E77" s="336"/>
      <c r="F77" s="91" t="s">
        <v>142</v>
      </c>
    </row>
    <row r="78" spans="2:7" s="186" customFormat="1" ht="15.75" customHeight="1">
      <c r="B78" s="57" t="s">
        <v>133</v>
      </c>
      <c r="C78" s="344" t="s">
        <v>221</v>
      </c>
      <c r="D78" s="344"/>
      <c r="E78" s="345"/>
      <c r="F78" s="92">
        <v>0</v>
      </c>
    </row>
    <row r="79" spans="2:7" s="189" customFormat="1" ht="15.75" customHeight="1">
      <c r="B79" s="358" t="s">
        <v>166</v>
      </c>
      <c r="C79" s="358"/>
      <c r="D79" s="358"/>
      <c r="E79" s="358"/>
      <c r="F79" s="93">
        <f>F78</f>
        <v>0</v>
      </c>
    </row>
    <row r="80" spans="2:7" s="189" customFormat="1" ht="12.75">
      <c r="B80" s="359"/>
      <c r="C80" s="360"/>
      <c r="D80" s="360"/>
      <c r="E80" s="360"/>
      <c r="F80" s="361"/>
    </row>
    <row r="81" spans="2:6" s="191" customFormat="1" ht="16.5" customHeight="1">
      <c r="B81" s="350" t="s">
        <v>222</v>
      </c>
      <c r="C81" s="350"/>
      <c r="D81" s="350"/>
      <c r="E81" s="350"/>
      <c r="F81" s="350"/>
    </row>
    <row r="82" spans="2:6" s="191" customFormat="1" ht="12.75">
      <c r="B82" s="94">
        <v>4</v>
      </c>
      <c r="C82" s="350" t="s">
        <v>223</v>
      </c>
      <c r="D82" s="350"/>
      <c r="E82" s="350"/>
      <c r="F82" s="95" t="s">
        <v>142</v>
      </c>
    </row>
    <row r="83" spans="2:6" s="191" customFormat="1" ht="18.600000000000001" customHeight="1">
      <c r="B83" s="96" t="s">
        <v>224</v>
      </c>
      <c r="C83" s="97" t="s">
        <v>212</v>
      </c>
      <c r="D83" s="98"/>
      <c r="E83" s="99"/>
      <c r="F83" s="100">
        <f>F75</f>
        <v>57.23</v>
      </c>
    </row>
    <row r="84" spans="2:6" s="191" customFormat="1" ht="12.75">
      <c r="B84" s="101" t="s">
        <v>225</v>
      </c>
      <c r="C84" s="351" t="s">
        <v>226</v>
      </c>
      <c r="D84" s="352"/>
      <c r="E84" s="353"/>
      <c r="F84" s="100">
        <f>F79</f>
        <v>0</v>
      </c>
    </row>
    <row r="85" spans="2:6" s="191" customFormat="1" ht="12.75">
      <c r="B85" s="330" t="s">
        <v>188</v>
      </c>
      <c r="C85" s="330"/>
      <c r="D85" s="330"/>
      <c r="E85" s="330"/>
      <c r="F85" s="102">
        <f>SUM(F83:F84)</f>
        <v>57.23</v>
      </c>
    </row>
    <row r="86" spans="2:6" s="191" customFormat="1" ht="12.75">
      <c r="B86" s="68"/>
      <c r="C86" s="68"/>
      <c r="D86" s="68"/>
      <c r="E86" s="68"/>
      <c r="F86" s="103"/>
    </row>
    <row r="87" spans="2:6" s="191" customFormat="1" ht="15" customHeight="1">
      <c r="B87" s="354" t="s">
        <v>227</v>
      </c>
      <c r="C87" s="354"/>
      <c r="D87" s="354"/>
      <c r="E87" s="354"/>
      <c r="F87" s="354"/>
    </row>
    <row r="88" spans="2:6" s="186" customFormat="1" ht="16.5" customHeight="1">
      <c r="B88" s="59"/>
      <c r="C88" s="336" t="s">
        <v>228</v>
      </c>
      <c r="D88" s="336"/>
      <c r="E88" s="336"/>
      <c r="F88" s="91" t="s">
        <v>142</v>
      </c>
    </row>
    <row r="89" spans="2:6" s="191" customFormat="1" ht="15" customHeight="1">
      <c r="B89" s="57" t="s">
        <v>133</v>
      </c>
      <c r="C89" s="344" t="s">
        <v>229</v>
      </c>
      <c r="D89" s="344"/>
      <c r="E89" s="345"/>
      <c r="F89" s="104">
        <v>0</v>
      </c>
    </row>
    <row r="90" spans="2:6" s="191" customFormat="1" ht="12.75">
      <c r="B90" s="57" t="s">
        <v>135</v>
      </c>
      <c r="C90" s="341" t="s">
        <v>230</v>
      </c>
      <c r="D90" s="342"/>
      <c r="E90" s="343"/>
      <c r="F90" s="92">
        <v>0</v>
      </c>
    </row>
    <row r="91" spans="2:6" s="191" customFormat="1" ht="12.75">
      <c r="B91" s="57" t="s">
        <v>162</v>
      </c>
      <c r="C91" s="344" t="s">
        <v>231</v>
      </c>
      <c r="D91" s="344"/>
      <c r="E91" s="345"/>
      <c r="F91" s="92">
        <v>0</v>
      </c>
    </row>
    <row r="92" spans="2:6" s="178" customFormat="1" ht="12.75" customHeight="1">
      <c r="B92" s="330" t="s">
        <v>166</v>
      </c>
      <c r="C92" s="330"/>
      <c r="D92" s="330"/>
      <c r="E92" s="330"/>
      <c r="F92" s="105">
        <f>SUM(F89:F91)</f>
        <v>0</v>
      </c>
    </row>
    <row r="93" spans="2:6" s="191" customFormat="1" ht="12.75">
      <c r="B93" s="68"/>
      <c r="C93" s="68"/>
      <c r="D93" s="68"/>
      <c r="E93" s="68"/>
      <c r="F93" s="69"/>
    </row>
    <row r="94" spans="2:6" s="178" customFormat="1" ht="16.5" customHeight="1">
      <c r="B94" s="346" t="s">
        <v>232</v>
      </c>
      <c r="C94" s="347"/>
      <c r="D94" s="347"/>
      <c r="E94" s="347"/>
      <c r="F94" s="348"/>
    </row>
    <row r="95" spans="2:6" s="178" customFormat="1" ht="13.5" customHeight="1">
      <c r="B95" s="59"/>
      <c r="C95" s="59" t="s">
        <v>233</v>
      </c>
      <c r="D95" s="441" t="s">
        <v>141</v>
      </c>
      <c r="E95" s="442"/>
      <c r="F95" s="58" t="s">
        <v>142</v>
      </c>
    </row>
    <row r="96" spans="2:6" s="178" customFormat="1" ht="16.5" customHeight="1">
      <c r="B96" s="57" t="s">
        <v>133</v>
      </c>
      <c r="C96" s="52" t="s">
        <v>234</v>
      </c>
      <c r="D96" s="434">
        <v>0.05</v>
      </c>
      <c r="E96" s="435"/>
      <c r="F96" s="56">
        <f>D96*F111</f>
        <v>218.28</v>
      </c>
    </row>
    <row r="97" spans="2:8" s="178" customFormat="1" ht="15.95" customHeight="1">
      <c r="B97" s="55" t="s">
        <v>135</v>
      </c>
      <c r="C97" s="52" t="s">
        <v>235</v>
      </c>
      <c r="D97" s="434">
        <v>0.1</v>
      </c>
      <c r="E97" s="435"/>
      <c r="F97" s="56">
        <f>(F111+F96)*D97</f>
        <v>458.39</v>
      </c>
    </row>
    <row r="98" spans="2:8" s="178" customFormat="1" ht="12.75">
      <c r="B98" s="436" t="s">
        <v>162</v>
      </c>
      <c r="C98" s="54" t="s">
        <v>140</v>
      </c>
      <c r="D98" s="434">
        <f>SUM(D99:E102)</f>
        <v>0.14249999999999999</v>
      </c>
      <c r="E98" s="435"/>
      <c r="F98" s="56">
        <v>0</v>
      </c>
      <c r="G98" s="192"/>
      <c r="H98" s="189"/>
    </row>
    <row r="99" spans="2:8" s="195" customFormat="1" ht="15.95" customHeight="1">
      <c r="B99" s="437"/>
      <c r="C99" s="54" t="s">
        <v>236</v>
      </c>
      <c r="D99" s="434">
        <v>1.6500000000000001E-2</v>
      </c>
      <c r="E99" s="435"/>
      <c r="F99" s="56">
        <f>($F$111+$F$96+$F$97)/(1-$D$98)*D99</f>
        <v>97.02</v>
      </c>
      <c r="G99" s="223"/>
      <c r="H99" s="224"/>
    </row>
    <row r="100" spans="2:8" s="195" customFormat="1" ht="15.95" customHeight="1">
      <c r="B100" s="437"/>
      <c r="C100" s="54" t="s">
        <v>237</v>
      </c>
      <c r="D100" s="434">
        <v>7.5999999999999998E-2</v>
      </c>
      <c r="E100" s="435"/>
      <c r="F100" s="56">
        <f>($F$111+$F$96+$F$97)/(1-$D$98)*D100</f>
        <v>446.9</v>
      </c>
      <c r="G100" s="223"/>
    </row>
    <row r="101" spans="2:8" s="195" customFormat="1" ht="15.95" customHeight="1">
      <c r="B101" s="437"/>
      <c r="C101" s="54" t="s">
        <v>238</v>
      </c>
      <c r="D101" s="434">
        <v>0</v>
      </c>
      <c r="E101" s="435"/>
      <c r="F101" s="56">
        <f>($F$111+$F$96+$F$97)/(1-$D$98)*D101</f>
        <v>0</v>
      </c>
      <c r="G101" s="223"/>
    </row>
    <row r="102" spans="2:8" s="178" customFormat="1" ht="12.75">
      <c r="B102" s="438"/>
      <c r="C102" s="109" t="s">
        <v>239</v>
      </c>
      <c r="D102" s="439">
        <f>'Média ISS - PR e SC'!D61</f>
        <v>0.05</v>
      </c>
      <c r="E102" s="440"/>
      <c r="F102" s="34">
        <f>($F$111+$F$96+$F$97)/(1-$D$98)*D102</f>
        <v>294.01</v>
      </c>
      <c r="G102" s="198"/>
    </row>
    <row r="103" spans="2:8" s="178" customFormat="1" ht="15.95" customHeight="1">
      <c r="B103" s="431" t="s">
        <v>240</v>
      </c>
      <c r="C103" s="432"/>
      <c r="D103" s="433">
        <f>SUM(D96:E98)</f>
        <v>0.29249999999999998</v>
      </c>
      <c r="E103" s="334"/>
      <c r="F103" s="53">
        <f>F96+F97+F99+F100+F101+F102</f>
        <v>1514.6</v>
      </c>
      <c r="G103" s="225"/>
    </row>
    <row r="104" spans="2:8" s="178" customFormat="1" ht="15.95" customHeight="1">
      <c r="B104" s="86"/>
      <c r="C104" s="86"/>
      <c r="D104" s="86"/>
      <c r="E104" s="86"/>
      <c r="F104" s="87"/>
    </row>
    <row r="105" spans="2:8" s="178" customFormat="1" ht="19.5" customHeight="1">
      <c r="B105" s="336" t="s">
        <v>148</v>
      </c>
      <c r="C105" s="336"/>
      <c r="D105" s="336"/>
      <c r="E105" s="336"/>
      <c r="F105" s="58" t="s">
        <v>142</v>
      </c>
    </row>
    <row r="106" spans="2:8" s="178" customFormat="1" ht="12.75">
      <c r="B106" s="57" t="s">
        <v>133</v>
      </c>
      <c r="C106" s="337" t="s">
        <v>241</v>
      </c>
      <c r="D106" s="337"/>
      <c r="E106" s="337"/>
      <c r="F106" s="43">
        <f>F21</f>
        <v>2335.73</v>
      </c>
    </row>
    <row r="107" spans="2:8" s="178" customFormat="1" ht="13.9" customHeight="1">
      <c r="B107" s="57" t="s">
        <v>135</v>
      </c>
      <c r="C107" s="391" t="s">
        <v>242</v>
      </c>
      <c r="D107" s="392"/>
      <c r="E107" s="393"/>
      <c r="F107" s="43">
        <f>F54</f>
        <v>1823.08</v>
      </c>
    </row>
    <row r="108" spans="2:8" s="178" customFormat="1" ht="14.45" customHeight="1">
      <c r="B108" s="57" t="s">
        <v>162</v>
      </c>
      <c r="C108" s="391" t="s">
        <v>243</v>
      </c>
      <c r="D108" s="392"/>
      <c r="E108" s="393"/>
      <c r="F108" s="43">
        <f>F63</f>
        <v>149.57</v>
      </c>
    </row>
    <row r="109" spans="2:8" s="178" customFormat="1" ht="12.75">
      <c r="B109" s="57" t="s">
        <v>164</v>
      </c>
      <c r="C109" s="337" t="s">
        <v>210</v>
      </c>
      <c r="D109" s="337"/>
      <c r="E109" s="337"/>
      <c r="F109" s="43">
        <f>F85</f>
        <v>57.23</v>
      </c>
    </row>
    <row r="110" spans="2:8" s="178" customFormat="1" ht="15.75" customHeight="1">
      <c r="B110" s="57" t="s">
        <v>180</v>
      </c>
      <c r="C110" s="337" t="s">
        <v>244</v>
      </c>
      <c r="D110" s="337"/>
      <c r="E110" s="337"/>
      <c r="F110" s="43">
        <f>F92</f>
        <v>0</v>
      </c>
    </row>
    <row r="111" spans="2:8" s="191" customFormat="1" ht="16.5" customHeight="1">
      <c r="B111" s="330" t="s">
        <v>245</v>
      </c>
      <c r="C111" s="330"/>
      <c r="D111" s="330"/>
      <c r="E111" s="330"/>
      <c r="F111" s="79">
        <f>SUM(F106:F110)</f>
        <v>4365.6099999999997</v>
      </c>
    </row>
    <row r="112" spans="2:8" s="195" customFormat="1" ht="15" customHeight="1">
      <c r="B112" s="57" t="s">
        <v>182</v>
      </c>
      <c r="C112" s="331" t="s">
        <v>232</v>
      </c>
      <c r="D112" s="331"/>
      <c r="E112" s="331"/>
      <c r="F112" s="43">
        <f>F103</f>
        <v>1514.6</v>
      </c>
    </row>
    <row r="113" spans="2:6" s="178" customFormat="1" ht="15.75" customHeight="1">
      <c r="B113" s="330" t="s">
        <v>246</v>
      </c>
      <c r="C113" s="330"/>
      <c r="D113" s="330"/>
      <c r="E113" s="330"/>
      <c r="F113" s="90">
        <f>F111+F112</f>
        <v>5880.21</v>
      </c>
    </row>
    <row r="114" spans="2:6" s="196" customFormat="1" ht="15.75" customHeight="1">
      <c r="B114" s="106"/>
      <c r="C114" s="106"/>
      <c r="D114" s="106"/>
      <c r="E114" s="106"/>
      <c r="F114" s="107"/>
    </row>
    <row r="115" spans="2:6" s="189" customFormat="1" ht="12.75"/>
    <row r="116" spans="2:6" s="189" customFormat="1" ht="93" customHeight="1">
      <c r="B116" s="429"/>
      <c r="C116" s="430"/>
      <c r="D116" s="430"/>
      <c r="E116" s="430"/>
      <c r="F116" s="430"/>
    </row>
    <row r="118" spans="2:6" ht="12" customHeight="1"/>
    <row r="119" spans="2:6" ht="12" customHeight="1"/>
    <row r="120" spans="2:6" ht="12" customHeight="1"/>
  </sheetData>
  <mergeCells count="104">
    <mergeCell ref="B4:F4"/>
    <mergeCell ref="B5:F5"/>
    <mergeCell ref="B6:F6"/>
    <mergeCell ref="B7:F7"/>
    <mergeCell ref="B9:F9"/>
    <mergeCell ref="D10:F10"/>
    <mergeCell ref="C18:E18"/>
    <mergeCell ref="C19:E19"/>
    <mergeCell ref="C20:E20"/>
    <mergeCell ref="B21:E21"/>
    <mergeCell ref="B23:F23"/>
    <mergeCell ref="C24:D24"/>
    <mergeCell ref="D11:F11"/>
    <mergeCell ref="D12:F12"/>
    <mergeCell ref="D13:F13"/>
    <mergeCell ref="B15:F15"/>
    <mergeCell ref="C16:E16"/>
    <mergeCell ref="C17:E17"/>
    <mergeCell ref="C33:D33"/>
    <mergeCell ref="C34:D34"/>
    <mergeCell ref="C35:D35"/>
    <mergeCell ref="C36:D36"/>
    <mergeCell ref="C37:D37"/>
    <mergeCell ref="C38:D38"/>
    <mergeCell ref="C25:D25"/>
    <mergeCell ref="C27:D27"/>
    <mergeCell ref="B28:D28"/>
    <mergeCell ref="C30:D30"/>
    <mergeCell ref="C31:D31"/>
    <mergeCell ref="C32:D32"/>
    <mergeCell ref="C44:E44"/>
    <mergeCell ref="C45:E45"/>
    <mergeCell ref="C46:E46"/>
    <mergeCell ref="C47:E47"/>
    <mergeCell ref="G47:U48"/>
    <mergeCell ref="B48:E48"/>
    <mergeCell ref="B39:D39"/>
    <mergeCell ref="G39:Q39"/>
    <mergeCell ref="C41:E41"/>
    <mergeCell ref="C42:E42"/>
    <mergeCell ref="C43:E43"/>
    <mergeCell ref="I43:N43"/>
    <mergeCell ref="C57:D57"/>
    <mergeCell ref="C58:D58"/>
    <mergeCell ref="C59:D59"/>
    <mergeCell ref="C60:D60"/>
    <mergeCell ref="G60:P60"/>
    <mergeCell ref="C61:D61"/>
    <mergeCell ref="C50:E50"/>
    <mergeCell ref="C51:E51"/>
    <mergeCell ref="C52:E52"/>
    <mergeCell ref="C53:E53"/>
    <mergeCell ref="B54:E54"/>
    <mergeCell ref="B56:F56"/>
    <mergeCell ref="C69:D69"/>
    <mergeCell ref="C70:D70"/>
    <mergeCell ref="C71:D71"/>
    <mergeCell ref="C72:D72"/>
    <mergeCell ref="C73:D73"/>
    <mergeCell ref="C74:D74"/>
    <mergeCell ref="C62:D62"/>
    <mergeCell ref="B63:D63"/>
    <mergeCell ref="B65:F65"/>
    <mergeCell ref="C66:E66"/>
    <mergeCell ref="C67:D67"/>
    <mergeCell ref="C68:D68"/>
    <mergeCell ref="B81:F81"/>
    <mergeCell ref="C82:E82"/>
    <mergeCell ref="C84:E84"/>
    <mergeCell ref="B85:E85"/>
    <mergeCell ref="B87:F87"/>
    <mergeCell ref="C88:E88"/>
    <mergeCell ref="B75:D75"/>
    <mergeCell ref="B76:F76"/>
    <mergeCell ref="C77:E77"/>
    <mergeCell ref="C78:E78"/>
    <mergeCell ref="B79:E79"/>
    <mergeCell ref="B80:F80"/>
    <mergeCell ref="D96:E96"/>
    <mergeCell ref="D97:E97"/>
    <mergeCell ref="B98:B102"/>
    <mergeCell ref="D98:E98"/>
    <mergeCell ref="D99:E99"/>
    <mergeCell ref="D100:E100"/>
    <mergeCell ref="D101:E101"/>
    <mergeCell ref="D102:E102"/>
    <mergeCell ref="C89:E89"/>
    <mergeCell ref="C90:E90"/>
    <mergeCell ref="C91:E91"/>
    <mergeCell ref="B92:E92"/>
    <mergeCell ref="B94:F94"/>
    <mergeCell ref="D95:E95"/>
    <mergeCell ref="B111:E111"/>
    <mergeCell ref="C112:E112"/>
    <mergeCell ref="B113:E113"/>
    <mergeCell ref="B116:F116"/>
    <mergeCell ref="B103:C103"/>
    <mergeCell ref="D103:E103"/>
    <mergeCell ref="B105:E105"/>
    <mergeCell ref="C106:E106"/>
    <mergeCell ref="C109:E109"/>
    <mergeCell ref="C110:E110"/>
    <mergeCell ref="C107:E107"/>
    <mergeCell ref="C108:E108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1" xr:uid="{00000000-0002-0000-0900-000000000000}">
      <formula1>0</formula1>
      <formula2>7.2</formula2>
    </dataValidation>
  </dataValidations>
  <pageMargins left="0.51181102362204722" right="0.51181102362204722" top="0.78740157480314965" bottom="0.78740157480314965" header="0.31496062992125984" footer="0.31496062992125984"/>
  <pageSetup paperSize="9" scale="9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48D742B80A07459C67497EBFE2613E" ma:contentTypeVersion="13" ma:contentTypeDescription="Crie um novo documento." ma:contentTypeScope="" ma:versionID="809cffa322e65a1b8dfe2010ad708a27">
  <xsd:schema xmlns:xsd="http://www.w3.org/2001/XMLSchema" xmlns:xs="http://www.w3.org/2001/XMLSchema" xmlns:p="http://schemas.microsoft.com/office/2006/metadata/properties" xmlns:ns2="1fe388ea-64ed-42a5-ba99-0fb16f436e81" xmlns:ns3="4c43775b-7496-4298-a99c-9097dbb2fe1f" targetNamespace="http://schemas.microsoft.com/office/2006/metadata/properties" ma:root="true" ma:fieldsID="4df30b2a1f90f0fcf86e11bfb8d94517" ns2:_="" ns3:_="">
    <xsd:import namespace="1fe388ea-64ed-42a5-ba99-0fb16f436e81"/>
    <xsd:import namespace="4c43775b-7496-4298-a99c-9097dbb2fe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388ea-64ed-42a5-ba99-0fb16f436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3775b-7496-4298-a99c-9097dbb2fe1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6658eb-4505-4561-8591-89816080338c}" ma:internalName="TaxCatchAll" ma:showField="CatchAllData" ma:web="4c43775b-7496-4298-a99c-9097dbb2fe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e388ea-64ed-42a5-ba99-0fb16f436e81">
      <Terms xmlns="http://schemas.microsoft.com/office/infopath/2007/PartnerControls"/>
    </lcf76f155ced4ddcb4097134ff3c332f>
    <TaxCatchAll xmlns="4c43775b-7496-4298-a99c-9097dbb2fe1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4FB309-A1C0-438A-ADB0-F332210DC9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e388ea-64ed-42a5-ba99-0fb16f436e81"/>
    <ds:schemaRef ds:uri="4c43775b-7496-4298-a99c-9097dbb2fe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0B2FA5-DAF9-4AC8-99B3-EF9D76E95B6C}">
  <ds:schemaRefs>
    <ds:schemaRef ds:uri="http://purl.org/dc/dcmitype/"/>
    <ds:schemaRef ds:uri="1fe388ea-64ed-42a5-ba99-0fb16f436e81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4c43775b-7496-4298-a99c-9097dbb2fe1f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1A4A0E2-987B-4637-921E-CC9D4545B1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9</vt:i4>
      </vt:variant>
    </vt:vector>
  </HeadingPairs>
  <TitlesOfParts>
    <vt:vector size="20" baseType="lpstr">
      <vt:lpstr>Quadro Resumo - Postos e Custos</vt:lpstr>
      <vt:lpstr>Diárias</vt:lpstr>
      <vt:lpstr>Média ISS - PR e SC</vt:lpstr>
      <vt:lpstr>Base para Vale Transporte PR</vt:lpstr>
      <vt:lpstr>Base para Vale Transporte SC</vt:lpstr>
      <vt:lpstr>Apoio Administrativo - PR </vt:lpstr>
      <vt:lpstr>Assistente Administrativo II PR</vt:lpstr>
      <vt:lpstr>Apoio Administrativo SC</vt:lpstr>
      <vt:lpstr>Apoio Adm - Três Barras SC</vt:lpstr>
      <vt:lpstr>Assistente Administrativo II SC</vt:lpstr>
      <vt:lpstr>Gerente de Frota - Floripa SC</vt:lpstr>
      <vt:lpstr>'Apoio Adm - Três Barras SC'!Area_de_impressao</vt:lpstr>
      <vt:lpstr>'Apoio Administrativo - PR '!Area_de_impressao</vt:lpstr>
      <vt:lpstr>'Apoio Administrativo SC'!Area_de_impressao</vt:lpstr>
      <vt:lpstr>'Assistente Administrativo II PR'!Area_de_impressao</vt:lpstr>
      <vt:lpstr>'Assistente Administrativo II SC'!Area_de_impressao</vt:lpstr>
      <vt:lpstr>Diárias!Area_de_impressao</vt:lpstr>
      <vt:lpstr>'Gerente de Frota - Floripa SC'!Area_de_impressao</vt:lpstr>
      <vt:lpstr>'Quadro Resumo - Postos e Custos'!Area_de_impressao</vt:lpstr>
      <vt:lpstr>art6ii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cp:keywords/>
  <dc:description/>
  <cp:lastModifiedBy>Érica dos Santos</cp:lastModifiedBy>
  <cp:revision/>
  <dcterms:created xsi:type="dcterms:W3CDTF">2014-02-07T18:14:59Z</dcterms:created>
  <dcterms:modified xsi:type="dcterms:W3CDTF">2023-10-11T17:24:50Z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38d5ca-cd4e-433d-8f2a-eee77df5cad2_Enabled">
    <vt:lpwstr>true</vt:lpwstr>
  </property>
  <property fmtid="{D5CDD505-2E9C-101B-9397-08002B2CF9AE}" pid="3" name="MSIP_Label_3738d5ca-cd4e-433d-8f2a-eee77df5cad2_SetDate">
    <vt:lpwstr>2023-05-25T20:01:57Z</vt:lpwstr>
  </property>
  <property fmtid="{D5CDD505-2E9C-101B-9397-08002B2CF9AE}" pid="4" name="MSIP_Label_3738d5ca-cd4e-433d-8f2a-eee77df5cad2_Method">
    <vt:lpwstr>Standard</vt:lpwstr>
  </property>
  <property fmtid="{D5CDD505-2E9C-101B-9397-08002B2CF9AE}" pid="5" name="MSIP_Label_3738d5ca-cd4e-433d-8f2a-eee77df5cad2_Name">
    <vt:lpwstr>defa4170-0d19-0005-0004-bc88714345d2</vt:lpwstr>
  </property>
  <property fmtid="{D5CDD505-2E9C-101B-9397-08002B2CF9AE}" pid="6" name="MSIP_Label_3738d5ca-cd4e-433d-8f2a-eee77df5cad2_SiteId">
    <vt:lpwstr>c14e2b56-c5bc-43bd-ad9c-408cf6cc3560</vt:lpwstr>
  </property>
  <property fmtid="{D5CDD505-2E9C-101B-9397-08002B2CF9AE}" pid="7" name="MSIP_Label_3738d5ca-cd4e-433d-8f2a-eee77df5cad2_ActionId">
    <vt:lpwstr>27e68ac7-1a36-40d0-9b5e-16b177931b91</vt:lpwstr>
  </property>
  <property fmtid="{D5CDD505-2E9C-101B-9397-08002B2CF9AE}" pid="8" name="MSIP_Label_3738d5ca-cd4e-433d-8f2a-eee77df5cad2_ContentBits">
    <vt:lpwstr>0</vt:lpwstr>
  </property>
  <property fmtid="{D5CDD505-2E9C-101B-9397-08002B2CF9AE}" pid="9" name="ContentTypeId">
    <vt:lpwstr>0x010100B048D742B80A07459C67497EBFE2613E</vt:lpwstr>
  </property>
  <property fmtid="{D5CDD505-2E9C-101B-9397-08002B2CF9AE}" pid="10" name="MediaServiceImageTags">
    <vt:lpwstr/>
  </property>
</Properties>
</file>