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icmbioe5-my.sharepoint.com/personal/alexandre_vasconcellos_terceirizado_icmbio_gov_br/Documents/UAAF/DIAG - 04/CONTABILIDADE/"/>
    </mc:Choice>
  </mc:AlternateContent>
  <xr:revisionPtr revIDLastSave="25" documentId="8_{33BEC7BD-CCD2-4FFF-8A67-2DCE5C2B63E6}" xr6:coauthVersionLast="47" xr6:coauthVersionMax="47" xr10:uidLastSave="{726250CA-4ACD-4346-9BE6-21D423137AFB}"/>
  <bookViews>
    <workbookView xWindow="-120" yWindow="-120" windowWidth="20730" windowHeight="11160" tabRatio="894" firstSheet="3" activeTab="3" xr2:uid="{00000000-000D-0000-FFFF-FFFF00000000}"/>
  </bookViews>
  <sheets>
    <sheet name="Materiais e Equipamentos " sheetId="54" r:id="rId1"/>
    <sheet name="Agente de Portaria Diurno" sheetId="28" r:id="rId2"/>
    <sheet name="Líder Equipe + Copeiro" sheetId="45" state="hidden" r:id="rId3"/>
    <sheet name="Agente de Portaria Noturno" sheetId="38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2" i="38" l="1"/>
  <c r="J54" i="38"/>
  <c r="J54" i="28"/>
  <c r="J27" i="28" l="1"/>
  <c r="I21" i="38" s="1"/>
  <c r="J146" i="38"/>
  <c r="C54" i="38" l="1"/>
  <c r="J27" i="38" l="1"/>
  <c r="J53" i="28"/>
  <c r="J53" i="38" l="1"/>
  <c r="J30" i="38"/>
  <c r="J32" i="38"/>
  <c r="I115" i="45" l="1"/>
  <c r="I113" i="45"/>
  <c r="J94" i="45"/>
  <c r="I83" i="45"/>
  <c r="I82" i="45"/>
  <c r="I81" i="45"/>
  <c r="I80" i="45"/>
  <c r="I79" i="45"/>
  <c r="I72" i="45"/>
  <c r="I70" i="45"/>
  <c r="I71" i="45" s="1"/>
  <c r="J55" i="45"/>
  <c r="J54" i="45"/>
  <c r="J53" i="45"/>
  <c r="I50" i="45"/>
  <c r="I73" i="45" s="1"/>
  <c r="I39" i="45"/>
  <c r="J32" i="45"/>
  <c r="J33" i="45" s="1"/>
  <c r="J33" i="38"/>
  <c r="I115" i="38"/>
  <c r="I113" i="38"/>
  <c r="J94" i="38"/>
  <c r="I83" i="38"/>
  <c r="I82" i="38"/>
  <c r="I81" i="38"/>
  <c r="I80" i="38"/>
  <c r="I79" i="38"/>
  <c r="I72" i="38"/>
  <c r="I70" i="38"/>
  <c r="I71" i="38" s="1"/>
  <c r="I50" i="38"/>
  <c r="I39" i="38"/>
  <c r="J73" i="45" l="1"/>
  <c r="J59" i="38"/>
  <c r="J65" i="38" s="1"/>
  <c r="J59" i="45"/>
  <c r="J65" i="45" s="1"/>
  <c r="I85" i="45"/>
  <c r="I73" i="38"/>
  <c r="J73" i="38" s="1"/>
  <c r="I85" i="38"/>
  <c r="I75" i="45"/>
  <c r="J71" i="45"/>
  <c r="J126" i="45"/>
  <c r="J81" i="45"/>
  <c r="J74" i="45"/>
  <c r="J80" i="45"/>
  <c r="J84" i="45"/>
  <c r="J72" i="45"/>
  <c r="J83" i="45"/>
  <c r="J79" i="45"/>
  <c r="J37" i="45"/>
  <c r="J38" i="45"/>
  <c r="J82" i="45"/>
  <c r="J70" i="45"/>
  <c r="J126" i="38"/>
  <c r="J37" i="38"/>
  <c r="J38" i="38"/>
  <c r="J82" i="38"/>
  <c r="J72" i="38"/>
  <c r="J71" i="38"/>
  <c r="I75" i="38"/>
  <c r="J83" i="38"/>
  <c r="J84" i="38"/>
  <c r="J80" i="38"/>
  <c r="J79" i="38"/>
  <c r="J74" i="38"/>
  <c r="J81" i="38"/>
  <c r="J70" i="38"/>
  <c r="J75" i="45" l="1"/>
  <c r="J128" i="45" s="1"/>
  <c r="J85" i="45"/>
  <c r="J93" i="45" s="1"/>
  <c r="J95" i="45" s="1"/>
  <c r="J129" i="45" s="1"/>
  <c r="J39" i="45"/>
  <c r="J85" i="38"/>
  <c r="J93" i="38" s="1"/>
  <c r="J95" i="38" s="1"/>
  <c r="J129" i="38" s="1"/>
  <c r="J75" i="38"/>
  <c r="J128" i="38" s="1"/>
  <c r="J39" i="38"/>
  <c r="J63" i="45" l="1"/>
  <c r="J47" i="45"/>
  <c r="J44" i="45"/>
  <c r="J48" i="45"/>
  <c r="J45" i="45"/>
  <c r="J42" i="45"/>
  <c r="J49" i="45"/>
  <c r="J43" i="45"/>
  <c r="J46" i="45"/>
  <c r="J45" i="38"/>
  <c r="J46" i="38"/>
  <c r="J42" i="38"/>
  <c r="J43" i="38"/>
  <c r="J44" i="38"/>
  <c r="J63" i="38"/>
  <c r="J47" i="38"/>
  <c r="J49" i="38"/>
  <c r="J48" i="38"/>
  <c r="J50" i="45" l="1"/>
  <c r="J64" i="45" s="1"/>
  <c r="J66" i="45" s="1"/>
  <c r="J50" i="38"/>
  <c r="J64" i="38" s="1"/>
  <c r="J66" i="38" s="1"/>
  <c r="J127" i="45" l="1"/>
  <c r="J99" i="45"/>
  <c r="J100" i="45" s="1"/>
  <c r="J127" i="38"/>
  <c r="J103" i="45" l="1"/>
  <c r="J103" i="38"/>
  <c r="J130" i="38" s="1"/>
  <c r="J131" i="38" s="1"/>
  <c r="J108" i="38" l="1"/>
  <c r="J111" i="38" s="1"/>
  <c r="J130" i="45"/>
  <c r="J131" i="45" s="1"/>
  <c r="J112" i="38" l="1"/>
  <c r="J110" i="38"/>
  <c r="J107" i="45"/>
  <c r="J118" i="38"/>
  <c r="J120" i="38" s="1"/>
  <c r="J122" i="38" s="1"/>
  <c r="I70" i="28"/>
  <c r="J108" i="45" l="1"/>
  <c r="J111" i="45" s="1"/>
  <c r="J113" i="38"/>
  <c r="J132" i="38" s="1"/>
  <c r="I115" i="28"/>
  <c r="I113" i="28"/>
  <c r="J118" i="45" l="1"/>
  <c r="J120" i="45" s="1"/>
  <c r="J122" i="45" s="1"/>
  <c r="J112" i="45"/>
  <c r="J133" i="38"/>
  <c r="J138" i="38" s="1"/>
  <c r="J110" i="45"/>
  <c r="J113" i="45" s="1"/>
  <c r="J132" i="45" s="1"/>
  <c r="J140" i="38" l="1"/>
  <c r="J149" i="38" s="1"/>
  <c r="J133" i="45"/>
  <c r="I81" i="28"/>
  <c r="I80" i="28"/>
  <c r="I82" i="28"/>
  <c r="I83" i="28"/>
  <c r="I79" i="28"/>
  <c r="I72" i="28"/>
  <c r="I71" i="28"/>
  <c r="I50" i="28"/>
  <c r="J141" i="38" l="1"/>
  <c r="C136" i="45"/>
  <c r="I73" i="28"/>
  <c r="I85" i="28"/>
  <c r="I39" i="28" l="1"/>
  <c r="I75" i="28" l="1"/>
  <c r="J94" i="28" l="1"/>
  <c r="J59" i="28"/>
  <c r="J65" i="28" s="1"/>
  <c r="J33" i="28" l="1"/>
  <c r="J79" i="28" l="1"/>
  <c r="J70" i="28"/>
  <c r="J38" i="28"/>
  <c r="J37" i="28"/>
  <c r="J126" i="28"/>
  <c r="J80" i="28"/>
  <c r="J84" i="28"/>
  <c r="J82" i="28"/>
  <c r="J83" i="28"/>
  <c r="J74" i="28"/>
  <c r="J71" i="28"/>
  <c r="J81" i="28"/>
  <c r="J73" i="28"/>
  <c r="J72" i="28"/>
  <c r="J85" i="28" l="1"/>
  <c r="J75" i="28"/>
  <c r="J128" i="28" s="1"/>
  <c r="J39" i="28"/>
  <c r="J42" i="28" s="1"/>
  <c r="J93" i="28" l="1"/>
  <c r="J95" i="28" s="1"/>
  <c r="J129" i="28" s="1"/>
  <c r="J44" i="28"/>
  <c r="J43" i="28"/>
  <c r="J47" i="28"/>
  <c r="J46" i="28"/>
  <c r="J45" i="28"/>
  <c r="J63" i="28"/>
  <c r="J49" i="28"/>
  <c r="J48" i="28"/>
  <c r="J50" i="28" l="1"/>
  <c r="J64" i="28" s="1"/>
  <c r="J66" i="28" s="1"/>
  <c r="J127" i="28" l="1"/>
  <c r="J103" i="28" l="1"/>
  <c r="J130" i="28" l="1"/>
  <c r="J131" i="28" s="1"/>
  <c r="J108" i="28" l="1"/>
  <c r="J110" i="28" s="1"/>
  <c r="J112" i="28" l="1"/>
  <c r="J111" i="28"/>
  <c r="J118" i="28"/>
  <c r="J120" i="28" s="1"/>
  <c r="J122" i="28" s="1"/>
  <c r="J113" i="28" l="1"/>
  <c r="J132" i="28" s="1"/>
  <c r="J133" i="28" s="1"/>
  <c r="J137" i="28" s="1"/>
  <c r="J139" i="28" l="1"/>
  <c r="J140" i="28" s="1"/>
  <c r="J148" i="38"/>
  <c r="J150" i="38" s="1"/>
</calcChain>
</file>

<file path=xl/sharedStrings.xml><?xml version="1.0" encoding="utf-8"?>
<sst xmlns="http://schemas.openxmlformats.org/spreadsheetml/2006/main" count="835" uniqueCount="222">
  <si>
    <t xml:space="preserve">QUADRO RESUMO - MATERIAIS E EQUIPAMENTOS </t>
  </si>
  <si>
    <t>ITEM</t>
  </si>
  <si>
    <t>DESCRIÇÃO DETALHADA</t>
  </si>
  <si>
    <t>Apito com cordão</t>
  </si>
  <si>
    <t>Lanterna de 3 pilhas ou recarregável</t>
  </si>
  <si>
    <t>Pilha para Lanterna</t>
  </si>
  <si>
    <t>Contador de fluxo de pessoas</t>
  </si>
  <si>
    <t>Armário para guardar os penterces</t>
  </si>
  <si>
    <t>Bebedouro, nos locais onde há ponto de eletricidade</t>
  </si>
  <si>
    <t>Microondas, nos locais onde há ponto de eletricidade</t>
  </si>
  <si>
    <t>PREGÃO N.º 02/2022</t>
  </si>
  <si>
    <t>ANEXO VII-D</t>
  </si>
  <si>
    <t>PLANILHA DE CUSTOS E FORMAÇÃO DE PREÇOS</t>
  </si>
  <si>
    <t>Nº do Processo 02126.002772/2021-28</t>
  </si>
  <si>
    <t>Categoria profissional: Agente de Portaria Diurno</t>
  </si>
  <si>
    <t>Discriminação dos Serviços</t>
  </si>
  <si>
    <t>A</t>
  </si>
  <si>
    <t>Data de apresentação da proposta</t>
  </si>
  <si>
    <t>B</t>
  </si>
  <si>
    <t>Município</t>
  </si>
  <si>
    <t>Rio de Janeiro</t>
  </si>
  <si>
    <t>C</t>
  </si>
  <si>
    <t>Ano do Acordo, Convenção ou Dissídio Coletivo</t>
  </si>
  <si>
    <t>RJ 000544/2020</t>
  </si>
  <si>
    <t>D</t>
  </si>
  <si>
    <t>Nº de meses de execução contratual</t>
  </si>
  <si>
    <t>Identificação do Serviço</t>
  </si>
  <si>
    <t>Tipo de Serviço</t>
  </si>
  <si>
    <t>Unidade de Medida</t>
  </si>
  <si>
    <t>Quantidade total a contratar (em função da unidade de medida)</t>
  </si>
  <si>
    <t>Portaria</t>
  </si>
  <si>
    <t>Posto</t>
  </si>
  <si>
    <t>Dados para composição dos custos referentes à mão-de-obra</t>
  </si>
  <si>
    <t>Tipo de serviço (mesmo serviço com características distintas)</t>
  </si>
  <si>
    <t>Classificação Brasileira de Ocupações (CBO)</t>
  </si>
  <si>
    <t>5174-15</t>
  </si>
  <si>
    <t>Salário Nominativo da Categoria Profissional</t>
  </si>
  <si>
    <t>Categoria profissional (vinculada à execução contratual)</t>
  </si>
  <si>
    <t>Agente de Portaria Diurno</t>
  </si>
  <si>
    <t>Data base da categoria (dia/mês/ano)</t>
  </si>
  <si>
    <t>MÓDULO 1 - COMPOSIÇÃO DA REMUNERAÇÃO</t>
  </si>
  <si>
    <t>COMPOSIÇÃO DA REMUNERAÇÃO</t>
  </si>
  <si>
    <t>%</t>
  </si>
  <si>
    <t>VALOR (R$)</t>
  </si>
  <si>
    <t>Memória de Cálculo</t>
  </si>
  <si>
    <t>Fundamento</t>
  </si>
  <si>
    <t>Salário Base</t>
  </si>
  <si>
    <t xml:space="preserve">CCT 2020/2021 - Cláusula </t>
  </si>
  <si>
    <t xml:space="preserve">Adicional Periculosidade </t>
  </si>
  <si>
    <t>Adicional Insalubridade</t>
  </si>
  <si>
    <t>Adicional Noturno</t>
  </si>
  <si>
    <t>E</t>
  </si>
  <si>
    <t>Adicional de Hora Noturna Reduzida</t>
  </si>
  <si>
    <t>F</t>
  </si>
  <si>
    <t>Outros (especificar)</t>
  </si>
  <si>
    <t>TOTAL DO MÓDULO 1</t>
  </si>
  <si>
    <t>MÓDULO 2 – ENCARGOS E BENEFÍCIOS ANUAIS, MENSAIS E DIÁRIOS</t>
  </si>
  <si>
    <t>Submódulo 2.1 - 13º Salário, Férias e Adicional de Férias</t>
  </si>
  <si>
    <t>13 (Décimo-terceiro) salário (Percentual obrigatório conforme Anexo XII - IN 5/17)</t>
  </si>
  <si>
    <t>Art. 7º, VIII, CF/88- Dec. 57.115/65.
INSTRUÇÃO NORMATIVA Nº 5, DE 26 DE MAIO DE 2017 - ANEXO XII</t>
  </si>
  <si>
    <t>Férias e Adicional de Férias  (Percentual obrigatório conforme Anexo XII - IN 5/17)</t>
  </si>
  <si>
    <t>9,075 % + 3,025 %</t>
  </si>
  <si>
    <t>Art. 7º, XVII, CF/88
INSTRUÇÃO NORMATIVA Nº 5, DE 26 DE MAIO DE 2017 - ANEXO XII</t>
  </si>
  <si>
    <t>TOTAL SUBMÓDULO 2.1</t>
  </si>
  <si>
    <t>Submódulo 2.2 - GPS, FGTS e Outras Contribuições</t>
  </si>
  <si>
    <t xml:space="preserve">INSS </t>
  </si>
  <si>
    <t>Art. 22, Inciso I, da Lei nº 8.212/91.</t>
  </si>
  <si>
    <t xml:space="preserve">Salário Educação </t>
  </si>
  <si>
    <t>Art.    3º,    Inciso    I,    Decreto    n.º 87.043/82.</t>
  </si>
  <si>
    <t>SAT (Seguro Acidente de Trabalho)</t>
  </si>
  <si>
    <t>RAT X FAP</t>
  </si>
  <si>
    <t>Lei n.º 8.212/91  e Decreto 6.957/2009</t>
  </si>
  <si>
    <t>SESC ou SESI</t>
  </si>
  <si>
    <t>Decreto n.º 2.318/86.</t>
  </si>
  <si>
    <t xml:space="preserve">SENAI - SENAC </t>
  </si>
  <si>
    <t>Lei n.º 7.787/89 e DL n.º 1.146/70.</t>
  </si>
  <si>
    <t xml:space="preserve">SEBRAE </t>
  </si>
  <si>
    <t xml:space="preserve">Art.  8º,  Lei  n.º  8.029/90  e  Lei  n.º 8.154/90. </t>
  </si>
  <si>
    <t>G</t>
  </si>
  <si>
    <t xml:space="preserve">INCRA </t>
  </si>
  <si>
    <t>H</t>
  </si>
  <si>
    <t xml:space="preserve">FGTS </t>
  </si>
  <si>
    <t>Art. 15, Lei nº 8.030/90 e Art. 7º, III, CF.</t>
  </si>
  <si>
    <t>TOTAL SUBMÓDULO 2.2</t>
  </si>
  <si>
    <t>Submódulo 2.3 - Benefícios Mensais e Diários</t>
  </si>
  <si>
    <t>Transporte (R$ 4,05 x 2 x 15 - 6% x SalBase)</t>
  </si>
  <si>
    <t>-</t>
  </si>
  <si>
    <t>(VT x 15 dias x 2)- 6% s/ salário</t>
  </si>
  <si>
    <t>Lei Federal nº 7.418/1985, Decreto nº 95.247/1987 e Portaria SMT 147/2019.</t>
  </si>
  <si>
    <t xml:space="preserve">Auxílio-Refeição/Alimentação e Cesta Básica [(R$ 18,00 - R$ 1,80) x 15 ]  </t>
  </si>
  <si>
    <t xml:space="preserve">(VA x 15 dias) </t>
  </si>
  <si>
    <t xml:space="preserve">CCT 2020/2021 </t>
  </si>
  <si>
    <t xml:space="preserve">Benefício Social Familiar </t>
  </si>
  <si>
    <t>TOTAL SUBMÓDULO 2.3</t>
  </si>
  <si>
    <t>QUADRO-RESUMO DO MÓDULO 2 - ENCARGOS, BENEFÍCIOS ANUAIS, MENSAIS E DIÁRIOS</t>
  </si>
  <si>
    <t>Módulo 2 - Encargos, Benefícios Anuais, Mensais e Diários</t>
  </si>
  <si>
    <t>2.1</t>
  </si>
  <si>
    <t>13º Salário, Férias e Adicional de Férias</t>
  </si>
  <si>
    <t>2.2</t>
  </si>
  <si>
    <t>GPS, FGTS e Outras Contribuições</t>
  </si>
  <si>
    <t>2.3</t>
  </si>
  <si>
    <t>Benefícios Mensais e Diários</t>
  </si>
  <si>
    <t>TOTAL DO MÓDULO 2</t>
  </si>
  <si>
    <t>MÓDULO 3 – PROVISÃO PARA RESCISÃO</t>
  </si>
  <si>
    <t>PROVISÃO PARA RESCISÃO</t>
  </si>
  <si>
    <t>Aviso Prévio Indenizado</t>
  </si>
  <si>
    <t>[(1/12)X5]=0,417%</t>
  </si>
  <si>
    <t>Art. 7º, XXI, CF/88, 477, 487 e 491 CLT. Estimativa de que 5% dos empregados serão substítuidos durante o ano.</t>
  </si>
  <si>
    <t>Incidência do FGTS sobre Aviso Prévio Indenizado</t>
  </si>
  <si>
    <t>(8% X 0,42%) = 0,03%</t>
  </si>
  <si>
    <t>Leis nºs 8.036/90 e 9.491/97.</t>
  </si>
  <si>
    <t xml:space="preserve">Aviso Prévio Trabalhado </t>
  </si>
  <si>
    <t>{[(7/30)/12]x100} = 1,94%</t>
  </si>
  <si>
    <t>Art. 7º, XXI, CF/88, 477, 487 e 491 CLT. Redução de 7 dias ou 2 horas por dia.</t>
  </si>
  <si>
    <t>Incidência de GPS, FGTS e outras contribuições sobre o Aviso Prévio Trabalhado</t>
  </si>
  <si>
    <t>[(Total submódulo 2.2 x 1,94%) x 100]</t>
  </si>
  <si>
    <t>Multa sobre FGTS e contribuição social sobre o aviso prévio indenizado e sobre o aviso prévio trabalhado  (Alterado conforme Lei  nº  13.932/2019 )</t>
  </si>
  <si>
    <t>Retenção de 4% - Conta Vinculada</t>
  </si>
  <si>
    <t>Leis nºs 8.036/90, 9.491/97 e 13.932/2019.
INSTRUÇÃO NORMATIVA Nº 5, DE 26 DE MAIO DE 2017 - ANEXO XII.</t>
  </si>
  <si>
    <t>TOTAL DO MÓDULO 3</t>
  </si>
  <si>
    <t>MÓDULO 4 – CUSTO DE REPOSIÇÃO DO PROFISSIONAL AUSENTE</t>
  </si>
  <si>
    <t>Submódulo 4.1 - Substituto nas Ausências Legais</t>
  </si>
  <si>
    <t>Substituto na cobertura de Férias</t>
  </si>
  <si>
    <t> (1/12/12) + (1/12/12) + (1/12/12/3)</t>
  </si>
  <si>
    <t>Art. 7º, VIII, CF/88- Dec. 57.115/65.
Férias, 13º e Adicional de 1/3</t>
  </si>
  <si>
    <t>Substituto na cobertura de Ausências Legais</t>
  </si>
  <si>
    <t>{[(1/30)/12]x100} = 0,277%</t>
  </si>
  <si>
    <t>Art. 473 da CLT. Estimativa de 1 ausênia por ano.</t>
  </si>
  <si>
    <t>Substituto na cobertura de Licença-Paternidade</t>
  </si>
  <si>
    <t>{[(5/30)/12]X0,015}X100=0,02%</t>
  </si>
  <si>
    <t>(Art. 7º, XIX, CFRB c/c art. 10, §1º. 
Estimativa de 1,5% dos funcionários usufruindo 5 dias da licença por ano.</t>
  </si>
  <si>
    <t>Substituto na cobertura de Ausência por acidente de trabalho</t>
  </si>
  <si>
    <t>{[(15/30)/12]x0,08}x100= 0,333%</t>
  </si>
  <si>
    <t>Art. 19 a 23 da Lei 8.213/91, ART. 473, CLT .
Estimativa de 1 licença de 15 dias por ano para 8% dos funcionários.</t>
  </si>
  <si>
    <t>Substituto na cobertura de Afastamento Maternidade</t>
  </si>
  <si>
    <t>[(4 x 8,33%) + (4 x 2,78%) / 12 x 2% = 0,07%</t>
  </si>
  <si>
    <t>Art. 7º, VIII, CF/88, Art. 392, CLT e Lei 11.770/2008. 
Estimativa de 2% dos empregados usufruindo de 4 meses de liceça por ano.</t>
  </si>
  <si>
    <t>Substituto na cobertura de Outras ausências (especificar)</t>
  </si>
  <si>
    <t>TOTAL SUBMÓDULO 4.1</t>
  </si>
  <si>
    <t>Submódulo 4.2 - Intrajornada</t>
  </si>
  <si>
    <t xml:space="preserve"> Substituto na cobertura de Intervalo para repouso ou alimentação</t>
  </si>
  <si>
    <t>TOTAL SUBMÓDULO 4.2</t>
  </si>
  <si>
    <t>QUADRO-RESUMO DO MÓDULO 4 - CUSTO DE REPOSIÇÃO DO PROFISSIONAL AUSENTE</t>
  </si>
  <si>
    <t>Módulo 4 - Custo de Reposição do Profissional Ausente</t>
  </si>
  <si>
    <t>4.1</t>
  </si>
  <si>
    <t>Substituto nas Ausências Legais</t>
  </si>
  <si>
    <t>4.2</t>
  </si>
  <si>
    <t>Substituto na Intrajornada</t>
  </si>
  <si>
    <t>TOTAL DO MÓDULO 4</t>
  </si>
  <si>
    <t>MÓDULO 5 – INSUMOS DIVERSOS</t>
  </si>
  <si>
    <t>INSUMOS DIVERSOS</t>
  </si>
  <si>
    <t xml:space="preserve">Insumo dos Uniformes </t>
  </si>
  <si>
    <t>Insumo de Materiais</t>
  </si>
  <si>
    <t>Utensílios</t>
  </si>
  <si>
    <t>TOTAL DO MÓDULO 5</t>
  </si>
  <si>
    <t>MÓDULO 6 – CUSTOS INDIRETOS, TRIBUTOS E LUCRO</t>
  </si>
  <si>
    <t>CUSTOS INDIRETOS, TRIBUTOS E LUCRO</t>
  </si>
  <si>
    <t>Custos Indiretos</t>
  </si>
  <si>
    <t>Lucro</t>
  </si>
  <si>
    <t>TRIBUTOS</t>
  </si>
  <si>
    <t>C.1</t>
  </si>
  <si>
    <t xml:space="preserve">PIS </t>
  </si>
  <si>
    <t>Simples Nacional</t>
  </si>
  <si>
    <t>(CD + CI + Lucro)/(1 – total de Impostos)) x Alíquota do PIS</t>
  </si>
  <si>
    <t>C.2</t>
  </si>
  <si>
    <t xml:space="preserve">COFINS </t>
  </si>
  <si>
    <t>(CD + CI + Lucro)/(1 – total de Impostos)) x Alíquota do COFINS</t>
  </si>
  <si>
    <t>C.3</t>
  </si>
  <si>
    <t>ISS</t>
  </si>
  <si>
    <t>(CD + CI + Lucro)/(1 – total de Impostos)) x Alíquota do ISSQN.</t>
  </si>
  <si>
    <t>TOTAL DO MÓDULO 6</t>
  </si>
  <si>
    <t>a)</t>
  </si>
  <si>
    <t>Tributos % = To = .............................................................</t>
  </si>
  <si>
    <t>b)</t>
  </si>
  <si>
    <t>(Total dos Módulos 1, 2, 3, 4 e 5+ Custos indiretos + lucro)= Po = ...................................</t>
  </si>
  <si>
    <t>c)</t>
  </si>
  <si>
    <t>Po / (1 - To) = P1 = ..............................................................................</t>
  </si>
  <si>
    <t>Valor dos Tributos = P1 - Po</t>
  </si>
  <si>
    <t>QUADRO RESUMO DO CUSTO POR EMPREGADO</t>
  </si>
  <si>
    <t>Mão-de-Obra vinculada à execução contratual (valor por empregado)</t>
  </si>
  <si>
    <t>Subtotal (A + B + C + D + E)</t>
  </si>
  <si>
    <t>PREÇO TOTAL POR EMPREGADO</t>
  </si>
  <si>
    <t>VALOR GLOBAL DA PROPOSTA</t>
  </si>
  <si>
    <t>DESCRIÇÃO</t>
  </si>
  <si>
    <t>Valor (R$)</t>
  </si>
  <si>
    <t>Valor Proposto por unidade de medida</t>
  </si>
  <si>
    <t xml:space="preserve">Quantidade </t>
  </si>
  <si>
    <t>Valor mensal do Serviço</t>
  </si>
  <si>
    <t>Valor Global da Proposta (valor mensal do serviço multiplicado pelo nº  de meses</t>
  </si>
  <si>
    <t>PREGÃO N.º ____/2020</t>
  </si>
  <si>
    <t>IN 05/2017/SEGES/MPDG - ANEXO VII-D</t>
  </si>
  <si>
    <t>Nº do Processo 00066.019420/2020-57</t>
  </si>
  <si>
    <t>Categoria profissional: Servente Líder de Equipe com Função Copeiro</t>
  </si>
  <si>
    <t>SÃO PAULO</t>
  </si>
  <si>
    <t>2020 (SP000793/2020)</t>
  </si>
  <si>
    <t>Asseio, conservação e limpeza</t>
  </si>
  <si>
    <t>Asseio, limpeza e conservação predial</t>
  </si>
  <si>
    <t>5143-20</t>
  </si>
  <si>
    <t>Servente - Líder de Equipe</t>
  </si>
  <si>
    <t>CCT 2020/2021 - Cláusula 3ª.</t>
  </si>
  <si>
    <t>Outros (Adicional de acúmulo de função - Copeiragem)</t>
  </si>
  <si>
    <t>Transporte (R$ 4,83 x 2 x 22 - 6% x SalBase)</t>
  </si>
  <si>
    <t>(VT x 22 dias x 2)- 6% s/ salário</t>
  </si>
  <si>
    <t xml:space="preserve">Auxílio-Refeição/Alimentação e Cesta Básica [(R$ 15,93 - R$ 1,11) x 22 + R$ 110,94]  </t>
  </si>
  <si>
    <t>(VA x 22 dias) + Cesta básica</t>
  </si>
  <si>
    <t>CCT 2020/2021 - Cláusula 13ª e 14ª.</t>
  </si>
  <si>
    <t>Benefício Social Familiar e Benefício Natalidade (R$ 9,74 + R$ 3,93)</t>
  </si>
  <si>
    <t>CCT 2020/2021 - Cláusula 19ª.</t>
  </si>
  <si>
    <t>Auxílio Saúde</t>
  </si>
  <si>
    <t>CCT 2020/2021 - Cláusula 16ª.</t>
  </si>
  <si>
    <t>Seguro de Vida</t>
  </si>
  <si>
    <t>Caderno Técnico SP 2019</t>
  </si>
  <si>
    <t>Referência Acórdão 2622/2013 do TCU. Aplica-se a alíquota do CI sobre o total dos custos diretos (somatório dos módulos 1 a 5)</t>
  </si>
  <si>
    <t>Referência Acórdão 2622/2013 do TCU. Aplica-se a alíquota do lucro sobre o somatório entre Custos Diretos e Custos Indiretos</t>
  </si>
  <si>
    <t>PIS (Lucro Presumido)</t>
  </si>
  <si>
    <t>COFINS (Lucro Presumido)</t>
  </si>
  <si>
    <t>FATOR K</t>
  </si>
  <si>
    <t>Categoria profissional: Agente de Portaria Noturno</t>
  </si>
  <si>
    <t>Agente de Portaria Noturno</t>
  </si>
  <si>
    <t xml:space="preserve">Outros </t>
  </si>
  <si>
    <t xml:space="preserve">Benefício Social Familiar e Benefício Natalidade </t>
  </si>
  <si>
    <t>Simples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</si>
</sst>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&quot;R$ &quot;#,##0.00_);[Red]\(&quot;R$ &quot;#,##0.00\)"/>
    <numFmt numFmtId="168" formatCode="_-&quot;R$&quot;\ * #,##0.0000_-;\-&quot;R$&quot;\ * #,##0.0000_-;_-&quot;R$&quot;\ * &quot;-&quot;??_-;_-@_-"/>
  </numFmts>
  <fonts count="2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  <scheme val="minor"/>
    </font>
    <font>
      <sz val="10"/>
      <color rgb="FFFF0000"/>
      <name val="Calibri"/>
      <family val="2"/>
    </font>
    <font>
      <b/>
      <sz val="14"/>
      <color rgb="FF000000"/>
      <name val="Calibri"/>
      <family val="2"/>
    </font>
    <font>
      <b/>
      <sz val="18"/>
      <color theme="0"/>
      <name val="Calibri"/>
      <family val="2"/>
    </font>
    <font>
      <b/>
      <sz val="14"/>
      <color theme="0"/>
      <name val="Calibri"/>
      <family val="2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6" fillId="0" borderId="0"/>
    <xf numFmtId="9" fontId="6" fillId="0" borderId="0" applyFill="0" applyBorder="0" applyAlignment="0" applyProtection="0"/>
    <xf numFmtId="165" fontId="6" fillId="0" borderId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0">
    <xf numFmtId="0" fontId="0" fillId="0" borderId="0" xfId="0"/>
    <xf numFmtId="0" fontId="6" fillId="0" borderId="0" xfId="2" applyAlignment="1">
      <alignment horizontal="center" vertical="center"/>
    </xf>
    <xf numFmtId="0" fontId="6" fillId="0" borderId="0" xfId="2" applyAlignment="1">
      <alignment horizontal="left" vertical="center"/>
    </xf>
    <xf numFmtId="0" fontId="7" fillId="0" borderId="0" xfId="2" applyFont="1" applyAlignment="1">
      <alignment horizontal="center" vertical="center"/>
    </xf>
    <xf numFmtId="2" fontId="7" fillId="0" borderId="0" xfId="2" applyNumberFormat="1" applyFont="1" applyAlignment="1">
      <alignment vertical="center"/>
    </xf>
    <xf numFmtId="0" fontId="8" fillId="0" borderId="6" xfId="2" applyFont="1" applyBorder="1" applyAlignment="1">
      <alignment horizontal="center" vertical="center"/>
    </xf>
    <xf numFmtId="10" fontId="8" fillId="0" borderId="0" xfId="3" applyNumberFormat="1" applyFont="1" applyBorder="1" applyAlignment="1">
      <alignment vertical="center"/>
    </xf>
    <xf numFmtId="2" fontId="8" fillId="0" borderId="7" xfId="2" applyNumberFormat="1" applyFont="1" applyBorder="1" applyAlignment="1">
      <alignment vertical="center"/>
    </xf>
    <xf numFmtId="0" fontId="9" fillId="0" borderId="6" xfId="2" applyFont="1" applyBorder="1" applyAlignment="1">
      <alignment vertical="center"/>
    </xf>
    <xf numFmtId="0" fontId="8" fillId="0" borderId="0" xfId="2" applyFont="1" applyAlignment="1">
      <alignment horizontal="left" vertical="center"/>
    </xf>
    <xf numFmtId="0" fontId="8" fillId="0" borderId="8" xfId="2" applyFont="1" applyBorder="1" applyAlignment="1">
      <alignment horizontal="center" vertical="center"/>
    </xf>
    <xf numFmtId="10" fontId="8" fillId="0" borderId="2" xfId="3" applyNumberFormat="1" applyFont="1" applyBorder="1" applyAlignment="1">
      <alignment vertical="center"/>
    </xf>
    <xf numFmtId="2" fontId="8" fillId="0" borderId="9" xfId="2" applyNumberFormat="1" applyFont="1" applyBorder="1" applyAlignment="1">
      <alignment vertical="center"/>
    </xf>
    <xf numFmtId="0" fontId="6" fillId="0" borderId="0" xfId="2"/>
    <xf numFmtId="2" fontId="6" fillId="0" borderId="0" xfId="2" applyNumberFormat="1" applyAlignment="1">
      <alignment vertical="center"/>
    </xf>
    <xf numFmtId="0" fontId="7" fillId="0" borderId="0" xfId="2" applyFont="1" applyAlignment="1">
      <alignment vertical="center"/>
    </xf>
    <xf numFmtId="165" fontId="7" fillId="0" borderId="0" xfId="4" applyFont="1" applyAlignment="1">
      <alignment vertical="center"/>
    </xf>
    <xf numFmtId="43" fontId="6" fillId="0" borderId="0" xfId="2" applyNumberFormat="1" applyAlignment="1">
      <alignment vertical="center"/>
    </xf>
    <xf numFmtId="0" fontId="7" fillId="0" borderId="0" xfId="0" applyFont="1" applyAlignment="1">
      <alignment vertical="center"/>
    </xf>
    <xf numFmtId="44" fontId="7" fillId="0" borderId="0" xfId="0" applyNumberFormat="1" applyFont="1" applyAlignment="1">
      <alignment vertical="center"/>
    </xf>
    <xf numFmtId="166" fontId="0" fillId="0" borderId="0" xfId="1" applyFont="1"/>
    <xf numFmtId="43" fontId="0" fillId="0" borderId="0" xfId="0" applyNumberFormat="1"/>
    <xf numFmtId="0" fontId="6" fillId="0" borderId="0" xfId="0" applyFont="1" applyAlignment="1">
      <alignment vertical="center"/>
    </xf>
    <xf numFmtId="0" fontId="14" fillId="0" borderId="10" xfId="0" applyFont="1" applyBorder="1" applyAlignment="1">
      <alignment horizontal="justify" vertical="center" wrapText="1"/>
    </xf>
    <xf numFmtId="0" fontId="14" fillId="0" borderId="11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9" fillId="10" borderId="1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44" fontId="6" fillId="0" borderId="0" xfId="0" applyNumberFormat="1" applyFont="1" applyAlignment="1">
      <alignment vertical="center"/>
    </xf>
    <xf numFmtId="0" fontId="0" fillId="0" borderId="1" xfId="0" applyBorder="1"/>
    <xf numFmtId="0" fontId="4" fillId="0" borderId="8" xfId="0" applyFont="1" applyBorder="1"/>
    <xf numFmtId="0" fontId="4" fillId="0" borderId="2" xfId="0" applyFont="1" applyBorder="1"/>
    <xf numFmtId="0" fontId="0" fillId="0" borderId="0" xfId="0" applyAlignment="1">
      <alignment horizontal="center" vertical="center"/>
    </xf>
    <xf numFmtId="44" fontId="6" fillId="0" borderId="0" xfId="8" applyFont="1" applyAlignment="1">
      <alignment vertical="center"/>
    </xf>
    <xf numFmtId="44" fontId="10" fillId="0" borderId="0" xfId="8" applyFont="1" applyAlignment="1">
      <alignment vertical="center"/>
    </xf>
    <xf numFmtId="0" fontId="2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2" fillId="7" borderId="0" xfId="0" applyNumberFormat="1" applyFont="1" applyFill="1" applyAlignment="1">
      <alignment horizontal="justify" vertical="center"/>
    </xf>
    <xf numFmtId="166" fontId="0" fillId="0" borderId="0" xfId="0" applyNumberFormat="1"/>
    <xf numFmtId="0" fontId="17" fillId="8" borderId="0" xfId="0" applyFont="1" applyFill="1" applyAlignment="1">
      <alignment horizontal="center" vertical="center" wrapText="1"/>
    </xf>
    <xf numFmtId="0" fontId="3" fillId="11" borderId="14" xfId="0" applyFont="1" applyFill="1" applyBorder="1" applyAlignment="1">
      <alignment horizontal="right" vertical="center"/>
    </xf>
    <xf numFmtId="0" fontId="3" fillId="11" borderId="13" xfId="0" applyFont="1" applyFill="1" applyBorder="1" applyAlignment="1">
      <alignment horizontal="right" vertical="center"/>
    </xf>
    <xf numFmtId="0" fontId="21" fillId="0" borderId="1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16" fillId="9" borderId="14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/>
    </xf>
    <xf numFmtId="0" fontId="19" fillId="10" borderId="14" xfId="0" applyFont="1" applyFill="1" applyBorder="1" applyAlignment="1">
      <alignment horizontal="center" vertical="center" wrapText="1"/>
    </xf>
    <xf numFmtId="0" fontId="19" fillId="10" borderId="13" xfId="0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/>
    </xf>
    <xf numFmtId="0" fontId="6" fillId="0" borderId="0" xfId="2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7" fillId="5" borderId="5" xfId="2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/>
    </xf>
    <xf numFmtId="0" fontId="7" fillId="5" borderId="3" xfId="2" applyFont="1" applyFill="1" applyBorder="1" applyAlignment="1">
      <alignment horizontal="center" vertical="center"/>
    </xf>
    <xf numFmtId="0" fontId="7" fillId="5" borderId="4" xfId="2" applyFont="1" applyFill="1" applyBorder="1" applyAlignment="1">
      <alignment horizontal="center" vertical="center"/>
    </xf>
    <xf numFmtId="0" fontId="7" fillId="5" borderId="0" xfId="2" applyFont="1" applyFill="1" applyAlignment="1">
      <alignment horizontal="center" vertical="center"/>
    </xf>
    <xf numFmtId="0" fontId="6" fillId="0" borderId="0" xfId="2" applyAlignment="1">
      <alignment horizontal="center" vertical="center"/>
    </xf>
    <xf numFmtId="167" fontId="6" fillId="0" borderId="14" xfId="2" applyNumberFormat="1" applyBorder="1" applyAlignment="1">
      <alignment horizontal="center" vertical="center"/>
    </xf>
    <xf numFmtId="167" fontId="6" fillId="0" borderId="13" xfId="2" applyNumberForma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0" xfId="2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left" vertical="center"/>
    </xf>
    <xf numFmtId="0" fontId="6" fillId="0" borderId="2" xfId="2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/>
    </xf>
    <xf numFmtId="0" fontId="6" fillId="0" borderId="12" xfId="2" applyBorder="1" applyAlignment="1">
      <alignment horizontal="center" vertical="center"/>
    </xf>
    <xf numFmtId="0" fontId="6" fillId="0" borderId="12" xfId="2" applyBorder="1" applyAlignment="1">
      <alignment horizontal="left" vertical="center"/>
    </xf>
    <xf numFmtId="14" fontId="6" fillId="0" borderId="12" xfId="2" applyNumberFormat="1" applyBorder="1" applyAlignment="1">
      <alignment horizontal="center" vertical="center"/>
    </xf>
    <xf numFmtId="0" fontId="6" fillId="0" borderId="12" xfId="2" applyBorder="1" applyAlignment="1">
      <alignment horizontal="center" vertical="center"/>
    </xf>
    <xf numFmtId="0" fontId="6" fillId="0" borderId="12" xfId="2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/>
    </xf>
    <xf numFmtId="0" fontId="7" fillId="4" borderId="12" xfId="2" applyFont="1" applyFill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11" fillId="7" borderId="16" xfId="0" applyFont="1" applyFill="1" applyBorder="1" applyAlignment="1">
      <alignment horizontal="justify" vertical="center"/>
    </xf>
    <xf numFmtId="0" fontId="6" fillId="0" borderId="17" xfId="2" applyBorder="1" applyAlignment="1">
      <alignment vertical="center"/>
    </xf>
    <xf numFmtId="2" fontId="6" fillId="0" borderId="17" xfId="2" applyNumberFormat="1" applyBorder="1" applyAlignment="1">
      <alignment vertical="center"/>
    </xf>
    <xf numFmtId="0" fontId="6" fillId="0" borderId="17" xfId="0" applyFont="1" applyBorder="1" applyAlignment="1">
      <alignment vertical="center"/>
    </xf>
    <xf numFmtId="49" fontId="12" fillId="7" borderId="17" xfId="0" applyNumberFormat="1" applyFont="1" applyFill="1" applyBorder="1" applyAlignment="1">
      <alignment horizontal="justify" vertical="center"/>
    </xf>
    <xf numFmtId="10" fontId="6" fillId="0" borderId="17" xfId="3" applyNumberFormat="1" applyBorder="1" applyAlignment="1">
      <alignment horizontal="center" vertical="center"/>
    </xf>
    <xf numFmtId="10" fontId="6" fillId="0" borderId="17" xfId="3" applyNumberFormat="1" applyFill="1" applyBorder="1" applyAlignment="1">
      <alignment horizontal="center" vertical="center"/>
    </xf>
    <xf numFmtId="2" fontId="7" fillId="0" borderId="17" xfId="2" applyNumberFormat="1" applyFont="1" applyBorder="1" applyAlignment="1">
      <alignment vertical="center"/>
    </xf>
    <xf numFmtId="0" fontId="7" fillId="6" borderId="17" xfId="2" applyFont="1" applyFill="1" applyBorder="1" applyAlignment="1">
      <alignment horizontal="center" vertical="center"/>
    </xf>
    <xf numFmtId="0" fontId="7" fillId="6" borderId="17" xfId="2" applyFont="1" applyFill="1" applyBorder="1" applyAlignment="1">
      <alignment horizontal="center" vertical="center"/>
    </xf>
    <xf numFmtId="10" fontId="6" fillId="0" borderId="17" xfId="2" applyNumberFormat="1" applyBorder="1" applyAlignment="1">
      <alignment horizontal="center" vertical="center"/>
    </xf>
    <xf numFmtId="0" fontId="13" fillId="0" borderId="17" xfId="0" applyFont="1" applyBorder="1" applyAlignment="1">
      <alignment horizontal="justify" vertical="center" wrapText="1"/>
    </xf>
    <xf numFmtId="10" fontId="6" fillId="3" borderId="17" xfId="2" applyNumberFormat="1" applyFill="1" applyBorder="1" applyAlignment="1">
      <alignment horizontal="center" vertical="center"/>
    </xf>
    <xf numFmtId="0" fontId="14" fillId="0" borderId="17" xfId="0" applyFont="1" applyBorder="1" applyAlignment="1">
      <alignment horizontal="justify" vertical="center" wrapText="1"/>
    </xf>
    <xf numFmtId="10" fontId="7" fillId="0" borderId="17" xfId="2" applyNumberFormat="1" applyFont="1" applyBorder="1" applyAlignment="1">
      <alignment horizontal="center" vertical="center"/>
    </xf>
    <xf numFmtId="0" fontId="7" fillId="5" borderId="17" xfId="2" applyFont="1" applyFill="1" applyBorder="1" applyAlignment="1">
      <alignment horizontal="center" vertical="center"/>
    </xf>
    <xf numFmtId="0" fontId="7" fillId="5" borderId="18" xfId="2" applyFont="1" applyFill="1" applyBorder="1" applyAlignment="1">
      <alignment horizontal="center" vertical="center"/>
    </xf>
    <xf numFmtId="10" fontId="7" fillId="6" borderId="17" xfId="2" applyNumberFormat="1" applyFont="1" applyFill="1" applyBorder="1" applyAlignment="1">
      <alignment horizontal="center" vertical="center"/>
    </xf>
    <xf numFmtId="0" fontId="6" fillId="0" borderId="17" xfId="2" applyBorder="1" applyAlignment="1">
      <alignment vertical="center"/>
    </xf>
    <xf numFmtId="2" fontId="6" fillId="0" borderId="17" xfId="2" applyNumberFormat="1" applyBorder="1" applyAlignment="1">
      <alignment horizontal="right" vertical="center"/>
    </xf>
    <xf numFmtId="49" fontId="12" fillId="7" borderId="16" xfId="0" applyNumberFormat="1" applyFont="1" applyFill="1" applyBorder="1" applyAlignment="1">
      <alignment horizontal="justify" vertical="center"/>
    </xf>
    <xf numFmtId="0" fontId="6" fillId="0" borderId="18" xfId="2" applyBorder="1" applyAlignment="1">
      <alignment horizontal="left" vertical="center"/>
    </xf>
    <xf numFmtId="0" fontId="6" fillId="0" borderId="19" xfId="2" applyBorder="1" applyAlignment="1">
      <alignment horizontal="left" vertical="center"/>
    </xf>
    <xf numFmtId="0" fontId="6" fillId="0" borderId="20" xfId="2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7" fillId="5" borderId="21" xfId="2" applyFont="1" applyFill="1" applyBorder="1" applyAlignment="1">
      <alignment horizontal="center" vertical="center"/>
    </xf>
    <xf numFmtId="0" fontId="7" fillId="5" borderId="22" xfId="2" applyFont="1" applyFill="1" applyBorder="1" applyAlignment="1">
      <alignment horizontal="center" vertical="center"/>
    </xf>
    <xf numFmtId="0" fontId="13" fillId="0" borderId="17" xfId="0" applyFont="1" applyBorder="1" applyAlignment="1">
      <alignment horizontal="justify" vertical="center"/>
    </xf>
    <xf numFmtId="0" fontId="15" fillId="0" borderId="17" xfId="0" applyFont="1" applyBorder="1" applyAlignment="1">
      <alignment horizontal="justify" vertical="center"/>
    </xf>
    <xf numFmtId="0" fontId="15" fillId="0" borderId="17" xfId="0" applyFont="1" applyBorder="1" applyAlignment="1">
      <alignment horizontal="justify" vertical="center" wrapText="1"/>
    </xf>
    <xf numFmtId="0" fontId="7" fillId="0" borderId="18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5" borderId="19" xfId="2" applyFont="1" applyFill="1" applyBorder="1" applyAlignment="1">
      <alignment horizontal="center" vertical="center"/>
    </xf>
    <xf numFmtId="0" fontId="6" fillId="0" borderId="17" xfId="2" applyBorder="1" applyAlignment="1">
      <alignment horizontal="left" vertical="center" wrapText="1"/>
    </xf>
    <xf numFmtId="0" fontId="7" fillId="5" borderId="17" xfId="2" applyFont="1" applyFill="1" applyBorder="1" applyAlignment="1">
      <alignment horizontal="center" vertical="center"/>
    </xf>
    <xf numFmtId="10" fontId="6" fillId="0" borderId="17" xfId="2" applyNumberFormat="1" applyBorder="1" applyAlignment="1">
      <alignment vertical="center"/>
    </xf>
    <xf numFmtId="0" fontId="7" fillId="0" borderId="17" xfId="2" applyFont="1" applyBorder="1" applyAlignment="1">
      <alignment horizontal="left" vertical="center"/>
    </xf>
    <xf numFmtId="2" fontId="6" fillId="0" borderId="17" xfId="2" applyNumberFormat="1" applyBorder="1" applyAlignment="1">
      <alignment horizontal="center" vertical="center"/>
    </xf>
    <xf numFmtId="10" fontId="0" fillId="0" borderId="17" xfId="0" applyNumberFormat="1" applyBorder="1"/>
    <xf numFmtId="10" fontId="6" fillId="12" borderId="17" xfId="3" applyNumberFormat="1" applyFill="1" applyBorder="1" applyAlignment="1">
      <alignment vertical="center"/>
    </xf>
    <xf numFmtId="10" fontId="6" fillId="0" borderId="17" xfId="3" applyNumberFormat="1" applyBorder="1" applyAlignment="1">
      <alignment vertical="center"/>
    </xf>
    <xf numFmtId="0" fontId="8" fillId="0" borderId="23" xfId="2" applyFont="1" applyBorder="1" applyAlignment="1">
      <alignment horizontal="center" vertical="center"/>
    </xf>
    <xf numFmtId="0" fontId="8" fillId="0" borderId="22" xfId="2" applyFont="1" applyBorder="1" applyAlignment="1">
      <alignment horizontal="left" vertical="center"/>
    </xf>
    <xf numFmtId="10" fontId="8" fillId="0" borderId="22" xfId="3" applyNumberFormat="1" applyFont="1" applyBorder="1" applyAlignment="1">
      <alignment vertical="center"/>
    </xf>
    <xf numFmtId="2" fontId="8" fillId="0" borderId="24" xfId="2" applyNumberFormat="1" applyFont="1" applyBorder="1" applyAlignment="1">
      <alignment vertical="center"/>
    </xf>
    <xf numFmtId="0" fontId="10" fillId="0" borderId="17" xfId="2" applyFont="1" applyBorder="1" applyAlignment="1">
      <alignment horizontal="center" vertical="center"/>
    </xf>
    <xf numFmtId="164" fontId="10" fillId="0" borderId="17" xfId="2" applyNumberFormat="1" applyFont="1" applyBorder="1" applyAlignment="1">
      <alignment vertic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168" fontId="0" fillId="0" borderId="17" xfId="0" applyNumberFormat="1" applyBorder="1"/>
    <xf numFmtId="168" fontId="0" fillId="0" borderId="25" xfId="7" applyNumberFormat="1" applyFont="1" applyBorder="1"/>
    <xf numFmtId="0" fontId="0" fillId="0" borderId="25" xfId="0" applyBorder="1" applyAlignment="1">
      <alignment horizontal="center" vertical="center"/>
    </xf>
    <xf numFmtId="0" fontId="4" fillId="0" borderId="23" xfId="0" applyFont="1" applyBorder="1"/>
    <xf numFmtId="0" fontId="4" fillId="0" borderId="22" xfId="0" applyFont="1" applyBorder="1"/>
    <xf numFmtId="44" fontId="5" fillId="0" borderId="25" xfId="7" applyFont="1" applyBorder="1"/>
    <xf numFmtId="0" fontId="7" fillId="2" borderId="17" xfId="2" applyFont="1" applyFill="1" applyBorder="1" applyAlignment="1">
      <alignment horizontal="center" vertical="center"/>
    </xf>
    <xf numFmtId="0" fontId="6" fillId="0" borderId="17" xfId="2" applyBorder="1" applyAlignment="1">
      <alignment horizontal="center" vertical="center"/>
    </xf>
    <xf numFmtId="0" fontId="6" fillId="0" borderId="17" xfId="2" applyBorder="1" applyAlignment="1">
      <alignment horizontal="left" vertical="center"/>
    </xf>
    <xf numFmtId="14" fontId="6" fillId="0" borderId="17" xfId="2" applyNumberFormat="1" applyBorder="1" applyAlignment="1">
      <alignment horizontal="center" vertical="center"/>
    </xf>
    <xf numFmtId="0" fontId="6" fillId="0" borderId="17" xfId="2" applyBorder="1" applyAlignment="1">
      <alignment horizontal="center" vertical="center"/>
    </xf>
    <xf numFmtId="0" fontId="6" fillId="0" borderId="17" xfId="2" applyBorder="1" applyAlignment="1">
      <alignment horizontal="center" vertical="center" wrapText="1"/>
    </xf>
    <xf numFmtId="167" fontId="6" fillId="0" borderId="17" xfId="2" applyNumberForma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4" borderId="17" xfId="2" applyFont="1" applyFill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167" fontId="6" fillId="0" borderId="18" xfId="2" applyNumberFormat="1" applyBorder="1" applyAlignment="1">
      <alignment horizontal="center" vertical="center"/>
    </xf>
    <xf numFmtId="167" fontId="6" fillId="0" borderId="20" xfId="2" applyNumberFormat="1" applyBorder="1" applyAlignment="1">
      <alignment horizontal="center" vertical="center"/>
    </xf>
    <xf numFmtId="0" fontId="12" fillId="0" borderId="17" xfId="0" applyFont="1" applyBorder="1" applyAlignment="1">
      <alignment horizontal="justify" vertical="center"/>
    </xf>
    <xf numFmtId="0" fontId="12" fillId="0" borderId="17" xfId="0" applyFont="1" applyBorder="1" applyAlignment="1">
      <alignment horizontal="justify" vertical="center" wrapText="1"/>
    </xf>
  </cellXfs>
  <cellStyles count="9">
    <cellStyle name="Moeda" xfId="8" builtinId="4"/>
    <cellStyle name="Moeda 2" xfId="7" xr:uid="{00000000-0005-0000-0000-000001000000}"/>
    <cellStyle name="Moeda 3" xfId="4" xr:uid="{00000000-0005-0000-0000-000002000000}"/>
    <cellStyle name="Normal" xfId="0" builtinId="0"/>
    <cellStyle name="Normal 2" xfId="2" xr:uid="{00000000-0005-0000-0000-000004000000}"/>
    <cellStyle name="Normal 2 2" xfId="5" xr:uid="{00000000-0005-0000-0000-000005000000}"/>
    <cellStyle name="Porcentagem 2" xfId="3" xr:uid="{00000000-0005-0000-0000-000006000000}"/>
    <cellStyle name="Vírgula" xfId="1" builtinId="3"/>
    <cellStyle name="Vírgula 2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8"/>
  <sheetViews>
    <sheetView showGridLines="0" zoomScale="90" zoomScaleNormal="90" workbookViewId="0">
      <selection activeCell="D22" sqref="D22"/>
    </sheetView>
  </sheetViews>
  <sheetFormatPr defaultColWidth="9.140625" defaultRowHeight="15"/>
  <cols>
    <col min="1" max="1" width="3" customWidth="1"/>
    <col min="2" max="2" width="5.5703125" customWidth="1"/>
    <col min="3" max="3" width="10.85546875" style="25" customWidth="1"/>
    <col min="4" max="4" width="101.28515625" style="25" customWidth="1"/>
    <col min="5" max="5" width="3.85546875" customWidth="1"/>
    <col min="250" max="250" width="3" customWidth="1"/>
    <col min="251" max="251" width="5.5703125" customWidth="1"/>
    <col min="252" max="252" width="10.85546875" customWidth="1"/>
    <col min="253" max="253" width="53.5703125" customWidth="1"/>
    <col min="254" max="254" width="8.5703125" customWidth="1"/>
    <col min="255" max="255" width="5" customWidth="1"/>
    <col min="256" max="256" width="11.42578125" customWidth="1"/>
    <col min="257" max="257" width="8.140625" customWidth="1"/>
    <col min="259" max="259" width="18.140625" customWidth="1"/>
    <col min="260" max="260" width="19.140625" customWidth="1"/>
    <col min="261" max="261" width="3.85546875" customWidth="1"/>
    <col min="506" max="506" width="3" customWidth="1"/>
    <col min="507" max="507" width="5.5703125" customWidth="1"/>
    <col min="508" max="508" width="10.85546875" customWidth="1"/>
    <col min="509" max="509" width="53.5703125" customWidth="1"/>
    <col min="510" max="510" width="8.5703125" customWidth="1"/>
    <col min="511" max="511" width="5" customWidth="1"/>
    <col min="512" max="512" width="11.42578125" customWidth="1"/>
    <col min="513" max="513" width="8.140625" customWidth="1"/>
    <col min="515" max="515" width="18.140625" customWidth="1"/>
    <col min="516" max="516" width="19.140625" customWidth="1"/>
    <col min="517" max="517" width="3.85546875" customWidth="1"/>
    <col min="762" max="762" width="3" customWidth="1"/>
    <col min="763" max="763" width="5.5703125" customWidth="1"/>
    <col min="764" max="764" width="10.85546875" customWidth="1"/>
    <col min="765" max="765" width="53.5703125" customWidth="1"/>
    <col min="766" max="766" width="8.5703125" customWidth="1"/>
    <col min="767" max="767" width="5" customWidth="1"/>
    <col min="768" max="768" width="11.42578125" customWidth="1"/>
    <col min="769" max="769" width="8.140625" customWidth="1"/>
    <col min="771" max="771" width="18.140625" customWidth="1"/>
    <col min="772" max="772" width="19.140625" customWidth="1"/>
    <col min="773" max="773" width="3.85546875" customWidth="1"/>
    <col min="1018" max="1018" width="3" customWidth="1"/>
    <col min="1019" max="1019" width="5.5703125" customWidth="1"/>
    <col min="1020" max="1020" width="10.85546875" customWidth="1"/>
    <col min="1021" max="1021" width="53.5703125" customWidth="1"/>
    <col min="1022" max="1022" width="8.5703125" customWidth="1"/>
    <col min="1023" max="1023" width="5" customWidth="1"/>
    <col min="1024" max="1024" width="11.42578125" customWidth="1"/>
    <col min="1025" max="1025" width="8.140625" customWidth="1"/>
    <col min="1027" max="1027" width="18.140625" customWidth="1"/>
    <col min="1028" max="1028" width="19.140625" customWidth="1"/>
    <col min="1029" max="1029" width="3.85546875" customWidth="1"/>
    <col min="1274" max="1274" width="3" customWidth="1"/>
    <col min="1275" max="1275" width="5.5703125" customWidth="1"/>
    <col min="1276" max="1276" width="10.85546875" customWidth="1"/>
    <col min="1277" max="1277" width="53.5703125" customWidth="1"/>
    <col min="1278" max="1278" width="8.5703125" customWidth="1"/>
    <col min="1279" max="1279" width="5" customWidth="1"/>
    <col min="1280" max="1280" width="11.42578125" customWidth="1"/>
    <col min="1281" max="1281" width="8.140625" customWidth="1"/>
    <col min="1283" max="1283" width="18.140625" customWidth="1"/>
    <col min="1284" max="1284" width="19.140625" customWidth="1"/>
    <col min="1285" max="1285" width="3.85546875" customWidth="1"/>
    <col min="1530" max="1530" width="3" customWidth="1"/>
    <col min="1531" max="1531" width="5.5703125" customWidth="1"/>
    <col min="1532" max="1532" width="10.85546875" customWidth="1"/>
    <col min="1533" max="1533" width="53.5703125" customWidth="1"/>
    <col min="1534" max="1534" width="8.5703125" customWidth="1"/>
    <col min="1535" max="1535" width="5" customWidth="1"/>
    <col min="1536" max="1536" width="11.42578125" customWidth="1"/>
    <col min="1537" max="1537" width="8.140625" customWidth="1"/>
    <col min="1539" max="1539" width="18.140625" customWidth="1"/>
    <col min="1540" max="1540" width="19.140625" customWidth="1"/>
    <col min="1541" max="1541" width="3.85546875" customWidth="1"/>
    <col min="1786" max="1786" width="3" customWidth="1"/>
    <col min="1787" max="1787" width="5.5703125" customWidth="1"/>
    <col min="1788" max="1788" width="10.85546875" customWidth="1"/>
    <col min="1789" max="1789" width="53.5703125" customWidth="1"/>
    <col min="1790" max="1790" width="8.5703125" customWidth="1"/>
    <col min="1791" max="1791" width="5" customWidth="1"/>
    <col min="1792" max="1792" width="11.42578125" customWidth="1"/>
    <col min="1793" max="1793" width="8.140625" customWidth="1"/>
    <col min="1795" max="1795" width="18.140625" customWidth="1"/>
    <col min="1796" max="1796" width="19.140625" customWidth="1"/>
    <col min="1797" max="1797" width="3.85546875" customWidth="1"/>
    <col min="2042" max="2042" width="3" customWidth="1"/>
    <col min="2043" max="2043" width="5.5703125" customWidth="1"/>
    <col min="2044" max="2044" width="10.85546875" customWidth="1"/>
    <col min="2045" max="2045" width="53.5703125" customWidth="1"/>
    <col min="2046" max="2046" width="8.5703125" customWidth="1"/>
    <col min="2047" max="2047" width="5" customWidth="1"/>
    <col min="2048" max="2048" width="11.42578125" customWidth="1"/>
    <col min="2049" max="2049" width="8.140625" customWidth="1"/>
    <col min="2051" max="2051" width="18.140625" customWidth="1"/>
    <col min="2052" max="2052" width="19.140625" customWidth="1"/>
    <col min="2053" max="2053" width="3.85546875" customWidth="1"/>
    <col min="2298" max="2298" width="3" customWidth="1"/>
    <col min="2299" max="2299" width="5.5703125" customWidth="1"/>
    <col min="2300" max="2300" width="10.85546875" customWidth="1"/>
    <col min="2301" max="2301" width="53.5703125" customWidth="1"/>
    <col min="2302" max="2302" width="8.5703125" customWidth="1"/>
    <col min="2303" max="2303" width="5" customWidth="1"/>
    <col min="2304" max="2304" width="11.42578125" customWidth="1"/>
    <col min="2305" max="2305" width="8.140625" customWidth="1"/>
    <col min="2307" max="2307" width="18.140625" customWidth="1"/>
    <col min="2308" max="2308" width="19.140625" customWidth="1"/>
    <col min="2309" max="2309" width="3.85546875" customWidth="1"/>
    <col min="2554" max="2554" width="3" customWidth="1"/>
    <col min="2555" max="2555" width="5.5703125" customWidth="1"/>
    <col min="2556" max="2556" width="10.85546875" customWidth="1"/>
    <col min="2557" max="2557" width="53.5703125" customWidth="1"/>
    <col min="2558" max="2558" width="8.5703125" customWidth="1"/>
    <col min="2559" max="2559" width="5" customWidth="1"/>
    <col min="2560" max="2560" width="11.42578125" customWidth="1"/>
    <col min="2561" max="2561" width="8.140625" customWidth="1"/>
    <col min="2563" max="2563" width="18.140625" customWidth="1"/>
    <col min="2564" max="2564" width="19.140625" customWidth="1"/>
    <col min="2565" max="2565" width="3.85546875" customWidth="1"/>
    <col min="2810" max="2810" width="3" customWidth="1"/>
    <col min="2811" max="2811" width="5.5703125" customWidth="1"/>
    <col min="2812" max="2812" width="10.85546875" customWidth="1"/>
    <col min="2813" max="2813" width="53.5703125" customWidth="1"/>
    <col min="2814" max="2814" width="8.5703125" customWidth="1"/>
    <col min="2815" max="2815" width="5" customWidth="1"/>
    <col min="2816" max="2816" width="11.42578125" customWidth="1"/>
    <col min="2817" max="2817" width="8.140625" customWidth="1"/>
    <col min="2819" max="2819" width="18.140625" customWidth="1"/>
    <col min="2820" max="2820" width="19.140625" customWidth="1"/>
    <col min="2821" max="2821" width="3.85546875" customWidth="1"/>
    <col min="3066" max="3066" width="3" customWidth="1"/>
    <col min="3067" max="3067" width="5.5703125" customWidth="1"/>
    <col min="3068" max="3068" width="10.85546875" customWidth="1"/>
    <col min="3069" max="3069" width="53.5703125" customWidth="1"/>
    <col min="3070" max="3070" width="8.5703125" customWidth="1"/>
    <col min="3071" max="3071" width="5" customWidth="1"/>
    <col min="3072" max="3072" width="11.42578125" customWidth="1"/>
    <col min="3073" max="3073" width="8.140625" customWidth="1"/>
    <col min="3075" max="3075" width="18.140625" customWidth="1"/>
    <col min="3076" max="3076" width="19.140625" customWidth="1"/>
    <col min="3077" max="3077" width="3.85546875" customWidth="1"/>
    <col min="3322" max="3322" width="3" customWidth="1"/>
    <col min="3323" max="3323" width="5.5703125" customWidth="1"/>
    <col min="3324" max="3324" width="10.85546875" customWidth="1"/>
    <col min="3325" max="3325" width="53.5703125" customWidth="1"/>
    <col min="3326" max="3326" width="8.5703125" customWidth="1"/>
    <col min="3327" max="3327" width="5" customWidth="1"/>
    <col min="3328" max="3328" width="11.42578125" customWidth="1"/>
    <col min="3329" max="3329" width="8.140625" customWidth="1"/>
    <col min="3331" max="3331" width="18.140625" customWidth="1"/>
    <col min="3332" max="3332" width="19.140625" customWidth="1"/>
    <col min="3333" max="3333" width="3.85546875" customWidth="1"/>
    <col min="3578" max="3578" width="3" customWidth="1"/>
    <col min="3579" max="3579" width="5.5703125" customWidth="1"/>
    <col min="3580" max="3580" width="10.85546875" customWidth="1"/>
    <col min="3581" max="3581" width="53.5703125" customWidth="1"/>
    <col min="3582" max="3582" width="8.5703125" customWidth="1"/>
    <col min="3583" max="3583" width="5" customWidth="1"/>
    <col min="3584" max="3584" width="11.42578125" customWidth="1"/>
    <col min="3585" max="3585" width="8.140625" customWidth="1"/>
    <col min="3587" max="3587" width="18.140625" customWidth="1"/>
    <col min="3588" max="3588" width="19.140625" customWidth="1"/>
    <col min="3589" max="3589" width="3.85546875" customWidth="1"/>
    <col min="3834" max="3834" width="3" customWidth="1"/>
    <col min="3835" max="3835" width="5.5703125" customWidth="1"/>
    <col min="3836" max="3836" width="10.85546875" customWidth="1"/>
    <col min="3837" max="3837" width="53.5703125" customWidth="1"/>
    <col min="3838" max="3838" width="8.5703125" customWidth="1"/>
    <col min="3839" max="3839" width="5" customWidth="1"/>
    <col min="3840" max="3840" width="11.42578125" customWidth="1"/>
    <col min="3841" max="3841" width="8.140625" customWidth="1"/>
    <col min="3843" max="3843" width="18.140625" customWidth="1"/>
    <col min="3844" max="3844" width="19.140625" customWidth="1"/>
    <col min="3845" max="3845" width="3.85546875" customWidth="1"/>
    <col min="4090" max="4090" width="3" customWidth="1"/>
    <col min="4091" max="4091" width="5.5703125" customWidth="1"/>
    <col min="4092" max="4092" width="10.85546875" customWidth="1"/>
    <col min="4093" max="4093" width="53.5703125" customWidth="1"/>
    <col min="4094" max="4094" width="8.5703125" customWidth="1"/>
    <col min="4095" max="4095" width="5" customWidth="1"/>
    <col min="4096" max="4096" width="11.42578125" customWidth="1"/>
    <col min="4097" max="4097" width="8.140625" customWidth="1"/>
    <col min="4099" max="4099" width="18.140625" customWidth="1"/>
    <col min="4100" max="4100" width="19.140625" customWidth="1"/>
    <col min="4101" max="4101" width="3.85546875" customWidth="1"/>
    <col min="4346" max="4346" width="3" customWidth="1"/>
    <col min="4347" max="4347" width="5.5703125" customWidth="1"/>
    <col min="4348" max="4348" width="10.85546875" customWidth="1"/>
    <col min="4349" max="4349" width="53.5703125" customWidth="1"/>
    <col min="4350" max="4350" width="8.5703125" customWidth="1"/>
    <col min="4351" max="4351" width="5" customWidth="1"/>
    <col min="4352" max="4352" width="11.42578125" customWidth="1"/>
    <col min="4353" max="4353" width="8.140625" customWidth="1"/>
    <col min="4355" max="4355" width="18.140625" customWidth="1"/>
    <col min="4356" max="4356" width="19.140625" customWidth="1"/>
    <col min="4357" max="4357" width="3.85546875" customWidth="1"/>
    <col min="4602" max="4602" width="3" customWidth="1"/>
    <col min="4603" max="4603" width="5.5703125" customWidth="1"/>
    <col min="4604" max="4604" width="10.85546875" customWidth="1"/>
    <col min="4605" max="4605" width="53.5703125" customWidth="1"/>
    <col min="4606" max="4606" width="8.5703125" customWidth="1"/>
    <col min="4607" max="4607" width="5" customWidth="1"/>
    <col min="4608" max="4608" width="11.42578125" customWidth="1"/>
    <col min="4609" max="4609" width="8.140625" customWidth="1"/>
    <col min="4611" max="4611" width="18.140625" customWidth="1"/>
    <col min="4612" max="4612" width="19.140625" customWidth="1"/>
    <col min="4613" max="4613" width="3.85546875" customWidth="1"/>
    <col min="4858" max="4858" width="3" customWidth="1"/>
    <col min="4859" max="4859" width="5.5703125" customWidth="1"/>
    <col min="4860" max="4860" width="10.85546875" customWidth="1"/>
    <col min="4861" max="4861" width="53.5703125" customWidth="1"/>
    <col min="4862" max="4862" width="8.5703125" customWidth="1"/>
    <col min="4863" max="4863" width="5" customWidth="1"/>
    <col min="4864" max="4864" width="11.42578125" customWidth="1"/>
    <col min="4865" max="4865" width="8.140625" customWidth="1"/>
    <col min="4867" max="4867" width="18.140625" customWidth="1"/>
    <col min="4868" max="4868" width="19.140625" customWidth="1"/>
    <col min="4869" max="4869" width="3.85546875" customWidth="1"/>
    <col min="5114" max="5114" width="3" customWidth="1"/>
    <col min="5115" max="5115" width="5.5703125" customWidth="1"/>
    <col min="5116" max="5116" width="10.85546875" customWidth="1"/>
    <col min="5117" max="5117" width="53.5703125" customWidth="1"/>
    <col min="5118" max="5118" width="8.5703125" customWidth="1"/>
    <col min="5119" max="5119" width="5" customWidth="1"/>
    <col min="5120" max="5120" width="11.42578125" customWidth="1"/>
    <col min="5121" max="5121" width="8.140625" customWidth="1"/>
    <col min="5123" max="5123" width="18.140625" customWidth="1"/>
    <col min="5124" max="5124" width="19.140625" customWidth="1"/>
    <col min="5125" max="5125" width="3.85546875" customWidth="1"/>
    <col min="5370" max="5370" width="3" customWidth="1"/>
    <col min="5371" max="5371" width="5.5703125" customWidth="1"/>
    <col min="5372" max="5372" width="10.85546875" customWidth="1"/>
    <col min="5373" max="5373" width="53.5703125" customWidth="1"/>
    <col min="5374" max="5374" width="8.5703125" customWidth="1"/>
    <col min="5375" max="5375" width="5" customWidth="1"/>
    <col min="5376" max="5376" width="11.42578125" customWidth="1"/>
    <col min="5377" max="5377" width="8.140625" customWidth="1"/>
    <col min="5379" max="5379" width="18.140625" customWidth="1"/>
    <col min="5380" max="5380" width="19.140625" customWidth="1"/>
    <col min="5381" max="5381" width="3.85546875" customWidth="1"/>
    <col min="5626" max="5626" width="3" customWidth="1"/>
    <col min="5627" max="5627" width="5.5703125" customWidth="1"/>
    <col min="5628" max="5628" width="10.85546875" customWidth="1"/>
    <col min="5629" max="5629" width="53.5703125" customWidth="1"/>
    <col min="5630" max="5630" width="8.5703125" customWidth="1"/>
    <col min="5631" max="5631" width="5" customWidth="1"/>
    <col min="5632" max="5632" width="11.42578125" customWidth="1"/>
    <col min="5633" max="5633" width="8.140625" customWidth="1"/>
    <col min="5635" max="5635" width="18.140625" customWidth="1"/>
    <col min="5636" max="5636" width="19.140625" customWidth="1"/>
    <col min="5637" max="5637" width="3.85546875" customWidth="1"/>
    <col min="5882" max="5882" width="3" customWidth="1"/>
    <col min="5883" max="5883" width="5.5703125" customWidth="1"/>
    <col min="5884" max="5884" width="10.85546875" customWidth="1"/>
    <col min="5885" max="5885" width="53.5703125" customWidth="1"/>
    <col min="5886" max="5886" width="8.5703125" customWidth="1"/>
    <col min="5887" max="5887" width="5" customWidth="1"/>
    <col min="5888" max="5888" width="11.42578125" customWidth="1"/>
    <col min="5889" max="5889" width="8.140625" customWidth="1"/>
    <col min="5891" max="5891" width="18.140625" customWidth="1"/>
    <col min="5892" max="5892" width="19.140625" customWidth="1"/>
    <col min="5893" max="5893" width="3.85546875" customWidth="1"/>
    <col min="6138" max="6138" width="3" customWidth="1"/>
    <col min="6139" max="6139" width="5.5703125" customWidth="1"/>
    <col min="6140" max="6140" width="10.85546875" customWidth="1"/>
    <col min="6141" max="6141" width="53.5703125" customWidth="1"/>
    <col min="6142" max="6142" width="8.5703125" customWidth="1"/>
    <col min="6143" max="6143" width="5" customWidth="1"/>
    <col min="6144" max="6144" width="11.42578125" customWidth="1"/>
    <col min="6145" max="6145" width="8.140625" customWidth="1"/>
    <col min="6147" max="6147" width="18.140625" customWidth="1"/>
    <col min="6148" max="6148" width="19.140625" customWidth="1"/>
    <col min="6149" max="6149" width="3.85546875" customWidth="1"/>
    <col min="6394" max="6394" width="3" customWidth="1"/>
    <col min="6395" max="6395" width="5.5703125" customWidth="1"/>
    <col min="6396" max="6396" width="10.85546875" customWidth="1"/>
    <col min="6397" max="6397" width="53.5703125" customWidth="1"/>
    <col min="6398" max="6398" width="8.5703125" customWidth="1"/>
    <col min="6399" max="6399" width="5" customWidth="1"/>
    <col min="6400" max="6400" width="11.42578125" customWidth="1"/>
    <col min="6401" max="6401" width="8.140625" customWidth="1"/>
    <col min="6403" max="6403" width="18.140625" customWidth="1"/>
    <col min="6404" max="6404" width="19.140625" customWidth="1"/>
    <col min="6405" max="6405" width="3.85546875" customWidth="1"/>
    <col min="6650" max="6650" width="3" customWidth="1"/>
    <col min="6651" max="6651" width="5.5703125" customWidth="1"/>
    <col min="6652" max="6652" width="10.85546875" customWidth="1"/>
    <col min="6653" max="6653" width="53.5703125" customWidth="1"/>
    <col min="6654" max="6654" width="8.5703125" customWidth="1"/>
    <col min="6655" max="6655" width="5" customWidth="1"/>
    <col min="6656" max="6656" width="11.42578125" customWidth="1"/>
    <col min="6657" max="6657" width="8.140625" customWidth="1"/>
    <col min="6659" max="6659" width="18.140625" customWidth="1"/>
    <col min="6660" max="6660" width="19.140625" customWidth="1"/>
    <col min="6661" max="6661" width="3.85546875" customWidth="1"/>
    <col min="6906" max="6906" width="3" customWidth="1"/>
    <col min="6907" max="6907" width="5.5703125" customWidth="1"/>
    <col min="6908" max="6908" width="10.85546875" customWidth="1"/>
    <col min="6909" max="6909" width="53.5703125" customWidth="1"/>
    <col min="6910" max="6910" width="8.5703125" customWidth="1"/>
    <col min="6911" max="6911" width="5" customWidth="1"/>
    <col min="6912" max="6912" width="11.42578125" customWidth="1"/>
    <col min="6913" max="6913" width="8.140625" customWidth="1"/>
    <col min="6915" max="6915" width="18.140625" customWidth="1"/>
    <col min="6916" max="6916" width="19.140625" customWidth="1"/>
    <col min="6917" max="6917" width="3.85546875" customWidth="1"/>
    <col min="7162" max="7162" width="3" customWidth="1"/>
    <col min="7163" max="7163" width="5.5703125" customWidth="1"/>
    <col min="7164" max="7164" width="10.85546875" customWidth="1"/>
    <col min="7165" max="7165" width="53.5703125" customWidth="1"/>
    <col min="7166" max="7166" width="8.5703125" customWidth="1"/>
    <col min="7167" max="7167" width="5" customWidth="1"/>
    <col min="7168" max="7168" width="11.42578125" customWidth="1"/>
    <col min="7169" max="7169" width="8.140625" customWidth="1"/>
    <col min="7171" max="7171" width="18.140625" customWidth="1"/>
    <col min="7172" max="7172" width="19.140625" customWidth="1"/>
    <col min="7173" max="7173" width="3.85546875" customWidth="1"/>
    <col min="7418" max="7418" width="3" customWidth="1"/>
    <col min="7419" max="7419" width="5.5703125" customWidth="1"/>
    <col min="7420" max="7420" width="10.85546875" customWidth="1"/>
    <col min="7421" max="7421" width="53.5703125" customWidth="1"/>
    <col min="7422" max="7422" width="8.5703125" customWidth="1"/>
    <col min="7423" max="7423" width="5" customWidth="1"/>
    <col min="7424" max="7424" width="11.42578125" customWidth="1"/>
    <col min="7425" max="7425" width="8.140625" customWidth="1"/>
    <col min="7427" max="7427" width="18.140625" customWidth="1"/>
    <col min="7428" max="7428" width="19.140625" customWidth="1"/>
    <col min="7429" max="7429" width="3.85546875" customWidth="1"/>
    <col min="7674" max="7674" width="3" customWidth="1"/>
    <col min="7675" max="7675" width="5.5703125" customWidth="1"/>
    <col min="7676" max="7676" width="10.85546875" customWidth="1"/>
    <col min="7677" max="7677" width="53.5703125" customWidth="1"/>
    <col min="7678" max="7678" width="8.5703125" customWidth="1"/>
    <col min="7679" max="7679" width="5" customWidth="1"/>
    <col min="7680" max="7680" width="11.42578125" customWidth="1"/>
    <col min="7681" max="7681" width="8.140625" customWidth="1"/>
    <col min="7683" max="7683" width="18.140625" customWidth="1"/>
    <col min="7684" max="7684" width="19.140625" customWidth="1"/>
    <col min="7685" max="7685" width="3.85546875" customWidth="1"/>
    <col min="7930" max="7930" width="3" customWidth="1"/>
    <col min="7931" max="7931" width="5.5703125" customWidth="1"/>
    <col min="7932" max="7932" width="10.85546875" customWidth="1"/>
    <col min="7933" max="7933" width="53.5703125" customWidth="1"/>
    <col min="7934" max="7934" width="8.5703125" customWidth="1"/>
    <col min="7935" max="7935" width="5" customWidth="1"/>
    <col min="7936" max="7936" width="11.42578125" customWidth="1"/>
    <col min="7937" max="7937" width="8.140625" customWidth="1"/>
    <col min="7939" max="7939" width="18.140625" customWidth="1"/>
    <col min="7940" max="7940" width="19.140625" customWidth="1"/>
    <col min="7941" max="7941" width="3.85546875" customWidth="1"/>
    <col min="8186" max="8186" width="3" customWidth="1"/>
    <col min="8187" max="8187" width="5.5703125" customWidth="1"/>
    <col min="8188" max="8188" width="10.85546875" customWidth="1"/>
    <col min="8189" max="8189" width="53.5703125" customWidth="1"/>
    <col min="8190" max="8190" width="8.5703125" customWidth="1"/>
    <col min="8191" max="8191" width="5" customWidth="1"/>
    <col min="8192" max="8192" width="11.42578125" customWidth="1"/>
    <col min="8193" max="8193" width="8.140625" customWidth="1"/>
    <col min="8195" max="8195" width="18.140625" customWidth="1"/>
    <col min="8196" max="8196" width="19.140625" customWidth="1"/>
    <col min="8197" max="8197" width="3.85546875" customWidth="1"/>
    <col min="8442" max="8442" width="3" customWidth="1"/>
    <col min="8443" max="8443" width="5.5703125" customWidth="1"/>
    <col min="8444" max="8444" width="10.85546875" customWidth="1"/>
    <col min="8445" max="8445" width="53.5703125" customWidth="1"/>
    <col min="8446" max="8446" width="8.5703125" customWidth="1"/>
    <col min="8447" max="8447" width="5" customWidth="1"/>
    <col min="8448" max="8448" width="11.42578125" customWidth="1"/>
    <col min="8449" max="8449" width="8.140625" customWidth="1"/>
    <col min="8451" max="8451" width="18.140625" customWidth="1"/>
    <col min="8452" max="8452" width="19.140625" customWidth="1"/>
    <col min="8453" max="8453" width="3.85546875" customWidth="1"/>
    <col min="8698" max="8698" width="3" customWidth="1"/>
    <col min="8699" max="8699" width="5.5703125" customWidth="1"/>
    <col min="8700" max="8700" width="10.85546875" customWidth="1"/>
    <col min="8701" max="8701" width="53.5703125" customWidth="1"/>
    <col min="8702" max="8702" width="8.5703125" customWidth="1"/>
    <col min="8703" max="8703" width="5" customWidth="1"/>
    <col min="8704" max="8704" width="11.42578125" customWidth="1"/>
    <col min="8705" max="8705" width="8.140625" customWidth="1"/>
    <col min="8707" max="8707" width="18.140625" customWidth="1"/>
    <col min="8708" max="8708" width="19.140625" customWidth="1"/>
    <col min="8709" max="8709" width="3.85546875" customWidth="1"/>
    <col min="8954" max="8954" width="3" customWidth="1"/>
    <col min="8955" max="8955" width="5.5703125" customWidth="1"/>
    <col min="8956" max="8956" width="10.85546875" customWidth="1"/>
    <col min="8957" max="8957" width="53.5703125" customWidth="1"/>
    <col min="8958" max="8958" width="8.5703125" customWidth="1"/>
    <col min="8959" max="8959" width="5" customWidth="1"/>
    <col min="8960" max="8960" width="11.42578125" customWidth="1"/>
    <col min="8961" max="8961" width="8.140625" customWidth="1"/>
    <col min="8963" max="8963" width="18.140625" customWidth="1"/>
    <col min="8964" max="8964" width="19.140625" customWidth="1"/>
    <col min="8965" max="8965" width="3.85546875" customWidth="1"/>
    <col min="9210" max="9210" width="3" customWidth="1"/>
    <col min="9211" max="9211" width="5.5703125" customWidth="1"/>
    <col min="9212" max="9212" width="10.85546875" customWidth="1"/>
    <col min="9213" max="9213" width="53.5703125" customWidth="1"/>
    <col min="9214" max="9214" width="8.5703125" customWidth="1"/>
    <col min="9215" max="9215" width="5" customWidth="1"/>
    <col min="9216" max="9216" width="11.42578125" customWidth="1"/>
    <col min="9217" max="9217" width="8.140625" customWidth="1"/>
    <col min="9219" max="9219" width="18.140625" customWidth="1"/>
    <col min="9220" max="9220" width="19.140625" customWidth="1"/>
    <col min="9221" max="9221" width="3.85546875" customWidth="1"/>
    <col min="9466" max="9466" width="3" customWidth="1"/>
    <col min="9467" max="9467" width="5.5703125" customWidth="1"/>
    <col min="9468" max="9468" width="10.85546875" customWidth="1"/>
    <col min="9469" max="9469" width="53.5703125" customWidth="1"/>
    <col min="9470" max="9470" width="8.5703125" customWidth="1"/>
    <col min="9471" max="9471" width="5" customWidth="1"/>
    <col min="9472" max="9472" width="11.42578125" customWidth="1"/>
    <col min="9473" max="9473" width="8.140625" customWidth="1"/>
    <col min="9475" max="9475" width="18.140625" customWidth="1"/>
    <col min="9476" max="9476" width="19.140625" customWidth="1"/>
    <col min="9477" max="9477" width="3.85546875" customWidth="1"/>
    <col min="9722" max="9722" width="3" customWidth="1"/>
    <col min="9723" max="9723" width="5.5703125" customWidth="1"/>
    <col min="9724" max="9724" width="10.85546875" customWidth="1"/>
    <col min="9725" max="9725" width="53.5703125" customWidth="1"/>
    <col min="9726" max="9726" width="8.5703125" customWidth="1"/>
    <col min="9727" max="9727" width="5" customWidth="1"/>
    <col min="9728" max="9728" width="11.42578125" customWidth="1"/>
    <col min="9729" max="9729" width="8.140625" customWidth="1"/>
    <col min="9731" max="9731" width="18.140625" customWidth="1"/>
    <col min="9732" max="9732" width="19.140625" customWidth="1"/>
    <col min="9733" max="9733" width="3.85546875" customWidth="1"/>
    <col min="9978" max="9978" width="3" customWidth="1"/>
    <col min="9979" max="9979" width="5.5703125" customWidth="1"/>
    <col min="9980" max="9980" width="10.85546875" customWidth="1"/>
    <col min="9981" max="9981" width="53.5703125" customWidth="1"/>
    <col min="9982" max="9982" width="8.5703125" customWidth="1"/>
    <col min="9983" max="9983" width="5" customWidth="1"/>
    <col min="9984" max="9984" width="11.42578125" customWidth="1"/>
    <col min="9985" max="9985" width="8.140625" customWidth="1"/>
    <col min="9987" max="9987" width="18.140625" customWidth="1"/>
    <col min="9988" max="9988" width="19.140625" customWidth="1"/>
    <col min="9989" max="9989" width="3.85546875" customWidth="1"/>
    <col min="10234" max="10234" width="3" customWidth="1"/>
    <col min="10235" max="10235" width="5.5703125" customWidth="1"/>
    <col min="10236" max="10236" width="10.85546875" customWidth="1"/>
    <col min="10237" max="10237" width="53.5703125" customWidth="1"/>
    <col min="10238" max="10238" width="8.5703125" customWidth="1"/>
    <col min="10239" max="10239" width="5" customWidth="1"/>
    <col min="10240" max="10240" width="11.42578125" customWidth="1"/>
    <col min="10241" max="10241" width="8.140625" customWidth="1"/>
    <col min="10243" max="10243" width="18.140625" customWidth="1"/>
    <col min="10244" max="10244" width="19.140625" customWidth="1"/>
    <col min="10245" max="10245" width="3.85546875" customWidth="1"/>
    <col min="10490" max="10490" width="3" customWidth="1"/>
    <col min="10491" max="10491" width="5.5703125" customWidth="1"/>
    <col min="10492" max="10492" width="10.85546875" customWidth="1"/>
    <col min="10493" max="10493" width="53.5703125" customWidth="1"/>
    <col min="10494" max="10494" width="8.5703125" customWidth="1"/>
    <col min="10495" max="10495" width="5" customWidth="1"/>
    <col min="10496" max="10496" width="11.42578125" customWidth="1"/>
    <col min="10497" max="10497" width="8.140625" customWidth="1"/>
    <col min="10499" max="10499" width="18.140625" customWidth="1"/>
    <col min="10500" max="10500" width="19.140625" customWidth="1"/>
    <col min="10501" max="10501" width="3.85546875" customWidth="1"/>
    <col min="10746" max="10746" width="3" customWidth="1"/>
    <col min="10747" max="10747" width="5.5703125" customWidth="1"/>
    <col min="10748" max="10748" width="10.85546875" customWidth="1"/>
    <col min="10749" max="10749" width="53.5703125" customWidth="1"/>
    <col min="10750" max="10750" width="8.5703125" customWidth="1"/>
    <col min="10751" max="10751" width="5" customWidth="1"/>
    <col min="10752" max="10752" width="11.42578125" customWidth="1"/>
    <col min="10753" max="10753" width="8.140625" customWidth="1"/>
    <col min="10755" max="10755" width="18.140625" customWidth="1"/>
    <col min="10756" max="10756" width="19.140625" customWidth="1"/>
    <col min="10757" max="10757" width="3.85546875" customWidth="1"/>
    <col min="11002" max="11002" width="3" customWidth="1"/>
    <col min="11003" max="11003" width="5.5703125" customWidth="1"/>
    <col min="11004" max="11004" width="10.85546875" customWidth="1"/>
    <col min="11005" max="11005" width="53.5703125" customWidth="1"/>
    <col min="11006" max="11006" width="8.5703125" customWidth="1"/>
    <col min="11007" max="11007" width="5" customWidth="1"/>
    <col min="11008" max="11008" width="11.42578125" customWidth="1"/>
    <col min="11009" max="11009" width="8.140625" customWidth="1"/>
    <col min="11011" max="11011" width="18.140625" customWidth="1"/>
    <col min="11012" max="11012" width="19.140625" customWidth="1"/>
    <col min="11013" max="11013" width="3.85546875" customWidth="1"/>
    <col min="11258" max="11258" width="3" customWidth="1"/>
    <col min="11259" max="11259" width="5.5703125" customWidth="1"/>
    <col min="11260" max="11260" width="10.85546875" customWidth="1"/>
    <col min="11261" max="11261" width="53.5703125" customWidth="1"/>
    <col min="11262" max="11262" width="8.5703125" customWidth="1"/>
    <col min="11263" max="11263" width="5" customWidth="1"/>
    <col min="11264" max="11264" width="11.42578125" customWidth="1"/>
    <col min="11265" max="11265" width="8.140625" customWidth="1"/>
    <col min="11267" max="11267" width="18.140625" customWidth="1"/>
    <col min="11268" max="11268" width="19.140625" customWidth="1"/>
    <col min="11269" max="11269" width="3.85546875" customWidth="1"/>
    <col min="11514" max="11514" width="3" customWidth="1"/>
    <col min="11515" max="11515" width="5.5703125" customWidth="1"/>
    <col min="11516" max="11516" width="10.85546875" customWidth="1"/>
    <col min="11517" max="11517" width="53.5703125" customWidth="1"/>
    <col min="11518" max="11518" width="8.5703125" customWidth="1"/>
    <col min="11519" max="11519" width="5" customWidth="1"/>
    <col min="11520" max="11520" width="11.42578125" customWidth="1"/>
    <col min="11521" max="11521" width="8.140625" customWidth="1"/>
    <col min="11523" max="11523" width="18.140625" customWidth="1"/>
    <col min="11524" max="11524" width="19.140625" customWidth="1"/>
    <col min="11525" max="11525" width="3.85546875" customWidth="1"/>
    <col min="11770" max="11770" width="3" customWidth="1"/>
    <col min="11771" max="11771" width="5.5703125" customWidth="1"/>
    <col min="11772" max="11772" width="10.85546875" customWidth="1"/>
    <col min="11773" max="11773" width="53.5703125" customWidth="1"/>
    <col min="11774" max="11774" width="8.5703125" customWidth="1"/>
    <col min="11775" max="11775" width="5" customWidth="1"/>
    <col min="11776" max="11776" width="11.42578125" customWidth="1"/>
    <col min="11777" max="11777" width="8.140625" customWidth="1"/>
    <col min="11779" max="11779" width="18.140625" customWidth="1"/>
    <col min="11780" max="11780" width="19.140625" customWidth="1"/>
    <col min="11781" max="11781" width="3.85546875" customWidth="1"/>
    <col min="12026" max="12026" width="3" customWidth="1"/>
    <col min="12027" max="12027" width="5.5703125" customWidth="1"/>
    <col min="12028" max="12028" width="10.85546875" customWidth="1"/>
    <col min="12029" max="12029" width="53.5703125" customWidth="1"/>
    <col min="12030" max="12030" width="8.5703125" customWidth="1"/>
    <col min="12031" max="12031" width="5" customWidth="1"/>
    <col min="12032" max="12032" width="11.42578125" customWidth="1"/>
    <col min="12033" max="12033" width="8.140625" customWidth="1"/>
    <col min="12035" max="12035" width="18.140625" customWidth="1"/>
    <col min="12036" max="12036" width="19.140625" customWidth="1"/>
    <col min="12037" max="12037" width="3.85546875" customWidth="1"/>
    <col min="12282" max="12282" width="3" customWidth="1"/>
    <col min="12283" max="12283" width="5.5703125" customWidth="1"/>
    <col min="12284" max="12284" width="10.85546875" customWidth="1"/>
    <col min="12285" max="12285" width="53.5703125" customWidth="1"/>
    <col min="12286" max="12286" width="8.5703125" customWidth="1"/>
    <col min="12287" max="12287" width="5" customWidth="1"/>
    <col min="12288" max="12288" width="11.42578125" customWidth="1"/>
    <col min="12289" max="12289" width="8.140625" customWidth="1"/>
    <col min="12291" max="12291" width="18.140625" customWidth="1"/>
    <col min="12292" max="12292" width="19.140625" customWidth="1"/>
    <col min="12293" max="12293" width="3.85546875" customWidth="1"/>
    <col min="12538" max="12538" width="3" customWidth="1"/>
    <col min="12539" max="12539" width="5.5703125" customWidth="1"/>
    <col min="12540" max="12540" width="10.85546875" customWidth="1"/>
    <col min="12541" max="12541" width="53.5703125" customWidth="1"/>
    <col min="12542" max="12542" width="8.5703125" customWidth="1"/>
    <col min="12543" max="12543" width="5" customWidth="1"/>
    <col min="12544" max="12544" width="11.42578125" customWidth="1"/>
    <col min="12545" max="12545" width="8.140625" customWidth="1"/>
    <col min="12547" max="12547" width="18.140625" customWidth="1"/>
    <col min="12548" max="12548" width="19.140625" customWidth="1"/>
    <col min="12549" max="12549" width="3.85546875" customWidth="1"/>
    <col min="12794" max="12794" width="3" customWidth="1"/>
    <col min="12795" max="12795" width="5.5703125" customWidth="1"/>
    <col min="12796" max="12796" width="10.85546875" customWidth="1"/>
    <col min="12797" max="12797" width="53.5703125" customWidth="1"/>
    <col min="12798" max="12798" width="8.5703125" customWidth="1"/>
    <col min="12799" max="12799" width="5" customWidth="1"/>
    <col min="12800" max="12800" width="11.42578125" customWidth="1"/>
    <col min="12801" max="12801" width="8.140625" customWidth="1"/>
    <col min="12803" max="12803" width="18.140625" customWidth="1"/>
    <col min="12804" max="12804" width="19.140625" customWidth="1"/>
    <col min="12805" max="12805" width="3.85546875" customWidth="1"/>
    <col min="13050" max="13050" width="3" customWidth="1"/>
    <col min="13051" max="13051" width="5.5703125" customWidth="1"/>
    <col min="13052" max="13052" width="10.85546875" customWidth="1"/>
    <col min="13053" max="13053" width="53.5703125" customWidth="1"/>
    <col min="13054" max="13054" width="8.5703125" customWidth="1"/>
    <col min="13055" max="13055" width="5" customWidth="1"/>
    <col min="13056" max="13056" width="11.42578125" customWidth="1"/>
    <col min="13057" max="13057" width="8.140625" customWidth="1"/>
    <col min="13059" max="13059" width="18.140625" customWidth="1"/>
    <col min="13060" max="13060" width="19.140625" customWidth="1"/>
    <col min="13061" max="13061" width="3.85546875" customWidth="1"/>
    <col min="13306" max="13306" width="3" customWidth="1"/>
    <col min="13307" max="13307" width="5.5703125" customWidth="1"/>
    <col min="13308" max="13308" width="10.85546875" customWidth="1"/>
    <col min="13309" max="13309" width="53.5703125" customWidth="1"/>
    <col min="13310" max="13310" width="8.5703125" customWidth="1"/>
    <col min="13311" max="13311" width="5" customWidth="1"/>
    <col min="13312" max="13312" width="11.42578125" customWidth="1"/>
    <col min="13313" max="13313" width="8.140625" customWidth="1"/>
    <col min="13315" max="13315" width="18.140625" customWidth="1"/>
    <col min="13316" max="13316" width="19.140625" customWidth="1"/>
    <col min="13317" max="13317" width="3.85546875" customWidth="1"/>
    <col min="13562" max="13562" width="3" customWidth="1"/>
    <col min="13563" max="13563" width="5.5703125" customWidth="1"/>
    <col min="13564" max="13564" width="10.85546875" customWidth="1"/>
    <col min="13565" max="13565" width="53.5703125" customWidth="1"/>
    <col min="13566" max="13566" width="8.5703125" customWidth="1"/>
    <col min="13567" max="13567" width="5" customWidth="1"/>
    <col min="13568" max="13568" width="11.42578125" customWidth="1"/>
    <col min="13569" max="13569" width="8.140625" customWidth="1"/>
    <col min="13571" max="13571" width="18.140625" customWidth="1"/>
    <col min="13572" max="13572" width="19.140625" customWidth="1"/>
    <col min="13573" max="13573" width="3.85546875" customWidth="1"/>
    <col min="13818" max="13818" width="3" customWidth="1"/>
    <col min="13819" max="13819" width="5.5703125" customWidth="1"/>
    <col min="13820" max="13820" width="10.85546875" customWidth="1"/>
    <col min="13821" max="13821" width="53.5703125" customWidth="1"/>
    <col min="13822" max="13822" width="8.5703125" customWidth="1"/>
    <col min="13823" max="13823" width="5" customWidth="1"/>
    <col min="13824" max="13824" width="11.42578125" customWidth="1"/>
    <col min="13825" max="13825" width="8.140625" customWidth="1"/>
    <col min="13827" max="13827" width="18.140625" customWidth="1"/>
    <col min="13828" max="13828" width="19.140625" customWidth="1"/>
    <col min="13829" max="13829" width="3.85546875" customWidth="1"/>
    <col min="14074" max="14074" width="3" customWidth="1"/>
    <col min="14075" max="14075" width="5.5703125" customWidth="1"/>
    <col min="14076" max="14076" width="10.85546875" customWidth="1"/>
    <col min="14077" max="14077" width="53.5703125" customWidth="1"/>
    <col min="14078" max="14078" width="8.5703125" customWidth="1"/>
    <col min="14079" max="14079" width="5" customWidth="1"/>
    <col min="14080" max="14080" width="11.42578125" customWidth="1"/>
    <col min="14081" max="14081" width="8.140625" customWidth="1"/>
    <col min="14083" max="14083" width="18.140625" customWidth="1"/>
    <col min="14084" max="14084" width="19.140625" customWidth="1"/>
    <col min="14085" max="14085" width="3.85546875" customWidth="1"/>
    <col min="14330" max="14330" width="3" customWidth="1"/>
    <col min="14331" max="14331" width="5.5703125" customWidth="1"/>
    <col min="14332" max="14332" width="10.85546875" customWidth="1"/>
    <col min="14333" max="14333" width="53.5703125" customWidth="1"/>
    <col min="14334" max="14334" width="8.5703125" customWidth="1"/>
    <col min="14335" max="14335" width="5" customWidth="1"/>
    <col min="14336" max="14336" width="11.42578125" customWidth="1"/>
    <col min="14337" max="14337" width="8.140625" customWidth="1"/>
    <col min="14339" max="14339" width="18.140625" customWidth="1"/>
    <col min="14340" max="14340" width="19.140625" customWidth="1"/>
    <col min="14341" max="14341" width="3.85546875" customWidth="1"/>
    <col min="14586" max="14586" width="3" customWidth="1"/>
    <col min="14587" max="14587" width="5.5703125" customWidth="1"/>
    <col min="14588" max="14588" width="10.85546875" customWidth="1"/>
    <col min="14589" max="14589" width="53.5703125" customWidth="1"/>
    <col min="14590" max="14590" width="8.5703125" customWidth="1"/>
    <col min="14591" max="14591" width="5" customWidth="1"/>
    <col min="14592" max="14592" width="11.42578125" customWidth="1"/>
    <col min="14593" max="14593" width="8.140625" customWidth="1"/>
    <col min="14595" max="14595" width="18.140625" customWidth="1"/>
    <col min="14596" max="14596" width="19.140625" customWidth="1"/>
    <col min="14597" max="14597" width="3.85546875" customWidth="1"/>
    <col min="14842" max="14842" width="3" customWidth="1"/>
    <col min="14843" max="14843" width="5.5703125" customWidth="1"/>
    <col min="14844" max="14844" width="10.85546875" customWidth="1"/>
    <col min="14845" max="14845" width="53.5703125" customWidth="1"/>
    <col min="14846" max="14846" width="8.5703125" customWidth="1"/>
    <col min="14847" max="14847" width="5" customWidth="1"/>
    <col min="14848" max="14848" width="11.42578125" customWidth="1"/>
    <col min="14849" max="14849" width="8.140625" customWidth="1"/>
    <col min="14851" max="14851" width="18.140625" customWidth="1"/>
    <col min="14852" max="14852" width="19.140625" customWidth="1"/>
    <col min="14853" max="14853" width="3.85546875" customWidth="1"/>
    <col min="15098" max="15098" width="3" customWidth="1"/>
    <col min="15099" max="15099" width="5.5703125" customWidth="1"/>
    <col min="15100" max="15100" width="10.85546875" customWidth="1"/>
    <col min="15101" max="15101" width="53.5703125" customWidth="1"/>
    <col min="15102" max="15102" width="8.5703125" customWidth="1"/>
    <col min="15103" max="15103" width="5" customWidth="1"/>
    <col min="15104" max="15104" width="11.42578125" customWidth="1"/>
    <col min="15105" max="15105" width="8.140625" customWidth="1"/>
    <col min="15107" max="15107" width="18.140625" customWidth="1"/>
    <col min="15108" max="15108" width="19.140625" customWidth="1"/>
    <col min="15109" max="15109" width="3.85546875" customWidth="1"/>
    <col min="15354" max="15354" width="3" customWidth="1"/>
    <col min="15355" max="15355" width="5.5703125" customWidth="1"/>
    <col min="15356" max="15356" width="10.85546875" customWidth="1"/>
    <col min="15357" max="15357" width="53.5703125" customWidth="1"/>
    <col min="15358" max="15358" width="8.5703125" customWidth="1"/>
    <col min="15359" max="15359" width="5" customWidth="1"/>
    <col min="15360" max="15360" width="11.42578125" customWidth="1"/>
    <col min="15361" max="15361" width="8.140625" customWidth="1"/>
    <col min="15363" max="15363" width="18.140625" customWidth="1"/>
    <col min="15364" max="15364" width="19.140625" customWidth="1"/>
    <col min="15365" max="15365" width="3.85546875" customWidth="1"/>
    <col min="15610" max="15610" width="3" customWidth="1"/>
    <col min="15611" max="15611" width="5.5703125" customWidth="1"/>
    <col min="15612" max="15612" width="10.85546875" customWidth="1"/>
    <col min="15613" max="15613" width="53.5703125" customWidth="1"/>
    <col min="15614" max="15614" width="8.5703125" customWidth="1"/>
    <col min="15615" max="15615" width="5" customWidth="1"/>
    <col min="15616" max="15616" width="11.42578125" customWidth="1"/>
    <col min="15617" max="15617" width="8.140625" customWidth="1"/>
    <col min="15619" max="15619" width="18.140625" customWidth="1"/>
    <col min="15620" max="15620" width="19.140625" customWidth="1"/>
    <col min="15621" max="15621" width="3.85546875" customWidth="1"/>
    <col min="15866" max="15866" width="3" customWidth="1"/>
    <col min="15867" max="15867" width="5.5703125" customWidth="1"/>
    <col min="15868" max="15868" width="10.85546875" customWidth="1"/>
    <col min="15869" max="15869" width="53.5703125" customWidth="1"/>
    <col min="15870" max="15870" width="8.5703125" customWidth="1"/>
    <col min="15871" max="15871" width="5" customWidth="1"/>
    <col min="15872" max="15872" width="11.42578125" customWidth="1"/>
    <col min="15873" max="15873" width="8.140625" customWidth="1"/>
    <col min="15875" max="15875" width="18.140625" customWidth="1"/>
    <col min="15876" max="15876" width="19.140625" customWidth="1"/>
    <col min="15877" max="15877" width="3.85546875" customWidth="1"/>
    <col min="16122" max="16122" width="3" customWidth="1"/>
    <col min="16123" max="16123" width="5.5703125" customWidth="1"/>
    <col min="16124" max="16124" width="10.85546875" customWidth="1"/>
    <col min="16125" max="16125" width="53.5703125" customWidth="1"/>
    <col min="16126" max="16126" width="8.5703125" customWidth="1"/>
    <col min="16127" max="16127" width="5" customWidth="1"/>
    <col min="16128" max="16128" width="11.42578125" customWidth="1"/>
    <col min="16129" max="16129" width="8.140625" customWidth="1"/>
    <col min="16131" max="16131" width="18.140625" customWidth="1"/>
    <col min="16132" max="16132" width="19.140625" customWidth="1"/>
    <col min="16133" max="16133" width="3.85546875" customWidth="1"/>
  </cols>
  <sheetData>
    <row r="2" spans="2:8" ht="25.5" customHeight="1">
      <c r="B2" s="42" t="s">
        <v>0</v>
      </c>
      <c r="C2" s="42"/>
      <c r="D2" s="42"/>
    </row>
    <row r="3" spans="2:8" ht="12.75" customHeight="1">
      <c r="B3" s="28"/>
      <c r="C3" s="29"/>
      <c r="D3" s="29"/>
    </row>
    <row r="4" spans="2:8" ht="25.5" customHeight="1">
      <c r="B4" s="47"/>
      <c r="C4" s="48"/>
      <c r="D4" s="48"/>
    </row>
    <row r="5" spans="2:8" ht="27.75" customHeight="1">
      <c r="B5" s="27" t="s">
        <v>1</v>
      </c>
      <c r="C5" s="49" t="s">
        <v>2</v>
      </c>
      <c r="D5" s="50"/>
    </row>
    <row r="6" spans="2:8" ht="14.25" customHeight="1">
      <c r="B6" s="30">
        <v>1</v>
      </c>
      <c r="C6" s="45" t="s">
        <v>3</v>
      </c>
      <c r="D6" s="46"/>
    </row>
    <row r="7" spans="2:8" s="25" customFormat="1" ht="15" customHeight="1">
      <c r="B7" s="30">
        <v>2</v>
      </c>
      <c r="C7" s="45" t="s">
        <v>4</v>
      </c>
      <c r="D7" s="46"/>
    </row>
    <row r="8" spans="2:8" s="25" customFormat="1">
      <c r="B8" s="30">
        <v>3</v>
      </c>
      <c r="C8" s="45" t="s">
        <v>5</v>
      </c>
      <c r="D8" s="46"/>
    </row>
    <row r="9" spans="2:8" s="25" customFormat="1">
      <c r="B9" s="30">
        <v>4</v>
      </c>
      <c r="C9" s="45" t="s">
        <v>6</v>
      </c>
      <c r="D9" s="46"/>
    </row>
    <row r="10" spans="2:8" s="25" customFormat="1">
      <c r="B10" s="30">
        <v>5</v>
      </c>
      <c r="C10" s="45" t="s">
        <v>7</v>
      </c>
      <c r="D10" s="46"/>
    </row>
    <row r="11" spans="2:8" s="25" customFormat="1">
      <c r="B11" s="30">
        <v>6</v>
      </c>
      <c r="C11" s="45" t="s">
        <v>8</v>
      </c>
      <c r="D11" s="46"/>
    </row>
    <row r="12" spans="2:8" s="25" customFormat="1">
      <c r="B12" s="30">
        <v>7</v>
      </c>
      <c r="C12" s="45" t="s">
        <v>9</v>
      </c>
      <c r="D12" s="46"/>
      <c r="H12" s="35"/>
    </row>
    <row r="13" spans="2:8" s="25" customFormat="1">
      <c r="B13" s="30">
        <v>8</v>
      </c>
      <c r="C13" s="45"/>
      <c r="D13" s="46"/>
    </row>
    <row r="14" spans="2:8" s="25" customFormat="1">
      <c r="B14" s="30">
        <v>9</v>
      </c>
      <c r="C14" s="45"/>
      <c r="D14" s="46"/>
    </row>
    <row r="15" spans="2:8" ht="4.5" customHeight="1"/>
    <row r="16" spans="2:8" ht="21" customHeight="1">
      <c r="C16" s="43"/>
      <c r="D16" s="44"/>
    </row>
    <row r="17" ht="15" customHeight="1"/>
    <row r="18" ht="6.75" customHeight="1"/>
  </sheetData>
  <mergeCells count="13">
    <mergeCell ref="B2:D2"/>
    <mergeCell ref="C16:D16"/>
    <mergeCell ref="C14:D14"/>
    <mergeCell ref="B4:D4"/>
    <mergeCell ref="C5:D5"/>
    <mergeCell ref="C6:D6"/>
    <mergeCell ref="C7:D7"/>
    <mergeCell ref="C8:D8"/>
    <mergeCell ref="C9:D9"/>
    <mergeCell ref="C10:D10"/>
    <mergeCell ref="C11:D11"/>
    <mergeCell ref="C12:D12"/>
    <mergeCell ref="C13:D1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1"/>
  <sheetViews>
    <sheetView showGridLines="0" topLeftCell="A43" zoomScale="80" zoomScaleNormal="80" workbookViewId="0">
      <selection activeCell="J55" sqref="J55"/>
    </sheetView>
  </sheetViews>
  <sheetFormatPr defaultRowHeight="15"/>
  <cols>
    <col min="2" max="2" width="10.42578125" customWidth="1"/>
    <col min="3" max="3" width="49.5703125" bestFit="1" customWidth="1"/>
    <col min="8" max="8" width="9" bestFit="1" customWidth="1"/>
    <col min="9" max="9" width="9.28515625" bestFit="1" customWidth="1"/>
    <col min="10" max="10" width="23.7109375" customWidth="1"/>
    <col min="11" max="11" width="11.85546875" bestFit="1" customWidth="1"/>
    <col min="12" max="12" width="25.85546875" style="22" customWidth="1"/>
    <col min="13" max="13" width="63.42578125" style="22" customWidth="1"/>
  </cols>
  <sheetData>
    <row r="1" spans="2:10" ht="30.75" customHeight="1">
      <c r="B1" s="62" t="s">
        <v>10</v>
      </c>
      <c r="C1" s="62"/>
      <c r="D1" s="62"/>
      <c r="E1" s="62"/>
      <c r="F1" s="62"/>
      <c r="G1" s="62"/>
      <c r="H1" s="62"/>
      <c r="I1" s="62"/>
      <c r="J1" s="62"/>
    </row>
    <row r="2" spans="2:10" ht="14.45">
      <c r="B2" s="63" t="s">
        <v>11</v>
      </c>
      <c r="C2" s="63"/>
      <c r="D2" s="63"/>
      <c r="E2" s="63"/>
      <c r="F2" s="63"/>
      <c r="G2" s="63"/>
      <c r="H2" s="63"/>
      <c r="I2" s="63"/>
      <c r="J2" s="63"/>
    </row>
    <row r="3" spans="2:10">
      <c r="B3" s="63" t="s">
        <v>12</v>
      </c>
      <c r="C3" s="63"/>
      <c r="D3" s="63"/>
      <c r="E3" s="63"/>
      <c r="F3" s="63"/>
      <c r="G3" s="63"/>
      <c r="H3" s="63"/>
      <c r="I3" s="63"/>
      <c r="J3" s="63"/>
    </row>
    <row r="4" spans="2:10">
      <c r="B4" s="64" t="s">
        <v>13</v>
      </c>
      <c r="C4" s="64"/>
      <c r="D4" s="64"/>
      <c r="E4" s="64"/>
      <c r="F4" s="64"/>
      <c r="G4" s="64"/>
      <c r="H4" s="64"/>
      <c r="I4" s="64"/>
      <c r="J4" s="64"/>
    </row>
    <row r="5" spans="2:10" ht="14.45">
      <c r="B5" s="59"/>
      <c r="C5" s="59"/>
      <c r="D5" s="59"/>
      <c r="E5" s="59"/>
      <c r="F5" s="59"/>
      <c r="G5" s="59"/>
      <c r="H5" s="59"/>
      <c r="I5" s="59"/>
      <c r="J5" s="59"/>
    </row>
    <row r="6" spans="2:10" ht="14.45">
      <c r="B6" s="65" t="s">
        <v>14</v>
      </c>
      <c r="C6" s="65"/>
      <c r="D6" s="65"/>
      <c r="E6" s="65"/>
      <c r="F6" s="65"/>
      <c r="G6" s="65"/>
      <c r="H6" s="65"/>
      <c r="I6" s="65"/>
      <c r="J6" s="65"/>
    </row>
    <row r="7" spans="2:10" ht="14.45">
      <c r="B7" s="66"/>
      <c r="C7" s="66"/>
      <c r="D7" s="66"/>
      <c r="E7" s="66"/>
      <c r="F7" s="66"/>
      <c r="G7" s="66"/>
      <c r="H7" s="66"/>
      <c r="I7" s="66"/>
      <c r="J7" s="66"/>
    </row>
    <row r="8" spans="2:10">
      <c r="B8" s="67" t="s">
        <v>15</v>
      </c>
      <c r="C8" s="67"/>
      <c r="D8" s="67"/>
      <c r="E8" s="67"/>
      <c r="F8" s="67"/>
      <c r="G8" s="67"/>
      <c r="H8" s="67"/>
      <c r="I8" s="67"/>
      <c r="J8" s="67"/>
    </row>
    <row r="9" spans="2:10">
      <c r="B9" s="68" t="s">
        <v>16</v>
      </c>
      <c r="C9" s="69" t="s">
        <v>17</v>
      </c>
      <c r="D9" s="69"/>
      <c r="E9" s="69"/>
      <c r="F9" s="69"/>
      <c r="G9" s="69"/>
      <c r="H9" s="69"/>
      <c r="I9" s="70">
        <v>44832</v>
      </c>
      <c r="J9" s="71"/>
    </row>
    <row r="10" spans="2:10">
      <c r="B10" s="68" t="s">
        <v>18</v>
      </c>
      <c r="C10" s="69" t="s">
        <v>19</v>
      </c>
      <c r="D10" s="69"/>
      <c r="E10" s="69"/>
      <c r="F10" s="69"/>
      <c r="G10" s="69"/>
      <c r="H10" s="69"/>
      <c r="I10" s="71" t="s">
        <v>20</v>
      </c>
      <c r="J10" s="71"/>
    </row>
    <row r="11" spans="2:10">
      <c r="B11" s="68" t="s">
        <v>21</v>
      </c>
      <c r="C11" s="69" t="s">
        <v>22</v>
      </c>
      <c r="D11" s="69"/>
      <c r="E11" s="69"/>
      <c r="F11" s="69"/>
      <c r="G11" s="69"/>
      <c r="H11" s="69"/>
      <c r="I11" s="72" t="s">
        <v>23</v>
      </c>
      <c r="J11" s="71"/>
    </row>
    <row r="12" spans="2:10">
      <c r="B12" s="68" t="s">
        <v>24</v>
      </c>
      <c r="C12" s="69" t="s">
        <v>25</v>
      </c>
      <c r="D12" s="69"/>
      <c r="E12" s="69"/>
      <c r="F12" s="69"/>
      <c r="G12" s="69"/>
      <c r="H12" s="69"/>
      <c r="I12" s="71">
        <v>12</v>
      </c>
      <c r="J12" s="71"/>
    </row>
    <row r="13" spans="2:10" ht="14.45">
      <c r="B13" s="1"/>
      <c r="C13" s="2"/>
      <c r="D13" s="2"/>
      <c r="E13" s="2"/>
      <c r="F13" s="2"/>
      <c r="G13" s="2"/>
      <c r="H13" s="2"/>
      <c r="I13" s="1"/>
      <c r="J13" s="1"/>
    </row>
    <row r="14" spans="2:10">
      <c r="B14" s="67" t="s">
        <v>26</v>
      </c>
      <c r="C14" s="67"/>
      <c r="D14" s="67"/>
      <c r="E14" s="67"/>
      <c r="F14" s="67"/>
      <c r="G14" s="67"/>
      <c r="H14" s="67"/>
      <c r="I14" s="67"/>
      <c r="J14" s="67"/>
    </row>
    <row r="15" spans="2:10">
      <c r="B15" s="71" t="s">
        <v>27</v>
      </c>
      <c r="C15" s="71"/>
      <c r="D15" s="71" t="s">
        <v>28</v>
      </c>
      <c r="E15" s="71"/>
      <c r="F15" s="71" t="s">
        <v>29</v>
      </c>
      <c r="G15" s="71"/>
      <c r="H15" s="71"/>
      <c r="I15" s="71"/>
      <c r="J15" s="71"/>
    </row>
    <row r="16" spans="2:10">
      <c r="B16" s="71" t="s">
        <v>30</v>
      </c>
      <c r="C16" s="71"/>
      <c r="D16" s="71" t="s">
        <v>31</v>
      </c>
      <c r="E16" s="71"/>
      <c r="F16" s="71">
        <v>28</v>
      </c>
      <c r="G16" s="71"/>
      <c r="H16" s="71"/>
      <c r="I16" s="71"/>
      <c r="J16" s="71"/>
    </row>
    <row r="17" spans="2:13" ht="14.45">
      <c r="B17" s="1"/>
      <c r="C17" s="2"/>
      <c r="D17" s="2"/>
      <c r="E17" s="2"/>
      <c r="F17" s="2"/>
      <c r="G17" s="2"/>
      <c r="H17" s="2"/>
      <c r="I17" s="1"/>
      <c r="J17" s="1"/>
    </row>
    <row r="18" spans="2:13">
      <c r="B18" s="67" t="s">
        <v>32</v>
      </c>
      <c r="C18" s="67"/>
      <c r="D18" s="67"/>
      <c r="E18" s="67"/>
      <c r="F18" s="67"/>
      <c r="G18" s="67"/>
      <c r="H18" s="67"/>
      <c r="I18" s="67"/>
      <c r="J18" s="67"/>
    </row>
    <row r="19" spans="2:13">
      <c r="B19" s="68">
        <v>1</v>
      </c>
      <c r="C19" s="69" t="s">
        <v>33</v>
      </c>
      <c r="D19" s="69"/>
      <c r="E19" s="69"/>
      <c r="F19" s="69"/>
      <c r="G19" s="69"/>
      <c r="H19" s="69"/>
      <c r="I19" s="71" t="s">
        <v>30</v>
      </c>
      <c r="J19" s="71"/>
    </row>
    <row r="20" spans="2:13">
      <c r="B20" s="68">
        <v>2</v>
      </c>
      <c r="C20" s="69" t="s">
        <v>34</v>
      </c>
      <c r="D20" s="69"/>
      <c r="E20" s="69"/>
      <c r="F20" s="69"/>
      <c r="G20" s="69"/>
      <c r="H20" s="69"/>
      <c r="I20" s="71" t="s">
        <v>35</v>
      </c>
      <c r="J20" s="71"/>
    </row>
    <row r="21" spans="2:13">
      <c r="B21" s="68">
        <v>3</v>
      </c>
      <c r="C21" s="69" t="s">
        <v>36</v>
      </c>
      <c r="D21" s="69"/>
      <c r="E21" s="69"/>
      <c r="F21" s="69"/>
      <c r="G21" s="69"/>
      <c r="H21" s="69"/>
      <c r="I21" s="60">
        <v>1584.54</v>
      </c>
      <c r="J21" s="61"/>
    </row>
    <row r="22" spans="2:13">
      <c r="B22" s="68">
        <v>4</v>
      </c>
      <c r="C22" s="69" t="s">
        <v>37</v>
      </c>
      <c r="D22" s="69"/>
      <c r="E22" s="69"/>
      <c r="F22" s="69"/>
      <c r="G22" s="69"/>
      <c r="H22" s="69"/>
      <c r="I22" s="73" t="s">
        <v>38</v>
      </c>
      <c r="J22" s="73"/>
    </row>
    <row r="23" spans="2:13">
      <c r="B23" s="68">
        <v>5</v>
      </c>
      <c r="C23" s="69" t="s">
        <v>39</v>
      </c>
      <c r="D23" s="69"/>
      <c r="E23" s="69"/>
      <c r="F23" s="69"/>
      <c r="G23" s="69"/>
      <c r="H23" s="69"/>
      <c r="I23" s="70">
        <v>43891</v>
      </c>
      <c r="J23" s="71"/>
    </row>
    <row r="24" spans="2:13" ht="14.45">
      <c r="B24" s="59"/>
      <c r="C24" s="59"/>
      <c r="D24" s="59"/>
      <c r="E24" s="59"/>
      <c r="F24" s="59"/>
      <c r="G24" s="59"/>
      <c r="H24" s="59"/>
      <c r="I24" s="59"/>
      <c r="J24" s="59"/>
    </row>
    <row r="25" spans="2:13">
      <c r="B25" s="74" t="s">
        <v>40</v>
      </c>
      <c r="C25" s="74"/>
      <c r="D25" s="74"/>
      <c r="E25" s="74"/>
      <c r="F25" s="74"/>
      <c r="G25" s="74"/>
      <c r="H25" s="74"/>
      <c r="I25" s="74"/>
      <c r="J25" s="74"/>
    </row>
    <row r="26" spans="2:13">
      <c r="B26" s="75">
        <v>1</v>
      </c>
      <c r="C26" s="73" t="s">
        <v>41</v>
      </c>
      <c r="D26" s="73"/>
      <c r="E26" s="73"/>
      <c r="F26" s="73"/>
      <c r="G26" s="73"/>
      <c r="H26" s="73"/>
      <c r="I26" s="75" t="s">
        <v>42</v>
      </c>
      <c r="J26" s="75" t="s">
        <v>43</v>
      </c>
      <c r="L26" s="76" t="s">
        <v>44</v>
      </c>
      <c r="M26" s="76" t="s">
        <v>45</v>
      </c>
    </row>
    <row r="27" spans="2:13">
      <c r="B27" s="75" t="s">
        <v>16</v>
      </c>
      <c r="C27" s="69" t="s">
        <v>46</v>
      </c>
      <c r="D27" s="69"/>
      <c r="E27" s="69"/>
      <c r="F27" s="69"/>
      <c r="G27" s="69"/>
      <c r="H27" s="69"/>
      <c r="I27" s="77"/>
      <c r="J27" s="78">
        <f>I21</f>
        <v>1584.54</v>
      </c>
      <c r="L27" s="79"/>
      <c r="M27" s="80" t="s">
        <v>47</v>
      </c>
    </row>
    <row r="28" spans="2:13" ht="14.45">
      <c r="B28" s="75" t="s">
        <v>18</v>
      </c>
      <c r="C28" s="69" t="s">
        <v>48</v>
      </c>
      <c r="D28" s="69"/>
      <c r="E28" s="69"/>
      <c r="F28" s="69"/>
      <c r="G28" s="69"/>
      <c r="H28" s="69"/>
      <c r="I28" s="81"/>
      <c r="J28" s="78">
        <v>0</v>
      </c>
    </row>
    <row r="29" spans="2:13" ht="14.45">
      <c r="B29" s="75" t="s">
        <v>21</v>
      </c>
      <c r="C29" s="69" t="s">
        <v>49</v>
      </c>
      <c r="D29" s="69"/>
      <c r="E29" s="69"/>
      <c r="F29" s="69"/>
      <c r="G29" s="69"/>
      <c r="H29" s="69"/>
      <c r="I29" s="81"/>
      <c r="J29" s="78">
        <v>0</v>
      </c>
    </row>
    <row r="30" spans="2:13" ht="14.45">
      <c r="B30" s="75" t="s">
        <v>24</v>
      </c>
      <c r="C30" s="69" t="s">
        <v>50</v>
      </c>
      <c r="D30" s="69"/>
      <c r="E30" s="69"/>
      <c r="F30" s="69"/>
      <c r="G30" s="69"/>
      <c r="H30" s="69"/>
      <c r="I30" s="81"/>
      <c r="J30" s="78">
        <v>0</v>
      </c>
      <c r="K30" s="22"/>
    </row>
    <row r="31" spans="2:13" ht="14.45">
      <c r="B31" s="75" t="s">
        <v>51</v>
      </c>
      <c r="C31" s="69" t="s">
        <v>52</v>
      </c>
      <c r="D31" s="69"/>
      <c r="E31" s="69"/>
      <c r="F31" s="69"/>
      <c r="G31" s="69"/>
      <c r="H31" s="69"/>
      <c r="I31" s="82"/>
      <c r="J31" s="78">
        <v>0</v>
      </c>
    </row>
    <row r="32" spans="2:13" ht="14.45">
      <c r="B32" s="75" t="s">
        <v>53</v>
      </c>
      <c r="C32" s="69" t="s">
        <v>54</v>
      </c>
      <c r="D32" s="69"/>
      <c r="E32" s="69"/>
      <c r="F32" s="69"/>
      <c r="G32" s="69"/>
      <c r="H32" s="69"/>
      <c r="I32" s="81"/>
      <c r="J32" s="78">
        <v>0</v>
      </c>
    </row>
    <row r="33" spans="2:13">
      <c r="B33" s="73" t="s">
        <v>55</v>
      </c>
      <c r="C33" s="73"/>
      <c r="D33" s="73"/>
      <c r="E33" s="73"/>
      <c r="F33" s="73"/>
      <c r="G33" s="73"/>
      <c r="H33" s="73"/>
      <c r="I33" s="73"/>
      <c r="J33" s="83">
        <f>SUM(J27:J32)</f>
        <v>1584.54</v>
      </c>
    </row>
    <row r="34" spans="2:13" ht="14.45">
      <c r="B34" s="3"/>
      <c r="C34" s="3"/>
      <c r="D34" s="3"/>
      <c r="E34" s="3"/>
      <c r="F34" s="3"/>
      <c r="G34" s="3"/>
      <c r="H34" s="3"/>
      <c r="I34" s="3"/>
      <c r="J34" s="4"/>
    </row>
    <row r="35" spans="2:13">
      <c r="B35" s="74" t="s">
        <v>56</v>
      </c>
      <c r="C35" s="74"/>
      <c r="D35" s="74"/>
      <c r="E35" s="74"/>
      <c r="F35" s="74"/>
      <c r="G35" s="74"/>
      <c r="H35" s="74"/>
      <c r="I35" s="74"/>
      <c r="J35" s="74"/>
    </row>
    <row r="36" spans="2:13">
      <c r="B36" s="84" t="s">
        <v>57</v>
      </c>
      <c r="C36" s="84"/>
      <c r="D36" s="84"/>
      <c r="E36" s="84"/>
      <c r="F36" s="84"/>
      <c r="G36" s="84"/>
      <c r="H36" s="84"/>
      <c r="I36" s="85" t="s">
        <v>42</v>
      </c>
      <c r="J36" s="85" t="s">
        <v>43</v>
      </c>
      <c r="L36" s="76" t="s">
        <v>44</v>
      </c>
      <c r="M36" s="76" t="s">
        <v>45</v>
      </c>
    </row>
    <row r="37" spans="2:13" ht="25.5">
      <c r="B37" s="75" t="s">
        <v>16</v>
      </c>
      <c r="C37" s="69" t="s">
        <v>58</v>
      </c>
      <c r="D37" s="69"/>
      <c r="E37" s="69"/>
      <c r="F37" s="69"/>
      <c r="G37" s="69"/>
      <c r="H37" s="69"/>
      <c r="I37" s="86">
        <v>8.3333000000000004E-2</v>
      </c>
      <c r="J37" s="78">
        <f>TRUNC($J$33*I37,2)</f>
        <v>132.04</v>
      </c>
      <c r="K37" s="20"/>
      <c r="L37" s="79"/>
      <c r="M37" s="87" t="s">
        <v>59</v>
      </c>
    </row>
    <row r="38" spans="2:13" ht="25.5">
      <c r="B38" s="75" t="s">
        <v>18</v>
      </c>
      <c r="C38" s="69" t="s">
        <v>60</v>
      </c>
      <c r="D38" s="69"/>
      <c r="E38" s="69"/>
      <c r="F38" s="69"/>
      <c r="G38" s="69"/>
      <c r="H38" s="69"/>
      <c r="I38" s="88">
        <v>0.121</v>
      </c>
      <c r="J38" s="78">
        <f>TRUNC($J$33*I38,2)</f>
        <v>191.72</v>
      </c>
      <c r="K38" s="20"/>
      <c r="L38" s="89" t="s">
        <v>61</v>
      </c>
      <c r="M38" s="87" t="s">
        <v>62</v>
      </c>
    </row>
    <row r="39" spans="2:13">
      <c r="B39" s="73" t="s">
        <v>63</v>
      </c>
      <c r="C39" s="73"/>
      <c r="D39" s="73"/>
      <c r="E39" s="73"/>
      <c r="F39" s="73"/>
      <c r="G39" s="73"/>
      <c r="H39" s="73"/>
      <c r="I39" s="90">
        <f>SUM(I37:I38)</f>
        <v>0.20433299999999999</v>
      </c>
      <c r="J39" s="83">
        <f>SUM(J37:J38)</f>
        <v>323.76</v>
      </c>
      <c r="K39" s="21"/>
    </row>
    <row r="40" spans="2:13" ht="14.45">
      <c r="B40" s="57"/>
      <c r="C40" s="58"/>
      <c r="D40" s="58"/>
      <c r="E40" s="58"/>
      <c r="F40" s="58"/>
      <c r="G40" s="58"/>
      <c r="H40" s="58"/>
      <c r="I40" s="58"/>
      <c r="J40" s="58"/>
    </row>
    <row r="41" spans="2:13">
      <c r="B41" s="84" t="s">
        <v>64</v>
      </c>
      <c r="C41" s="84"/>
      <c r="D41" s="84"/>
      <c r="E41" s="84"/>
      <c r="F41" s="84"/>
      <c r="G41" s="84"/>
      <c r="H41" s="84"/>
      <c r="I41" s="85" t="s">
        <v>42</v>
      </c>
      <c r="J41" s="85" t="s">
        <v>43</v>
      </c>
      <c r="L41" s="76" t="s">
        <v>44</v>
      </c>
      <c r="M41" s="76" t="s">
        <v>45</v>
      </c>
    </row>
    <row r="42" spans="2:13">
      <c r="B42" s="75" t="s">
        <v>16</v>
      </c>
      <c r="C42" s="69" t="s">
        <v>65</v>
      </c>
      <c r="D42" s="69"/>
      <c r="E42" s="69"/>
      <c r="F42" s="69"/>
      <c r="G42" s="69"/>
      <c r="H42" s="69"/>
      <c r="I42" s="86">
        <v>0.2</v>
      </c>
      <c r="J42" s="78">
        <f>TRUNC(($J$33+$J$39)*$I$42,2)</f>
        <v>381.66</v>
      </c>
      <c r="L42" s="79"/>
      <c r="M42" s="23" t="s">
        <v>66</v>
      </c>
    </row>
    <row r="43" spans="2:13">
      <c r="B43" s="75" t="s">
        <v>18</v>
      </c>
      <c r="C43" s="69" t="s">
        <v>67</v>
      </c>
      <c r="D43" s="69"/>
      <c r="E43" s="69"/>
      <c r="F43" s="69"/>
      <c r="G43" s="69"/>
      <c r="H43" s="69"/>
      <c r="I43" s="86">
        <v>2.5000000000000001E-2</v>
      </c>
      <c r="J43" s="78">
        <f>TRUNC(($J$33+$J$39)*$I$43,2)</f>
        <v>47.7</v>
      </c>
      <c r="L43" s="79"/>
      <c r="M43" s="23" t="s">
        <v>68</v>
      </c>
    </row>
    <row r="44" spans="2:13">
      <c r="B44" s="75" t="s">
        <v>21</v>
      </c>
      <c r="C44" s="69" t="s">
        <v>69</v>
      </c>
      <c r="D44" s="69"/>
      <c r="E44" s="69"/>
      <c r="F44" s="69"/>
      <c r="G44" s="69"/>
      <c r="H44" s="69"/>
      <c r="I44" s="86">
        <v>0.03</v>
      </c>
      <c r="J44" s="78">
        <f>TRUNC(($J$33+$J$39)*$I$44,2)</f>
        <v>57.24</v>
      </c>
      <c r="L44" s="89" t="s">
        <v>70</v>
      </c>
      <c r="M44" s="23" t="s">
        <v>71</v>
      </c>
    </row>
    <row r="45" spans="2:13">
      <c r="B45" s="75" t="s">
        <v>24</v>
      </c>
      <c r="C45" s="69" t="s">
        <v>72</v>
      </c>
      <c r="D45" s="69"/>
      <c r="E45" s="69"/>
      <c r="F45" s="69"/>
      <c r="G45" s="69"/>
      <c r="H45" s="69"/>
      <c r="I45" s="86">
        <v>1.4999999999999999E-2</v>
      </c>
      <c r="J45" s="78">
        <f>TRUNC(($J$33+$J$39)*$I$45,2)</f>
        <v>28.62</v>
      </c>
      <c r="L45" s="79"/>
      <c r="M45" s="23" t="s">
        <v>73</v>
      </c>
    </row>
    <row r="46" spans="2:13">
      <c r="B46" s="75" t="s">
        <v>51</v>
      </c>
      <c r="C46" s="69" t="s">
        <v>74</v>
      </c>
      <c r="D46" s="69"/>
      <c r="E46" s="69"/>
      <c r="F46" s="69"/>
      <c r="G46" s="69"/>
      <c r="H46" s="69"/>
      <c r="I46" s="86">
        <v>0.01</v>
      </c>
      <c r="J46" s="78">
        <f>TRUNC(($J$33+$J$39)*$I$46,2)</f>
        <v>19.079999999999998</v>
      </c>
      <c r="L46" s="79"/>
      <c r="M46" s="23" t="s">
        <v>75</v>
      </c>
    </row>
    <row r="47" spans="2:13">
      <c r="B47" s="75" t="s">
        <v>53</v>
      </c>
      <c r="C47" s="69" t="s">
        <v>76</v>
      </c>
      <c r="D47" s="69"/>
      <c r="E47" s="69"/>
      <c r="F47" s="69"/>
      <c r="G47" s="69"/>
      <c r="H47" s="69"/>
      <c r="I47" s="86">
        <v>6.0000000000000001E-3</v>
      </c>
      <c r="J47" s="78">
        <f>TRUNC(($J$33+$J$39)*$I$47,2)</f>
        <v>11.44</v>
      </c>
      <c r="L47" s="79"/>
      <c r="M47" s="24" t="s">
        <v>77</v>
      </c>
    </row>
    <row r="48" spans="2:13">
      <c r="B48" s="75" t="s">
        <v>78</v>
      </c>
      <c r="C48" s="69" t="s">
        <v>79</v>
      </c>
      <c r="D48" s="69"/>
      <c r="E48" s="69"/>
      <c r="F48" s="69"/>
      <c r="G48" s="69"/>
      <c r="H48" s="69"/>
      <c r="I48" s="86">
        <v>2E-3</v>
      </c>
      <c r="J48" s="78">
        <f>TRUNC(($J$33+$J$39)*$I$48,2)</f>
        <v>3.81</v>
      </c>
      <c r="L48" s="79"/>
      <c r="M48" s="23" t="s">
        <v>75</v>
      </c>
    </row>
    <row r="49" spans="2:13">
      <c r="B49" s="75" t="s">
        <v>80</v>
      </c>
      <c r="C49" s="69" t="s">
        <v>81</v>
      </c>
      <c r="D49" s="69"/>
      <c r="E49" s="69"/>
      <c r="F49" s="69"/>
      <c r="G49" s="69"/>
      <c r="H49" s="69"/>
      <c r="I49" s="86">
        <v>0.08</v>
      </c>
      <c r="J49" s="78">
        <f>TRUNC(($J$33+$J$39)*$I$49,2)</f>
        <v>152.66</v>
      </c>
      <c r="L49" s="79"/>
      <c r="M49" s="23" t="s">
        <v>82</v>
      </c>
    </row>
    <row r="50" spans="2:13">
      <c r="B50" s="73" t="s">
        <v>83</v>
      </c>
      <c r="C50" s="73"/>
      <c r="D50" s="73"/>
      <c r="E50" s="73"/>
      <c r="F50" s="73"/>
      <c r="G50" s="73"/>
      <c r="H50" s="73"/>
      <c r="I50" s="90">
        <f>SUM(I42:I49)</f>
        <v>0.36800000000000005</v>
      </c>
      <c r="J50" s="83">
        <f>SUM(J42:J49)</f>
        <v>702.21</v>
      </c>
    </row>
    <row r="51" spans="2:13">
      <c r="B51" s="91"/>
      <c r="C51" s="91"/>
      <c r="D51" s="91"/>
      <c r="E51" s="91"/>
      <c r="F51" s="91"/>
      <c r="G51" s="91"/>
      <c r="H51" s="91"/>
      <c r="I51" s="91"/>
      <c r="J51" s="92"/>
    </row>
    <row r="52" spans="2:13">
      <c r="B52" s="84" t="s">
        <v>84</v>
      </c>
      <c r="C52" s="84"/>
      <c r="D52" s="84"/>
      <c r="E52" s="84"/>
      <c r="F52" s="84"/>
      <c r="G52" s="84"/>
      <c r="H52" s="84"/>
      <c r="I52" s="93"/>
      <c r="J52" s="85" t="s">
        <v>43</v>
      </c>
      <c r="L52" s="76" t="s">
        <v>44</v>
      </c>
      <c r="M52" s="76" t="s">
        <v>45</v>
      </c>
    </row>
    <row r="53" spans="2:13" ht="25.5">
      <c r="B53" s="75" t="s">
        <v>16</v>
      </c>
      <c r="C53" s="94" t="s">
        <v>85</v>
      </c>
      <c r="D53" s="94"/>
      <c r="E53" s="94"/>
      <c r="F53" s="94"/>
      <c r="G53" s="94"/>
      <c r="H53" s="94"/>
      <c r="I53" s="68" t="s">
        <v>86</v>
      </c>
      <c r="J53" s="95">
        <f>TRUNC((4.05*2*15)-(6%*J27),2)</f>
        <v>26.42</v>
      </c>
      <c r="L53" s="96" t="s">
        <v>87</v>
      </c>
      <c r="M53" s="96" t="s">
        <v>88</v>
      </c>
    </row>
    <row r="54" spans="2:13">
      <c r="B54" s="75" t="s">
        <v>18</v>
      </c>
      <c r="C54" s="94" t="s">
        <v>89</v>
      </c>
      <c r="D54" s="94"/>
      <c r="E54" s="94"/>
      <c r="F54" s="94"/>
      <c r="G54" s="94"/>
      <c r="H54" s="94"/>
      <c r="I54" s="68" t="s">
        <v>86</v>
      </c>
      <c r="J54" s="95">
        <f>TRUNC(((21-2.1)*15))</f>
        <v>283</v>
      </c>
      <c r="L54" s="80" t="s">
        <v>90</v>
      </c>
      <c r="M54" s="80" t="s">
        <v>91</v>
      </c>
    </row>
    <row r="55" spans="2:13">
      <c r="B55" s="75" t="s">
        <v>21</v>
      </c>
      <c r="C55" s="97" t="s">
        <v>92</v>
      </c>
      <c r="D55" s="98"/>
      <c r="E55" s="98"/>
      <c r="F55" s="98"/>
      <c r="G55" s="98"/>
      <c r="H55" s="99"/>
      <c r="I55" s="68" t="s">
        <v>86</v>
      </c>
      <c r="J55" s="95">
        <v>17</v>
      </c>
      <c r="L55" s="100"/>
      <c r="M55" s="80"/>
    </row>
    <row r="56" spans="2:13">
      <c r="B56" s="75" t="s">
        <v>24</v>
      </c>
      <c r="C56" s="94"/>
      <c r="D56" s="94"/>
      <c r="E56" s="94"/>
      <c r="F56" s="94"/>
      <c r="G56" s="94"/>
      <c r="H56" s="94"/>
      <c r="I56" s="68"/>
      <c r="J56" s="95"/>
      <c r="L56" s="79"/>
      <c r="M56" s="80"/>
    </row>
    <row r="57" spans="2:13">
      <c r="B57" s="75" t="s">
        <v>51</v>
      </c>
      <c r="C57" s="97"/>
      <c r="D57" s="98"/>
      <c r="E57" s="98"/>
      <c r="F57" s="98"/>
      <c r="G57" s="98"/>
      <c r="H57" s="99"/>
      <c r="I57" s="68"/>
      <c r="J57" s="95"/>
    </row>
    <row r="58" spans="2:13">
      <c r="B58" s="75" t="s">
        <v>53</v>
      </c>
      <c r="C58" s="94" t="s">
        <v>54</v>
      </c>
      <c r="D58" s="94"/>
      <c r="E58" s="94"/>
      <c r="F58" s="94"/>
      <c r="G58" s="94"/>
      <c r="H58" s="94"/>
      <c r="I58" s="68" t="s">
        <v>86</v>
      </c>
      <c r="J58" s="95">
        <v>9.9990000000000003E-6</v>
      </c>
    </row>
    <row r="59" spans="2:13">
      <c r="B59" s="73" t="s">
        <v>93</v>
      </c>
      <c r="C59" s="73"/>
      <c r="D59" s="73"/>
      <c r="E59" s="73"/>
      <c r="F59" s="73"/>
      <c r="G59" s="73"/>
      <c r="H59" s="73"/>
      <c r="I59" s="73"/>
      <c r="J59" s="83">
        <f>SUM(J53:J58)</f>
        <v>326.420009999</v>
      </c>
    </row>
    <row r="60" spans="2:13">
      <c r="B60" s="91"/>
      <c r="C60" s="91"/>
      <c r="D60" s="91"/>
      <c r="E60" s="91"/>
      <c r="F60" s="91"/>
      <c r="G60" s="91"/>
      <c r="H60" s="91"/>
      <c r="I60" s="91"/>
      <c r="J60" s="92"/>
    </row>
    <row r="61" spans="2:13">
      <c r="B61" s="67" t="s">
        <v>94</v>
      </c>
      <c r="C61" s="67"/>
      <c r="D61" s="67"/>
      <c r="E61" s="67"/>
      <c r="F61" s="67"/>
      <c r="G61" s="67"/>
      <c r="H61" s="67"/>
      <c r="I61" s="67"/>
      <c r="J61" s="67"/>
    </row>
    <row r="62" spans="2:13">
      <c r="B62" s="73" t="s">
        <v>95</v>
      </c>
      <c r="C62" s="73"/>
      <c r="D62" s="73"/>
      <c r="E62" s="73"/>
      <c r="F62" s="73"/>
      <c r="G62" s="73"/>
      <c r="H62" s="73"/>
      <c r="I62" s="73"/>
      <c r="J62" s="75" t="s">
        <v>43</v>
      </c>
    </row>
    <row r="63" spans="2:13">
      <c r="B63" s="75" t="s">
        <v>96</v>
      </c>
      <c r="C63" s="69" t="s">
        <v>97</v>
      </c>
      <c r="D63" s="69"/>
      <c r="E63" s="69"/>
      <c r="F63" s="69"/>
      <c r="G63" s="69"/>
      <c r="H63" s="69"/>
      <c r="I63" s="69"/>
      <c r="J63" s="78">
        <f>J39</f>
        <v>323.76</v>
      </c>
    </row>
    <row r="64" spans="2:13">
      <c r="B64" s="75" t="s">
        <v>98</v>
      </c>
      <c r="C64" s="69" t="s">
        <v>99</v>
      </c>
      <c r="D64" s="69"/>
      <c r="E64" s="69"/>
      <c r="F64" s="69"/>
      <c r="G64" s="69"/>
      <c r="H64" s="69"/>
      <c r="I64" s="69"/>
      <c r="J64" s="78">
        <f>J50</f>
        <v>702.21</v>
      </c>
    </row>
    <row r="65" spans="2:13">
      <c r="B65" s="75" t="s">
        <v>100</v>
      </c>
      <c r="C65" s="69" t="s">
        <v>101</v>
      </c>
      <c r="D65" s="69"/>
      <c r="E65" s="69"/>
      <c r="F65" s="69"/>
      <c r="G65" s="69"/>
      <c r="H65" s="69"/>
      <c r="I65" s="69"/>
      <c r="J65" s="78">
        <f>J59</f>
        <v>326.420009999</v>
      </c>
    </row>
    <row r="66" spans="2:13">
      <c r="B66" s="73" t="s">
        <v>102</v>
      </c>
      <c r="C66" s="73"/>
      <c r="D66" s="73"/>
      <c r="E66" s="73"/>
      <c r="F66" s="73"/>
      <c r="G66" s="73"/>
      <c r="H66" s="73"/>
      <c r="I66" s="73"/>
      <c r="J66" s="83">
        <f>SUM(J63:J65)</f>
        <v>1352.3900099990001</v>
      </c>
    </row>
    <row r="67" spans="2:13">
      <c r="B67" s="101"/>
      <c r="C67" s="102"/>
      <c r="D67" s="102"/>
      <c r="E67" s="102"/>
      <c r="F67" s="102"/>
      <c r="G67" s="102"/>
      <c r="H67" s="102"/>
      <c r="I67" s="102"/>
      <c r="J67" s="102"/>
    </row>
    <row r="68" spans="2:13">
      <c r="B68" s="74" t="s">
        <v>103</v>
      </c>
      <c r="C68" s="74"/>
      <c r="D68" s="74"/>
      <c r="E68" s="74"/>
      <c r="F68" s="74"/>
      <c r="G68" s="74"/>
      <c r="H68" s="74"/>
      <c r="I68" s="74"/>
      <c r="J68" s="74"/>
    </row>
    <row r="69" spans="2:13">
      <c r="B69" s="75">
        <v>3</v>
      </c>
      <c r="C69" s="73" t="s">
        <v>104</v>
      </c>
      <c r="D69" s="73"/>
      <c r="E69" s="73"/>
      <c r="F69" s="73"/>
      <c r="G69" s="73"/>
      <c r="H69" s="73"/>
      <c r="I69" s="75" t="s">
        <v>42</v>
      </c>
      <c r="J69" s="75" t="s">
        <v>43</v>
      </c>
      <c r="L69" s="76" t="s">
        <v>44</v>
      </c>
      <c r="M69" s="76" t="s">
        <v>45</v>
      </c>
    </row>
    <row r="70" spans="2:13" ht="25.5">
      <c r="B70" s="75" t="s">
        <v>16</v>
      </c>
      <c r="C70" s="69" t="s">
        <v>105</v>
      </c>
      <c r="D70" s="69"/>
      <c r="E70" s="69"/>
      <c r="F70" s="69"/>
      <c r="G70" s="69"/>
      <c r="H70" s="69"/>
      <c r="I70" s="86">
        <f>(1/12)*5%</f>
        <v>4.1666666666666666E-3</v>
      </c>
      <c r="J70" s="78">
        <f>TRUNC(I70*$J$33,2)</f>
        <v>6.6</v>
      </c>
      <c r="L70" s="103" t="s">
        <v>106</v>
      </c>
      <c r="M70" s="103" t="s">
        <v>107</v>
      </c>
    </row>
    <row r="71" spans="2:13">
      <c r="B71" s="75" t="s">
        <v>18</v>
      </c>
      <c r="C71" s="69" t="s">
        <v>108</v>
      </c>
      <c r="D71" s="69"/>
      <c r="E71" s="69"/>
      <c r="F71" s="69"/>
      <c r="G71" s="69"/>
      <c r="H71" s="69"/>
      <c r="I71" s="86">
        <f>I49*I70</f>
        <v>3.3333333333333332E-4</v>
      </c>
      <c r="J71" s="78">
        <f>TRUNC(I71*$J$33,2)</f>
        <v>0.52</v>
      </c>
      <c r="L71" s="103" t="s">
        <v>109</v>
      </c>
      <c r="M71" s="103" t="s">
        <v>110</v>
      </c>
    </row>
    <row r="72" spans="2:13">
      <c r="B72" s="75" t="s">
        <v>21</v>
      </c>
      <c r="C72" s="69" t="s">
        <v>111</v>
      </c>
      <c r="D72" s="69"/>
      <c r="E72" s="69"/>
      <c r="F72" s="69"/>
      <c r="G72" s="69"/>
      <c r="H72" s="69"/>
      <c r="I72" s="86">
        <f>((7/30)/12)</f>
        <v>1.9444444444444445E-2</v>
      </c>
      <c r="J72" s="78">
        <f t="shared" ref="J72:J73" si="0">TRUNC(I72*$J$33,2)</f>
        <v>30.81</v>
      </c>
      <c r="L72" s="103" t="s">
        <v>112</v>
      </c>
      <c r="M72" s="103" t="s">
        <v>113</v>
      </c>
    </row>
    <row r="73" spans="2:13" ht="25.5">
      <c r="B73" s="75" t="s">
        <v>24</v>
      </c>
      <c r="C73" s="69" t="s">
        <v>114</v>
      </c>
      <c r="D73" s="69"/>
      <c r="E73" s="69"/>
      <c r="F73" s="69"/>
      <c r="G73" s="69"/>
      <c r="H73" s="69"/>
      <c r="I73" s="88">
        <f>I50*I72</f>
        <v>7.1555555555555565E-3</v>
      </c>
      <c r="J73" s="78">
        <f t="shared" si="0"/>
        <v>11.33</v>
      </c>
      <c r="L73" s="103" t="s">
        <v>115</v>
      </c>
    </row>
    <row r="74" spans="2:13" ht="25.5">
      <c r="B74" s="75" t="s">
        <v>51</v>
      </c>
      <c r="C74" s="69" t="s">
        <v>116</v>
      </c>
      <c r="D74" s="69"/>
      <c r="E74" s="69"/>
      <c r="F74" s="69"/>
      <c r="G74" s="69"/>
      <c r="H74" s="69"/>
      <c r="I74" s="86">
        <v>0.04</v>
      </c>
      <c r="J74" s="78">
        <f>TRUNC(I74*$J$33,2)</f>
        <v>63.38</v>
      </c>
      <c r="L74" s="104" t="s">
        <v>117</v>
      </c>
      <c r="M74" s="105" t="s">
        <v>118</v>
      </c>
    </row>
    <row r="75" spans="2:13">
      <c r="B75" s="73" t="s">
        <v>119</v>
      </c>
      <c r="C75" s="73"/>
      <c r="D75" s="73"/>
      <c r="E75" s="73"/>
      <c r="F75" s="73"/>
      <c r="G75" s="73"/>
      <c r="H75" s="73"/>
      <c r="I75" s="90">
        <f>SUM(I70:I74)</f>
        <v>7.1099999999999997E-2</v>
      </c>
      <c r="J75" s="83">
        <f>SUM(J70:J74)</f>
        <v>112.64</v>
      </c>
    </row>
    <row r="76" spans="2:13">
      <c r="B76" s="106"/>
      <c r="C76" s="107"/>
      <c r="D76" s="107"/>
      <c r="E76" s="107"/>
      <c r="F76" s="107"/>
      <c r="G76" s="107"/>
      <c r="H76" s="107"/>
      <c r="I76" s="107"/>
      <c r="J76" s="107"/>
    </row>
    <row r="77" spans="2:13">
      <c r="B77" s="74" t="s">
        <v>120</v>
      </c>
      <c r="C77" s="74"/>
      <c r="D77" s="74"/>
      <c r="E77" s="74"/>
      <c r="F77" s="74"/>
      <c r="G77" s="74"/>
      <c r="H77" s="74"/>
      <c r="I77" s="74"/>
      <c r="J77" s="74"/>
    </row>
    <row r="78" spans="2:13">
      <c r="B78" s="73" t="s">
        <v>121</v>
      </c>
      <c r="C78" s="73"/>
      <c r="D78" s="73"/>
      <c r="E78" s="73"/>
      <c r="F78" s="73"/>
      <c r="G78" s="73"/>
      <c r="H78" s="73"/>
      <c r="I78" s="75" t="s">
        <v>42</v>
      </c>
      <c r="J78" s="75" t="s">
        <v>43</v>
      </c>
      <c r="L78" s="76" t="s">
        <v>44</v>
      </c>
      <c r="M78" s="76" t="s">
        <v>45</v>
      </c>
    </row>
    <row r="79" spans="2:13" ht="25.5">
      <c r="B79" s="75" t="s">
        <v>16</v>
      </c>
      <c r="C79" s="69" t="s">
        <v>122</v>
      </c>
      <c r="D79" s="69"/>
      <c r="E79" s="69"/>
      <c r="F79" s="69"/>
      <c r="G79" s="69"/>
      <c r="H79" s="69"/>
      <c r="I79" s="86">
        <f>(1/12/12)+(1/12/12)+(1/12/12/3)</f>
        <v>1.6203703703703703E-2</v>
      </c>
      <c r="J79" s="78">
        <f>TRUNC(($J$33)*I79,2)</f>
        <v>25.67</v>
      </c>
      <c r="L79" s="103" t="s">
        <v>123</v>
      </c>
      <c r="M79" s="103" t="s">
        <v>124</v>
      </c>
    </row>
    <row r="80" spans="2:13">
      <c r="B80" s="75" t="s">
        <v>18</v>
      </c>
      <c r="C80" s="69" t="s">
        <v>125</v>
      </c>
      <c r="D80" s="69"/>
      <c r="E80" s="69"/>
      <c r="F80" s="69"/>
      <c r="G80" s="69"/>
      <c r="H80" s="69"/>
      <c r="I80" s="86">
        <f>((1/30))/12</f>
        <v>2.7777777777777779E-3</v>
      </c>
      <c r="J80" s="78">
        <f t="shared" ref="J80:J84" si="1">TRUNC(($J$33)*I80,2)</f>
        <v>4.4000000000000004</v>
      </c>
      <c r="L80" s="103" t="s">
        <v>126</v>
      </c>
      <c r="M80" s="103" t="s">
        <v>127</v>
      </c>
    </row>
    <row r="81" spans="2:13" ht="25.5">
      <c r="B81" s="75" t="s">
        <v>21</v>
      </c>
      <c r="C81" s="69" t="s">
        <v>128</v>
      </c>
      <c r="D81" s="69"/>
      <c r="E81" s="69"/>
      <c r="F81" s="69"/>
      <c r="G81" s="69"/>
      <c r="H81" s="69"/>
      <c r="I81" s="86">
        <f>((5/30)/12)*1.5%</f>
        <v>2.0833333333333332E-4</v>
      </c>
      <c r="J81" s="78">
        <f t="shared" si="1"/>
        <v>0.33</v>
      </c>
      <c r="L81" s="103" t="s">
        <v>129</v>
      </c>
      <c r="M81" s="87" t="s">
        <v>130</v>
      </c>
    </row>
    <row r="82" spans="2:13" ht="25.5">
      <c r="B82" s="75" t="s">
        <v>24</v>
      </c>
      <c r="C82" s="69" t="s">
        <v>131</v>
      </c>
      <c r="D82" s="69"/>
      <c r="E82" s="69"/>
      <c r="F82" s="69"/>
      <c r="G82" s="69"/>
      <c r="H82" s="69"/>
      <c r="I82" s="86">
        <f>((15/30)/12)*8%</f>
        <v>3.3333333333333331E-3</v>
      </c>
      <c r="J82" s="78">
        <f t="shared" si="1"/>
        <v>5.28</v>
      </c>
      <c r="L82" s="103" t="s">
        <v>132</v>
      </c>
      <c r="M82" s="87" t="s">
        <v>133</v>
      </c>
    </row>
    <row r="83" spans="2:13" ht="25.5">
      <c r="B83" s="75" t="s">
        <v>51</v>
      </c>
      <c r="C83" s="69" t="s">
        <v>134</v>
      </c>
      <c r="D83" s="69"/>
      <c r="E83" s="69"/>
      <c r="F83" s="69"/>
      <c r="G83" s="69"/>
      <c r="H83" s="69"/>
      <c r="I83" s="86">
        <f>(((4*8.33%)+(4*2.78%))/12)*2%</f>
        <v>7.4066666666666671E-4</v>
      </c>
      <c r="J83" s="78">
        <f t="shared" si="1"/>
        <v>1.17</v>
      </c>
      <c r="L83" s="103" t="s">
        <v>135</v>
      </c>
      <c r="M83" s="87" t="s">
        <v>136</v>
      </c>
    </row>
    <row r="84" spans="2:13">
      <c r="B84" s="75" t="s">
        <v>53</v>
      </c>
      <c r="C84" s="69" t="s">
        <v>137</v>
      </c>
      <c r="D84" s="69"/>
      <c r="E84" s="69"/>
      <c r="F84" s="69"/>
      <c r="G84" s="69"/>
      <c r="H84" s="69"/>
      <c r="I84" s="86">
        <v>0</v>
      </c>
      <c r="J84" s="78">
        <f t="shared" si="1"/>
        <v>0</v>
      </c>
    </row>
    <row r="85" spans="2:13">
      <c r="B85" s="73" t="s">
        <v>138</v>
      </c>
      <c r="C85" s="73"/>
      <c r="D85" s="73"/>
      <c r="E85" s="73"/>
      <c r="F85" s="73"/>
      <c r="G85" s="73"/>
      <c r="H85" s="73"/>
      <c r="I85" s="90">
        <f>SUM(I79:I84)</f>
        <v>2.3263814814814817E-2</v>
      </c>
      <c r="J85" s="83">
        <f>SUM(J79:J84)</f>
        <v>36.85</v>
      </c>
    </row>
    <row r="86" spans="2:13">
      <c r="B86" s="56"/>
      <c r="C86" s="108"/>
      <c r="D86" s="108"/>
      <c r="E86" s="108"/>
      <c r="F86" s="108"/>
      <c r="G86" s="108"/>
      <c r="H86" s="108"/>
      <c r="I86" s="108"/>
      <c r="J86" s="108"/>
    </row>
    <row r="87" spans="2:13">
      <c r="B87" s="73" t="s">
        <v>139</v>
      </c>
      <c r="C87" s="73"/>
      <c r="D87" s="73"/>
      <c r="E87" s="73"/>
      <c r="F87" s="73"/>
      <c r="G87" s="73"/>
      <c r="H87" s="73"/>
      <c r="I87" s="75" t="s">
        <v>42</v>
      </c>
      <c r="J87" s="75" t="s">
        <v>43</v>
      </c>
    </row>
    <row r="88" spans="2:13">
      <c r="B88" s="75" t="s">
        <v>16</v>
      </c>
      <c r="C88" s="109" t="s">
        <v>140</v>
      </c>
      <c r="D88" s="69"/>
      <c r="E88" s="69"/>
      <c r="F88" s="69"/>
      <c r="G88" s="69"/>
      <c r="H88" s="69"/>
      <c r="I88" s="86">
        <v>0</v>
      </c>
      <c r="J88" s="78">
        <v>0</v>
      </c>
    </row>
    <row r="89" spans="2:13">
      <c r="B89" s="73" t="s">
        <v>141</v>
      </c>
      <c r="C89" s="73"/>
      <c r="D89" s="73"/>
      <c r="E89" s="73"/>
      <c r="F89" s="73"/>
      <c r="G89" s="73"/>
      <c r="H89" s="73"/>
      <c r="I89" s="90">
        <v>0</v>
      </c>
      <c r="J89" s="83">
        <v>0</v>
      </c>
    </row>
    <row r="90" spans="2:13">
      <c r="B90" s="54"/>
      <c r="C90" s="55"/>
      <c r="D90" s="55"/>
      <c r="E90" s="55"/>
      <c r="F90" s="55"/>
      <c r="G90" s="55"/>
      <c r="H90" s="55"/>
      <c r="I90" s="55"/>
      <c r="J90" s="55"/>
    </row>
    <row r="91" spans="2:13">
      <c r="B91" s="67" t="s">
        <v>142</v>
      </c>
      <c r="C91" s="67"/>
      <c r="D91" s="67"/>
      <c r="E91" s="67"/>
      <c r="F91" s="67"/>
      <c r="G91" s="67"/>
      <c r="H91" s="67"/>
      <c r="I91" s="67"/>
      <c r="J91" s="67"/>
    </row>
    <row r="92" spans="2:13">
      <c r="B92" s="73" t="s">
        <v>143</v>
      </c>
      <c r="C92" s="73"/>
      <c r="D92" s="73"/>
      <c r="E92" s="73"/>
      <c r="F92" s="73"/>
      <c r="G92" s="73"/>
      <c r="H92" s="73"/>
      <c r="I92" s="73"/>
      <c r="J92" s="75" t="s">
        <v>43</v>
      </c>
    </row>
    <row r="93" spans="2:13">
      <c r="B93" s="75" t="s">
        <v>144</v>
      </c>
      <c r="C93" s="69" t="s">
        <v>145</v>
      </c>
      <c r="D93" s="69"/>
      <c r="E93" s="69"/>
      <c r="F93" s="69"/>
      <c r="G93" s="69"/>
      <c r="H93" s="69"/>
      <c r="I93" s="69"/>
      <c r="J93" s="78">
        <f>J85</f>
        <v>36.85</v>
      </c>
    </row>
    <row r="94" spans="2:13">
      <c r="B94" s="75" t="s">
        <v>146</v>
      </c>
      <c r="C94" s="69" t="s">
        <v>147</v>
      </c>
      <c r="D94" s="69"/>
      <c r="E94" s="69"/>
      <c r="F94" s="69"/>
      <c r="G94" s="69"/>
      <c r="H94" s="69"/>
      <c r="I94" s="69"/>
      <c r="J94" s="78">
        <f>J89</f>
        <v>0</v>
      </c>
    </row>
    <row r="95" spans="2:13">
      <c r="B95" s="73" t="s">
        <v>148</v>
      </c>
      <c r="C95" s="73"/>
      <c r="D95" s="73"/>
      <c r="E95" s="73"/>
      <c r="F95" s="73"/>
      <c r="G95" s="73"/>
      <c r="H95" s="73"/>
      <c r="I95" s="73"/>
      <c r="J95" s="83">
        <f>SUM(J93:J94)</f>
        <v>36.85</v>
      </c>
    </row>
    <row r="96" spans="2:13">
      <c r="B96" s="101"/>
      <c r="C96" s="102"/>
      <c r="D96" s="102"/>
      <c r="E96" s="102"/>
      <c r="F96" s="102"/>
      <c r="G96" s="102"/>
      <c r="H96" s="102"/>
      <c r="I96" s="102"/>
      <c r="J96" s="102"/>
    </row>
    <row r="97" spans="2:13">
      <c r="B97" s="74" t="s">
        <v>149</v>
      </c>
      <c r="C97" s="74"/>
      <c r="D97" s="74"/>
      <c r="E97" s="74"/>
      <c r="F97" s="74"/>
      <c r="G97" s="74"/>
      <c r="H97" s="74"/>
      <c r="I97" s="74"/>
      <c r="J97" s="74"/>
    </row>
    <row r="98" spans="2:13">
      <c r="B98" s="75">
        <v>5</v>
      </c>
      <c r="C98" s="73" t="s">
        <v>150</v>
      </c>
      <c r="D98" s="73"/>
      <c r="E98" s="73"/>
      <c r="F98" s="73"/>
      <c r="G98" s="73"/>
      <c r="H98" s="73"/>
      <c r="I98" s="75"/>
      <c r="J98" s="75" t="s">
        <v>43</v>
      </c>
      <c r="L98" s="76" t="s">
        <v>44</v>
      </c>
      <c r="M98" s="76" t="s">
        <v>45</v>
      </c>
    </row>
    <row r="99" spans="2:13">
      <c r="B99" s="75" t="s">
        <v>16</v>
      </c>
      <c r="C99" s="94" t="s">
        <v>151</v>
      </c>
      <c r="D99" s="94"/>
      <c r="E99" s="94"/>
      <c r="F99" s="94"/>
      <c r="G99" s="94"/>
      <c r="H99" s="94"/>
      <c r="I99" s="86"/>
      <c r="J99" s="78">
        <v>170.00000000099899</v>
      </c>
      <c r="L99" s="100"/>
      <c r="M99" s="79"/>
    </row>
    <row r="100" spans="2:13">
      <c r="B100" s="75" t="s">
        <v>18</v>
      </c>
      <c r="C100" s="94" t="s">
        <v>152</v>
      </c>
      <c r="D100" s="94"/>
      <c r="E100" s="94"/>
      <c r="F100" s="94"/>
      <c r="G100" s="94"/>
      <c r="H100" s="94"/>
      <c r="I100" s="86">
        <v>0.12</v>
      </c>
      <c r="J100" s="78">
        <v>0</v>
      </c>
      <c r="L100" s="100"/>
      <c r="M100" s="79"/>
    </row>
    <row r="101" spans="2:13">
      <c r="B101" s="110" t="s">
        <v>21</v>
      </c>
      <c r="C101" s="94" t="s">
        <v>153</v>
      </c>
      <c r="D101" s="94"/>
      <c r="E101" s="94"/>
      <c r="F101" s="94"/>
      <c r="G101" s="94"/>
      <c r="H101" s="94"/>
      <c r="I101" s="68" t="s">
        <v>86</v>
      </c>
      <c r="J101" s="78">
        <v>0</v>
      </c>
    </row>
    <row r="102" spans="2:13">
      <c r="B102" s="110" t="s">
        <v>24</v>
      </c>
      <c r="C102" s="94" t="s">
        <v>54</v>
      </c>
      <c r="D102" s="94"/>
      <c r="E102" s="94"/>
      <c r="F102" s="94"/>
      <c r="G102" s="94"/>
      <c r="H102" s="94"/>
      <c r="I102" s="68" t="s">
        <v>86</v>
      </c>
      <c r="J102" s="78">
        <v>0</v>
      </c>
    </row>
    <row r="103" spans="2:13">
      <c r="B103" s="73" t="s">
        <v>154</v>
      </c>
      <c r="C103" s="73"/>
      <c r="D103" s="73"/>
      <c r="E103" s="73"/>
      <c r="F103" s="73"/>
      <c r="G103" s="73"/>
      <c r="H103" s="73"/>
      <c r="I103" s="90" t="s">
        <v>86</v>
      </c>
      <c r="J103" s="83">
        <f>SUM(J99:J102)</f>
        <v>170.00000000099899</v>
      </c>
    </row>
    <row r="104" spans="2:13">
      <c r="B104" s="101"/>
      <c r="C104" s="102"/>
      <c r="D104" s="102"/>
      <c r="E104" s="102"/>
      <c r="F104" s="102"/>
      <c r="G104" s="102"/>
      <c r="H104" s="102"/>
      <c r="I104" s="102"/>
      <c r="J104" s="102"/>
    </row>
    <row r="105" spans="2:13">
      <c r="B105" s="74" t="s">
        <v>155</v>
      </c>
      <c r="C105" s="74"/>
      <c r="D105" s="74"/>
      <c r="E105" s="74"/>
      <c r="F105" s="74"/>
      <c r="G105" s="74"/>
      <c r="H105" s="74"/>
      <c r="I105" s="74"/>
      <c r="J105" s="74"/>
    </row>
    <row r="106" spans="2:13">
      <c r="B106" s="75">
        <v>6</v>
      </c>
      <c r="C106" s="73" t="s">
        <v>156</v>
      </c>
      <c r="D106" s="73"/>
      <c r="E106" s="73"/>
      <c r="F106" s="73"/>
      <c r="G106" s="73"/>
      <c r="H106" s="73"/>
      <c r="I106" s="75" t="s">
        <v>42</v>
      </c>
      <c r="J106" s="75" t="s">
        <v>43</v>
      </c>
      <c r="L106" s="76" t="s">
        <v>44</v>
      </c>
      <c r="M106" s="76" t="s">
        <v>45</v>
      </c>
    </row>
    <row r="107" spans="2:13">
      <c r="B107" s="75" t="s">
        <v>16</v>
      </c>
      <c r="C107" s="69" t="s">
        <v>157</v>
      </c>
      <c r="D107" s="69"/>
      <c r="E107" s="69"/>
      <c r="F107" s="69"/>
      <c r="G107" s="69"/>
      <c r="H107" s="69"/>
      <c r="I107" s="111">
        <v>0.03</v>
      </c>
      <c r="J107" s="78">
        <v>0</v>
      </c>
      <c r="L107" s="100"/>
      <c r="M107" s="100"/>
    </row>
    <row r="108" spans="2:13">
      <c r="B108" s="75" t="s">
        <v>18</v>
      </c>
      <c r="C108" s="69" t="s">
        <v>158</v>
      </c>
      <c r="D108" s="69"/>
      <c r="E108" s="69"/>
      <c r="F108" s="69"/>
      <c r="G108" s="69"/>
      <c r="H108" s="69"/>
      <c r="I108" s="111">
        <v>7.9302679400000006E-2</v>
      </c>
      <c r="J108" s="78">
        <f>TRUNC(((J131+J107)*I108),2)</f>
        <v>258.24</v>
      </c>
      <c r="L108" s="100"/>
      <c r="M108" s="100"/>
    </row>
    <row r="109" spans="2:13">
      <c r="B109" s="75" t="s">
        <v>21</v>
      </c>
      <c r="C109" s="112" t="s">
        <v>159</v>
      </c>
      <c r="D109" s="112"/>
      <c r="E109" s="112"/>
      <c r="F109" s="112"/>
      <c r="G109" s="112"/>
      <c r="H109" s="112"/>
      <c r="I109" s="81"/>
      <c r="J109" s="113"/>
      <c r="L109" s="25"/>
      <c r="M109" s="25"/>
    </row>
    <row r="110" spans="2:13">
      <c r="B110" s="75" t="s">
        <v>160</v>
      </c>
      <c r="C110" s="69" t="s">
        <v>161</v>
      </c>
      <c r="D110" s="69"/>
      <c r="E110" s="69"/>
      <c r="F110" s="69"/>
      <c r="G110" s="69"/>
      <c r="H110" s="69"/>
      <c r="I110" s="114">
        <v>7.5615801400000003E-3</v>
      </c>
      <c r="J110" s="78">
        <f>TRUNC(I110*((J131+J107+J108)/(1-I115)),2)</f>
        <v>29.28</v>
      </c>
      <c r="L110" s="100" t="s">
        <v>162</v>
      </c>
      <c r="M110" s="100" t="s">
        <v>163</v>
      </c>
    </row>
    <row r="111" spans="2:13">
      <c r="B111" s="75" t="s">
        <v>164</v>
      </c>
      <c r="C111" s="69" t="s">
        <v>165</v>
      </c>
      <c r="D111" s="69"/>
      <c r="E111" s="69"/>
      <c r="F111" s="69"/>
      <c r="G111" s="69"/>
      <c r="H111" s="69"/>
      <c r="I111" s="114">
        <v>3.4870307939999998E-2</v>
      </c>
      <c r="J111" s="78">
        <f>TRUNC(I111*(J131+J107+J108)/(1-I115),2)</f>
        <v>135.03</v>
      </c>
      <c r="L111" s="100" t="s">
        <v>162</v>
      </c>
      <c r="M111" s="100" t="s">
        <v>166</v>
      </c>
    </row>
    <row r="112" spans="2:13">
      <c r="B112" s="75" t="s">
        <v>167</v>
      </c>
      <c r="C112" s="69" t="s">
        <v>168</v>
      </c>
      <c r="D112" s="69"/>
      <c r="E112" s="69"/>
      <c r="F112" s="69"/>
      <c r="G112" s="69"/>
      <c r="H112" s="69"/>
      <c r="I112" s="115">
        <v>0.05</v>
      </c>
      <c r="J112" s="78">
        <f>TRUNC(I112*(J131+J107+J108)/(1-I115),2)</f>
        <v>193.63</v>
      </c>
      <c r="L112" s="100" t="s">
        <v>162</v>
      </c>
      <c r="M112" s="26" t="s">
        <v>169</v>
      </c>
    </row>
    <row r="113" spans="2:13">
      <c r="B113" s="73" t="s">
        <v>170</v>
      </c>
      <c r="C113" s="73"/>
      <c r="D113" s="73"/>
      <c r="E113" s="73"/>
      <c r="F113" s="73"/>
      <c r="G113" s="73"/>
      <c r="H113" s="73"/>
      <c r="I113" s="116">
        <f>SUM(I107:I112)</f>
        <v>0.20173456748000002</v>
      </c>
      <c r="J113" s="83">
        <f>SUM(J107:J112)</f>
        <v>616.17999999999995</v>
      </c>
    </row>
    <row r="114" spans="2:13">
      <c r="B114" s="1"/>
      <c r="C114" s="52"/>
      <c r="D114" s="52"/>
      <c r="E114" s="52"/>
      <c r="F114" s="52"/>
      <c r="G114" s="52"/>
      <c r="H114" s="52"/>
      <c r="I114" s="52"/>
      <c r="J114" s="52"/>
      <c r="L114" s="25"/>
      <c r="M114" s="25"/>
    </row>
    <row r="115" spans="2:13" hidden="1">
      <c r="B115" s="117" t="s">
        <v>171</v>
      </c>
      <c r="C115" s="118" t="s">
        <v>172</v>
      </c>
      <c r="D115" s="118"/>
      <c r="E115" s="118"/>
      <c r="F115" s="118"/>
      <c r="G115" s="118"/>
      <c r="H115" s="118"/>
      <c r="I115" s="119">
        <f>I110+I111+I112</f>
        <v>9.2431888079999996E-2</v>
      </c>
      <c r="J115" s="120"/>
    </row>
    <row r="116" spans="2:13" hidden="1">
      <c r="B116" s="5"/>
      <c r="C116" s="53">
        <v>100</v>
      </c>
      <c r="D116" s="53"/>
      <c r="E116" s="53"/>
      <c r="F116" s="53"/>
      <c r="G116" s="53"/>
      <c r="H116" s="53"/>
      <c r="I116" s="6"/>
      <c r="J116" s="7"/>
    </row>
    <row r="117" spans="2:13" hidden="1">
      <c r="B117" s="8"/>
      <c r="C117" s="9"/>
      <c r="D117" s="9"/>
      <c r="E117" s="9"/>
      <c r="F117" s="9"/>
      <c r="G117" s="9"/>
      <c r="H117" s="9"/>
      <c r="I117" s="6"/>
      <c r="J117" s="7"/>
    </row>
    <row r="118" spans="2:13" hidden="1">
      <c r="B118" s="5" t="s">
        <v>173</v>
      </c>
      <c r="C118" s="53" t="s">
        <v>174</v>
      </c>
      <c r="D118" s="53"/>
      <c r="E118" s="53"/>
      <c r="F118" s="53"/>
      <c r="G118" s="53"/>
      <c r="H118" s="53"/>
      <c r="I118" s="6"/>
      <c r="J118" s="7">
        <f>J33+J66+J75+J95+J103+J107+J108</f>
        <v>3514.6600099999987</v>
      </c>
    </row>
    <row r="119" spans="2:13" hidden="1">
      <c r="B119" s="5"/>
      <c r="C119" s="9"/>
      <c r="D119" s="9"/>
      <c r="E119" s="9"/>
      <c r="F119" s="9"/>
      <c r="G119" s="9"/>
      <c r="H119" s="9"/>
      <c r="I119" s="6"/>
      <c r="J119" s="7"/>
    </row>
    <row r="120" spans="2:13" hidden="1">
      <c r="B120" s="5" t="s">
        <v>175</v>
      </c>
      <c r="C120" s="53" t="s">
        <v>176</v>
      </c>
      <c r="D120" s="53"/>
      <c r="E120" s="53"/>
      <c r="F120" s="53"/>
      <c r="G120" s="53"/>
      <c r="H120" s="53"/>
      <c r="I120" s="6"/>
      <c r="J120" s="7">
        <f>TRUNC(J118/(1-I115),2)</f>
        <v>3872.61</v>
      </c>
    </row>
    <row r="121" spans="2:13" hidden="1">
      <c r="B121" s="5"/>
      <c r="C121" s="9"/>
      <c r="D121" s="9"/>
      <c r="E121" s="9"/>
      <c r="F121" s="9"/>
      <c r="G121" s="9"/>
      <c r="H121" s="9"/>
      <c r="I121" s="6"/>
      <c r="J121" s="7"/>
    </row>
    <row r="122" spans="2:13" hidden="1">
      <c r="B122" s="10"/>
      <c r="C122" s="51" t="s">
        <v>177</v>
      </c>
      <c r="D122" s="51"/>
      <c r="E122" s="51"/>
      <c r="F122" s="51"/>
      <c r="G122" s="51"/>
      <c r="H122" s="51"/>
      <c r="I122" s="11"/>
      <c r="J122" s="12">
        <f>J120-J118</f>
        <v>357.94999000000143</v>
      </c>
    </row>
    <row r="123" spans="2:13">
      <c r="B123" s="1"/>
      <c r="C123" s="1"/>
      <c r="D123" s="1"/>
      <c r="E123" s="1"/>
      <c r="F123" s="1"/>
      <c r="G123" s="1"/>
      <c r="H123" s="1"/>
      <c r="I123" s="1"/>
      <c r="J123" s="4"/>
    </row>
    <row r="124" spans="2:13">
      <c r="B124" s="67" t="s">
        <v>178</v>
      </c>
      <c r="C124" s="67"/>
      <c r="D124" s="67"/>
      <c r="E124" s="67"/>
      <c r="F124" s="67"/>
      <c r="G124" s="67"/>
      <c r="H124" s="67"/>
      <c r="I124" s="67"/>
      <c r="J124" s="67"/>
    </row>
    <row r="125" spans="2:13">
      <c r="B125" s="73" t="s">
        <v>179</v>
      </c>
      <c r="C125" s="73"/>
      <c r="D125" s="73"/>
      <c r="E125" s="73"/>
      <c r="F125" s="73"/>
      <c r="G125" s="73"/>
      <c r="H125" s="73"/>
      <c r="I125" s="73"/>
      <c r="J125" s="75" t="s">
        <v>43</v>
      </c>
    </row>
    <row r="126" spans="2:13">
      <c r="B126" s="68" t="s">
        <v>16</v>
      </c>
      <c r="C126" s="69" t="s">
        <v>40</v>
      </c>
      <c r="D126" s="69"/>
      <c r="E126" s="69"/>
      <c r="F126" s="69"/>
      <c r="G126" s="69"/>
      <c r="H126" s="69"/>
      <c r="I126" s="69"/>
      <c r="J126" s="78">
        <f>J33</f>
        <v>1584.54</v>
      </c>
    </row>
    <row r="127" spans="2:13">
      <c r="B127" s="68" t="s">
        <v>18</v>
      </c>
      <c r="C127" s="69" t="s">
        <v>56</v>
      </c>
      <c r="D127" s="69"/>
      <c r="E127" s="69"/>
      <c r="F127" s="69"/>
      <c r="G127" s="69"/>
      <c r="H127" s="69"/>
      <c r="I127" s="69"/>
      <c r="J127" s="78">
        <f>J66</f>
        <v>1352.3900099990001</v>
      </c>
      <c r="K127">
        <v>14.25</v>
      </c>
    </row>
    <row r="128" spans="2:13">
      <c r="B128" s="68" t="s">
        <v>21</v>
      </c>
      <c r="C128" s="69" t="s">
        <v>103</v>
      </c>
      <c r="D128" s="69"/>
      <c r="E128" s="69"/>
      <c r="F128" s="69"/>
      <c r="G128" s="69"/>
      <c r="H128" s="69"/>
      <c r="I128" s="69"/>
      <c r="J128" s="78">
        <f>J75</f>
        <v>112.64</v>
      </c>
      <c r="K128">
        <v>10</v>
      </c>
    </row>
    <row r="129" spans="2:11">
      <c r="B129" s="68" t="s">
        <v>24</v>
      </c>
      <c r="C129" s="69" t="s">
        <v>120</v>
      </c>
      <c r="D129" s="69"/>
      <c r="E129" s="69"/>
      <c r="F129" s="69"/>
      <c r="G129" s="69"/>
      <c r="H129" s="69"/>
      <c r="I129" s="69"/>
      <c r="J129" s="78">
        <f>J95</f>
        <v>36.85</v>
      </c>
      <c r="K129">
        <v>7</v>
      </c>
    </row>
    <row r="130" spans="2:11">
      <c r="B130" s="68" t="s">
        <v>51</v>
      </c>
      <c r="C130" s="69" t="s">
        <v>149</v>
      </c>
      <c r="D130" s="69"/>
      <c r="E130" s="69"/>
      <c r="F130" s="69"/>
      <c r="G130" s="69"/>
      <c r="H130" s="69"/>
      <c r="I130" s="69"/>
      <c r="J130" s="78">
        <f>J103</f>
        <v>170.00000000099899</v>
      </c>
    </row>
    <row r="131" spans="2:11">
      <c r="B131" s="75"/>
      <c r="C131" s="73" t="s">
        <v>180</v>
      </c>
      <c r="D131" s="73"/>
      <c r="E131" s="73"/>
      <c r="F131" s="73"/>
      <c r="G131" s="73"/>
      <c r="H131" s="73"/>
      <c r="I131" s="73"/>
      <c r="J131" s="83">
        <f>SUM(J126:J130)</f>
        <v>3256.4200099999989</v>
      </c>
    </row>
    <row r="132" spans="2:11">
      <c r="B132" s="68" t="s">
        <v>53</v>
      </c>
      <c r="C132" s="69" t="s">
        <v>155</v>
      </c>
      <c r="D132" s="69"/>
      <c r="E132" s="69"/>
      <c r="F132" s="69"/>
      <c r="G132" s="69"/>
      <c r="H132" s="69"/>
      <c r="I132" s="69"/>
      <c r="J132" s="78">
        <f>J113</f>
        <v>616.17999999999995</v>
      </c>
    </row>
    <row r="133" spans="2:11" ht="18">
      <c r="B133" s="121" t="s">
        <v>181</v>
      </c>
      <c r="C133" s="121"/>
      <c r="D133" s="121"/>
      <c r="E133" s="121"/>
      <c r="F133" s="121"/>
      <c r="G133" s="121"/>
      <c r="H133" s="121"/>
      <c r="I133" s="121"/>
      <c r="J133" s="122">
        <f>TRUNC(J131+J132,2)</f>
        <v>3872.6</v>
      </c>
    </row>
    <row r="134" spans="2:11">
      <c r="B134" s="13"/>
      <c r="C134" s="13"/>
      <c r="D134" s="13"/>
      <c r="E134" s="13"/>
      <c r="F134" s="13"/>
      <c r="G134" s="13"/>
      <c r="H134" s="13"/>
      <c r="I134" s="13"/>
      <c r="J134" s="14"/>
    </row>
    <row r="135" spans="2:11">
      <c r="B135" s="123" t="s">
        <v>182</v>
      </c>
      <c r="C135" s="124"/>
      <c r="D135" s="124"/>
      <c r="E135" s="124"/>
      <c r="F135" s="124"/>
      <c r="G135" s="124"/>
      <c r="H135" s="124"/>
      <c r="I135" s="124"/>
      <c r="J135" s="125"/>
    </row>
    <row r="136" spans="2:11">
      <c r="B136" s="126"/>
      <c r="C136" s="127" t="s">
        <v>183</v>
      </c>
      <c r="D136" s="127"/>
      <c r="E136" s="127"/>
      <c r="F136" s="127"/>
      <c r="G136" s="127"/>
      <c r="H136" s="127"/>
      <c r="I136" s="127"/>
      <c r="J136" s="128" t="s">
        <v>184</v>
      </c>
    </row>
    <row r="137" spans="2:11">
      <c r="B137" s="126" t="s">
        <v>16</v>
      </c>
      <c r="C137" s="129" t="s">
        <v>185</v>
      </c>
      <c r="D137" s="129"/>
      <c r="E137" s="129"/>
      <c r="F137" s="129"/>
      <c r="G137" s="129"/>
      <c r="H137" s="129"/>
      <c r="I137" s="129"/>
      <c r="J137" s="130">
        <f>J133</f>
        <v>3872.6</v>
      </c>
    </row>
    <row r="138" spans="2:11">
      <c r="B138" s="126" t="s">
        <v>18</v>
      </c>
      <c r="C138" s="129" t="s">
        <v>186</v>
      </c>
      <c r="D138" s="129"/>
      <c r="E138" s="129"/>
      <c r="F138" s="129"/>
      <c r="G138" s="129"/>
      <c r="H138" s="129"/>
      <c r="I138" s="129"/>
      <c r="J138" s="126">
        <v>28</v>
      </c>
    </row>
    <row r="139" spans="2:11">
      <c r="B139" s="126" t="s">
        <v>21</v>
      </c>
      <c r="C139" s="129" t="s">
        <v>187</v>
      </c>
      <c r="D139" s="129"/>
      <c r="E139" s="129"/>
      <c r="F139" s="129"/>
      <c r="G139" s="129"/>
      <c r="H139" s="129"/>
      <c r="I139" s="129"/>
      <c r="J139" s="131">
        <f>J137*J138</f>
        <v>108432.8</v>
      </c>
    </row>
    <row r="140" spans="2:11" ht="15.75">
      <c r="B140" s="132" t="s">
        <v>24</v>
      </c>
      <c r="C140" s="133" t="s">
        <v>188</v>
      </c>
      <c r="D140" s="134"/>
      <c r="E140" s="134"/>
      <c r="F140" s="134"/>
      <c r="G140" s="134"/>
      <c r="H140" s="134"/>
      <c r="I140" s="134"/>
      <c r="J140" s="135">
        <f>J139*12</f>
        <v>1301193.6000000001</v>
      </c>
    </row>
    <row r="141" spans="2:11">
      <c r="B141" s="26"/>
      <c r="C141" s="33"/>
      <c r="D141" s="34"/>
      <c r="E141" s="34"/>
      <c r="F141" s="34"/>
      <c r="G141" s="34"/>
      <c r="H141" s="34"/>
      <c r="I141" s="34"/>
      <c r="J141" s="32"/>
    </row>
  </sheetData>
  <mergeCells count="144">
    <mergeCell ref="B1:J1"/>
    <mergeCell ref="B2:J2"/>
    <mergeCell ref="B3:J3"/>
    <mergeCell ref="B4:J4"/>
    <mergeCell ref="B5:J5"/>
    <mergeCell ref="B6:J6"/>
    <mergeCell ref="B16:C16"/>
    <mergeCell ref="D16:E16"/>
    <mergeCell ref="F16:J16"/>
    <mergeCell ref="C11:H11"/>
    <mergeCell ref="I11:J11"/>
    <mergeCell ref="C12:H12"/>
    <mergeCell ref="I12:J12"/>
    <mergeCell ref="B7:J7"/>
    <mergeCell ref="B8:J8"/>
    <mergeCell ref="C9:H9"/>
    <mergeCell ref="I9:J9"/>
    <mergeCell ref="C10:H10"/>
    <mergeCell ref="I10:J10"/>
    <mergeCell ref="B18:J18"/>
    <mergeCell ref="C19:H19"/>
    <mergeCell ref="I19:J19"/>
    <mergeCell ref="B14:J14"/>
    <mergeCell ref="B15:C15"/>
    <mergeCell ref="D15:E15"/>
    <mergeCell ref="F15:J15"/>
    <mergeCell ref="C23:H23"/>
    <mergeCell ref="I23:J23"/>
    <mergeCell ref="B24:J24"/>
    <mergeCell ref="B25:J25"/>
    <mergeCell ref="C26:H26"/>
    <mergeCell ref="C27:H27"/>
    <mergeCell ref="C20:H20"/>
    <mergeCell ref="I20:J20"/>
    <mergeCell ref="C21:H21"/>
    <mergeCell ref="I21:J21"/>
    <mergeCell ref="C22:H22"/>
    <mergeCell ref="I22:J22"/>
    <mergeCell ref="B35:J35"/>
    <mergeCell ref="B36:H36"/>
    <mergeCell ref="C37:H37"/>
    <mergeCell ref="C38:H38"/>
    <mergeCell ref="B39:H39"/>
    <mergeCell ref="B40:J40"/>
    <mergeCell ref="C28:H28"/>
    <mergeCell ref="C29:H29"/>
    <mergeCell ref="C30:H30"/>
    <mergeCell ref="C31:H31"/>
    <mergeCell ref="C32:H32"/>
    <mergeCell ref="B33:I33"/>
    <mergeCell ref="C47:H47"/>
    <mergeCell ref="C48:H48"/>
    <mergeCell ref="C49:H49"/>
    <mergeCell ref="B50:H50"/>
    <mergeCell ref="B51:J51"/>
    <mergeCell ref="B52:H52"/>
    <mergeCell ref="B41:H41"/>
    <mergeCell ref="C42:H42"/>
    <mergeCell ref="C43:H43"/>
    <mergeCell ref="C44:H44"/>
    <mergeCell ref="C45:H45"/>
    <mergeCell ref="C46:H46"/>
    <mergeCell ref="B59:I59"/>
    <mergeCell ref="B60:J60"/>
    <mergeCell ref="B61:J61"/>
    <mergeCell ref="B62:I62"/>
    <mergeCell ref="C63:I63"/>
    <mergeCell ref="C64:I64"/>
    <mergeCell ref="C53:H53"/>
    <mergeCell ref="C54:H54"/>
    <mergeCell ref="C55:H55"/>
    <mergeCell ref="C56:H56"/>
    <mergeCell ref="C57:H57"/>
    <mergeCell ref="C58:H58"/>
    <mergeCell ref="C71:H71"/>
    <mergeCell ref="C72:H72"/>
    <mergeCell ref="C73:H73"/>
    <mergeCell ref="C74:H74"/>
    <mergeCell ref="B75:H75"/>
    <mergeCell ref="B76:J76"/>
    <mergeCell ref="C65:I65"/>
    <mergeCell ref="B66:I66"/>
    <mergeCell ref="B67:J67"/>
    <mergeCell ref="B68:J68"/>
    <mergeCell ref="C69:H69"/>
    <mergeCell ref="C70:H70"/>
    <mergeCell ref="C83:H83"/>
    <mergeCell ref="C84:H84"/>
    <mergeCell ref="B85:H85"/>
    <mergeCell ref="B86:J86"/>
    <mergeCell ref="B87:H87"/>
    <mergeCell ref="C88:H88"/>
    <mergeCell ref="B77:J77"/>
    <mergeCell ref="B78:H78"/>
    <mergeCell ref="C79:H79"/>
    <mergeCell ref="C80:H80"/>
    <mergeCell ref="C81:H81"/>
    <mergeCell ref="C82:H82"/>
    <mergeCell ref="B95:I95"/>
    <mergeCell ref="B96:J96"/>
    <mergeCell ref="B97:J97"/>
    <mergeCell ref="C98:H98"/>
    <mergeCell ref="C99:H99"/>
    <mergeCell ref="C100:H100"/>
    <mergeCell ref="B89:H89"/>
    <mergeCell ref="B90:J90"/>
    <mergeCell ref="B91:J91"/>
    <mergeCell ref="B92:I92"/>
    <mergeCell ref="C93:I93"/>
    <mergeCell ref="C94:I94"/>
    <mergeCell ref="C107:H107"/>
    <mergeCell ref="C108:H108"/>
    <mergeCell ref="C109:H109"/>
    <mergeCell ref="C110:H110"/>
    <mergeCell ref="C111:H111"/>
    <mergeCell ref="C112:H112"/>
    <mergeCell ref="C101:H101"/>
    <mergeCell ref="C102:H102"/>
    <mergeCell ref="B103:H103"/>
    <mergeCell ref="B104:J104"/>
    <mergeCell ref="B105:J105"/>
    <mergeCell ref="C106:H106"/>
    <mergeCell ref="C122:H122"/>
    <mergeCell ref="B124:J124"/>
    <mergeCell ref="B125:I125"/>
    <mergeCell ref="C126:I126"/>
    <mergeCell ref="C127:I127"/>
    <mergeCell ref="C128:I128"/>
    <mergeCell ref="B113:H113"/>
    <mergeCell ref="C114:J114"/>
    <mergeCell ref="C115:H115"/>
    <mergeCell ref="C116:H116"/>
    <mergeCell ref="C118:H118"/>
    <mergeCell ref="C120:H120"/>
    <mergeCell ref="C136:I136"/>
    <mergeCell ref="C137:I137"/>
    <mergeCell ref="C138:I138"/>
    <mergeCell ref="C139:I139"/>
    <mergeCell ref="B135:J135"/>
    <mergeCell ref="C129:I129"/>
    <mergeCell ref="C130:I130"/>
    <mergeCell ref="C131:I131"/>
    <mergeCell ref="C132:I132"/>
    <mergeCell ref="B133:I13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39"/>
  <sheetViews>
    <sheetView showGridLines="0" zoomScale="80" zoomScaleNormal="80" workbookViewId="0">
      <selection activeCell="J134" sqref="J134"/>
    </sheetView>
  </sheetViews>
  <sheetFormatPr defaultRowHeight="15"/>
  <cols>
    <col min="2" max="2" width="10.42578125" customWidth="1"/>
    <col min="3" max="3" width="49.5703125" bestFit="1" customWidth="1"/>
    <col min="8" max="8" width="9" bestFit="1" customWidth="1"/>
    <col min="9" max="9" width="9.28515625" bestFit="1" customWidth="1"/>
    <col min="10" max="10" width="23.7109375" customWidth="1"/>
    <col min="11" max="11" width="11.85546875" bestFit="1" customWidth="1"/>
    <col min="12" max="12" width="25.85546875" style="22" customWidth="1"/>
    <col min="13" max="13" width="63.42578125" style="22" customWidth="1"/>
  </cols>
  <sheetData>
    <row r="1" spans="2:10">
      <c r="B1" s="62" t="s">
        <v>189</v>
      </c>
      <c r="C1" s="62"/>
      <c r="D1" s="62"/>
      <c r="E1" s="62"/>
      <c r="F1" s="62"/>
      <c r="G1" s="62"/>
      <c r="H1" s="62"/>
      <c r="I1" s="62"/>
      <c r="J1" s="62"/>
    </row>
    <row r="2" spans="2:10" ht="14.45">
      <c r="B2" s="63" t="s">
        <v>190</v>
      </c>
      <c r="C2" s="63"/>
      <c r="D2" s="63"/>
      <c r="E2" s="63"/>
      <c r="F2" s="63"/>
      <c r="G2" s="63"/>
      <c r="H2" s="63"/>
      <c r="I2" s="63"/>
      <c r="J2" s="63"/>
    </row>
    <row r="3" spans="2:10">
      <c r="B3" s="63" t="s">
        <v>12</v>
      </c>
      <c r="C3" s="63"/>
      <c r="D3" s="63"/>
      <c r="E3" s="63"/>
      <c r="F3" s="63"/>
      <c r="G3" s="63"/>
      <c r="H3" s="63"/>
      <c r="I3" s="63"/>
      <c r="J3" s="63"/>
    </row>
    <row r="4" spans="2:10">
      <c r="B4" s="64" t="s">
        <v>191</v>
      </c>
      <c r="C4" s="64"/>
      <c r="D4" s="64"/>
      <c r="E4" s="64"/>
      <c r="F4" s="64"/>
      <c r="G4" s="64"/>
      <c r="H4" s="64"/>
      <c r="I4" s="64"/>
      <c r="J4" s="64"/>
    </row>
    <row r="5" spans="2:10" ht="14.45">
      <c r="B5" s="59"/>
      <c r="C5" s="59"/>
      <c r="D5" s="59"/>
      <c r="E5" s="59"/>
      <c r="F5" s="59"/>
      <c r="G5" s="59"/>
      <c r="H5" s="59"/>
      <c r="I5" s="59"/>
      <c r="J5" s="59"/>
    </row>
    <row r="6" spans="2:10">
      <c r="B6" s="65" t="s">
        <v>192</v>
      </c>
      <c r="C6" s="65"/>
      <c r="D6" s="65"/>
      <c r="E6" s="65"/>
      <c r="F6" s="65"/>
      <c r="G6" s="65"/>
      <c r="H6" s="65"/>
      <c r="I6" s="65"/>
      <c r="J6" s="65"/>
    </row>
    <row r="7" spans="2:10" ht="14.45">
      <c r="B7" s="66"/>
      <c r="C7" s="66"/>
      <c r="D7" s="66"/>
      <c r="E7" s="66"/>
      <c r="F7" s="66"/>
      <c r="G7" s="66"/>
      <c r="H7" s="66"/>
      <c r="I7" s="66"/>
      <c r="J7" s="66"/>
    </row>
    <row r="8" spans="2:10">
      <c r="B8" s="136" t="s">
        <v>15</v>
      </c>
      <c r="C8" s="136"/>
      <c r="D8" s="136"/>
      <c r="E8" s="136"/>
      <c r="F8" s="136"/>
      <c r="G8" s="136"/>
      <c r="H8" s="136"/>
      <c r="I8" s="136"/>
      <c r="J8" s="136"/>
    </row>
    <row r="9" spans="2:10">
      <c r="B9" s="137" t="s">
        <v>16</v>
      </c>
      <c r="C9" s="138" t="s">
        <v>17</v>
      </c>
      <c r="D9" s="138"/>
      <c r="E9" s="138"/>
      <c r="F9" s="138"/>
      <c r="G9" s="138"/>
      <c r="H9" s="138"/>
      <c r="I9" s="139"/>
      <c r="J9" s="140"/>
    </row>
    <row r="10" spans="2:10">
      <c r="B10" s="137" t="s">
        <v>18</v>
      </c>
      <c r="C10" s="138" t="s">
        <v>19</v>
      </c>
      <c r="D10" s="138"/>
      <c r="E10" s="138"/>
      <c r="F10" s="138"/>
      <c r="G10" s="138"/>
      <c r="H10" s="138"/>
      <c r="I10" s="140" t="s">
        <v>193</v>
      </c>
      <c r="J10" s="140"/>
    </row>
    <row r="11" spans="2:10">
      <c r="B11" s="137" t="s">
        <v>21</v>
      </c>
      <c r="C11" s="138" t="s">
        <v>22</v>
      </c>
      <c r="D11" s="138"/>
      <c r="E11" s="138"/>
      <c r="F11" s="138"/>
      <c r="G11" s="138"/>
      <c r="H11" s="138"/>
      <c r="I11" s="141" t="s">
        <v>194</v>
      </c>
      <c r="J11" s="140"/>
    </row>
    <row r="12" spans="2:10">
      <c r="B12" s="137" t="s">
        <v>24</v>
      </c>
      <c r="C12" s="138" t="s">
        <v>25</v>
      </c>
      <c r="D12" s="138"/>
      <c r="E12" s="138"/>
      <c r="F12" s="138"/>
      <c r="G12" s="138"/>
      <c r="H12" s="138"/>
      <c r="I12" s="140">
        <v>12</v>
      </c>
      <c r="J12" s="140"/>
    </row>
    <row r="13" spans="2:10" ht="14.45">
      <c r="B13" s="1"/>
      <c r="C13" s="2"/>
      <c r="D13" s="2"/>
      <c r="E13" s="2"/>
      <c r="F13" s="2"/>
      <c r="G13" s="2"/>
      <c r="H13" s="2"/>
      <c r="I13" s="1"/>
      <c r="J13" s="1"/>
    </row>
    <row r="14" spans="2:10">
      <c r="B14" s="136" t="s">
        <v>26</v>
      </c>
      <c r="C14" s="136"/>
      <c r="D14" s="136"/>
      <c r="E14" s="136"/>
      <c r="F14" s="136"/>
      <c r="G14" s="136"/>
      <c r="H14" s="136"/>
      <c r="I14" s="136"/>
      <c r="J14" s="136"/>
    </row>
    <row r="15" spans="2:10">
      <c r="B15" s="140" t="s">
        <v>27</v>
      </c>
      <c r="C15" s="140"/>
      <c r="D15" s="140" t="s">
        <v>28</v>
      </c>
      <c r="E15" s="140"/>
      <c r="F15" s="140" t="s">
        <v>29</v>
      </c>
      <c r="G15" s="140"/>
      <c r="H15" s="140"/>
      <c r="I15" s="140"/>
      <c r="J15" s="140"/>
    </row>
    <row r="16" spans="2:10">
      <c r="B16" s="140" t="s">
        <v>195</v>
      </c>
      <c r="C16" s="140"/>
      <c r="D16" s="140" t="s">
        <v>31</v>
      </c>
      <c r="E16" s="140"/>
      <c r="F16" s="140"/>
      <c r="G16" s="140"/>
      <c r="H16" s="140"/>
      <c r="I16" s="140"/>
      <c r="J16" s="140"/>
    </row>
    <row r="17" spans="2:13" ht="14.45">
      <c r="B17" s="1"/>
      <c r="C17" s="2"/>
      <c r="D17" s="2"/>
      <c r="E17" s="2"/>
      <c r="F17" s="2"/>
      <c r="G17" s="2"/>
      <c r="H17" s="2"/>
      <c r="I17" s="1"/>
      <c r="J17" s="1"/>
    </row>
    <row r="18" spans="2:13">
      <c r="B18" s="136" t="s">
        <v>32</v>
      </c>
      <c r="C18" s="136"/>
      <c r="D18" s="136"/>
      <c r="E18" s="136"/>
      <c r="F18" s="136"/>
      <c r="G18" s="136"/>
      <c r="H18" s="136"/>
      <c r="I18" s="136"/>
      <c r="J18" s="136"/>
    </row>
    <row r="19" spans="2:13">
      <c r="B19" s="137">
        <v>1</v>
      </c>
      <c r="C19" s="138" t="s">
        <v>33</v>
      </c>
      <c r="D19" s="138"/>
      <c r="E19" s="138"/>
      <c r="F19" s="138"/>
      <c r="G19" s="138"/>
      <c r="H19" s="138"/>
      <c r="I19" s="140" t="s">
        <v>196</v>
      </c>
      <c r="J19" s="140"/>
    </row>
    <row r="20" spans="2:13">
      <c r="B20" s="137">
        <v>2</v>
      </c>
      <c r="C20" s="138" t="s">
        <v>34</v>
      </c>
      <c r="D20" s="138"/>
      <c r="E20" s="138"/>
      <c r="F20" s="138"/>
      <c r="G20" s="138"/>
      <c r="H20" s="138"/>
      <c r="I20" s="140" t="s">
        <v>197</v>
      </c>
      <c r="J20" s="140"/>
    </row>
    <row r="21" spans="2:13">
      <c r="B21" s="137">
        <v>3</v>
      </c>
      <c r="C21" s="138" t="s">
        <v>36</v>
      </c>
      <c r="D21" s="138"/>
      <c r="E21" s="138"/>
      <c r="F21" s="138"/>
      <c r="G21" s="138"/>
      <c r="H21" s="138"/>
      <c r="I21" s="142">
        <v>1201.3</v>
      </c>
      <c r="J21" s="140"/>
    </row>
    <row r="22" spans="2:13">
      <c r="B22" s="137">
        <v>4</v>
      </c>
      <c r="C22" s="138" t="s">
        <v>37</v>
      </c>
      <c r="D22" s="138"/>
      <c r="E22" s="138"/>
      <c r="F22" s="138"/>
      <c r="G22" s="138"/>
      <c r="H22" s="138"/>
      <c r="I22" s="143" t="s">
        <v>198</v>
      </c>
      <c r="J22" s="143"/>
    </row>
    <row r="23" spans="2:13">
      <c r="B23" s="137">
        <v>5</v>
      </c>
      <c r="C23" s="138" t="s">
        <v>39</v>
      </c>
      <c r="D23" s="138"/>
      <c r="E23" s="138"/>
      <c r="F23" s="138"/>
      <c r="G23" s="138"/>
      <c r="H23" s="138"/>
      <c r="I23" s="139">
        <v>43831</v>
      </c>
      <c r="J23" s="140"/>
    </row>
    <row r="24" spans="2:13" ht="14.45">
      <c r="B24" s="59"/>
      <c r="C24" s="59"/>
      <c r="D24" s="59"/>
      <c r="E24" s="59"/>
      <c r="F24" s="59"/>
      <c r="G24" s="59"/>
      <c r="H24" s="59"/>
      <c r="I24" s="59"/>
      <c r="J24" s="59"/>
    </row>
    <row r="25" spans="2:13">
      <c r="B25" s="144" t="s">
        <v>40</v>
      </c>
      <c r="C25" s="144"/>
      <c r="D25" s="144"/>
      <c r="E25" s="144"/>
      <c r="F25" s="144"/>
      <c r="G25" s="144"/>
      <c r="H25" s="144"/>
      <c r="I25" s="144"/>
      <c r="J25" s="144"/>
    </row>
    <row r="26" spans="2:13">
      <c r="B26" s="145">
        <v>1</v>
      </c>
      <c r="C26" s="143" t="s">
        <v>41</v>
      </c>
      <c r="D26" s="143"/>
      <c r="E26" s="143"/>
      <c r="F26" s="143"/>
      <c r="G26" s="143"/>
      <c r="H26" s="143"/>
      <c r="I26" s="145" t="s">
        <v>42</v>
      </c>
      <c r="J26" s="145" t="s">
        <v>43</v>
      </c>
      <c r="L26" s="76" t="s">
        <v>44</v>
      </c>
      <c r="M26" s="76" t="s">
        <v>45</v>
      </c>
    </row>
    <row r="27" spans="2:13">
      <c r="B27" s="145" t="s">
        <v>16</v>
      </c>
      <c r="C27" s="138" t="s">
        <v>46</v>
      </c>
      <c r="D27" s="138"/>
      <c r="E27" s="138"/>
      <c r="F27" s="138"/>
      <c r="G27" s="138"/>
      <c r="H27" s="138"/>
      <c r="I27" s="77"/>
      <c r="J27" s="78">
        <v>1351.97</v>
      </c>
      <c r="L27" s="79"/>
      <c r="M27" s="80" t="s">
        <v>199</v>
      </c>
    </row>
    <row r="28" spans="2:13" ht="14.45">
      <c r="B28" s="145" t="s">
        <v>18</v>
      </c>
      <c r="C28" s="138" t="s">
        <v>48</v>
      </c>
      <c r="D28" s="138"/>
      <c r="E28" s="138"/>
      <c r="F28" s="138"/>
      <c r="G28" s="138"/>
      <c r="H28" s="138"/>
      <c r="I28" s="81"/>
      <c r="J28" s="78">
        <v>0</v>
      </c>
    </row>
    <row r="29" spans="2:13" ht="14.45">
      <c r="B29" s="145" t="s">
        <v>21</v>
      </c>
      <c r="C29" s="138" t="s">
        <v>49</v>
      </c>
      <c r="D29" s="138"/>
      <c r="E29" s="138"/>
      <c r="F29" s="138"/>
      <c r="G29" s="138"/>
      <c r="H29" s="138"/>
      <c r="I29" s="81"/>
      <c r="J29" s="78">
        <v>0</v>
      </c>
    </row>
    <row r="30" spans="2:13">
      <c r="B30" s="145" t="s">
        <v>24</v>
      </c>
      <c r="C30" s="138" t="s">
        <v>50</v>
      </c>
      <c r="D30" s="138"/>
      <c r="E30" s="138"/>
      <c r="F30" s="138"/>
      <c r="G30" s="138"/>
      <c r="H30" s="138"/>
      <c r="I30" s="81"/>
      <c r="J30" s="78">
        <v>0</v>
      </c>
      <c r="K30" s="22"/>
    </row>
    <row r="31" spans="2:13">
      <c r="B31" s="145" t="s">
        <v>51</v>
      </c>
      <c r="C31" s="138" t="s">
        <v>52</v>
      </c>
      <c r="D31" s="138"/>
      <c r="E31" s="138"/>
      <c r="F31" s="138"/>
      <c r="G31" s="138"/>
      <c r="H31" s="138"/>
      <c r="I31" s="82"/>
      <c r="J31" s="78">
        <v>0</v>
      </c>
    </row>
    <row r="32" spans="2:13">
      <c r="B32" s="145" t="s">
        <v>53</v>
      </c>
      <c r="C32" s="138" t="s">
        <v>200</v>
      </c>
      <c r="D32" s="138"/>
      <c r="E32" s="138"/>
      <c r="F32" s="138"/>
      <c r="G32" s="138"/>
      <c r="H32" s="138"/>
      <c r="I32" s="81">
        <v>0.2</v>
      </c>
      <c r="J32" s="78">
        <f>J27*I32</f>
        <v>270.39400000000001</v>
      </c>
    </row>
    <row r="33" spans="2:13">
      <c r="B33" s="143" t="s">
        <v>55</v>
      </c>
      <c r="C33" s="143"/>
      <c r="D33" s="143"/>
      <c r="E33" s="143"/>
      <c r="F33" s="143"/>
      <c r="G33" s="143"/>
      <c r="H33" s="143"/>
      <c r="I33" s="143"/>
      <c r="J33" s="83">
        <f>SUM(J27:J32)</f>
        <v>1622.364</v>
      </c>
    </row>
    <row r="34" spans="2:13">
      <c r="B34" s="3"/>
      <c r="C34" s="3"/>
      <c r="D34" s="3"/>
      <c r="E34" s="3"/>
      <c r="F34" s="3"/>
      <c r="G34" s="3"/>
      <c r="H34" s="3"/>
      <c r="I34" s="3"/>
      <c r="J34" s="4"/>
    </row>
    <row r="35" spans="2:13">
      <c r="B35" s="144" t="s">
        <v>56</v>
      </c>
      <c r="C35" s="144"/>
      <c r="D35" s="144"/>
      <c r="E35" s="144"/>
      <c r="F35" s="144"/>
      <c r="G35" s="144"/>
      <c r="H35" s="144"/>
      <c r="I35" s="144"/>
      <c r="J35" s="144"/>
    </row>
    <row r="36" spans="2:13">
      <c r="B36" s="84" t="s">
        <v>57</v>
      </c>
      <c r="C36" s="84"/>
      <c r="D36" s="84"/>
      <c r="E36" s="84"/>
      <c r="F36" s="84"/>
      <c r="G36" s="84"/>
      <c r="H36" s="84"/>
      <c r="I36" s="85" t="s">
        <v>42</v>
      </c>
      <c r="J36" s="85" t="s">
        <v>43</v>
      </c>
      <c r="L36" s="76" t="s">
        <v>44</v>
      </c>
      <c r="M36" s="76" t="s">
        <v>45</v>
      </c>
    </row>
    <row r="37" spans="2:13" ht="25.5">
      <c r="B37" s="145" t="s">
        <v>16</v>
      </c>
      <c r="C37" s="138" t="s">
        <v>58</v>
      </c>
      <c r="D37" s="138"/>
      <c r="E37" s="138"/>
      <c r="F37" s="138"/>
      <c r="G37" s="138"/>
      <c r="H37" s="138"/>
      <c r="I37" s="86">
        <v>8.3333000000000004E-2</v>
      </c>
      <c r="J37" s="78">
        <f>TRUNC($J$33*I37,2)</f>
        <v>135.19</v>
      </c>
      <c r="K37" s="20"/>
      <c r="L37" s="79"/>
      <c r="M37" s="87" t="s">
        <v>59</v>
      </c>
    </row>
    <row r="38" spans="2:13" ht="25.5">
      <c r="B38" s="145" t="s">
        <v>18</v>
      </c>
      <c r="C38" s="138" t="s">
        <v>60</v>
      </c>
      <c r="D38" s="138"/>
      <c r="E38" s="138"/>
      <c r="F38" s="138"/>
      <c r="G38" s="138"/>
      <c r="H38" s="138"/>
      <c r="I38" s="88">
        <v>0.121</v>
      </c>
      <c r="J38" s="78">
        <f>TRUNC($J$33*I38,2)</f>
        <v>196.3</v>
      </c>
      <c r="K38" s="20"/>
      <c r="L38" s="89" t="s">
        <v>61</v>
      </c>
      <c r="M38" s="87" t="s">
        <v>62</v>
      </c>
    </row>
    <row r="39" spans="2:13">
      <c r="B39" s="143" t="s">
        <v>63</v>
      </c>
      <c r="C39" s="143"/>
      <c r="D39" s="143"/>
      <c r="E39" s="143"/>
      <c r="F39" s="143"/>
      <c r="G39" s="143"/>
      <c r="H39" s="143"/>
      <c r="I39" s="90">
        <f>SUM(I37:I38)</f>
        <v>0.20433299999999999</v>
      </c>
      <c r="J39" s="83">
        <f>SUM(J37:J38)</f>
        <v>331.49</v>
      </c>
      <c r="K39" s="21"/>
    </row>
    <row r="40" spans="2:13">
      <c r="B40" s="57"/>
      <c r="C40" s="58"/>
      <c r="D40" s="58"/>
      <c r="E40" s="58"/>
      <c r="F40" s="58"/>
      <c r="G40" s="58"/>
      <c r="H40" s="58"/>
      <c r="I40" s="58"/>
      <c r="J40" s="58"/>
    </row>
    <row r="41" spans="2:13">
      <c r="B41" s="84" t="s">
        <v>64</v>
      </c>
      <c r="C41" s="84"/>
      <c r="D41" s="84"/>
      <c r="E41" s="84"/>
      <c r="F41" s="84"/>
      <c r="G41" s="84"/>
      <c r="H41" s="84"/>
      <c r="I41" s="85" t="s">
        <v>42</v>
      </c>
      <c r="J41" s="85" t="s">
        <v>43</v>
      </c>
      <c r="L41" s="76" t="s">
        <v>44</v>
      </c>
      <c r="M41" s="76" t="s">
        <v>45</v>
      </c>
    </row>
    <row r="42" spans="2:13">
      <c r="B42" s="145" t="s">
        <v>16</v>
      </c>
      <c r="C42" s="138" t="s">
        <v>65</v>
      </c>
      <c r="D42" s="138"/>
      <c r="E42" s="138"/>
      <c r="F42" s="138"/>
      <c r="G42" s="138"/>
      <c r="H42" s="138"/>
      <c r="I42" s="86">
        <v>0.2</v>
      </c>
      <c r="J42" s="78">
        <f>TRUNC(($J$33+$J$39)*$I$42,2)</f>
        <v>390.77</v>
      </c>
      <c r="L42" s="79"/>
      <c r="M42" s="23" t="s">
        <v>66</v>
      </c>
    </row>
    <row r="43" spans="2:13">
      <c r="B43" s="145" t="s">
        <v>18</v>
      </c>
      <c r="C43" s="138" t="s">
        <v>67</v>
      </c>
      <c r="D43" s="138"/>
      <c r="E43" s="138"/>
      <c r="F43" s="138"/>
      <c r="G43" s="138"/>
      <c r="H43" s="138"/>
      <c r="I43" s="86">
        <v>2.5000000000000001E-2</v>
      </c>
      <c r="J43" s="78">
        <f>TRUNC(($J$33+$J$39)*$I$43,2)</f>
        <v>48.84</v>
      </c>
      <c r="L43" s="79"/>
      <c r="M43" s="23" t="s">
        <v>68</v>
      </c>
    </row>
    <row r="44" spans="2:13">
      <c r="B44" s="145" t="s">
        <v>21</v>
      </c>
      <c r="C44" s="138" t="s">
        <v>69</v>
      </c>
      <c r="D44" s="138"/>
      <c r="E44" s="138"/>
      <c r="F44" s="138"/>
      <c r="G44" s="138"/>
      <c r="H44" s="138"/>
      <c r="I44" s="86">
        <v>0.03</v>
      </c>
      <c r="J44" s="78">
        <f>TRUNC(($J$33+$J$39)*$I$44,2)</f>
        <v>58.61</v>
      </c>
      <c r="L44" s="89" t="s">
        <v>70</v>
      </c>
      <c r="M44" s="23" t="s">
        <v>71</v>
      </c>
    </row>
    <row r="45" spans="2:13">
      <c r="B45" s="145" t="s">
        <v>24</v>
      </c>
      <c r="C45" s="138" t="s">
        <v>72</v>
      </c>
      <c r="D45" s="138"/>
      <c r="E45" s="138"/>
      <c r="F45" s="138"/>
      <c r="G45" s="138"/>
      <c r="H45" s="138"/>
      <c r="I45" s="86">
        <v>1.4999999999999999E-2</v>
      </c>
      <c r="J45" s="78">
        <f>TRUNC(($J$33+$J$39)*$I$45,2)</f>
        <v>29.3</v>
      </c>
      <c r="L45" s="79"/>
      <c r="M45" s="23" t="s">
        <v>73</v>
      </c>
    </row>
    <row r="46" spans="2:13">
      <c r="B46" s="145" t="s">
        <v>51</v>
      </c>
      <c r="C46" s="138" t="s">
        <v>74</v>
      </c>
      <c r="D46" s="138"/>
      <c r="E46" s="138"/>
      <c r="F46" s="138"/>
      <c r="G46" s="138"/>
      <c r="H46" s="138"/>
      <c r="I46" s="86">
        <v>0.01</v>
      </c>
      <c r="J46" s="78">
        <f>TRUNC(($J$33+$J$39)*$I$46,2)</f>
        <v>19.53</v>
      </c>
      <c r="L46" s="79"/>
      <c r="M46" s="23" t="s">
        <v>75</v>
      </c>
    </row>
    <row r="47" spans="2:13">
      <c r="B47" s="145" t="s">
        <v>53</v>
      </c>
      <c r="C47" s="138" t="s">
        <v>76</v>
      </c>
      <c r="D47" s="138"/>
      <c r="E47" s="138"/>
      <c r="F47" s="138"/>
      <c r="G47" s="138"/>
      <c r="H47" s="138"/>
      <c r="I47" s="86">
        <v>6.0000000000000001E-3</v>
      </c>
      <c r="J47" s="78">
        <f>TRUNC(($J$33+$J$39)*$I$47,2)</f>
        <v>11.72</v>
      </c>
      <c r="L47" s="79"/>
      <c r="M47" s="24" t="s">
        <v>77</v>
      </c>
    </row>
    <row r="48" spans="2:13">
      <c r="B48" s="145" t="s">
        <v>78</v>
      </c>
      <c r="C48" s="138" t="s">
        <v>79</v>
      </c>
      <c r="D48" s="138"/>
      <c r="E48" s="138"/>
      <c r="F48" s="138"/>
      <c r="G48" s="138"/>
      <c r="H48" s="138"/>
      <c r="I48" s="86">
        <v>2E-3</v>
      </c>
      <c r="J48" s="78">
        <f>TRUNC(($J$33+$J$39)*$I$48,2)</f>
        <v>3.9</v>
      </c>
      <c r="L48" s="79"/>
      <c r="M48" s="23" t="s">
        <v>75</v>
      </c>
    </row>
    <row r="49" spans="2:13">
      <c r="B49" s="145" t="s">
        <v>80</v>
      </c>
      <c r="C49" s="138" t="s">
        <v>81</v>
      </c>
      <c r="D49" s="138"/>
      <c r="E49" s="138"/>
      <c r="F49" s="138"/>
      <c r="G49" s="138"/>
      <c r="H49" s="138"/>
      <c r="I49" s="86">
        <v>0.08</v>
      </c>
      <c r="J49" s="78">
        <f>TRUNC(($J$33+$J$39)*$I$49,2)</f>
        <v>156.30000000000001</v>
      </c>
      <c r="L49" s="79"/>
      <c r="M49" s="23" t="s">
        <v>82</v>
      </c>
    </row>
    <row r="50" spans="2:13">
      <c r="B50" s="143" t="s">
        <v>83</v>
      </c>
      <c r="C50" s="143"/>
      <c r="D50" s="143"/>
      <c r="E50" s="143"/>
      <c r="F50" s="143"/>
      <c r="G50" s="143"/>
      <c r="H50" s="143"/>
      <c r="I50" s="90">
        <f>SUM(I42:I49)</f>
        <v>0.36800000000000005</v>
      </c>
      <c r="J50" s="83">
        <f>SUM(J42:J49)</f>
        <v>718.97</v>
      </c>
    </row>
    <row r="51" spans="2:13">
      <c r="B51" s="91"/>
      <c r="C51" s="91"/>
      <c r="D51" s="91"/>
      <c r="E51" s="91"/>
      <c r="F51" s="91"/>
      <c r="G51" s="91"/>
      <c r="H51" s="91"/>
      <c r="I51" s="91"/>
      <c r="J51" s="92"/>
    </row>
    <row r="52" spans="2:13">
      <c r="B52" s="84" t="s">
        <v>84</v>
      </c>
      <c r="C52" s="84"/>
      <c r="D52" s="84"/>
      <c r="E52" s="84"/>
      <c r="F52" s="84"/>
      <c r="G52" s="84"/>
      <c r="H52" s="84"/>
      <c r="I52" s="93"/>
      <c r="J52" s="85" t="s">
        <v>43</v>
      </c>
      <c r="L52" s="76" t="s">
        <v>44</v>
      </c>
      <c r="M52" s="76" t="s">
        <v>45</v>
      </c>
    </row>
    <row r="53" spans="2:13" ht="25.5">
      <c r="B53" s="145" t="s">
        <v>16</v>
      </c>
      <c r="C53" s="94" t="s">
        <v>201</v>
      </c>
      <c r="D53" s="94"/>
      <c r="E53" s="94"/>
      <c r="F53" s="94"/>
      <c r="G53" s="94"/>
      <c r="H53" s="94"/>
      <c r="I53" s="137" t="s">
        <v>86</v>
      </c>
      <c r="J53" s="95">
        <f>TRUNC((4.83*2*22)-(6%*J27),2)</f>
        <v>131.4</v>
      </c>
      <c r="L53" s="96" t="s">
        <v>202</v>
      </c>
      <c r="M53" s="96" t="s">
        <v>88</v>
      </c>
    </row>
    <row r="54" spans="2:13">
      <c r="B54" s="145" t="s">
        <v>18</v>
      </c>
      <c r="C54" s="94" t="s">
        <v>203</v>
      </c>
      <c r="D54" s="94"/>
      <c r="E54" s="94"/>
      <c r="F54" s="94"/>
      <c r="G54" s="94"/>
      <c r="H54" s="94"/>
      <c r="I54" s="137" t="s">
        <v>86</v>
      </c>
      <c r="J54" s="95">
        <f>TRUNC(((15.93-1.11)*22)+110.94,2)</f>
        <v>436.98</v>
      </c>
      <c r="L54" s="80" t="s">
        <v>204</v>
      </c>
      <c r="M54" s="80" t="s">
        <v>205</v>
      </c>
    </row>
    <row r="55" spans="2:13">
      <c r="B55" s="145" t="s">
        <v>21</v>
      </c>
      <c r="C55" s="97" t="s">
        <v>206</v>
      </c>
      <c r="D55" s="98"/>
      <c r="E55" s="98"/>
      <c r="F55" s="98"/>
      <c r="G55" s="98"/>
      <c r="H55" s="99"/>
      <c r="I55" s="137" t="s">
        <v>86</v>
      </c>
      <c r="J55" s="95">
        <f>9.74+3.93</f>
        <v>13.67</v>
      </c>
      <c r="L55" s="100"/>
      <c r="M55" s="80" t="s">
        <v>207</v>
      </c>
    </row>
    <row r="56" spans="2:13">
      <c r="B56" s="145" t="s">
        <v>24</v>
      </c>
      <c r="C56" s="94" t="s">
        <v>208</v>
      </c>
      <c r="D56" s="94"/>
      <c r="E56" s="94"/>
      <c r="F56" s="94"/>
      <c r="G56" s="94"/>
      <c r="H56" s="94"/>
      <c r="I56" s="137" t="s">
        <v>86</v>
      </c>
      <c r="J56" s="95">
        <v>28</v>
      </c>
      <c r="L56" s="79"/>
      <c r="M56" s="80" t="s">
        <v>209</v>
      </c>
    </row>
    <row r="57" spans="2:13">
      <c r="B57" s="145" t="s">
        <v>51</v>
      </c>
      <c r="C57" s="97" t="s">
        <v>210</v>
      </c>
      <c r="D57" s="98"/>
      <c r="E57" s="98"/>
      <c r="F57" s="98"/>
      <c r="G57" s="98"/>
      <c r="H57" s="99"/>
      <c r="I57" s="137" t="s">
        <v>86</v>
      </c>
      <c r="J57" s="95">
        <v>0</v>
      </c>
    </row>
    <row r="58" spans="2:13">
      <c r="B58" s="145" t="s">
        <v>53</v>
      </c>
      <c r="C58" s="94" t="s">
        <v>54</v>
      </c>
      <c r="D58" s="94"/>
      <c r="E58" s="94"/>
      <c r="F58" s="94"/>
      <c r="G58" s="94"/>
      <c r="H58" s="94"/>
      <c r="I58" s="137" t="s">
        <v>86</v>
      </c>
      <c r="J58" s="95">
        <v>0</v>
      </c>
    </row>
    <row r="59" spans="2:13">
      <c r="B59" s="143" t="s">
        <v>93</v>
      </c>
      <c r="C59" s="143"/>
      <c r="D59" s="143"/>
      <c r="E59" s="143"/>
      <c r="F59" s="143"/>
      <c r="G59" s="143"/>
      <c r="H59" s="143"/>
      <c r="I59" s="143"/>
      <c r="J59" s="83">
        <f>SUM(J53:J58)</f>
        <v>610.04999999999995</v>
      </c>
    </row>
    <row r="60" spans="2:13">
      <c r="B60" s="91"/>
      <c r="C60" s="91"/>
      <c r="D60" s="91"/>
      <c r="E60" s="91"/>
      <c r="F60" s="91"/>
      <c r="G60" s="91"/>
      <c r="H60" s="91"/>
      <c r="I60" s="91"/>
      <c r="J60" s="92"/>
    </row>
    <row r="61" spans="2:13">
      <c r="B61" s="136" t="s">
        <v>94</v>
      </c>
      <c r="C61" s="136"/>
      <c r="D61" s="136"/>
      <c r="E61" s="136"/>
      <c r="F61" s="136"/>
      <c r="G61" s="136"/>
      <c r="H61" s="136"/>
      <c r="I61" s="136"/>
      <c r="J61" s="136"/>
    </row>
    <row r="62" spans="2:13">
      <c r="B62" s="143" t="s">
        <v>95</v>
      </c>
      <c r="C62" s="143"/>
      <c r="D62" s="143"/>
      <c r="E62" s="143"/>
      <c r="F62" s="143"/>
      <c r="G62" s="143"/>
      <c r="H62" s="143"/>
      <c r="I62" s="143"/>
      <c r="J62" s="145" t="s">
        <v>43</v>
      </c>
    </row>
    <row r="63" spans="2:13">
      <c r="B63" s="145" t="s">
        <v>96</v>
      </c>
      <c r="C63" s="138" t="s">
        <v>97</v>
      </c>
      <c r="D63" s="138"/>
      <c r="E63" s="138"/>
      <c r="F63" s="138"/>
      <c r="G63" s="138"/>
      <c r="H63" s="138"/>
      <c r="I63" s="138"/>
      <c r="J63" s="78">
        <f>J39</f>
        <v>331.49</v>
      </c>
    </row>
    <row r="64" spans="2:13">
      <c r="B64" s="145" t="s">
        <v>98</v>
      </c>
      <c r="C64" s="138" t="s">
        <v>99</v>
      </c>
      <c r="D64" s="138"/>
      <c r="E64" s="138"/>
      <c r="F64" s="138"/>
      <c r="G64" s="138"/>
      <c r="H64" s="138"/>
      <c r="I64" s="138"/>
      <c r="J64" s="78">
        <f>J50</f>
        <v>718.97</v>
      </c>
    </row>
    <row r="65" spans="2:13">
      <c r="B65" s="145" t="s">
        <v>100</v>
      </c>
      <c r="C65" s="138" t="s">
        <v>101</v>
      </c>
      <c r="D65" s="138"/>
      <c r="E65" s="138"/>
      <c r="F65" s="138"/>
      <c r="G65" s="138"/>
      <c r="H65" s="138"/>
      <c r="I65" s="138"/>
      <c r="J65" s="78">
        <f>J59</f>
        <v>610.04999999999995</v>
      </c>
    </row>
    <row r="66" spans="2:13">
      <c r="B66" s="143" t="s">
        <v>102</v>
      </c>
      <c r="C66" s="143"/>
      <c r="D66" s="143"/>
      <c r="E66" s="143"/>
      <c r="F66" s="143"/>
      <c r="G66" s="143"/>
      <c r="H66" s="143"/>
      <c r="I66" s="143"/>
      <c r="J66" s="83">
        <f>SUM(J63:J65)</f>
        <v>1660.51</v>
      </c>
    </row>
    <row r="67" spans="2:13">
      <c r="B67" s="101"/>
      <c r="C67" s="102"/>
      <c r="D67" s="102"/>
      <c r="E67" s="102"/>
      <c r="F67" s="102"/>
      <c r="G67" s="102"/>
      <c r="H67" s="102"/>
      <c r="I67" s="102"/>
      <c r="J67" s="102"/>
    </row>
    <row r="68" spans="2:13">
      <c r="B68" s="144" t="s">
        <v>103</v>
      </c>
      <c r="C68" s="144"/>
      <c r="D68" s="144"/>
      <c r="E68" s="144"/>
      <c r="F68" s="144"/>
      <c r="G68" s="144"/>
      <c r="H68" s="144"/>
      <c r="I68" s="144"/>
      <c r="J68" s="144"/>
    </row>
    <row r="69" spans="2:13">
      <c r="B69" s="145">
        <v>3</v>
      </c>
      <c r="C69" s="143" t="s">
        <v>104</v>
      </c>
      <c r="D69" s="143"/>
      <c r="E69" s="143"/>
      <c r="F69" s="143"/>
      <c r="G69" s="143"/>
      <c r="H69" s="143"/>
      <c r="I69" s="145" t="s">
        <v>42</v>
      </c>
      <c r="J69" s="145" t="s">
        <v>43</v>
      </c>
      <c r="L69" s="76" t="s">
        <v>44</v>
      </c>
      <c r="M69" s="76" t="s">
        <v>45</v>
      </c>
    </row>
    <row r="70" spans="2:13" ht="25.5">
      <c r="B70" s="145" t="s">
        <v>16</v>
      </c>
      <c r="C70" s="138" t="s">
        <v>105</v>
      </c>
      <c r="D70" s="138"/>
      <c r="E70" s="138"/>
      <c r="F70" s="138"/>
      <c r="G70" s="138"/>
      <c r="H70" s="138"/>
      <c r="I70" s="86">
        <f>(1/12)*5%</f>
        <v>4.1666666666666666E-3</v>
      </c>
      <c r="J70" s="78">
        <f>TRUNC(I70*$J$33,2)</f>
        <v>6.75</v>
      </c>
      <c r="L70" s="103" t="s">
        <v>106</v>
      </c>
      <c r="M70" s="103" t="s">
        <v>107</v>
      </c>
    </row>
    <row r="71" spans="2:13">
      <c r="B71" s="145" t="s">
        <v>18</v>
      </c>
      <c r="C71" s="138" t="s">
        <v>108</v>
      </c>
      <c r="D71" s="138"/>
      <c r="E71" s="138"/>
      <c r="F71" s="138"/>
      <c r="G71" s="138"/>
      <c r="H71" s="138"/>
      <c r="I71" s="86">
        <f>I49*I70</f>
        <v>3.3333333333333332E-4</v>
      </c>
      <c r="J71" s="78">
        <f>TRUNC(I71*$J$33,2)</f>
        <v>0.54</v>
      </c>
      <c r="L71" s="103" t="s">
        <v>109</v>
      </c>
      <c r="M71" s="103" t="s">
        <v>110</v>
      </c>
    </row>
    <row r="72" spans="2:13">
      <c r="B72" s="145" t="s">
        <v>21</v>
      </c>
      <c r="C72" s="138" t="s">
        <v>111</v>
      </c>
      <c r="D72" s="138"/>
      <c r="E72" s="138"/>
      <c r="F72" s="138"/>
      <c r="G72" s="138"/>
      <c r="H72" s="138"/>
      <c r="I72" s="86">
        <f>((7/30)/12)</f>
        <v>1.9444444444444445E-2</v>
      </c>
      <c r="J72" s="78">
        <f t="shared" ref="J72:J73" si="0">TRUNC(I72*$J$33,2)</f>
        <v>31.54</v>
      </c>
      <c r="L72" s="103" t="s">
        <v>112</v>
      </c>
      <c r="M72" s="103" t="s">
        <v>113</v>
      </c>
    </row>
    <row r="73" spans="2:13" ht="25.5">
      <c r="B73" s="145" t="s">
        <v>24</v>
      </c>
      <c r="C73" s="138" t="s">
        <v>114</v>
      </c>
      <c r="D73" s="138"/>
      <c r="E73" s="138"/>
      <c r="F73" s="138"/>
      <c r="G73" s="138"/>
      <c r="H73" s="138"/>
      <c r="I73" s="88">
        <f>I50*I72</f>
        <v>7.1555555555555565E-3</v>
      </c>
      <c r="J73" s="78">
        <f t="shared" si="0"/>
        <v>11.6</v>
      </c>
      <c r="L73" s="103" t="s">
        <v>115</v>
      </c>
    </row>
    <row r="74" spans="2:13" ht="25.5">
      <c r="B74" s="145" t="s">
        <v>51</v>
      </c>
      <c r="C74" s="138" t="s">
        <v>116</v>
      </c>
      <c r="D74" s="138"/>
      <c r="E74" s="138"/>
      <c r="F74" s="138"/>
      <c r="G74" s="138"/>
      <c r="H74" s="138"/>
      <c r="I74" s="86">
        <v>0.04</v>
      </c>
      <c r="J74" s="78">
        <f>TRUNC(I74*$J$33,2)</f>
        <v>64.89</v>
      </c>
      <c r="L74" s="104" t="s">
        <v>117</v>
      </c>
      <c r="M74" s="105" t="s">
        <v>118</v>
      </c>
    </row>
    <row r="75" spans="2:13">
      <c r="B75" s="143" t="s">
        <v>119</v>
      </c>
      <c r="C75" s="143"/>
      <c r="D75" s="143"/>
      <c r="E75" s="143"/>
      <c r="F75" s="143"/>
      <c r="G75" s="143"/>
      <c r="H75" s="143"/>
      <c r="I75" s="90">
        <f>SUM(I70:I74)</f>
        <v>7.1099999999999997E-2</v>
      </c>
      <c r="J75" s="83">
        <f>SUM(J70:J74)</f>
        <v>115.32</v>
      </c>
    </row>
    <row r="76" spans="2:13">
      <c r="B76" s="106"/>
      <c r="C76" s="107"/>
      <c r="D76" s="107"/>
      <c r="E76" s="107"/>
      <c r="F76" s="107"/>
      <c r="G76" s="107"/>
      <c r="H76" s="107"/>
      <c r="I76" s="107"/>
      <c r="J76" s="107"/>
    </row>
    <row r="77" spans="2:13">
      <c r="B77" s="144" t="s">
        <v>120</v>
      </c>
      <c r="C77" s="144"/>
      <c r="D77" s="144"/>
      <c r="E77" s="144"/>
      <c r="F77" s="144"/>
      <c r="G77" s="144"/>
      <c r="H77" s="144"/>
      <c r="I77" s="144"/>
      <c r="J77" s="144"/>
    </row>
    <row r="78" spans="2:13">
      <c r="B78" s="143" t="s">
        <v>121</v>
      </c>
      <c r="C78" s="143"/>
      <c r="D78" s="143"/>
      <c r="E78" s="143"/>
      <c r="F78" s="143"/>
      <c r="G78" s="143"/>
      <c r="H78" s="143"/>
      <c r="I78" s="145" t="s">
        <v>42</v>
      </c>
      <c r="J78" s="145" t="s">
        <v>43</v>
      </c>
      <c r="L78" s="76" t="s">
        <v>44</v>
      </c>
      <c r="M78" s="76" t="s">
        <v>45</v>
      </c>
    </row>
    <row r="79" spans="2:13" ht="25.5">
      <c r="B79" s="145" t="s">
        <v>16</v>
      </c>
      <c r="C79" s="138" t="s">
        <v>122</v>
      </c>
      <c r="D79" s="138"/>
      <c r="E79" s="138"/>
      <c r="F79" s="138"/>
      <c r="G79" s="138"/>
      <c r="H79" s="138"/>
      <c r="I79" s="86">
        <f>(1/12/12)+(1/12/12)+(1/12/12/3)</f>
        <v>1.6203703703703703E-2</v>
      </c>
      <c r="J79" s="78">
        <f>TRUNC(($J$33)*I79,2)</f>
        <v>26.28</v>
      </c>
      <c r="L79" s="103" t="s">
        <v>123</v>
      </c>
      <c r="M79" s="103" t="s">
        <v>124</v>
      </c>
    </row>
    <row r="80" spans="2:13">
      <c r="B80" s="145" t="s">
        <v>18</v>
      </c>
      <c r="C80" s="138" t="s">
        <v>125</v>
      </c>
      <c r="D80" s="138"/>
      <c r="E80" s="138"/>
      <c r="F80" s="138"/>
      <c r="G80" s="138"/>
      <c r="H80" s="138"/>
      <c r="I80" s="86">
        <f>((1/30))/12</f>
        <v>2.7777777777777779E-3</v>
      </c>
      <c r="J80" s="78">
        <f t="shared" ref="J80:J84" si="1">TRUNC(($J$33)*I80,2)</f>
        <v>4.5</v>
      </c>
      <c r="L80" s="103" t="s">
        <v>126</v>
      </c>
      <c r="M80" s="103" t="s">
        <v>127</v>
      </c>
    </row>
    <row r="81" spans="2:13" ht="25.5">
      <c r="B81" s="145" t="s">
        <v>21</v>
      </c>
      <c r="C81" s="138" t="s">
        <v>128</v>
      </c>
      <c r="D81" s="138"/>
      <c r="E81" s="138"/>
      <c r="F81" s="138"/>
      <c r="G81" s="138"/>
      <c r="H81" s="138"/>
      <c r="I81" s="86">
        <f>((5/30)/12)*1.5%</f>
        <v>2.0833333333333332E-4</v>
      </c>
      <c r="J81" s="78">
        <f t="shared" si="1"/>
        <v>0.33</v>
      </c>
      <c r="L81" s="103" t="s">
        <v>129</v>
      </c>
      <c r="M81" s="87" t="s">
        <v>130</v>
      </c>
    </row>
    <row r="82" spans="2:13" ht="25.5">
      <c r="B82" s="145" t="s">
        <v>24</v>
      </c>
      <c r="C82" s="138" t="s">
        <v>131</v>
      </c>
      <c r="D82" s="138"/>
      <c r="E82" s="138"/>
      <c r="F82" s="138"/>
      <c r="G82" s="138"/>
      <c r="H82" s="138"/>
      <c r="I82" s="86">
        <f>((15/30)/12)*8%</f>
        <v>3.3333333333333331E-3</v>
      </c>
      <c r="J82" s="78">
        <f t="shared" si="1"/>
        <v>5.4</v>
      </c>
      <c r="L82" s="103" t="s">
        <v>132</v>
      </c>
      <c r="M82" s="87" t="s">
        <v>133</v>
      </c>
    </row>
    <row r="83" spans="2:13" ht="25.5">
      <c r="B83" s="145" t="s">
        <v>51</v>
      </c>
      <c r="C83" s="138" t="s">
        <v>134</v>
      </c>
      <c r="D83" s="138"/>
      <c r="E83" s="138"/>
      <c r="F83" s="138"/>
      <c r="G83" s="138"/>
      <c r="H83" s="138"/>
      <c r="I83" s="86">
        <f>(((4*8.33%)+(4*2.78%))/12)*2%</f>
        <v>7.4066666666666671E-4</v>
      </c>
      <c r="J83" s="78">
        <f t="shared" si="1"/>
        <v>1.2</v>
      </c>
      <c r="L83" s="103" t="s">
        <v>135</v>
      </c>
      <c r="M83" s="87" t="s">
        <v>136</v>
      </c>
    </row>
    <row r="84" spans="2:13">
      <c r="B84" s="145" t="s">
        <v>53</v>
      </c>
      <c r="C84" s="138" t="s">
        <v>137</v>
      </c>
      <c r="D84" s="138"/>
      <c r="E84" s="138"/>
      <c r="F84" s="138"/>
      <c r="G84" s="138"/>
      <c r="H84" s="138"/>
      <c r="I84" s="86">
        <v>0</v>
      </c>
      <c r="J84" s="78">
        <f t="shared" si="1"/>
        <v>0</v>
      </c>
    </row>
    <row r="85" spans="2:13">
      <c r="B85" s="143" t="s">
        <v>138</v>
      </c>
      <c r="C85" s="143"/>
      <c r="D85" s="143"/>
      <c r="E85" s="143"/>
      <c r="F85" s="143"/>
      <c r="G85" s="143"/>
      <c r="H85" s="143"/>
      <c r="I85" s="90">
        <f>SUM(I79:I84)</f>
        <v>2.3263814814814817E-2</v>
      </c>
      <c r="J85" s="83">
        <f>SUM(J79:J84)</f>
        <v>37.71</v>
      </c>
    </row>
    <row r="86" spans="2:13">
      <c r="B86" s="56"/>
      <c r="C86" s="108"/>
      <c r="D86" s="108"/>
      <c r="E86" s="108"/>
      <c r="F86" s="108"/>
      <c r="G86" s="108"/>
      <c r="H86" s="108"/>
      <c r="I86" s="108"/>
      <c r="J86" s="108"/>
    </row>
    <row r="87" spans="2:13">
      <c r="B87" s="143" t="s">
        <v>139</v>
      </c>
      <c r="C87" s="143"/>
      <c r="D87" s="143"/>
      <c r="E87" s="143"/>
      <c r="F87" s="143"/>
      <c r="G87" s="143"/>
      <c r="H87" s="143"/>
      <c r="I87" s="145" t="s">
        <v>42</v>
      </c>
      <c r="J87" s="145" t="s">
        <v>43</v>
      </c>
    </row>
    <row r="88" spans="2:13">
      <c r="B88" s="145" t="s">
        <v>16</v>
      </c>
      <c r="C88" s="109" t="s">
        <v>140</v>
      </c>
      <c r="D88" s="138"/>
      <c r="E88" s="138"/>
      <c r="F88" s="138"/>
      <c r="G88" s="138"/>
      <c r="H88" s="138"/>
      <c r="I88" s="86">
        <v>0</v>
      </c>
      <c r="J88" s="78">
        <v>0</v>
      </c>
    </row>
    <row r="89" spans="2:13">
      <c r="B89" s="143" t="s">
        <v>141</v>
      </c>
      <c r="C89" s="143"/>
      <c r="D89" s="143"/>
      <c r="E89" s="143"/>
      <c r="F89" s="143"/>
      <c r="G89" s="143"/>
      <c r="H89" s="143"/>
      <c r="I89" s="90">
        <v>0</v>
      </c>
      <c r="J89" s="83">
        <v>0</v>
      </c>
    </row>
    <row r="90" spans="2:13">
      <c r="B90" s="54"/>
      <c r="C90" s="55"/>
      <c r="D90" s="55"/>
      <c r="E90" s="55"/>
      <c r="F90" s="55"/>
      <c r="G90" s="55"/>
      <c r="H90" s="55"/>
      <c r="I90" s="55"/>
      <c r="J90" s="55"/>
    </row>
    <row r="91" spans="2:13">
      <c r="B91" s="136" t="s">
        <v>142</v>
      </c>
      <c r="C91" s="136"/>
      <c r="D91" s="136"/>
      <c r="E91" s="136"/>
      <c r="F91" s="136"/>
      <c r="G91" s="136"/>
      <c r="H91" s="136"/>
      <c r="I91" s="136"/>
      <c r="J91" s="136"/>
    </row>
    <row r="92" spans="2:13">
      <c r="B92" s="143" t="s">
        <v>143</v>
      </c>
      <c r="C92" s="143"/>
      <c r="D92" s="143"/>
      <c r="E92" s="143"/>
      <c r="F92" s="143"/>
      <c r="G92" s="143"/>
      <c r="H92" s="143"/>
      <c r="I92" s="143"/>
      <c r="J92" s="145" t="s">
        <v>43</v>
      </c>
    </row>
    <row r="93" spans="2:13">
      <c r="B93" s="145" t="s">
        <v>144</v>
      </c>
      <c r="C93" s="138" t="s">
        <v>145</v>
      </c>
      <c r="D93" s="138"/>
      <c r="E93" s="138"/>
      <c r="F93" s="138"/>
      <c r="G93" s="138"/>
      <c r="H93" s="138"/>
      <c r="I93" s="138"/>
      <c r="J93" s="78">
        <f>J85</f>
        <v>37.71</v>
      </c>
    </row>
    <row r="94" spans="2:13">
      <c r="B94" s="145" t="s">
        <v>146</v>
      </c>
      <c r="C94" s="138" t="s">
        <v>147</v>
      </c>
      <c r="D94" s="138"/>
      <c r="E94" s="138"/>
      <c r="F94" s="138"/>
      <c r="G94" s="138"/>
      <c r="H94" s="138"/>
      <c r="I94" s="138"/>
      <c r="J94" s="78">
        <f>J89</f>
        <v>0</v>
      </c>
    </row>
    <row r="95" spans="2:13">
      <c r="B95" s="143" t="s">
        <v>148</v>
      </c>
      <c r="C95" s="143"/>
      <c r="D95" s="143"/>
      <c r="E95" s="143"/>
      <c r="F95" s="143"/>
      <c r="G95" s="143"/>
      <c r="H95" s="143"/>
      <c r="I95" s="143"/>
      <c r="J95" s="83">
        <f>SUM(J93:J94)</f>
        <v>37.71</v>
      </c>
    </row>
    <row r="96" spans="2:13">
      <c r="B96" s="101"/>
      <c r="C96" s="102"/>
      <c r="D96" s="102"/>
      <c r="E96" s="102"/>
      <c r="F96" s="102"/>
      <c r="G96" s="102"/>
      <c r="H96" s="102"/>
      <c r="I96" s="102"/>
      <c r="J96" s="102"/>
    </row>
    <row r="97" spans="2:13">
      <c r="B97" s="144" t="s">
        <v>149</v>
      </c>
      <c r="C97" s="144"/>
      <c r="D97" s="144"/>
      <c r="E97" s="144"/>
      <c r="F97" s="144"/>
      <c r="G97" s="144"/>
      <c r="H97" s="144"/>
      <c r="I97" s="144"/>
      <c r="J97" s="144"/>
    </row>
    <row r="98" spans="2:13">
      <c r="B98" s="145">
        <v>5</v>
      </c>
      <c r="C98" s="143" t="s">
        <v>150</v>
      </c>
      <c r="D98" s="143"/>
      <c r="E98" s="143"/>
      <c r="F98" s="143"/>
      <c r="G98" s="143"/>
      <c r="H98" s="143"/>
      <c r="I98" s="145"/>
      <c r="J98" s="145" t="s">
        <v>43</v>
      </c>
      <c r="L98" s="76" t="s">
        <v>44</v>
      </c>
      <c r="M98" s="76" t="s">
        <v>45</v>
      </c>
    </row>
    <row r="99" spans="2:13">
      <c r="B99" s="145" t="s">
        <v>16</v>
      </c>
      <c r="C99" s="94" t="s">
        <v>151</v>
      </c>
      <c r="D99" s="94"/>
      <c r="E99" s="94"/>
      <c r="F99" s="94"/>
      <c r="G99" s="94"/>
      <c r="H99" s="94"/>
      <c r="I99" s="86">
        <v>1.4500000000000001E-2</v>
      </c>
      <c r="J99" s="78">
        <f>($J$33+$J$66+$J$75+$J$95)*I99</f>
        <v>49.820608</v>
      </c>
      <c r="L99" s="100" t="s">
        <v>211</v>
      </c>
      <c r="M99" s="79"/>
    </row>
    <row r="100" spans="2:13">
      <c r="B100" s="145" t="s">
        <v>18</v>
      </c>
      <c r="C100" s="94" t="s">
        <v>152</v>
      </c>
      <c r="D100" s="94"/>
      <c r="E100" s="94"/>
      <c r="F100" s="94"/>
      <c r="G100" s="94"/>
      <c r="H100" s="94"/>
      <c r="I100" s="86">
        <v>0.12</v>
      </c>
      <c r="J100" s="78">
        <f>(($J$33+$J$66+$J$75+$J$95+J99)*I100)*(1-9.25%)</f>
        <v>379.5954098112</v>
      </c>
      <c r="L100" s="100" t="s">
        <v>211</v>
      </c>
      <c r="M100" s="79"/>
    </row>
    <row r="101" spans="2:13">
      <c r="B101" s="110" t="s">
        <v>21</v>
      </c>
      <c r="C101" s="94" t="s">
        <v>153</v>
      </c>
      <c r="D101" s="94"/>
      <c r="E101" s="94"/>
      <c r="F101" s="94"/>
      <c r="G101" s="94"/>
      <c r="H101" s="94"/>
      <c r="I101" s="137" t="s">
        <v>86</v>
      </c>
      <c r="J101" s="78">
        <v>0</v>
      </c>
    </row>
    <row r="102" spans="2:13">
      <c r="B102" s="110" t="s">
        <v>24</v>
      </c>
      <c r="C102" s="94" t="s">
        <v>54</v>
      </c>
      <c r="D102" s="94"/>
      <c r="E102" s="94"/>
      <c r="F102" s="94"/>
      <c r="G102" s="94"/>
      <c r="H102" s="94"/>
      <c r="I102" s="137" t="s">
        <v>86</v>
      </c>
      <c r="J102" s="78">
        <v>0</v>
      </c>
    </row>
    <row r="103" spans="2:13">
      <c r="B103" s="143" t="s">
        <v>154</v>
      </c>
      <c r="C103" s="143"/>
      <c r="D103" s="143"/>
      <c r="E103" s="143"/>
      <c r="F103" s="143"/>
      <c r="G103" s="143"/>
      <c r="H103" s="143"/>
      <c r="I103" s="90" t="s">
        <v>86</v>
      </c>
      <c r="J103" s="83">
        <f>SUM(J99:J102)</f>
        <v>429.41601781119999</v>
      </c>
    </row>
    <row r="104" spans="2:13">
      <c r="B104" s="101"/>
      <c r="C104" s="102"/>
      <c r="D104" s="102"/>
      <c r="E104" s="102"/>
      <c r="F104" s="102"/>
      <c r="G104" s="102"/>
      <c r="H104" s="102"/>
      <c r="I104" s="102"/>
      <c r="J104" s="102"/>
    </row>
    <row r="105" spans="2:13">
      <c r="B105" s="144" t="s">
        <v>155</v>
      </c>
      <c r="C105" s="144"/>
      <c r="D105" s="144"/>
      <c r="E105" s="144"/>
      <c r="F105" s="144"/>
      <c r="G105" s="144"/>
      <c r="H105" s="144"/>
      <c r="I105" s="144"/>
      <c r="J105" s="144"/>
    </row>
    <row r="106" spans="2:13">
      <c r="B106" s="145">
        <v>6</v>
      </c>
      <c r="C106" s="143" t="s">
        <v>156</v>
      </c>
      <c r="D106" s="143"/>
      <c r="E106" s="143"/>
      <c r="F106" s="143"/>
      <c r="G106" s="143"/>
      <c r="H106" s="143"/>
      <c r="I106" s="145" t="s">
        <v>42</v>
      </c>
      <c r="J106" s="145" t="s">
        <v>43</v>
      </c>
      <c r="L106" s="76" t="s">
        <v>44</v>
      </c>
      <c r="M106" s="76" t="s">
        <v>45</v>
      </c>
    </row>
    <row r="107" spans="2:13">
      <c r="B107" s="145" t="s">
        <v>16</v>
      </c>
      <c r="C107" s="138" t="s">
        <v>157</v>
      </c>
      <c r="D107" s="138"/>
      <c r="E107" s="138"/>
      <c r="F107" s="138"/>
      <c r="G107" s="138"/>
      <c r="H107" s="138"/>
      <c r="I107" s="111">
        <v>0.03</v>
      </c>
      <c r="J107" s="78">
        <f>TRUNC(((J131)*I107),2)</f>
        <v>115.95</v>
      </c>
      <c r="L107" s="100"/>
      <c r="M107" s="100" t="s">
        <v>212</v>
      </c>
    </row>
    <row r="108" spans="2:13">
      <c r="B108" s="145" t="s">
        <v>18</v>
      </c>
      <c r="C108" s="138" t="s">
        <v>158</v>
      </c>
      <c r="D108" s="138"/>
      <c r="E108" s="138"/>
      <c r="F108" s="138"/>
      <c r="G108" s="138"/>
      <c r="H108" s="138"/>
      <c r="I108" s="111">
        <v>0.06</v>
      </c>
      <c r="J108" s="78">
        <f>TRUNC(((J131+J107)*I108),2)</f>
        <v>238.87</v>
      </c>
      <c r="L108" s="100"/>
      <c r="M108" s="100" t="s">
        <v>213</v>
      </c>
    </row>
    <row r="109" spans="2:13">
      <c r="B109" s="145" t="s">
        <v>21</v>
      </c>
      <c r="C109" s="112" t="s">
        <v>159</v>
      </c>
      <c r="D109" s="112"/>
      <c r="E109" s="112"/>
      <c r="F109" s="112"/>
      <c r="G109" s="112"/>
      <c r="H109" s="112"/>
      <c r="I109" s="81"/>
      <c r="J109" s="113"/>
      <c r="L109" s="25"/>
      <c r="M109" s="25"/>
    </row>
    <row r="110" spans="2:13">
      <c r="B110" s="145" t="s">
        <v>160</v>
      </c>
      <c r="C110" s="138" t="s">
        <v>214</v>
      </c>
      <c r="D110" s="138"/>
      <c r="E110" s="138"/>
      <c r="F110" s="138"/>
      <c r="G110" s="138"/>
      <c r="H110" s="138"/>
      <c r="I110" s="116">
        <v>1.6500000000000001E-2</v>
      </c>
      <c r="J110" s="78">
        <f>TRUNC(I110*((J131+J107+J108)/(1-I115)),2)</f>
        <v>78.45</v>
      </c>
      <c r="L110" s="100"/>
      <c r="M110" s="100" t="s">
        <v>163</v>
      </c>
    </row>
    <row r="111" spans="2:13">
      <c r="B111" s="145" t="s">
        <v>164</v>
      </c>
      <c r="C111" s="138" t="s">
        <v>215</v>
      </c>
      <c r="D111" s="138"/>
      <c r="E111" s="138"/>
      <c r="F111" s="138"/>
      <c r="G111" s="138"/>
      <c r="H111" s="138"/>
      <c r="I111" s="116">
        <v>7.5999999999999998E-2</v>
      </c>
      <c r="J111" s="78">
        <f>TRUNC(I111*(J131+J107+J108)/(1-I115),2)</f>
        <v>361.38</v>
      </c>
      <c r="L111" s="100"/>
      <c r="M111" s="100" t="s">
        <v>166</v>
      </c>
    </row>
    <row r="112" spans="2:13">
      <c r="B112" s="145" t="s">
        <v>167</v>
      </c>
      <c r="C112" s="138" t="s">
        <v>168</v>
      </c>
      <c r="D112" s="138"/>
      <c r="E112" s="138"/>
      <c r="F112" s="138"/>
      <c r="G112" s="138"/>
      <c r="H112" s="138"/>
      <c r="I112" s="116">
        <v>0.02</v>
      </c>
      <c r="J112" s="78">
        <f>TRUNC(I112*(J131+J107+J108)/(1-I115),2)</f>
        <v>95.1</v>
      </c>
      <c r="L112" s="26"/>
      <c r="M112" s="26" t="s">
        <v>169</v>
      </c>
    </row>
    <row r="113" spans="2:13">
      <c r="B113" s="143" t="s">
        <v>170</v>
      </c>
      <c r="C113" s="143"/>
      <c r="D113" s="143"/>
      <c r="E113" s="143"/>
      <c r="F113" s="143"/>
      <c r="G113" s="143"/>
      <c r="H113" s="143"/>
      <c r="I113" s="116">
        <f>SUM(I107:I112)</f>
        <v>0.20249999999999999</v>
      </c>
      <c r="J113" s="83">
        <f>SUM(J107:J112)</f>
        <v>889.75</v>
      </c>
    </row>
    <row r="114" spans="2:13">
      <c r="B114" s="1"/>
      <c r="C114" s="52"/>
      <c r="D114" s="52"/>
      <c r="E114" s="52"/>
      <c r="F114" s="52"/>
      <c r="G114" s="52"/>
      <c r="H114" s="52"/>
      <c r="I114" s="52"/>
      <c r="J114" s="52"/>
      <c r="L114" s="25"/>
      <c r="M114" s="25"/>
    </row>
    <row r="115" spans="2:13">
      <c r="B115" s="117" t="s">
        <v>171</v>
      </c>
      <c r="C115" s="118" t="s">
        <v>172</v>
      </c>
      <c r="D115" s="118"/>
      <c r="E115" s="118"/>
      <c r="F115" s="118"/>
      <c r="G115" s="118"/>
      <c r="H115" s="118"/>
      <c r="I115" s="119">
        <f>I110+I111+I112</f>
        <v>0.1125</v>
      </c>
      <c r="J115" s="120"/>
    </row>
    <row r="116" spans="2:13">
      <c r="B116" s="5"/>
      <c r="C116" s="53">
        <v>100</v>
      </c>
      <c r="D116" s="53"/>
      <c r="E116" s="53"/>
      <c r="F116" s="53"/>
      <c r="G116" s="53"/>
      <c r="H116" s="53"/>
      <c r="I116" s="6"/>
      <c r="J116" s="7"/>
    </row>
    <row r="117" spans="2:13">
      <c r="B117" s="8"/>
      <c r="C117" s="9"/>
      <c r="D117" s="9"/>
      <c r="E117" s="9"/>
      <c r="F117" s="9"/>
      <c r="G117" s="9"/>
      <c r="H117" s="9"/>
      <c r="I117" s="6"/>
      <c r="J117" s="7"/>
    </row>
    <row r="118" spans="2:13">
      <c r="B118" s="5" t="s">
        <v>173</v>
      </c>
      <c r="C118" s="53" t="s">
        <v>174</v>
      </c>
      <c r="D118" s="53"/>
      <c r="E118" s="53"/>
      <c r="F118" s="53"/>
      <c r="G118" s="53"/>
      <c r="H118" s="53"/>
      <c r="I118" s="6"/>
      <c r="J118" s="7">
        <f>J33+J66+J75+J95+J103+J107+J108</f>
        <v>4220.1400178111999</v>
      </c>
    </row>
    <row r="119" spans="2:13">
      <c r="B119" s="5"/>
      <c r="C119" s="9"/>
      <c r="D119" s="9"/>
      <c r="E119" s="9"/>
      <c r="F119" s="9"/>
      <c r="G119" s="9"/>
      <c r="H119" s="9"/>
      <c r="I119" s="6"/>
      <c r="J119" s="7"/>
    </row>
    <row r="120" spans="2:13">
      <c r="B120" s="5" t="s">
        <v>175</v>
      </c>
      <c r="C120" s="53" t="s">
        <v>176</v>
      </c>
      <c r="D120" s="53"/>
      <c r="E120" s="53"/>
      <c r="F120" s="53"/>
      <c r="G120" s="53"/>
      <c r="H120" s="53"/>
      <c r="I120" s="6"/>
      <c r="J120" s="7">
        <f>TRUNC(J118/(1-I115),2)</f>
        <v>4755.08</v>
      </c>
    </row>
    <row r="121" spans="2:13">
      <c r="B121" s="5"/>
      <c r="C121" s="9"/>
      <c r="D121" s="9"/>
      <c r="E121" s="9"/>
      <c r="F121" s="9"/>
      <c r="G121" s="9"/>
      <c r="H121" s="9"/>
      <c r="I121" s="6"/>
      <c r="J121" s="7"/>
    </row>
    <row r="122" spans="2:13">
      <c r="B122" s="10"/>
      <c r="C122" s="51" t="s">
        <v>177</v>
      </c>
      <c r="D122" s="51"/>
      <c r="E122" s="51"/>
      <c r="F122" s="51"/>
      <c r="G122" s="51"/>
      <c r="H122" s="51"/>
      <c r="I122" s="11"/>
      <c r="J122" s="12">
        <f>J120-J118</f>
        <v>534.93998218880006</v>
      </c>
    </row>
    <row r="123" spans="2:13">
      <c r="B123" s="1"/>
      <c r="C123" s="1"/>
      <c r="D123" s="1"/>
      <c r="E123" s="1"/>
      <c r="F123" s="1"/>
      <c r="G123" s="1"/>
      <c r="H123" s="1"/>
      <c r="I123" s="1"/>
      <c r="J123" s="4"/>
    </row>
    <row r="124" spans="2:13">
      <c r="B124" s="136" t="s">
        <v>178</v>
      </c>
      <c r="C124" s="136"/>
      <c r="D124" s="136"/>
      <c r="E124" s="136"/>
      <c r="F124" s="136"/>
      <c r="G124" s="136"/>
      <c r="H124" s="136"/>
      <c r="I124" s="136"/>
      <c r="J124" s="136"/>
    </row>
    <row r="125" spans="2:13">
      <c r="B125" s="143" t="s">
        <v>179</v>
      </c>
      <c r="C125" s="143"/>
      <c r="D125" s="143"/>
      <c r="E125" s="143"/>
      <c r="F125" s="143"/>
      <c r="G125" s="143"/>
      <c r="H125" s="143"/>
      <c r="I125" s="143"/>
      <c r="J125" s="145" t="s">
        <v>43</v>
      </c>
    </row>
    <row r="126" spans="2:13">
      <c r="B126" s="137" t="s">
        <v>16</v>
      </c>
      <c r="C126" s="138" t="s">
        <v>40</v>
      </c>
      <c r="D126" s="138"/>
      <c r="E126" s="138"/>
      <c r="F126" s="138"/>
      <c r="G126" s="138"/>
      <c r="H126" s="138"/>
      <c r="I126" s="138"/>
      <c r="J126" s="78">
        <f>J33</f>
        <v>1622.364</v>
      </c>
    </row>
    <row r="127" spans="2:13">
      <c r="B127" s="137" t="s">
        <v>18</v>
      </c>
      <c r="C127" s="138" t="s">
        <v>56</v>
      </c>
      <c r="D127" s="138"/>
      <c r="E127" s="138"/>
      <c r="F127" s="138"/>
      <c r="G127" s="138"/>
      <c r="H127" s="138"/>
      <c r="I127" s="138"/>
      <c r="J127" s="78">
        <f>J66</f>
        <v>1660.51</v>
      </c>
    </row>
    <row r="128" spans="2:13">
      <c r="B128" s="137" t="s">
        <v>21</v>
      </c>
      <c r="C128" s="138" t="s">
        <v>103</v>
      </c>
      <c r="D128" s="138"/>
      <c r="E128" s="138"/>
      <c r="F128" s="138"/>
      <c r="G128" s="138"/>
      <c r="H128" s="138"/>
      <c r="I128" s="138"/>
      <c r="J128" s="78">
        <f>J75</f>
        <v>115.32</v>
      </c>
    </row>
    <row r="129" spans="2:10">
      <c r="B129" s="137" t="s">
        <v>24</v>
      </c>
      <c r="C129" s="138" t="s">
        <v>120</v>
      </c>
      <c r="D129" s="138"/>
      <c r="E129" s="138"/>
      <c r="F129" s="138"/>
      <c r="G129" s="138"/>
      <c r="H129" s="138"/>
      <c r="I129" s="138"/>
      <c r="J129" s="78">
        <f>J95</f>
        <v>37.71</v>
      </c>
    </row>
    <row r="130" spans="2:10">
      <c r="B130" s="137" t="s">
        <v>51</v>
      </c>
      <c r="C130" s="138" t="s">
        <v>149</v>
      </c>
      <c r="D130" s="138"/>
      <c r="E130" s="138"/>
      <c r="F130" s="138"/>
      <c r="G130" s="138"/>
      <c r="H130" s="138"/>
      <c r="I130" s="138"/>
      <c r="J130" s="78">
        <f>J103</f>
        <v>429.41601781119999</v>
      </c>
    </row>
    <row r="131" spans="2:10">
      <c r="B131" s="145"/>
      <c r="C131" s="143" t="s">
        <v>180</v>
      </c>
      <c r="D131" s="143"/>
      <c r="E131" s="143"/>
      <c r="F131" s="143"/>
      <c r="G131" s="143"/>
      <c r="H131" s="143"/>
      <c r="I131" s="143"/>
      <c r="J131" s="83">
        <f>SUM(J126:J130)</f>
        <v>3865.3200178112002</v>
      </c>
    </row>
    <row r="132" spans="2:10">
      <c r="B132" s="137" t="s">
        <v>53</v>
      </c>
      <c r="C132" s="138" t="s">
        <v>155</v>
      </c>
      <c r="D132" s="138"/>
      <c r="E132" s="138"/>
      <c r="F132" s="138"/>
      <c r="G132" s="138"/>
      <c r="H132" s="138"/>
      <c r="I132" s="138"/>
      <c r="J132" s="78">
        <f>J113</f>
        <v>889.75</v>
      </c>
    </row>
    <row r="133" spans="2:10" ht="18">
      <c r="B133" s="121" t="s">
        <v>181</v>
      </c>
      <c r="C133" s="121"/>
      <c r="D133" s="121"/>
      <c r="E133" s="121"/>
      <c r="F133" s="121"/>
      <c r="G133" s="121"/>
      <c r="H133" s="121"/>
      <c r="I133" s="121"/>
      <c r="J133" s="122">
        <f>TRUNC(J131+J132,2)</f>
        <v>4755.07</v>
      </c>
    </row>
    <row r="134" spans="2:10">
      <c r="B134" s="13"/>
      <c r="C134" s="13"/>
      <c r="D134" s="13"/>
      <c r="E134" s="13"/>
      <c r="F134" s="13"/>
      <c r="G134" s="13"/>
      <c r="H134" s="13"/>
      <c r="I134" s="13"/>
      <c r="J134" s="14"/>
    </row>
    <row r="135" spans="2:10">
      <c r="B135" s="13"/>
      <c r="C135" s="13"/>
      <c r="D135" s="13"/>
      <c r="E135" s="13"/>
      <c r="F135" s="13"/>
      <c r="G135" s="13"/>
      <c r="H135" s="13"/>
      <c r="I135" s="13"/>
      <c r="J135" s="13"/>
    </row>
    <row r="136" spans="2:10">
      <c r="B136" s="18" t="s">
        <v>216</v>
      </c>
      <c r="C136" s="19">
        <f>J133/J33</f>
        <v>2.9309513771262181</v>
      </c>
      <c r="D136" s="13"/>
      <c r="E136" s="13"/>
      <c r="F136" s="13"/>
      <c r="G136" s="13"/>
      <c r="H136" s="13"/>
      <c r="I136" s="13"/>
      <c r="J136" s="13"/>
    </row>
    <row r="137" spans="2:10">
      <c r="B137" s="15"/>
      <c r="C137" s="15"/>
      <c r="D137" s="16"/>
    </row>
    <row r="138" spans="2:10">
      <c r="B138" s="17"/>
      <c r="C138" s="13"/>
      <c r="D138" s="13"/>
    </row>
    <row r="139" spans="2:10">
      <c r="B139" s="17"/>
      <c r="C139" s="13"/>
      <c r="D139" s="13"/>
    </row>
  </sheetData>
  <mergeCells count="139">
    <mergeCell ref="B1:J1"/>
    <mergeCell ref="B2:J2"/>
    <mergeCell ref="B3:J3"/>
    <mergeCell ref="B4:J4"/>
    <mergeCell ref="B5:J5"/>
    <mergeCell ref="B6:J6"/>
    <mergeCell ref="C11:H11"/>
    <mergeCell ref="I11:J11"/>
    <mergeCell ref="C12:H12"/>
    <mergeCell ref="I12:J12"/>
    <mergeCell ref="B14:J14"/>
    <mergeCell ref="B15:C15"/>
    <mergeCell ref="D15:E15"/>
    <mergeCell ref="F15:J15"/>
    <mergeCell ref="B7:J7"/>
    <mergeCell ref="B8:J8"/>
    <mergeCell ref="C9:H9"/>
    <mergeCell ref="I9:J9"/>
    <mergeCell ref="C10:H10"/>
    <mergeCell ref="I10:J10"/>
    <mergeCell ref="C20:H20"/>
    <mergeCell ref="I20:J20"/>
    <mergeCell ref="C21:H21"/>
    <mergeCell ref="I21:J21"/>
    <mergeCell ref="C22:H22"/>
    <mergeCell ref="I22:J22"/>
    <mergeCell ref="B16:C16"/>
    <mergeCell ref="D16:E16"/>
    <mergeCell ref="F16:J16"/>
    <mergeCell ref="B18:J18"/>
    <mergeCell ref="C19:H19"/>
    <mergeCell ref="I19:J19"/>
    <mergeCell ref="C28:H28"/>
    <mergeCell ref="C29:H29"/>
    <mergeCell ref="C30:H30"/>
    <mergeCell ref="C31:H31"/>
    <mergeCell ref="C32:H32"/>
    <mergeCell ref="B33:I33"/>
    <mergeCell ref="C23:H23"/>
    <mergeCell ref="I23:J23"/>
    <mergeCell ref="B24:J24"/>
    <mergeCell ref="B25:J25"/>
    <mergeCell ref="C26:H26"/>
    <mergeCell ref="C27:H27"/>
    <mergeCell ref="B41:H41"/>
    <mergeCell ref="C42:H42"/>
    <mergeCell ref="C43:H43"/>
    <mergeCell ref="C44:H44"/>
    <mergeCell ref="C45:H45"/>
    <mergeCell ref="C46:H46"/>
    <mergeCell ref="B35:J35"/>
    <mergeCell ref="B36:H36"/>
    <mergeCell ref="C37:H37"/>
    <mergeCell ref="C38:H38"/>
    <mergeCell ref="B39:H39"/>
    <mergeCell ref="B40:J40"/>
    <mergeCell ref="C53:H53"/>
    <mergeCell ref="C54:H54"/>
    <mergeCell ref="C55:H55"/>
    <mergeCell ref="C56:H56"/>
    <mergeCell ref="C57:H57"/>
    <mergeCell ref="C58:H58"/>
    <mergeCell ref="C47:H47"/>
    <mergeCell ref="C48:H48"/>
    <mergeCell ref="C49:H49"/>
    <mergeCell ref="B50:H50"/>
    <mergeCell ref="B51:J51"/>
    <mergeCell ref="B52:H52"/>
    <mergeCell ref="C65:I65"/>
    <mergeCell ref="B66:I66"/>
    <mergeCell ref="B67:J67"/>
    <mergeCell ref="B68:J68"/>
    <mergeCell ref="C69:H69"/>
    <mergeCell ref="C70:H70"/>
    <mergeCell ref="B59:I59"/>
    <mergeCell ref="B60:J60"/>
    <mergeCell ref="B61:J61"/>
    <mergeCell ref="B62:I62"/>
    <mergeCell ref="C63:I63"/>
    <mergeCell ref="C64:I64"/>
    <mergeCell ref="B77:J77"/>
    <mergeCell ref="B78:H78"/>
    <mergeCell ref="C79:H79"/>
    <mergeCell ref="C80:H80"/>
    <mergeCell ref="C81:H81"/>
    <mergeCell ref="C82:H82"/>
    <mergeCell ref="C71:H71"/>
    <mergeCell ref="C72:H72"/>
    <mergeCell ref="C73:H73"/>
    <mergeCell ref="C74:H74"/>
    <mergeCell ref="B75:H75"/>
    <mergeCell ref="B76:J76"/>
    <mergeCell ref="B89:H89"/>
    <mergeCell ref="B90:J90"/>
    <mergeCell ref="B91:J91"/>
    <mergeCell ref="B92:I92"/>
    <mergeCell ref="C93:I93"/>
    <mergeCell ref="C94:I94"/>
    <mergeCell ref="C83:H83"/>
    <mergeCell ref="C84:H84"/>
    <mergeCell ref="B85:H85"/>
    <mergeCell ref="B86:J86"/>
    <mergeCell ref="B87:H87"/>
    <mergeCell ref="C88:H88"/>
    <mergeCell ref="C101:H101"/>
    <mergeCell ref="C102:H102"/>
    <mergeCell ref="B103:H103"/>
    <mergeCell ref="B104:J104"/>
    <mergeCell ref="B105:J105"/>
    <mergeCell ref="C106:H106"/>
    <mergeCell ref="B95:I95"/>
    <mergeCell ref="B96:J96"/>
    <mergeCell ref="B97:J97"/>
    <mergeCell ref="C98:H98"/>
    <mergeCell ref="C99:H99"/>
    <mergeCell ref="C100:H100"/>
    <mergeCell ref="B113:H113"/>
    <mergeCell ref="C114:J114"/>
    <mergeCell ref="C115:H115"/>
    <mergeCell ref="C116:H116"/>
    <mergeCell ref="C118:H118"/>
    <mergeCell ref="C120:H120"/>
    <mergeCell ref="C107:H107"/>
    <mergeCell ref="C108:H108"/>
    <mergeCell ref="C109:H109"/>
    <mergeCell ref="C110:H110"/>
    <mergeCell ref="C111:H111"/>
    <mergeCell ref="C112:H112"/>
    <mergeCell ref="C129:I129"/>
    <mergeCell ref="C130:I130"/>
    <mergeCell ref="C131:I131"/>
    <mergeCell ref="C132:I132"/>
    <mergeCell ref="B133:I133"/>
    <mergeCell ref="C122:H122"/>
    <mergeCell ref="B124:J124"/>
    <mergeCell ref="B125:I125"/>
    <mergeCell ref="C126:I126"/>
    <mergeCell ref="C127:I127"/>
    <mergeCell ref="C128:I12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52"/>
  <sheetViews>
    <sheetView showGridLines="0" tabSelected="1" topLeftCell="A135" zoomScale="80" zoomScaleNormal="80" workbookViewId="0">
      <selection activeCell="J151" sqref="J151"/>
    </sheetView>
  </sheetViews>
  <sheetFormatPr defaultRowHeight="15"/>
  <cols>
    <col min="2" max="2" width="10.42578125" customWidth="1"/>
    <col min="3" max="3" width="49.5703125" bestFit="1" customWidth="1"/>
    <col min="8" max="8" width="9" bestFit="1" customWidth="1"/>
    <col min="9" max="9" width="9.28515625" bestFit="1" customWidth="1"/>
    <col min="10" max="10" width="23.7109375" customWidth="1"/>
    <col min="11" max="11" width="11.85546875" bestFit="1" customWidth="1"/>
    <col min="12" max="12" width="25.85546875" style="22" customWidth="1"/>
    <col min="13" max="13" width="63.42578125" style="22" customWidth="1"/>
  </cols>
  <sheetData>
    <row r="1" spans="2:10" ht="30" customHeight="1">
      <c r="B1" s="62" t="s">
        <v>10</v>
      </c>
      <c r="C1" s="62"/>
      <c r="D1" s="62"/>
      <c r="E1" s="62"/>
      <c r="F1" s="62"/>
      <c r="G1" s="62"/>
      <c r="H1" s="62"/>
      <c r="I1" s="62"/>
      <c r="J1" s="62"/>
    </row>
    <row r="2" spans="2:10" ht="14.45" customHeight="1">
      <c r="B2" s="63" t="s">
        <v>11</v>
      </c>
      <c r="C2" s="63"/>
      <c r="D2" s="63"/>
      <c r="E2" s="63"/>
      <c r="F2" s="63"/>
      <c r="G2" s="63"/>
      <c r="H2" s="63"/>
      <c r="I2" s="63"/>
      <c r="J2" s="63"/>
    </row>
    <row r="3" spans="2:10">
      <c r="B3" s="63" t="s">
        <v>12</v>
      </c>
      <c r="C3" s="63"/>
      <c r="D3" s="63"/>
      <c r="E3" s="63"/>
      <c r="F3" s="63"/>
      <c r="G3" s="63"/>
      <c r="H3" s="63"/>
      <c r="I3" s="63"/>
      <c r="J3" s="63"/>
    </row>
    <row r="4" spans="2:10">
      <c r="B4" s="64" t="s">
        <v>13</v>
      </c>
      <c r="C4" s="64"/>
      <c r="D4" s="64"/>
      <c r="E4" s="64"/>
      <c r="F4" s="64"/>
      <c r="G4" s="64"/>
      <c r="H4" s="64"/>
      <c r="I4" s="64"/>
      <c r="J4" s="64"/>
    </row>
    <row r="5" spans="2:10" ht="14.45" customHeight="1">
      <c r="B5" s="59"/>
      <c r="C5" s="59"/>
      <c r="D5" s="59"/>
      <c r="E5" s="59"/>
      <c r="F5" s="59"/>
      <c r="G5" s="59"/>
      <c r="H5" s="59"/>
      <c r="I5" s="59"/>
      <c r="J5" s="59"/>
    </row>
    <row r="6" spans="2:10">
      <c r="B6" s="65" t="s">
        <v>217</v>
      </c>
      <c r="C6" s="65"/>
      <c r="D6" s="65"/>
      <c r="E6" s="65"/>
      <c r="F6" s="65"/>
      <c r="G6" s="65"/>
      <c r="H6" s="65"/>
      <c r="I6" s="65"/>
      <c r="J6" s="65"/>
    </row>
    <row r="7" spans="2:10">
      <c r="B7" s="66"/>
      <c r="C7" s="66"/>
      <c r="D7" s="66"/>
      <c r="E7" s="66"/>
      <c r="F7" s="66"/>
      <c r="G7" s="66"/>
      <c r="H7" s="66"/>
      <c r="I7" s="66"/>
      <c r="J7" s="66"/>
    </row>
    <row r="8" spans="2:10">
      <c r="B8" s="136" t="s">
        <v>15</v>
      </c>
      <c r="C8" s="136"/>
      <c r="D8" s="136"/>
      <c r="E8" s="136"/>
      <c r="F8" s="136"/>
      <c r="G8" s="136"/>
      <c r="H8" s="136"/>
      <c r="I8" s="136"/>
      <c r="J8" s="136"/>
    </row>
    <row r="9" spans="2:10">
      <c r="B9" s="137" t="s">
        <v>16</v>
      </c>
      <c r="C9" s="138" t="s">
        <v>17</v>
      </c>
      <c r="D9" s="138"/>
      <c r="E9" s="138"/>
      <c r="F9" s="138"/>
      <c r="G9" s="138"/>
      <c r="H9" s="138"/>
      <c r="I9" s="139">
        <v>44832</v>
      </c>
      <c r="J9" s="140"/>
    </row>
    <row r="10" spans="2:10">
      <c r="B10" s="137" t="s">
        <v>18</v>
      </c>
      <c r="C10" s="138" t="s">
        <v>19</v>
      </c>
      <c r="D10" s="138"/>
      <c r="E10" s="138"/>
      <c r="F10" s="138"/>
      <c r="G10" s="138"/>
      <c r="H10" s="138"/>
      <c r="I10" s="140" t="s">
        <v>20</v>
      </c>
      <c r="J10" s="140"/>
    </row>
    <row r="11" spans="2:10" ht="15" customHeight="1">
      <c r="B11" s="137" t="s">
        <v>21</v>
      </c>
      <c r="C11" s="138" t="s">
        <v>22</v>
      </c>
      <c r="D11" s="138"/>
      <c r="E11" s="138"/>
      <c r="F11" s="138"/>
      <c r="G11" s="138"/>
      <c r="H11" s="138"/>
      <c r="I11" s="141" t="s">
        <v>23</v>
      </c>
      <c r="J11" s="140"/>
    </row>
    <row r="12" spans="2:10">
      <c r="B12" s="137" t="s">
        <v>24</v>
      </c>
      <c r="C12" s="138" t="s">
        <v>25</v>
      </c>
      <c r="D12" s="138"/>
      <c r="E12" s="138"/>
      <c r="F12" s="138"/>
      <c r="G12" s="138"/>
      <c r="H12" s="138"/>
      <c r="I12" s="140">
        <v>12</v>
      </c>
      <c r="J12" s="140"/>
    </row>
    <row r="13" spans="2:10" ht="14.45" customHeight="1">
      <c r="B13" s="1"/>
      <c r="C13" s="2"/>
      <c r="D13" s="2"/>
      <c r="E13" s="2"/>
      <c r="F13" s="2"/>
      <c r="G13" s="2"/>
      <c r="H13" s="2"/>
      <c r="I13" s="1"/>
      <c r="J13" s="1"/>
    </row>
    <row r="14" spans="2:10">
      <c r="B14" s="136" t="s">
        <v>26</v>
      </c>
      <c r="C14" s="136"/>
      <c r="D14" s="136"/>
      <c r="E14" s="136"/>
      <c r="F14" s="136"/>
      <c r="G14" s="136"/>
      <c r="H14" s="136"/>
      <c r="I14" s="136"/>
      <c r="J14" s="136"/>
    </row>
    <row r="15" spans="2:10">
      <c r="B15" s="140" t="s">
        <v>27</v>
      </c>
      <c r="C15" s="140"/>
      <c r="D15" s="140" t="s">
        <v>28</v>
      </c>
      <c r="E15" s="140"/>
      <c r="F15" s="140" t="s">
        <v>29</v>
      </c>
      <c r="G15" s="140"/>
      <c r="H15" s="140"/>
      <c r="I15" s="140"/>
      <c r="J15" s="140"/>
    </row>
    <row r="16" spans="2:10">
      <c r="B16" s="140" t="s">
        <v>30</v>
      </c>
      <c r="C16" s="140"/>
      <c r="D16" s="140" t="s">
        <v>31</v>
      </c>
      <c r="E16" s="140"/>
      <c r="F16" s="140">
        <v>4</v>
      </c>
      <c r="G16" s="140"/>
      <c r="H16" s="140"/>
      <c r="I16" s="140"/>
      <c r="J16" s="140"/>
    </row>
    <row r="17" spans="2:13" ht="14.45" customHeight="1">
      <c r="B17" s="1"/>
      <c r="C17" s="2"/>
      <c r="D17" s="2"/>
      <c r="E17" s="2"/>
      <c r="F17" s="2"/>
      <c r="G17" s="2"/>
      <c r="H17" s="2"/>
      <c r="I17" s="1"/>
      <c r="J17" s="1"/>
    </row>
    <row r="18" spans="2:13">
      <c r="B18" s="136" t="s">
        <v>32</v>
      </c>
      <c r="C18" s="136"/>
      <c r="D18" s="136"/>
      <c r="E18" s="136"/>
      <c r="F18" s="136"/>
      <c r="G18" s="136"/>
      <c r="H18" s="136"/>
      <c r="I18" s="136"/>
      <c r="J18" s="136"/>
    </row>
    <row r="19" spans="2:13">
      <c r="B19" s="137">
        <v>1</v>
      </c>
      <c r="C19" s="138" t="s">
        <v>33</v>
      </c>
      <c r="D19" s="138"/>
      <c r="E19" s="138"/>
      <c r="F19" s="138"/>
      <c r="G19" s="138"/>
      <c r="H19" s="138"/>
      <c r="I19" s="140" t="s">
        <v>30</v>
      </c>
      <c r="J19" s="140"/>
    </row>
    <row r="20" spans="2:13">
      <c r="B20" s="137">
        <v>2</v>
      </c>
      <c r="C20" s="138" t="s">
        <v>34</v>
      </c>
      <c r="D20" s="138"/>
      <c r="E20" s="138"/>
      <c r="F20" s="138"/>
      <c r="G20" s="138"/>
      <c r="H20" s="138"/>
      <c r="I20" s="140" t="s">
        <v>35</v>
      </c>
      <c r="J20" s="140"/>
    </row>
    <row r="21" spans="2:13">
      <c r="B21" s="137">
        <v>3</v>
      </c>
      <c r="C21" s="138" t="s">
        <v>36</v>
      </c>
      <c r="D21" s="138"/>
      <c r="E21" s="138"/>
      <c r="F21" s="138"/>
      <c r="G21" s="138"/>
      <c r="H21" s="138"/>
      <c r="I21" s="146">
        <f>'Agente de Portaria Diurno'!J27</f>
        <v>1584.54</v>
      </c>
      <c r="J21" s="147"/>
    </row>
    <row r="22" spans="2:13">
      <c r="B22" s="137">
        <v>4</v>
      </c>
      <c r="C22" s="138" t="s">
        <v>37</v>
      </c>
      <c r="D22" s="138"/>
      <c r="E22" s="138"/>
      <c r="F22" s="138"/>
      <c r="G22" s="138"/>
      <c r="H22" s="138"/>
      <c r="I22" s="143" t="s">
        <v>218</v>
      </c>
      <c r="J22" s="143"/>
    </row>
    <row r="23" spans="2:13">
      <c r="B23" s="137">
        <v>5</v>
      </c>
      <c r="C23" s="138" t="s">
        <v>39</v>
      </c>
      <c r="D23" s="138"/>
      <c r="E23" s="138"/>
      <c r="F23" s="138"/>
      <c r="G23" s="138"/>
      <c r="H23" s="138"/>
      <c r="I23" s="139">
        <v>43891</v>
      </c>
      <c r="J23" s="140"/>
    </row>
    <row r="24" spans="2:13">
      <c r="B24" s="59"/>
      <c r="C24" s="59"/>
      <c r="D24" s="59"/>
      <c r="E24" s="59"/>
      <c r="F24" s="59"/>
      <c r="G24" s="59"/>
      <c r="H24" s="59"/>
      <c r="I24" s="59"/>
      <c r="J24" s="59"/>
    </row>
    <row r="25" spans="2:13">
      <c r="B25" s="144" t="s">
        <v>40</v>
      </c>
      <c r="C25" s="144"/>
      <c r="D25" s="144"/>
      <c r="E25" s="144"/>
      <c r="F25" s="144"/>
      <c r="G25" s="144"/>
      <c r="H25" s="144"/>
      <c r="I25" s="144"/>
      <c r="J25" s="144"/>
    </row>
    <row r="26" spans="2:13">
      <c r="B26" s="145">
        <v>1</v>
      </c>
      <c r="C26" s="143" t="s">
        <v>41</v>
      </c>
      <c r="D26" s="143"/>
      <c r="E26" s="143"/>
      <c r="F26" s="143"/>
      <c r="G26" s="143"/>
      <c r="H26" s="143"/>
      <c r="I26" s="145" t="s">
        <v>42</v>
      </c>
      <c r="J26" s="145" t="s">
        <v>43</v>
      </c>
      <c r="L26" s="76" t="s">
        <v>44</v>
      </c>
      <c r="M26" s="76" t="s">
        <v>45</v>
      </c>
    </row>
    <row r="27" spans="2:13">
      <c r="B27" s="145" t="s">
        <v>16</v>
      </c>
      <c r="C27" s="138" t="s">
        <v>46</v>
      </c>
      <c r="D27" s="138"/>
      <c r="E27" s="138"/>
      <c r="F27" s="138"/>
      <c r="G27" s="138"/>
      <c r="H27" s="138"/>
      <c r="I27" s="77"/>
      <c r="J27" s="78">
        <f>I21</f>
        <v>1584.54</v>
      </c>
      <c r="L27" s="79"/>
      <c r="M27" s="80" t="s">
        <v>91</v>
      </c>
    </row>
    <row r="28" spans="2:13" ht="14.45">
      <c r="B28" s="145" t="s">
        <v>18</v>
      </c>
      <c r="C28" s="138" t="s">
        <v>48</v>
      </c>
      <c r="D28" s="138"/>
      <c r="E28" s="138"/>
      <c r="F28" s="138"/>
      <c r="G28" s="138"/>
      <c r="H28" s="138"/>
      <c r="I28" s="81"/>
      <c r="J28" s="78">
        <v>0</v>
      </c>
    </row>
    <row r="29" spans="2:13" ht="14.45">
      <c r="B29" s="145" t="s">
        <v>21</v>
      </c>
      <c r="C29" s="138" t="s">
        <v>49</v>
      </c>
      <c r="D29" s="138"/>
      <c r="E29" s="138"/>
      <c r="F29" s="138"/>
      <c r="G29" s="138"/>
      <c r="H29" s="138"/>
      <c r="I29" s="81"/>
      <c r="J29" s="78">
        <v>0</v>
      </c>
    </row>
    <row r="30" spans="2:13" ht="14.45">
      <c r="B30" s="145" t="s">
        <v>24</v>
      </c>
      <c r="C30" s="138" t="s">
        <v>50</v>
      </c>
      <c r="D30" s="138"/>
      <c r="E30" s="138"/>
      <c r="F30" s="138"/>
      <c r="G30" s="138"/>
      <c r="H30" s="138"/>
      <c r="I30" s="81">
        <v>0.2</v>
      </c>
      <c r="J30" s="78">
        <f>J27*I30</f>
        <v>316.90800000000002</v>
      </c>
      <c r="K30" s="22"/>
    </row>
    <row r="31" spans="2:13" ht="14.45">
      <c r="B31" s="145" t="s">
        <v>51</v>
      </c>
      <c r="C31" s="138" t="s">
        <v>52</v>
      </c>
      <c r="D31" s="138"/>
      <c r="E31" s="138"/>
      <c r="F31" s="138"/>
      <c r="G31" s="138"/>
      <c r="H31" s="138"/>
      <c r="I31" s="82"/>
      <c r="J31" s="78">
        <v>0</v>
      </c>
    </row>
    <row r="32" spans="2:13">
      <c r="B32" s="145" t="s">
        <v>53</v>
      </c>
      <c r="C32" s="138" t="s">
        <v>219</v>
      </c>
      <c r="D32" s="138"/>
      <c r="E32" s="138"/>
      <c r="F32" s="138"/>
      <c r="G32" s="138"/>
      <c r="H32" s="138"/>
      <c r="I32" s="81"/>
      <c r="J32" s="78">
        <f>TRUNC(J27*I32,2)</f>
        <v>0</v>
      </c>
      <c r="M32" s="40"/>
    </row>
    <row r="33" spans="2:13">
      <c r="B33" s="143" t="s">
        <v>55</v>
      </c>
      <c r="C33" s="143"/>
      <c r="D33" s="143"/>
      <c r="E33" s="143"/>
      <c r="F33" s="143"/>
      <c r="G33" s="143"/>
      <c r="H33" s="143"/>
      <c r="I33" s="143"/>
      <c r="J33" s="83">
        <f>SUM(J27:J32)</f>
        <v>1901.4479999999999</v>
      </c>
    </row>
    <row r="34" spans="2:13" ht="14.45">
      <c r="B34" s="3"/>
      <c r="C34" s="3"/>
      <c r="D34" s="3"/>
      <c r="E34" s="3"/>
      <c r="F34" s="3"/>
      <c r="G34" s="3"/>
      <c r="H34" s="3"/>
      <c r="I34" s="3"/>
      <c r="J34" s="4"/>
    </row>
    <row r="35" spans="2:13">
      <c r="B35" s="144" t="s">
        <v>56</v>
      </c>
      <c r="C35" s="144"/>
      <c r="D35" s="144"/>
      <c r="E35" s="144"/>
      <c r="F35" s="144"/>
      <c r="G35" s="144"/>
      <c r="H35" s="144"/>
      <c r="I35" s="144"/>
      <c r="J35" s="144"/>
    </row>
    <row r="36" spans="2:13">
      <c r="B36" s="84" t="s">
        <v>57</v>
      </c>
      <c r="C36" s="84"/>
      <c r="D36" s="84"/>
      <c r="E36" s="84"/>
      <c r="F36" s="84"/>
      <c r="G36" s="84"/>
      <c r="H36" s="84"/>
      <c r="I36" s="85" t="s">
        <v>42</v>
      </c>
      <c r="J36" s="85" t="s">
        <v>43</v>
      </c>
      <c r="L36" s="76" t="s">
        <v>44</v>
      </c>
      <c r="M36" s="76" t="s">
        <v>45</v>
      </c>
    </row>
    <row r="37" spans="2:13" ht="25.5">
      <c r="B37" s="145" t="s">
        <v>16</v>
      </c>
      <c r="C37" s="138" t="s">
        <v>58</v>
      </c>
      <c r="D37" s="138"/>
      <c r="E37" s="138"/>
      <c r="F37" s="138"/>
      <c r="G37" s="138"/>
      <c r="H37" s="138"/>
      <c r="I37" s="86">
        <v>8.3333000000000004E-2</v>
      </c>
      <c r="J37" s="78">
        <f>TRUNC($J$33*I37,2)</f>
        <v>158.44999999999999</v>
      </c>
      <c r="K37" s="20"/>
      <c r="L37" s="79"/>
      <c r="M37" s="87" t="s">
        <v>59</v>
      </c>
    </row>
    <row r="38" spans="2:13" ht="25.5">
      <c r="B38" s="145" t="s">
        <v>18</v>
      </c>
      <c r="C38" s="138" t="s">
        <v>60</v>
      </c>
      <c r="D38" s="138"/>
      <c r="E38" s="138"/>
      <c r="F38" s="138"/>
      <c r="G38" s="138"/>
      <c r="H38" s="138"/>
      <c r="I38" s="88">
        <v>0.121</v>
      </c>
      <c r="J38" s="78">
        <f>TRUNC($J$33*I38,2)</f>
        <v>230.07</v>
      </c>
      <c r="K38" s="20"/>
      <c r="L38" s="89" t="s">
        <v>61</v>
      </c>
      <c r="M38" s="87" t="s">
        <v>62</v>
      </c>
    </row>
    <row r="39" spans="2:13">
      <c r="B39" s="143" t="s">
        <v>63</v>
      </c>
      <c r="C39" s="143"/>
      <c r="D39" s="143"/>
      <c r="E39" s="143"/>
      <c r="F39" s="143"/>
      <c r="G39" s="143"/>
      <c r="H39" s="143"/>
      <c r="I39" s="90">
        <f>SUM(I37:I38)</f>
        <v>0.20433299999999999</v>
      </c>
      <c r="J39" s="83">
        <f>SUM(J37:J38)</f>
        <v>388.52</v>
      </c>
      <c r="K39" s="21"/>
    </row>
    <row r="40" spans="2:13" ht="14.45">
      <c r="B40" s="57"/>
      <c r="C40" s="58"/>
      <c r="D40" s="58"/>
      <c r="E40" s="58"/>
      <c r="F40" s="58"/>
      <c r="G40" s="58"/>
      <c r="H40" s="58"/>
      <c r="I40" s="58"/>
      <c r="J40" s="58"/>
    </row>
    <row r="41" spans="2:13">
      <c r="B41" s="84" t="s">
        <v>64</v>
      </c>
      <c r="C41" s="84"/>
      <c r="D41" s="84"/>
      <c r="E41" s="84"/>
      <c r="F41" s="84"/>
      <c r="G41" s="84"/>
      <c r="H41" s="84"/>
      <c r="I41" s="85" t="s">
        <v>42</v>
      </c>
      <c r="J41" s="85" t="s">
        <v>43</v>
      </c>
      <c r="L41" s="76" t="s">
        <v>44</v>
      </c>
      <c r="M41" s="76" t="s">
        <v>45</v>
      </c>
    </row>
    <row r="42" spans="2:13">
      <c r="B42" s="145" t="s">
        <v>16</v>
      </c>
      <c r="C42" s="138" t="s">
        <v>65</v>
      </c>
      <c r="D42" s="138"/>
      <c r="E42" s="138"/>
      <c r="F42" s="138"/>
      <c r="G42" s="138"/>
      <c r="H42" s="138"/>
      <c r="I42" s="86">
        <v>0.2</v>
      </c>
      <c r="J42" s="78">
        <f>TRUNC(($J$33+$J$39)*$I$42,2)</f>
        <v>457.99</v>
      </c>
      <c r="L42" s="79"/>
      <c r="M42" s="23" t="s">
        <v>66</v>
      </c>
    </row>
    <row r="43" spans="2:13">
      <c r="B43" s="145" t="s">
        <v>18</v>
      </c>
      <c r="C43" s="138" t="s">
        <v>67</v>
      </c>
      <c r="D43" s="138"/>
      <c r="E43" s="138"/>
      <c r="F43" s="138"/>
      <c r="G43" s="138"/>
      <c r="H43" s="138"/>
      <c r="I43" s="86">
        <v>2.5000000000000001E-2</v>
      </c>
      <c r="J43" s="78">
        <f>TRUNC(($J$33+$J$39)*$I$43,2)</f>
        <v>57.24</v>
      </c>
      <c r="L43" s="79"/>
      <c r="M43" s="23" t="s">
        <v>68</v>
      </c>
    </row>
    <row r="44" spans="2:13">
      <c r="B44" s="145" t="s">
        <v>21</v>
      </c>
      <c r="C44" s="138" t="s">
        <v>69</v>
      </c>
      <c r="D44" s="138"/>
      <c r="E44" s="138"/>
      <c r="F44" s="138"/>
      <c r="G44" s="138"/>
      <c r="H44" s="138"/>
      <c r="I44" s="86">
        <v>0.03</v>
      </c>
      <c r="J44" s="78">
        <f>TRUNC(($J$33+$J$39)*$I$44,2)</f>
        <v>68.69</v>
      </c>
      <c r="L44" s="89" t="s">
        <v>70</v>
      </c>
      <c r="M44" s="23" t="s">
        <v>71</v>
      </c>
    </row>
    <row r="45" spans="2:13">
      <c r="B45" s="145" t="s">
        <v>24</v>
      </c>
      <c r="C45" s="138" t="s">
        <v>72</v>
      </c>
      <c r="D45" s="138"/>
      <c r="E45" s="138"/>
      <c r="F45" s="138"/>
      <c r="G45" s="138"/>
      <c r="H45" s="138"/>
      <c r="I45" s="86">
        <v>1.4999999999999999E-2</v>
      </c>
      <c r="J45" s="78">
        <f>TRUNC(($J$33+$J$39)*$I$45,2)</f>
        <v>34.340000000000003</v>
      </c>
      <c r="L45" s="79"/>
      <c r="M45" s="23" t="s">
        <v>73</v>
      </c>
    </row>
    <row r="46" spans="2:13">
      <c r="B46" s="145" t="s">
        <v>51</v>
      </c>
      <c r="C46" s="138" t="s">
        <v>74</v>
      </c>
      <c r="D46" s="138"/>
      <c r="E46" s="138"/>
      <c r="F46" s="138"/>
      <c r="G46" s="138"/>
      <c r="H46" s="138"/>
      <c r="I46" s="86">
        <v>0.01</v>
      </c>
      <c r="J46" s="78">
        <f>TRUNC(($J$33+$J$39)*$I$46,2)</f>
        <v>22.89</v>
      </c>
      <c r="L46" s="79"/>
      <c r="M46" s="23" t="s">
        <v>75</v>
      </c>
    </row>
    <row r="47" spans="2:13">
      <c r="B47" s="145" t="s">
        <v>53</v>
      </c>
      <c r="C47" s="138" t="s">
        <v>76</v>
      </c>
      <c r="D47" s="138"/>
      <c r="E47" s="138"/>
      <c r="F47" s="138"/>
      <c r="G47" s="138"/>
      <c r="H47" s="138"/>
      <c r="I47" s="86">
        <v>6.0000000000000001E-3</v>
      </c>
      <c r="J47" s="78">
        <f>TRUNC(($J$33+$J$39)*$I$47,2)</f>
        <v>13.73</v>
      </c>
      <c r="L47" s="79"/>
      <c r="M47" s="24" t="s">
        <v>77</v>
      </c>
    </row>
    <row r="48" spans="2:13">
      <c r="B48" s="145" t="s">
        <v>78</v>
      </c>
      <c r="C48" s="138" t="s">
        <v>79</v>
      </c>
      <c r="D48" s="138"/>
      <c r="E48" s="138"/>
      <c r="F48" s="138"/>
      <c r="G48" s="138"/>
      <c r="H48" s="138"/>
      <c r="I48" s="86">
        <v>2E-3</v>
      </c>
      <c r="J48" s="78">
        <f>TRUNC(($J$33+$J$39)*$I$48,2)</f>
        <v>4.57</v>
      </c>
      <c r="L48" s="79"/>
      <c r="M48" s="23" t="s">
        <v>75</v>
      </c>
    </row>
    <row r="49" spans="2:13">
      <c r="B49" s="145" t="s">
        <v>80</v>
      </c>
      <c r="C49" s="138" t="s">
        <v>81</v>
      </c>
      <c r="D49" s="138"/>
      <c r="E49" s="138"/>
      <c r="F49" s="138"/>
      <c r="G49" s="138"/>
      <c r="H49" s="138"/>
      <c r="I49" s="86">
        <v>0.08</v>
      </c>
      <c r="J49" s="78">
        <f>TRUNC(($J$33+$J$39)*$I$49,2)</f>
        <v>183.19</v>
      </c>
      <c r="L49" s="79"/>
      <c r="M49" s="23" t="s">
        <v>82</v>
      </c>
    </row>
    <row r="50" spans="2:13">
      <c r="B50" s="143" t="s">
        <v>83</v>
      </c>
      <c r="C50" s="143"/>
      <c r="D50" s="143"/>
      <c r="E50" s="143"/>
      <c r="F50" s="143"/>
      <c r="G50" s="143"/>
      <c r="H50" s="143"/>
      <c r="I50" s="90">
        <f>SUM(I42:I49)</f>
        <v>0.36800000000000005</v>
      </c>
      <c r="J50" s="83">
        <f>SUM(J42:J49)</f>
        <v>842.6400000000001</v>
      </c>
    </row>
    <row r="51" spans="2:13">
      <c r="B51" s="91"/>
      <c r="C51" s="91"/>
      <c r="D51" s="91"/>
      <c r="E51" s="91"/>
      <c r="F51" s="91"/>
      <c r="G51" s="91"/>
      <c r="H51" s="91"/>
      <c r="I51" s="91"/>
      <c r="J51" s="92"/>
    </row>
    <row r="52" spans="2:13">
      <c r="B52" s="84" t="s">
        <v>84</v>
      </c>
      <c r="C52" s="84"/>
      <c r="D52" s="84"/>
      <c r="E52" s="84"/>
      <c r="F52" s="84"/>
      <c r="G52" s="84"/>
      <c r="H52" s="84"/>
      <c r="I52" s="93"/>
      <c r="J52" s="85" t="s">
        <v>43</v>
      </c>
      <c r="L52" s="76" t="s">
        <v>44</v>
      </c>
      <c r="M52" s="76" t="s">
        <v>45</v>
      </c>
    </row>
    <row r="53" spans="2:13" ht="25.5">
      <c r="B53" s="145" t="s">
        <v>16</v>
      </c>
      <c r="C53" s="94" t="s">
        <v>85</v>
      </c>
      <c r="D53" s="94"/>
      <c r="E53" s="94"/>
      <c r="F53" s="94"/>
      <c r="G53" s="94"/>
      <c r="H53" s="94"/>
      <c r="I53" s="137" t="s">
        <v>86</v>
      </c>
      <c r="J53" s="95">
        <f>TRUNC((4.05*2*15)-(6%*J27),2)</f>
        <v>26.42</v>
      </c>
      <c r="L53" s="96" t="s">
        <v>87</v>
      </c>
      <c r="M53" s="96" t="s">
        <v>88</v>
      </c>
    </row>
    <row r="54" spans="2:13">
      <c r="B54" s="145" t="s">
        <v>18</v>
      </c>
      <c r="C54" s="94" t="str">
        <f>'Agente de Portaria Diurno'!C54</f>
        <v xml:space="preserve">Auxílio-Refeição/Alimentação e Cesta Básica [(R$ 18,00 - R$ 1,80) x 15 ]  </v>
      </c>
      <c r="D54" s="94"/>
      <c r="E54" s="94"/>
      <c r="F54" s="94"/>
      <c r="G54" s="94"/>
      <c r="H54" s="94"/>
      <c r="I54" s="137" t="s">
        <v>86</v>
      </c>
      <c r="J54" s="95">
        <f>TRUNC(((21-2.1)*15))</f>
        <v>283</v>
      </c>
      <c r="L54" s="80" t="s">
        <v>90</v>
      </c>
      <c r="M54" s="80" t="s">
        <v>91</v>
      </c>
    </row>
    <row r="55" spans="2:13">
      <c r="B55" s="145" t="s">
        <v>21</v>
      </c>
      <c r="C55" s="97" t="s">
        <v>220</v>
      </c>
      <c r="D55" s="98"/>
      <c r="E55" s="98"/>
      <c r="F55" s="98"/>
      <c r="G55" s="98"/>
      <c r="H55" s="99"/>
      <c r="I55" s="137" t="s">
        <v>86</v>
      </c>
      <c r="J55" s="95">
        <v>17</v>
      </c>
      <c r="L55" s="100"/>
      <c r="M55" s="80"/>
    </row>
    <row r="56" spans="2:13">
      <c r="B56" s="145" t="s">
        <v>24</v>
      </c>
      <c r="C56" s="94" t="s">
        <v>208</v>
      </c>
      <c r="D56" s="94"/>
      <c r="E56" s="94"/>
      <c r="F56" s="94"/>
      <c r="G56" s="94"/>
      <c r="H56" s="94"/>
      <c r="I56" s="137" t="s">
        <v>86</v>
      </c>
      <c r="J56" s="95">
        <v>28</v>
      </c>
      <c r="L56" s="79"/>
      <c r="M56" s="80"/>
    </row>
    <row r="57" spans="2:13">
      <c r="B57" s="145" t="s">
        <v>51</v>
      </c>
      <c r="C57" s="97" t="s">
        <v>210</v>
      </c>
      <c r="D57" s="98"/>
      <c r="E57" s="98"/>
      <c r="F57" s="98"/>
      <c r="G57" s="98"/>
      <c r="H57" s="99"/>
      <c r="I57" s="137" t="s">
        <v>86</v>
      </c>
      <c r="J57" s="95">
        <v>0</v>
      </c>
    </row>
    <row r="58" spans="2:13">
      <c r="B58" s="145" t="s">
        <v>53</v>
      </c>
      <c r="C58" s="94" t="s">
        <v>54</v>
      </c>
      <c r="D58" s="94"/>
      <c r="E58" s="94"/>
      <c r="F58" s="94"/>
      <c r="G58" s="94"/>
      <c r="H58" s="94"/>
      <c r="I58" s="137" t="s">
        <v>86</v>
      </c>
      <c r="J58" s="95">
        <v>0</v>
      </c>
    </row>
    <row r="59" spans="2:13">
      <c r="B59" s="143" t="s">
        <v>93</v>
      </c>
      <c r="C59" s="143"/>
      <c r="D59" s="143"/>
      <c r="E59" s="143"/>
      <c r="F59" s="143"/>
      <c r="G59" s="143"/>
      <c r="H59" s="143"/>
      <c r="I59" s="143"/>
      <c r="J59" s="83">
        <f>SUM(J53:J58)</f>
        <v>354.42</v>
      </c>
    </row>
    <row r="60" spans="2:13">
      <c r="B60" s="91"/>
      <c r="C60" s="91"/>
      <c r="D60" s="91"/>
      <c r="E60" s="91"/>
      <c r="F60" s="91"/>
      <c r="G60" s="91"/>
      <c r="H60" s="91"/>
      <c r="I60" s="91"/>
      <c r="J60" s="92"/>
    </row>
    <row r="61" spans="2:13">
      <c r="B61" s="136" t="s">
        <v>94</v>
      </c>
      <c r="C61" s="136"/>
      <c r="D61" s="136"/>
      <c r="E61" s="136"/>
      <c r="F61" s="136"/>
      <c r="G61" s="136"/>
      <c r="H61" s="136"/>
      <c r="I61" s="136"/>
      <c r="J61" s="136"/>
    </row>
    <row r="62" spans="2:13">
      <c r="B62" s="143" t="s">
        <v>95</v>
      </c>
      <c r="C62" s="143"/>
      <c r="D62" s="143"/>
      <c r="E62" s="143"/>
      <c r="F62" s="143"/>
      <c r="G62" s="143"/>
      <c r="H62" s="143"/>
      <c r="I62" s="143"/>
      <c r="J62" s="145" t="s">
        <v>43</v>
      </c>
    </row>
    <row r="63" spans="2:13">
      <c r="B63" s="145" t="s">
        <v>96</v>
      </c>
      <c r="C63" s="138" t="s">
        <v>97</v>
      </c>
      <c r="D63" s="138"/>
      <c r="E63" s="138"/>
      <c r="F63" s="138"/>
      <c r="G63" s="138"/>
      <c r="H63" s="138"/>
      <c r="I63" s="138"/>
      <c r="J63" s="78">
        <f>J39</f>
        <v>388.52</v>
      </c>
    </row>
    <row r="64" spans="2:13">
      <c r="B64" s="145" t="s">
        <v>98</v>
      </c>
      <c r="C64" s="138" t="s">
        <v>99</v>
      </c>
      <c r="D64" s="138"/>
      <c r="E64" s="138"/>
      <c r="F64" s="138"/>
      <c r="G64" s="138"/>
      <c r="H64" s="138"/>
      <c r="I64" s="138"/>
      <c r="J64" s="78">
        <f>J50</f>
        <v>842.6400000000001</v>
      </c>
    </row>
    <row r="65" spans="2:13">
      <c r="B65" s="145" t="s">
        <v>100</v>
      </c>
      <c r="C65" s="138" t="s">
        <v>101</v>
      </c>
      <c r="D65" s="138"/>
      <c r="E65" s="138"/>
      <c r="F65" s="138"/>
      <c r="G65" s="138"/>
      <c r="H65" s="138"/>
      <c r="I65" s="138"/>
      <c r="J65" s="78">
        <f>J59</f>
        <v>354.42</v>
      </c>
    </row>
    <row r="66" spans="2:13">
      <c r="B66" s="143" t="s">
        <v>102</v>
      </c>
      <c r="C66" s="143"/>
      <c r="D66" s="143"/>
      <c r="E66" s="143"/>
      <c r="F66" s="143"/>
      <c r="G66" s="143"/>
      <c r="H66" s="143"/>
      <c r="I66" s="143"/>
      <c r="J66" s="83">
        <f>SUM(J63:J65)</f>
        <v>1585.5800000000002</v>
      </c>
    </row>
    <row r="67" spans="2:13">
      <c r="B67" s="101"/>
      <c r="C67" s="102"/>
      <c r="D67" s="102"/>
      <c r="E67" s="102"/>
      <c r="F67" s="102"/>
      <c r="G67" s="102"/>
      <c r="H67" s="102"/>
      <c r="I67" s="102"/>
      <c r="J67" s="102"/>
    </row>
    <row r="68" spans="2:13">
      <c r="B68" s="144" t="s">
        <v>103</v>
      </c>
      <c r="C68" s="144"/>
      <c r="D68" s="144"/>
      <c r="E68" s="144"/>
      <c r="F68" s="144"/>
      <c r="G68" s="144"/>
      <c r="H68" s="144"/>
      <c r="I68" s="144"/>
      <c r="J68" s="144"/>
    </row>
    <row r="69" spans="2:13">
      <c r="B69" s="145">
        <v>3</v>
      </c>
      <c r="C69" s="143" t="s">
        <v>104</v>
      </c>
      <c r="D69" s="143"/>
      <c r="E69" s="143"/>
      <c r="F69" s="143"/>
      <c r="G69" s="143"/>
      <c r="H69" s="143"/>
      <c r="I69" s="145" t="s">
        <v>42</v>
      </c>
      <c r="J69" s="145" t="s">
        <v>43</v>
      </c>
      <c r="L69" s="76" t="s">
        <v>44</v>
      </c>
      <c r="M69" s="76" t="s">
        <v>45</v>
      </c>
    </row>
    <row r="70" spans="2:13" ht="25.5">
      <c r="B70" s="145" t="s">
        <v>16</v>
      </c>
      <c r="C70" s="138" t="s">
        <v>105</v>
      </c>
      <c r="D70" s="138"/>
      <c r="E70" s="138"/>
      <c r="F70" s="138"/>
      <c r="G70" s="138"/>
      <c r="H70" s="138"/>
      <c r="I70" s="86">
        <f>(1/12)*5%</f>
        <v>4.1666666666666666E-3</v>
      </c>
      <c r="J70" s="78">
        <f>TRUNC(I70*$J$33,2)</f>
        <v>7.92</v>
      </c>
      <c r="L70" s="103" t="s">
        <v>106</v>
      </c>
      <c r="M70" s="103" t="s">
        <v>107</v>
      </c>
    </row>
    <row r="71" spans="2:13">
      <c r="B71" s="145" t="s">
        <v>18</v>
      </c>
      <c r="C71" s="138" t="s">
        <v>108</v>
      </c>
      <c r="D71" s="138"/>
      <c r="E71" s="138"/>
      <c r="F71" s="138"/>
      <c r="G71" s="138"/>
      <c r="H71" s="138"/>
      <c r="I71" s="86">
        <f>I49*I70</f>
        <v>3.3333333333333332E-4</v>
      </c>
      <c r="J71" s="78">
        <f>TRUNC(I71*$J$33,2)</f>
        <v>0.63</v>
      </c>
      <c r="L71" s="103" t="s">
        <v>109</v>
      </c>
      <c r="M71" s="103" t="s">
        <v>110</v>
      </c>
    </row>
    <row r="72" spans="2:13">
      <c r="B72" s="145" t="s">
        <v>21</v>
      </c>
      <c r="C72" s="138" t="s">
        <v>111</v>
      </c>
      <c r="D72" s="138"/>
      <c r="E72" s="138"/>
      <c r="F72" s="138"/>
      <c r="G72" s="138"/>
      <c r="H72" s="138"/>
      <c r="I72" s="86">
        <f>((7/30)/12)</f>
        <v>1.9444444444444445E-2</v>
      </c>
      <c r="J72" s="78">
        <f t="shared" ref="J72:J73" si="0">TRUNC(I72*$J$33,2)</f>
        <v>36.97</v>
      </c>
      <c r="L72" s="103" t="s">
        <v>112</v>
      </c>
      <c r="M72" s="103" t="s">
        <v>113</v>
      </c>
    </row>
    <row r="73" spans="2:13" ht="25.5">
      <c r="B73" s="145" t="s">
        <v>24</v>
      </c>
      <c r="C73" s="138" t="s">
        <v>114</v>
      </c>
      <c r="D73" s="138"/>
      <c r="E73" s="138"/>
      <c r="F73" s="138"/>
      <c r="G73" s="138"/>
      <c r="H73" s="138"/>
      <c r="I73" s="88">
        <f>I50*I72</f>
        <v>7.1555555555555565E-3</v>
      </c>
      <c r="J73" s="78">
        <f t="shared" si="0"/>
        <v>13.6</v>
      </c>
      <c r="L73" s="103" t="s">
        <v>115</v>
      </c>
    </row>
    <row r="74" spans="2:13" ht="25.5">
      <c r="B74" s="145" t="s">
        <v>51</v>
      </c>
      <c r="C74" s="138" t="s">
        <v>116</v>
      </c>
      <c r="D74" s="138"/>
      <c r="E74" s="138"/>
      <c r="F74" s="138"/>
      <c r="G74" s="138"/>
      <c r="H74" s="138"/>
      <c r="I74" s="86">
        <v>0.04</v>
      </c>
      <c r="J74" s="78">
        <f>TRUNC(I74*$J$33,2)</f>
        <v>76.05</v>
      </c>
      <c r="L74" s="148" t="s">
        <v>117</v>
      </c>
      <c r="M74" s="149" t="s">
        <v>118</v>
      </c>
    </row>
    <row r="75" spans="2:13">
      <c r="B75" s="143" t="s">
        <v>119</v>
      </c>
      <c r="C75" s="143"/>
      <c r="D75" s="143"/>
      <c r="E75" s="143"/>
      <c r="F75" s="143"/>
      <c r="G75" s="143"/>
      <c r="H75" s="143"/>
      <c r="I75" s="90">
        <f>SUM(I70:I74)</f>
        <v>7.1099999999999997E-2</v>
      </c>
      <c r="J75" s="83">
        <f>SUM(J70:J74)</f>
        <v>135.16999999999999</v>
      </c>
    </row>
    <row r="76" spans="2:13">
      <c r="B76" s="106"/>
      <c r="C76" s="107"/>
      <c r="D76" s="107"/>
      <c r="E76" s="107"/>
      <c r="F76" s="107"/>
      <c r="G76" s="107"/>
      <c r="H76" s="107"/>
      <c r="I76" s="107"/>
      <c r="J76" s="107"/>
    </row>
    <row r="77" spans="2:13">
      <c r="B77" s="144" t="s">
        <v>120</v>
      </c>
      <c r="C77" s="144"/>
      <c r="D77" s="144"/>
      <c r="E77" s="144"/>
      <c r="F77" s="144"/>
      <c r="G77" s="144"/>
      <c r="H77" s="144"/>
      <c r="I77" s="144"/>
      <c r="J77" s="144"/>
    </row>
    <row r="78" spans="2:13">
      <c r="B78" s="143" t="s">
        <v>121</v>
      </c>
      <c r="C78" s="143"/>
      <c r="D78" s="143"/>
      <c r="E78" s="143"/>
      <c r="F78" s="143"/>
      <c r="G78" s="143"/>
      <c r="H78" s="143"/>
      <c r="I78" s="145" t="s">
        <v>42</v>
      </c>
      <c r="J78" s="145" t="s">
        <v>43</v>
      </c>
      <c r="L78" s="76" t="s">
        <v>44</v>
      </c>
      <c r="M78" s="76" t="s">
        <v>45</v>
      </c>
    </row>
    <row r="79" spans="2:13" ht="25.5">
      <c r="B79" s="145" t="s">
        <v>16</v>
      </c>
      <c r="C79" s="138" t="s">
        <v>122</v>
      </c>
      <c r="D79" s="138"/>
      <c r="E79" s="138"/>
      <c r="F79" s="138"/>
      <c r="G79" s="138"/>
      <c r="H79" s="138"/>
      <c r="I79" s="86">
        <f>(1/12/12)+(1/12/12)+(1/12/12/3)</f>
        <v>1.6203703703703703E-2</v>
      </c>
      <c r="J79" s="78">
        <f>TRUNC(($J$33)*I79,2)</f>
        <v>30.81</v>
      </c>
      <c r="L79" s="103" t="s">
        <v>123</v>
      </c>
      <c r="M79" s="103" t="s">
        <v>124</v>
      </c>
    </row>
    <row r="80" spans="2:13">
      <c r="B80" s="145" t="s">
        <v>18</v>
      </c>
      <c r="C80" s="138" t="s">
        <v>125</v>
      </c>
      <c r="D80" s="138"/>
      <c r="E80" s="138"/>
      <c r="F80" s="138"/>
      <c r="G80" s="138"/>
      <c r="H80" s="138"/>
      <c r="I80" s="86">
        <f>((1/30))/12</f>
        <v>2.7777777777777779E-3</v>
      </c>
      <c r="J80" s="78">
        <f t="shared" ref="J80:J84" si="1">TRUNC(($J$33)*I80,2)</f>
        <v>5.28</v>
      </c>
      <c r="L80" s="103" t="s">
        <v>126</v>
      </c>
      <c r="M80" s="103" t="s">
        <v>127</v>
      </c>
    </row>
    <row r="81" spans="2:13" ht="25.5">
      <c r="B81" s="145" t="s">
        <v>21</v>
      </c>
      <c r="C81" s="138" t="s">
        <v>128</v>
      </c>
      <c r="D81" s="138"/>
      <c r="E81" s="138"/>
      <c r="F81" s="138"/>
      <c r="G81" s="138"/>
      <c r="H81" s="138"/>
      <c r="I81" s="86">
        <f>((5/30)/12)*1.5%</f>
        <v>2.0833333333333332E-4</v>
      </c>
      <c r="J81" s="78">
        <f t="shared" si="1"/>
        <v>0.39</v>
      </c>
      <c r="L81" s="103" t="s">
        <v>129</v>
      </c>
      <c r="M81" s="87" t="s">
        <v>130</v>
      </c>
    </row>
    <row r="82" spans="2:13" ht="25.5">
      <c r="B82" s="145" t="s">
        <v>24</v>
      </c>
      <c r="C82" s="138" t="s">
        <v>131</v>
      </c>
      <c r="D82" s="138"/>
      <c r="E82" s="138"/>
      <c r="F82" s="138"/>
      <c r="G82" s="138"/>
      <c r="H82" s="138"/>
      <c r="I82" s="86">
        <f>((15/30)/12)*8%</f>
        <v>3.3333333333333331E-3</v>
      </c>
      <c r="J82" s="78">
        <f t="shared" si="1"/>
        <v>6.33</v>
      </c>
      <c r="L82" s="103" t="s">
        <v>132</v>
      </c>
      <c r="M82" s="87" t="s">
        <v>133</v>
      </c>
    </row>
    <row r="83" spans="2:13" ht="25.5">
      <c r="B83" s="145" t="s">
        <v>51</v>
      </c>
      <c r="C83" s="138" t="s">
        <v>134</v>
      </c>
      <c r="D83" s="138"/>
      <c r="E83" s="138"/>
      <c r="F83" s="138"/>
      <c r="G83" s="138"/>
      <c r="H83" s="138"/>
      <c r="I83" s="86">
        <f>(((4*8.33%)+(4*2.78%))/12)*2%</f>
        <v>7.4066666666666671E-4</v>
      </c>
      <c r="J83" s="78">
        <f t="shared" si="1"/>
        <v>1.4</v>
      </c>
      <c r="L83" s="103" t="s">
        <v>135</v>
      </c>
      <c r="M83" s="87" t="s">
        <v>136</v>
      </c>
    </row>
    <row r="84" spans="2:13">
      <c r="B84" s="145" t="s">
        <v>53</v>
      </c>
      <c r="C84" s="138" t="s">
        <v>137</v>
      </c>
      <c r="D84" s="138"/>
      <c r="E84" s="138"/>
      <c r="F84" s="138"/>
      <c r="G84" s="138"/>
      <c r="H84" s="138"/>
      <c r="I84" s="86">
        <v>0</v>
      </c>
      <c r="J84" s="78">
        <f t="shared" si="1"/>
        <v>0</v>
      </c>
    </row>
    <row r="85" spans="2:13">
      <c r="B85" s="143" t="s">
        <v>138</v>
      </c>
      <c r="C85" s="143"/>
      <c r="D85" s="143"/>
      <c r="E85" s="143"/>
      <c r="F85" s="143"/>
      <c r="G85" s="143"/>
      <c r="H85" s="143"/>
      <c r="I85" s="90">
        <f>SUM(I79:I84)</f>
        <v>2.3263814814814817E-2</v>
      </c>
      <c r="J85" s="83">
        <f>SUM(J79:J84)</f>
        <v>44.209999999999994</v>
      </c>
    </row>
    <row r="86" spans="2:13">
      <c r="B86" s="56"/>
      <c r="C86" s="108"/>
      <c r="D86" s="108"/>
      <c r="E86" s="108"/>
      <c r="F86" s="108"/>
      <c r="G86" s="108"/>
      <c r="H86" s="108"/>
      <c r="I86" s="108"/>
      <c r="J86" s="108"/>
    </row>
    <row r="87" spans="2:13">
      <c r="B87" s="143" t="s">
        <v>139</v>
      </c>
      <c r="C87" s="143"/>
      <c r="D87" s="143"/>
      <c r="E87" s="143"/>
      <c r="F87" s="143"/>
      <c r="G87" s="143"/>
      <c r="H87" s="143"/>
      <c r="I87" s="145" t="s">
        <v>42</v>
      </c>
      <c r="J87" s="145" t="s">
        <v>43</v>
      </c>
    </row>
    <row r="88" spans="2:13">
      <c r="B88" s="145" t="s">
        <v>16</v>
      </c>
      <c r="C88" s="109" t="s">
        <v>140</v>
      </c>
      <c r="D88" s="138"/>
      <c r="E88" s="138"/>
      <c r="F88" s="138"/>
      <c r="G88" s="138"/>
      <c r="H88" s="138"/>
      <c r="I88" s="86">
        <v>0</v>
      </c>
      <c r="J88" s="78">
        <v>0</v>
      </c>
    </row>
    <row r="89" spans="2:13">
      <c r="B89" s="143" t="s">
        <v>141</v>
      </c>
      <c r="C89" s="143"/>
      <c r="D89" s="143"/>
      <c r="E89" s="143"/>
      <c r="F89" s="143"/>
      <c r="G89" s="143"/>
      <c r="H89" s="143"/>
      <c r="I89" s="90">
        <v>0</v>
      </c>
      <c r="J89" s="83">
        <v>0</v>
      </c>
    </row>
    <row r="90" spans="2:13">
      <c r="B90" s="54"/>
      <c r="C90" s="55"/>
      <c r="D90" s="55"/>
      <c r="E90" s="55"/>
      <c r="F90" s="55"/>
      <c r="G90" s="55"/>
      <c r="H90" s="55"/>
      <c r="I90" s="55"/>
      <c r="J90" s="55"/>
    </row>
    <row r="91" spans="2:13">
      <c r="B91" s="136" t="s">
        <v>142</v>
      </c>
      <c r="C91" s="136"/>
      <c r="D91" s="136"/>
      <c r="E91" s="136"/>
      <c r="F91" s="136"/>
      <c r="G91" s="136"/>
      <c r="H91" s="136"/>
      <c r="I91" s="136"/>
      <c r="J91" s="136"/>
    </row>
    <row r="92" spans="2:13">
      <c r="B92" s="143" t="s">
        <v>143</v>
      </c>
      <c r="C92" s="143"/>
      <c r="D92" s="143"/>
      <c r="E92" s="143"/>
      <c r="F92" s="143"/>
      <c r="G92" s="143"/>
      <c r="H92" s="143"/>
      <c r="I92" s="143"/>
      <c r="J92" s="145" t="s">
        <v>43</v>
      </c>
    </row>
    <row r="93" spans="2:13">
      <c r="B93" s="145" t="s">
        <v>144</v>
      </c>
      <c r="C93" s="138" t="s">
        <v>145</v>
      </c>
      <c r="D93" s="138"/>
      <c r="E93" s="138"/>
      <c r="F93" s="138"/>
      <c r="G93" s="138"/>
      <c r="H93" s="138"/>
      <c r="I93" s="138"/>
      <c r="J93" s="78">
        <f>J85</f>
        <v>44.209999999999994</v>
      </c>
    </row>
    <row r="94" spans="2:13">
      <c r="B94" s="145" t="s">
        <v>146</v>
      </c>
      <c r="C94" s="138" t="s">
        <v>147</v>
      </c>
      <c r="D94" s="138"/>
      <c r="E94" s="138"/>
      <c r="F94" s="138"/>
      <c r="G94" s="138"/>
      <c r="H94" s="138"/>
      <c r="I94" s="138"/>
      <c r="J94" s="78">
        <f>J89</f>
        <v>0</v>
      </c>
    </row>
    <row r="95" spans="2:13">
      <c r="B95" s="143" t="s">
        <v>148</v>
      </c>
      <c r="C95" s="143"/>
      <c r="D95" s="143"/>
      <c r="E95" s="143"/>
      <c r="F95" s="143"/>
      <c r="G95" s="143"/>
      <c r="H95" s="143"/>
      <c r="I95" s="143"/>
      <c r="J95" s="83">
        <f>SUM(J93:J94)</f>
        <v>44.209999999999994</v>
      </c>
    </row>
    <row r="96" spans="2:13">
      <c r="B96" s="101"/>
      <c r="C96" s="102"/>
      <c r="D96" s="102"/>
      <c r="E96" s="102"/>
      <c r="F96" s="102"/>
      <c r="G96" s="102"/>
      <c r="H96" s="102"/>
      <c r="I96" s="102"/>
      <c r="J96" s="102"/>
    </row>
    <row r="97" spans="2:13">
      <c r="B97" s="144" t="s">
        <v>149</v>
      </c>
      <c r="C97" s="144"/>
      <c r="D97" s="144"/>
      <c r="E97" s="144"/>
      <c r="F97" s="144"/>
      <c r="G97" s="144"/>
      <c r="H97" s="144"/>
      <c r="I97" s="144"/>
      <c r="J97" s="144"/>
    </row>
    <row r="98" spans="2:13">
      <c r="B98" s="145">
        <v>5</v>
      </c>
      <c r="C98" s="143" t="s">
        <v>150</v>
      </c>
      <c r="D98" s="143"/>
      <c r="E98" s="143"/>
      <c r="F98" s="143"/>
      <c r="G98" s="143"/>
      <c r="H98" s="143"/>
      <c r="I98" s="145"/>
      <c r="J98" s="145" t="s">
        <v>43</v>
      </c>
      <c r="L98" s="76" t="s">
        <v>44</v>
      </c>
      <c r="M98" s="76" t="s">
        <v>45</v>
      </c>
    </row>
    <row r="99" spans="2:13">
      <c r="B99" s="145" t="s">
        <v>16</v>
      </c>
      <c r="C99" s="94" t="s">
        <v>151</v>
      </c>
      <c r="D99" s="94"/>
      <c r="E99" s="94"/>
      <c r="F99" s="94"/>
      <c r="G99" s="94"/>
      <c r="H99" s="94"/>
      <c r="I99" s="86"/>
      <c r="J99" s="78">
        <v>170</v>
      </c>
      <c r="L99" s="100"/>
      <c r="M99" s="79"/>
    </row>
    <row r="100" spans="2:13">
      <c r="B100" s="145" t="s">
        <v>18</v>
      </c>
      <c r="C100" s="94" t="s">
        <v>152</v>
      </c>
      <c r="D100" s="94"/>
      <c r="E100" s="94"/>
      <c r="F100" s="94"/>
      <c r="G100" s="94"/>
      <c r="H100" s="94"/>
      <c r="I100" s="86">
        <v>0.12</v>
      </c>
      <c r="J100" s="78"/>
      <c r="L100" s="100"/>
      <c r="M100" s="79"/>
    </row>
    <row r="101" spans="2:13">
      <c r="B101" s="110" t="s">
        <v>21</v>
      </c>
      <c r="C101" s="94" t="s">
        <v>153</v>
      </c>
      <c r="D101" s="94"/>
      <c r="E101" s="94"/>
      <c r="F101" s="94"/>
      <c r="G101" s="94"/>
      <c r="H101" s="94"/>
      <c r="I101" s="137" t="s">
        <v>86</v>
      </c>
      <c r="J101" s="78">
        <v>0</v>
      </c>
    </row>
    <row r="102" spans="2:13">
      <c r="B102" s="110" t="s">
        <v>24</v>
      </c>
      <c r="C102" s="94" t="s">
        <v>54</v>
      </c>
      <c r="D102" s="94"/>
      <c r="E102" s="94"/>
      <c r="F102" s="94"/>
      <c r="G102" s="94"/>
      <c r="H102" s="94"/>
      <c r="I102" s="137" t="s">
        <v>86</v>
      </c>
      <c r="J102" s="78">
        <v>0</v>
      </c>
    </row>
    <row r="103" spans="2:13">
      <c r="B103" s="143" t="s">
        <v>154</v>
      </c>
      <c r="C103" s="143"/>
      <c r="D103" s="143"/>
      <c r="E103" s="143"/>
      <c r="F103" s="143"/>
      <c r="G103" s="143"/>
      <c r="H103" s="143"/>
      <c r="I103" s="90" t="s">
        <v>86</v>
      </c>
      <c r="J103" s="83">
        <f>SUM(J99:J102)</f>
        <v>170</v>
      </c>
    </row>
    <row r="104" spans="2:13">
      <c r="B104" s="101"/>
      <c r="C104" s="102"/>
      <c r="D104" s="102"/>
      <c r="E104" s="102"/>
      <c r="F104" s="102"/>
      <c r="G104" s="102"/>
      <c r="H104" s="102"/>
      <c r="I104" s="102"/>
      <c r="J104" s="102"/>
    </row>
    <row r="105" spans="2:13">
      <c r="B105" s="144" t="s">
        <v>155</v>
      </c>
      <c r="C105" s="144"/>
      <c r="D105" s="144"/>
      <c r="E105" s="144"/>
      <c r="F105" s="144"/>
      <c r="G105" s="144"/>
      <c r="H105" s="144"/>
      <c r="I105" s="144"/>
      <c r="J105" s="144"/>
    </row>
    <row r="106" spans="2:13">
      <c r="B106" s="145">
        <v>6</v>
      </c>
      <c r="C106" s="143" t="s">
        <v>156</v>
      </c>
      <c r="D106" s="143"/>
      <c r="E106" s="143"/>
      <c r="F106" s="143"/>
      <c r="G106" s="143"/>
      <c r="H106" s="143"/>
      <c r="I106" s="145" t="s">
        <v>42</v>
      </c>
      <c r="J106" s="145" t="s">
        <v>43</v>
      </c>
      <c r="L106" s="76" t="s">
        <v>44</v>
      </c>
      <c r="M106" s="76" t="s">
        <v>45</v>
      </c>
    </row>
    <row r="107" spans="2:13">
      <c r="B107" s="145" t="s">
        <v>16</v>
      </c>
      <c r="C107" s="138" t="s">
        <v>157</v>
      </c>
      <c r="D107" s="138"/>
      <c r="E107" s="138"/>
      <c r="F107" s="138"/>
      <c r="G107" s="138"/>
      <c r="H107" s="138"/>
      <c r="I107" s="111">
        <v>0.03</v>
      </c>
      <c r="J107" s="78"/>
      <c r="L107" s="100"/>
      <c r="M107" s="100"/>
    </row>
    <row r="108" spans="2:13">
      <c r="B108" s="145" t="s">
        <v>18</v>
      </c>
      <c r="C108" s="138" t="s">
        <v>158</v>
      </c>
      <c r="D108" s="138"/>
      <c r="E108" s="138"/>
      <c r="F108" s="138"/>
      <c r="G108" s="138"/>
      <c r="H108" s="138"/>
      <c r="I108" s="111">
        <v>1.6879999999999999E-2</v>
      </c>
      <c r="J108" s="78">
        <f>TRUNC(((J131+J107)*I108),2)</f>
        <v>64.75</v>
      </c>
      <c r="L108" s="100"/>
      <c r="M108" s="100"/>
    </row>
    <row r="109" spans="2:13">
      <c r="B109" s="145" t="s">
        <v>21</v>
      </c>
      <c r="C109" s="112" t="s">
        <v>159</v>
      </c>
      <c r="D109" s="112"/>
      <c r="E109" s="112"/>
      <c r="F109" s="112"/>
      <c r="G109" s="112"/>
      <c r="H109" s="112"/>
      <c r="I109" s="81"/>
      <c r="J109" s="113"/>
      <c r="L109" s="25"/>
      <c r="M109" s="25"/>
    </row>
    <row r="110" spans="2:13">
      <c r="B110" s="145" t="s">
        <v>160</v>
      </c>
      <c r="C110" s="138" t="s">
        <v>161</v>
      </c>
      <c r="D110" s="138"/>
      <c r="E110" s="138"/>
      <c r="F110" s="138"/>
      <c r="G110" s="138"/>
      <c r="H110" s="138"/>
      <c r="I110" s="114">
        <v>7.5615801400000003E-3</v>
      </c>
      <c r="J110" s="78">
        <f>TRUNC(I110*((J131+J107+J108)/(1-I115)),2)</f>
        <v>32.5</v>
      </c>
      <c r="L110" s="100" t="s">
        <v>221</v>
      </c>
      <c r="M110" s="100" t="s">
        <v>163</v>
      </c>
    </row>
    <row r="111" spans="2:13">
      <c r="B111" s="145" t="s">
        <v>164</v>
      </c>
      <c r="C111" s="138" t="s">
        <v>165</v>
      </c>
      <c r="D111" s="138"/>
      <c r="E111" s="138"/>
      <c r="F111" s="138"/>
      <c r="G111" s="138"/>
      <c r="H111" s="138"/>
      <c r="I111" s="114">
        <v>3.4870307939999998E-2</v>
      </c>
      <c r="J111" s="78">
        <f>TRUNC(I111*(J131+J107+J108)/(1-I115),2)</f>
        <v>149.88</v>
      </c>
      <c r="L111" s="100" t="s">
        <v>221</v>
      </c>
      <c r="M111" s="100" t="s">
        <v>166</v>
      </c>
    </row>
    <row r="112" spans="2:13">
      <c r="B112" s="145" t="s">
        <v>167</v>
      </c>
      <c r="C112" s="138" t="s">
        <v>168</v>
      </c>
      <c r="D112" s="138"/>
      <c r="E112" s="138"/>
      <c r="F112" s="138"/>
      <c r="G112" s="138"/>
      <c r="H112" s="138"/>
      <c r="I112" s="115">
        <v>0.05</v>
      </c>
      <c r="J112" s="78">
        <f>TRUNC(I112*(J131+J107+J108)/(1-I115),2)</f>
        <v>214.92</v>
      </c>
      <c r="L112" s="100" t="s">
        <v>221</v>
      </c>
      <c r="M112" s="26" t="s">
        <v>169</v>
      </c>
    </row>
    <row r="113" spans="2:13">
      <c r="B113" s="143" t="s">
        <v>170</v>
      </c>
      <c r="C113" s="143"/>
      <c r="D113" s="143"/>
      <c r="E113" s="143"/>
      <c r="F113" s="143"/>
      <c r="G113" s="143"/>
      <c r="H113" s="143"/>
      <c r="I113" s="116">
        <f>SUM(I107:I112)</f>
        <v>0.13931188808</v>
      </c>
      <c r="J113" s="83">
        <f>SUM(J107:J112)</f>
        <v>462.04999999999995</v>
      </c>
    </row>
    <row r="114" spans="2:13">
      <c r="B114" s="1"/>
      <c r="C114" s="52"/>
      <c r="D114" s="52"/>
      <c r="E114" s="52"/>
      <c r="F114" s="52"/>
      <c r="G114" s="52"/>
      <c r="H114" s="52"/>
      <c r="I114" s="52"/>
      <c r="J114" s="52"/>
      <c r="L114" s="25"/>
      <c r="M114" s="25"/>
    </row>
    <row r="115" spans="2:13" hidden="1">
      <c r="B115" s="117" t="s">
        <v>171</v>
      </c>
      <c r="C115" s="118" t="s">
        <v>172</v>
      </c>
      <c r="D115" s="118"/>
      <c r="E115" s="118"/>
      <c r="F115" s="118"/>
      <c r="G115" s="118"/>
      <c r="H115" s="118"/>
      <c r="I115" s="119">
        <f>I110+I111+I112</f>
        <v>9.2431888079999996E-2</v>
      </c>
      <c r="J115" s="120"/>
    </row>
    <row r="116" spans="2:13" hidden="1">
      <c r="B116" s="5"/>
      <c r="C116" s="53">
        <v>100</v>
      </c>
      <c r="D116" s="53"/>
      <c r="E116" s="53"/>
      <c r="F116" s="53"/>
      <c r="G116" s="53"/>
      <c r="H116" s="53"/>
      <c r="I116" s="6"/>
      <c r="J116" s="7"/>
    </row>
    <row r="117" spans="2:13" hidden="1">
      <c r="B117" s="8"/>
      <c r="C117" s="9"/>
      <c r="D117" s="9"/>
      <c r="E117" s="9"/>
      <c r="F117" s="9"/>
      <c r="G117" s="9"/>
      <c r="H117" s="9"/>
      <c r="I117" s="6"/>
      <c r="J117" s="7"/>
    </row>
    <row r="118" spans="2:13" hidden="1">
      <c r="B118" s="5" t="s">
        <v>173</v>
      </c>
      <c r="C118" s="53" t="s">
        <v>174</v>
      </c>
      <c r="D118" s="53"/>
      <c r="E118" s="53"/>
      <c r="F118" s="53"/>
      <c r="G118" s="53"/>
      <c r="H118" s="53"/>
      <c r="I118" s="6"/>
      <c r="J118" s="7">
        <f>J33+J66+J75+J95+J103+J107+J108</f>
        <v>3901.1580000000004</v>
      </c>
    </row>
    <row r="119" spans="2:13" hidden="1">
      <c r="B119" s="5"/>
      <c r="C119" s="9"/>
      <c r="D119" s="9"/>
      <c r="E119" s="9"/>
      <c r="F119" s="9"/>
      <c r="G119" s="9"/>
      <c r="H119" s="9"/>
      <c r="I119" s="6"/>
      <c r="J119" s="7"/>
    </row>
    <row r="120" spans="2:13" hidden="1">
      <c r="B120" s="5" t="s">
        <v>175</v>
      </c>
      <c r="C120" s="53" t="s">
        <v>176</v>
      </c>
      <c r="D120" s="53"/>
      <c r="E120" s="53"/>
      <c r="F120" s="53"/>
      <c r="G120" s="53"/>
      <c r="H120" s="53"/>
      <c r="I120" s="6"/>
      <c r="J120" s="7">
        <f>TRUNC(J118/(1-I115),2)</f>
        <v>4298.47</v>
      </c>
    </row>
    <row r="121" spans="2:13" hidden="1">
      <c r="B121" s="5"/>
      <c r="C121" s="9"/>
      <c r="D121" s="9"/>
      <c r="E121" s="9"/>
      <c r="F121" s="9"/>
      <c r="G121" s="9"/>
      <c r="H121" s="9"/>
      <c r="I121" s="6"/>
      <c r="J121" s="7"/>
    </row>
    <row r="122" spans="2:13" hidden="1">
      <c r="B122" s="10"/>
      <c r="C122" s="51" t="s">
        <v>177</v>
      </c>
      <c r="D122" s="51"/>
      <c r="E122" s="51"/>
      <c r="F122" s="51"/>
      <c r="G122" s="51"/>
      <c r="H122" s="51"/>
      <c r="I122" s="11"/>
      <c r="J122" s="12">
        <f>J120-J118</f>
        <v>397.3119999999999</v>
      </c>
    </row>
    <row r="123" spans="2:13">
      <c r="B123" s="1"/>
      <c r="C123" s="1"/>
      <c r="D123" s="1"/>
      <c r="E123" s="1"/>
      <c r="F123" s="1"/>
      <c r="G123" s="1"/>
      <c r="H123" s="1"/>
      <c r="I123" s="1"/>
      <c r="J123" s="4"/>
    </row>
    <row r="124" spans="2:13">
      <c r="B124" s="136" t="s">
        <v>178</v>
      </c>
      <c r="C124" s="136"/>
      <c r="D124" s="136"/>
      <c r="E124" s="136"/>
      <c r="F124" s="136"/>
      <c r="G124" s="136"/>
      <c r="H124" s="136"/>
      <c r="I124" s="136"/>
      <c r="J124" s="136"/>
    </row>
    <row r="125" spans="2:13">
      <c r="B125" s="143" t="s">
        <v>179</v>
      </c>
      <c r="C125" s="143"/>
      <c r="D125" s="143"/>
      <c r="E125" s="143"/>
      <c r="F125" s="143"/>
      <c r="G125" s="143"/>
      <c r="H125" s="143"/>
      <c r="I125" s="143"/>
      <c r="J125" s="145" t="s">
        <v>43</v>
      </c>
    </row>
    <row r="126" spans="2:13">
      <c r="B126" s="137" t="s">
        <v>16</v>
      </c>
      <c r="C126" s="138" t="s">
        <v>40</v>
      </c>
      <c r="D126" s="138"/>
      <c r="E126" s="138"/>
      <c r="F126" s="138"/>
      <c r="G126" s="138"/>
      <c r="H126" s="138"/>
      <c r="I126" s="138"/>
      <c r="J126" s="78">
        <f>J33</f>
        <v>1901.4479999999999</v>
      </c>
    </row>
    <row r="127" spans="2:13">
      <c r="B127" s="137" t="s">
        <v>18</v>
      </c>
      <c r="C127" s="138" t="s">
        <v>56</v>
      </c>
      <c r="D127" s="138"/>
      <c r="E127" s="138"/>
      <c r="F127" s="138"/>
      <c r="G127" s="138"/>
      <c r="H127" s="138"/>
      <c r="I127" s="138"/>
      <c r="J127" s="78">
        <f>J66</f>
        <v>1585.5800000000002</v>
      </c>
    </row>
    <row r="128" spans="2:13">
      <c r="B128" s="137" t="s">
        <v>21</v>
      </c>
      <c r="C128" s="138" t="s">
        <v>103</v>
      </c>
      <c r="D128" s="138"/>
      <c r="E128" s="138"/>
      <c r="F128" s="138"/>
      <c r="G128" s="138"/>
      <c r="H128" s="138"/>
      <c r="I128" s="138"/>
      <c r="J128" s="78">
        <f>J75</f>
        <v>135.16999999999999</v>
      </c>
    </row>
    <row r="129" spans="2:13">
      <c r="B129" s="137" t="s">
        <v>24</v>
      </c>
      <c r="C129" s="138" t="s">
        <v>120</v>
      </c>
      <c r="D129" s="138"/>
      <c r="E129" s="138"/>
      <c r="F129" s="138"/>
      <c r="G129" s="138"/>
      <c r="H129" s="138"/>
      <c r="I129" s="138"/>
      <c r="J129" s="78">
        <f>J95</f>
        <v>44.209999999999994</v>
      </c>
    </row>
    <row r="130" spans="2:13">
      <c r="B130" s="137" t="s">
        <v>51</v>
      </c>
      <c r="C130" s="138" t="s">
        <v>149</v>
      </c>
      <c r="D130" s="138"/>
      <c r="E130" s="138"/>
      <c r="F130" s="138"/>
      <c r="G130" s="138"/>
      <c r="H130" s="138"/>
      <c r="I130" s="138"/>
      <c r="J130" s="78">
        <f>J103</f>
        <v>170</v>
      </c>
    </row>
    <row r="131" spans="2:13">
      <c r="B131" s="145"/>
      <c r="C131" s="143" t="s">
        <v>180</v>
      </c>
      <c r="D131" s="143"/>
      <c r="E131" s="143"/>
      <c r="F131" s="143"/>
      <c r="G131" s="143"/>
      <c r="H131" s="143"/>
      <c r="I131" s="143"/>
      <c r="J131" s="83">
        <f>SUM(J126:J130)</f>
        <v>3836.4080000000004</v>
      </c>
    </row>
    <row r="132" spans="2:13">
      <c r="B132" s="137" t="s">
        <v>53</v>
      </c>
      <c r="C132" s="138" t="s">
        <v>155</v>
      </c>
      <c r="D132" s="138"/>
      <c r="E132" s="138"/>
      <c r="F132" s="138"/>
      <c r="G132" s="138"/>
      <c r="H132" s="138"/>
      <c r="I132" s="138"/>
      <c r="J132" s="78">
        <f>J113</f>
        <v>462.04999999999995</v>
      </c>
    </row>
    <row r="133" spans="2:13" ht="18">
      <c r="B133" s="121" t="s">
        <v>181</v>
      </c>
      <c r="C133" s="121"/>
      <c r="D133" s="121"/>
      <c r="E133" s="121"/>
      <c r="F133" s="121"/>
      <c r="G133" s="121"/>
      <c r="H133" s="121"/>
      <c r="I133" s="121"/>
      <c r="J133" s="122">
        <f>TRUNC(J131+J132,2)</f>
        <v>4298.45</v>
      </c>
      <c r="L133" s="31"/>
    </row>
    <row r="134" spans="2:13">
      <c r="B134" s="13"/>
      <c r="C134" s="13"/>
      <c r="D134" s="13"/>
      <c r="E134" s="13"/>
      <c r="F134" s="13"/>
      <c r="G134" s="13"/>
      <c r="H134" s="13"/>
      <c r="I134" s="13"/>
      <c r="J134" s="14"/>
    </row>
    <row r="135" spans="2:13">
      <c r="B135" s="13"/>
      <c r="C135" s="13"/>
      <c r="D135" s="13"/>
      <c r="E135" s="13"/>
      <c r="F135" s="13"/>
      <c r="G135" s="13"/>
      <c r="H135" s="13"/>
      <c r="I135" s="13"/>
      <c r="J135" s="13"/>
    </row>
    <row r="136" spans="2:13">
      <c r="B136" s="123" t="s">
        <v>182</v>
      </c>
      <c r="C136" s="124"/>
      <c r="D136" s="124"/>
      <c r="E136" s="124"/>
      <c r="F136" s="124"/>
      <c r="G136" s="124"/>
      <c r="H136" s="124"/>
      <c r="I136" s="124"/>
      <c r="J136" s="125"/>
    </row>
    <row r="137" spans="2:13">
      <c r="B137" s="126"/>
      <c r="C137" s="127" t="s">
        <v>183</v>
      </c>
      <c r="D137" s="127"/>
      <c r="E137" s="127"/>
      <c r="F137" s="127"/>
      <c r="G137" s="127"/>
      <c r="H137" s="127"/>
      <c r="I137" s="127"/>
      <c r="J137" s="128" t="s">
        <v>184</v>
      </c>
      <c r="L137" s="36"/>
    </row>
    <row r="138" spans="2:13">
      <c r="B138" s="126" t="s">
        <v>16</v>
      </c>
      <c r="C138" s="129" t="s">
        <v>185</v>
      </c>
      <c r="D138" s="129"/>
      <c r="E138" s="129"/>
      <c r="F138" s="129"/>
      <c r="G138" s="129"/>
      <c r="H138" s="129"/>
      <c r="I138" s="129"/>
      <c r="J138" s="130">
        <f>J133</f>
        <v>4298.45</v>
      </c>
      <c r="L138" s="36"/>
    </row>
    <row r="139" spans="2:13" ht="18">
      <c r="B139" s="126" t="s">
        <v>18</v>
      </c>
      <c r="C139" s="129" t="s">
        <v>186</v>
      </c>
      <c r="D139" s="129"/>
      <c r="E139" s="129"/>
      <c r="F139" s="129"/>
      <c r="G139" s="129"/>
      <c r="H139" s="129"/>
      <c r="I139" s="129"/>
      <c r="J139" s="126">
        <v>4</v>
      </c>
      <c r="L139" s="37"/>
      <c r="M139" s="38"/>
    </row>
    <row r="140" spans="2:13">
      <c r="B140" s="126" t="s">
        <v>21</v>
      </c>
      <c r="C140" s="129" t="s">
        <v>187</v>
      </c>
      <c r="D140" s="129"/>
      <c r="E140" s="129"/>
      <c r="F140" s="129"/>
      <c r="G140" s="129"/>
      <c r="H140" s="129"/>
      <c r="I140" s="129"/>
      <c r="J140" s="131">
        <f>J138*J139</f>
        <v>17193.8</v>
      </c>
      <c r="L140" s="36"/>
    </row>
    <row r="141" spans="2:13" ht="18">
      <c r="B141" s="132" t="s">
        <v>24</v>
      </c>
      <c r="C141" s="133" t="s">
        <v>188</v>
      </c>
      <c r="D141" s="134"/>
      <c r="E141" s="134"/>
      <c r="F141" s="134"/>
      <c r="G141" s="134"/>
      <c r="H141" s="134"/>
      <c r="I141" s="134"/>
      <c r="J141" s="135">
        <f>J140*12</f>
        <v>206325.59999999998</v>
      </c>
      <c r="L141" s="37"/>
      <c r="M141" s="39"/>
    </row>
    <row r="142" spans="2:13">
      <c r="B142" s="26"/>
      <c r="C142" s="33"/>
      <c r="D142" s="34"/>
      <c r="E142" s="34"/>
      <c r="F142" s="34"/>
      <c r="G142" s="34"/>
      <c r="H142" s="34"/>
      <c r="I142" s="34"/>
      <c r="J142" s="32"/>
    </row>
    <row r="144" spans="2:13">
      <c r="J144" s="20">
        <v>95120.832999999999</v>
      </c>
    </row>
    <row r="145" spans="10:10">
      <c r="J145" s="20">
        <v>15075</v>
      </c>
    </row>
    <row r="146" spans="10:10">
      <c r="J146" s="41">
        <f>SUM(J144:J145)</f>
        <v>110195.833</v>
      </c>
    </row>
    <row r="148" spans="10:10">
      <c r="J148" s="20">
        <f>'Agente de Portaria Diurno'!J137*28</f>
        <v>108432.8</v>
      </c>
    </row>
    <row r="149" spans="10:10">
      <c r="J149" s="20">
        <f>J140</f>
        <v>17193.8</v>
      </c>
    </row>
    <row r="150" spans="10:10">
      <c r="J150" s="41">
        <f>SUM(J148:J149)</f>
        <v>125626.6</v>
      </c>
    </row>
    <row r="152" spans="10:10">
      <c r="J152" s="21">
        <f>J150*12</f>
        <v>1507519.2000000002</v>
      </c>
    </row>
  </sheetData>
  <mergeCells count="144">
    <mergeCell ref="B1:J1"/>
    <mergeCell ref="B2:J2"/>
    <mergeCell ref="B3:J3"/>
    <mergeCell ref="B4:J4"/>
    <mergeCell ref="B5:J5"/>
    <mergeCell ref="B6:J6"/>
    <mergeCell ref="B16:C16"/>
    <mergeCell ref="D16:E16"/>
    <mergeCell ref="F16:J16"/>
    <mergeCell ref="C11:H11"/>
    <mergeCell ref="I11:J11"/>
    <mergeCell ref="C12:H12"/>
    <mergeCell ref="I12:J12"/>
    <mergeCell ref="B7:J7"/>
    <mergeCell ref="B8:J8"/>
    <mergeCell ref="C9:H9"/>
    <mergeCell ref="I9:J9"/>
    <mergeCell ref="C10:H10"/>
    <mergeCell ref="I10:J10"/>
    <mergeCell ref="B18:J18"/>
    <mergeCell ref="C19:H19"/>
    <mergeCell ref="I19:J19"/>
    <mergeCell ref="B14:J14"/>
    <mergeCell ref="B15:C15"/>
    <mergeCell ref="D15:E15"/>
    <mergeCell ref="F15:J15"/>
    <mergeCell ref="C23:H23"/>
    <mergeCell ref="I23:J23"/>
    <mergeCell ref="B24:J24"/>
    <mergeCell ref="B25:J25"/>
    <mergeCell ref="C26:H26"/>
    <mergeCell ref="C27:H27"/>
    <mergeCell ref="C20:H20"/>
    <mergeCell ref="I20:J20"/>
    <mergeCell ref="C21:H21"/>
    <mergeCell ref="I21:J21"/>
    <mergeCell ref="C22:H22"/>
    <mergeCell ref="I22:J22"/>
    <mergeCell ref="B35:J35"/>
    <mergeCell ref="B36:H36"/>
    <mergeCell ref="C37:H37"/>
    <mergeCell ref="C38:H38"/>
    <mergeCell ref="B39:H39"/>
    <mergeCell ref="B40:J40"/>
    <mergeCell ref="C28:H28"/>
    <mergeCell ref="C29:H29"/>
    <mergeCell ref="C30:H30"/>
    <mergeCell ref="C31:H31"/>
    <mergeCell ref="C32:H32"/>
    <mergeCell ref="B33:I33"/>
    <mergeCell ref="C47:H47"/>
    <mergeCell ref="C48:H48"/>
    <mergeCell ref="C49:H49"/>
    <mergeCell ref="B50:H50"/>
    <mergeCell ref="B51:J51"/>
    <mergeCell ref="B52:H52"/>
    <mergeCell ref="B41:H41"/>
    <mergeCell ref="C42:H42"/>
    <mergeCell ref="C43:H43"/>
    <mergeCell ref="C44:H44"/>
    <mergeCell ref="C45:H45"/>
    <mergeCell ref="C46:H46"/>
    <mergeCell ref="B59:I59"/>
    <mergeCell ref="B60:J60"/>
    <mergeCell ref="B61:J61"/>
    <mergeCell ref="B62:I62"/>
    <mergeCell ref="C63:I63"/>
    <mergeCell ref="C64:I64"/>
    <mergeCell ref="C53:H53"/>
    <mergeCell ref="C54:H54"/>
    <mergeCell ref="C55:H55"/>
    <mergeCell ref="C56:H56"/>
    <mergeCell ref="C57:H57"/>
    <mergeCell ref="C58:H58"/>
    <mergeCell ref="C71:H71"/>
    <mergeCell ref="C72:H72"/>
    <mergeCell ref="C73:H73"/>
    <mergeCell ref="C74:H74"/>
    <mergeCell ref="B75:H75"/>
    <mergeCell ref="B76:J76"/>
    <mergeCell ref="C65:I65"/>
    <mergeCell ref="B66:I66"/>
    <mergeCell ref="B67:J67"/>
    <mergeCell ref="B68:J68"/>
    <mergeCell ref="C69:H69"/>
    <mergeCell ref="C70:H70"/>
    <mergeCell ref="C83:H83"/>
    <mergeCell ref="C84:H84"/>
    <mergeCell ref="B85:H85"/>
    <mergeCell ref="B86:J86"/>
    <mergeCell ref="B87:H87"/>
    <mergeCell ref="C88:H88"/>
    <mergeCell ref="B77:J77"/>
    <mergeCell ref="B78:H78"/>
    <mergeCell ref="C79:H79"/>
    <mergeCell ref="C80:H80"/>
    <mergeCell ref="C81:H81"/>
    <mergeCell ref="C82:H82"/>
    <mergeCell ref="B95:I95"/>
    <mergeCell ref="B96:J96"/>
    <mergeCell ref="B97:J97"/>
    <mergeCell ref="C98:H98"/>
    <mergeCell ref="C99:H99"/>
    <mergeCell ref="C100:H100"/>
    <mergeCell ref="B89:H89"/>
    <mergeCell ref="B90:J90"/>
    <mergeCell ref="B91:J91"/>
    <mergeCell ref="B92:I92"/>
    <mergeCell ref="C93:I93"/>
    <mergeCell ref="C94:I94"/>
    <mergeCell ref="C107:H107"/>
    <mergeCell ref="C108:H108"/>
    <mergeCell ref="C109:H109"/>
    <mergeCell ref="C110:H110"/>
    <mergeCell ref="C111:H111"/>
    <mergeCell ref="C112:H112"/>
    <mergeCell ref="C101:H101"/>
    <mergeCell ref="C102:H102"/>
    <mergeCell ref="B103:H103"/>
    <mergeCell ref="B104:J104"/>
    <mergeCell ref="B105:J105"/>
    <mergeCell ref="C106:H106"/>
    <mergeCell ref="C122:H122"/>
    <mergeCell ref="B124:J124"/>
    <mergeCell ref="B125:I125"/>
    <mergeCell ref="C126:I126"/>
    <mergeCell ref="C127:I127"/>
    <mergeCell ref="C128:I128"/>
    <mergeCell ref="B113:H113"/>
    <mergeCell ref="C114:J114"/>
    <mergeCell ref="C115:H115"/>
    <mergeCell ref="C116:H116"/>
    <mergeCell ref="C118:H118"/>
    <mergeCell ref="C120:H120"/>
    <mergeCell ref="B136:J136"/>
    <mergeCell ref="C137:I137"/>
    <mergeCell ref="C138:I138"/>
    <mergeCell ref="C139:I139"/>
    <mergeCell ref="C140:I140"/>
    <mergeCell ref="C129:I129"/>
    <mergeCell ref="C130:I130"/>
    <mergeCell ref="C131:I131"/>
    <mergeCell ref="C132:I132"/>
    <mergeCell ref="B133:I13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4FD584597C2041B4899EE5AEA624F6" ma:contentTypeVersion="16" ma:contentTypeDescription="Crie um novo documento." ma:contentTypeScope="" ma:versionID="577aa25ff2e3ff94a5bbcacc3bf00428">
  <xsd:schema xmlns:xsd="http://www.w3.org/2001/XMLSchema" xmlns:xs="http://www.w3.org/2001/XMLSchema" xmlns:p="http://schemas.microsoft.com/office/2006/metadata/properties" xmlns:ns1="http://schemas.microsoft.com/sharepoint/v3" xmlns:ns3="d6bfd082-700f-4520-92f3-35132d25899e" xmlns:ns4="ff9a0bfc-6f95-4a14-8e32-fce9288d8dc7" targetNamespace="http://schemas.microsoft.com/office/2006/metadata/properties" ma:root="true" ma:fieldsID="664b48eee74d3194aacce9f3da3c6a80" ns1:_="" ns3:_="" ns4:_="">
    <xsd:import namespace="http://schemas.microsoft.com/sharepoint/v3"/>
    <xsd:import namespace="d6bfd082-700f-4520-92f3-35132d25899e"/>
    <xsd:import namespace="ff9a0bfc-6f95-4a14-8e32-fce9288d8dc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fd082-700f-4520-92f3-35132d2589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9a0bfc-6f95-4a14-8e32-fce9288d8dc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9CCFE6-D810-4F37-9462-1C5AD4EAAE63}"/>
</file>

<file path=customXml/itemProps2.xml><?xml version="1.0" encoding="utf-8"?>
<ds:datastoreItem xmlns:ds="http://schemas.openxmlformats.org/officeDocument/2006/customXml" ds:itemID="{2F28DAC8-62A3-48E8-AA7D-0F2C47FA876E}"/>
</file>

<file path=customXml/itemProps3.xml><?xml version="1.0" encoding="utf-8"?>
<ds:datastoreItem xmlns:ds="http://schemas.openxmlformats.org/officeDocument/2006/customXml" ds:itemID="{0E4E852B-080E-45CC-85DE-713BA1BE95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gisele.oliveira</dc:creator>
  <cp:keywords/>
  <dc:description/>
  <cp:lastModifiedBy>Antônio Guido dos Santos Duarte</cp:lastModifiedBy>
  <cp:revision/>
  <dcterms:created xsi:type="dcterms:W3CDTF">2011-07-13T17:15:58Z</dcterms:created>
  <dcterms:modified xsi:type="dcterms:W3CDTF">2022-11-01T13:10:58Z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d1718231-e157-4ccc-b6cf-0c2338374c07</vt:lpwstr>
  </property>
  <property fmtid="{D5CDD505-2E9C-101B-9397-08002B2CF9AE}" pid="3" name="ContentTypeId">
    <vt:lpwstr>0x010100FF4FD584597C2041B4899EE5AEA624F6</vt:lpwstr>
  </property>
</Properties>
</file>