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MBio\Documents\LIMPEZA\LICITAÇÃO\GR5\"/>
    </mc:Choice>
  </mc:AlternateContent>
  <xr:revisionPtr revIDLastSave="0" documentId="13_ncr:1_{A858C13E-106F-4A45-A9E0-EB53E65E9A54}" xr6:coauthVersionLast="47" xr6:coauthVersionMax="47" xr10:uidLastSave="{00000000-0000-0000-0000-000000000000}"/>
  <bookViews>
    <workbookView xWindow="-120" yWindow="-120" windowWidth="29040" windowHeight="15840" activeTab="4" xr2:uid="{765E4690-66B2-4F9F-AA43-0F1A81BF6E16}"/>
  </bookViews>
  <sheets>
    <sheet name="OP ROÇADEIRA FOZ" sheetId="1" r:id="rId1"/>
    <sheet name="EQUIP ROÇADEIRA FOZ" sheetId="2" r:id="rId2"/>
    <sheet name="OP  ROÇADEIRA CÉU AZUL" sheetId="6" r:id="rId3"/>
    <sheet name="EQUIP ROÇADEIRA CÉU AZUL" sheetId="5" r:id="rId4"/>
    <sheet name="OP ROÇADEIRA PIRAÍ DO SUL" sheetId="7" r:id="rId5"/>
    <sheet name="EQUIP ROÇADEIRA PIRAÍ DO SUL" sheetId="8" r:id="rId6"/>
    <sheet name="UNIFORMES" sheetId="3" r:id="rId7"/>
    <sheet name="MATERIAIS" sheetId="4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8" i="7" l="1"/>
  <c r="C128" i="6"/>
  <c r="C128" i="1"/>
  <c r="D6" i="4"/>
  <c r="D5" i="4"/>
  <c r="D4" i="4"/>
  <c r="D3" i="4"/>
  <c r="D7" i="4" s="1"/>
  <c r="C127" i="7"/>
  <c r="C127" i="6"/>
  <c r="C127" i="1"/>
  <c r="D12" i="3"/>
  <c r="F12" i="3" s="1"/>
  <c r="F11" i="3"/>
  <c r="D11" i="3"/>
  <c r="D10" i="3"/>
  <c r="F10" i="3" s="1"/>
  <c r="D9" i="3"/>
  <c r="F9" i="3" s="1"/>
  <c r="F8" i="3"/>
  <c r="F14" i="3" s="1"/>
  <c r="D8" i="3"/>
  <c r="F13" i="3" l="1"/>
  <c r="C129" i="7" l="1"/>
  <c r="E27" i="5"/>
  <c r="P23" i="5"/>
  <c r="Q23" i="5" s="1"/>
  <c r="P11" i="5"/>
  <c r="Q11" i="5" s="1"/>
  <c r="J23" i="5"/>
  <c r="K23" i="5" s="1"/>
  <c r="J11" i="5"/>
  <c r="K11" i="5" s="1"/>
  <c r="D23" i="8"/>
  <c r="E23" i="8" s="1"/>
  <c r="E17" i="8"/>
  <c r="E16" i="8"/>
  <c r="E15" i="8"/>
  <c r="E11" i="8"/>
  <c r="D11" i="8"/>
  <c r="A5" i="8"/>
  <c r="A4" i="8"/>
  <c r="A2" i="8"/>
  <c r="C144" i="7"/>
  <c r="C143" i="7"/>
  <c r="C113" i="7"/>
  <c r="C120" i="7" s="1"/>
  <c r="C69" i="7"/>
  <c r="C68" i="7"/>
  <c r="C73" i="7" s="1"/>
  <c r="C80" i="7" s="1"/>
  <c r="C39" i="7"/>
  <c r="C92" i="7" s="1"/>
  <c r="V23" i="2"/>
  <c r="W23" i="2" s="1"/>
  <c r="V11" i="2"/>
  <c r="W11" i="2" s="1"/>
  <c r="P23" i="2"/>
  <c r="Q23" i="2" s="1"/>
  <c r="P11" i="2"/>
  <c r="Q11" i="2" s="1"/>
  <c r="J23" i="2"/>
  <c r="K23" i="2" s="1"/>
  <c r="J11" i="2"/>
  <c r="K11" i="2" s="1"/>
  <c r="C144" i="6"/>
  <c r="C143" i="6"/>
  <c r="C113" i="6"/>
  <c r="C120" i="6" s="1"/>
  <c r="C103" i="6"/>
  <c r="C102" i="6"/>
  <c r="C89" i="6"/>
  <c r="C73" i="6"/>
  <c r="C80" i="6" s="1"/>
  <c r="C69" i="6"/>
  <c r="C68" i="6"/>
  <c r="C39" i="6"/>
  <c r="C148" i="6" s="1"/>
  <c r="D23" i="5"/>
  <c r="E23" i="5" s="1"/>
  <c r="E17" i="5"/>
  <c r="E16" i="5"/>
  <c r="E15" i="5"/>
  <c r="D11" i="5"/>
  <c r="E11" i="5" s="1"/>
  <c r="A5" i="5"/>
  <c r="A4" i="5"/>
  <c r="A2" i="5"/>
  <c r="E15" i="2"/>
  <c r="E18" i="8" l="1"/>
  <c r="E27" i="8" s="1"/>
  <c r="E18" i="5"/>
  <c r="C105" i="7"/>
  <c r="C47" i="7"/>
  <c r="C49" i="7" s="1"/>
  <c r="C78" i="7" s="1"/>
  <c r="D58" i="7"/>
  <c r="C106" i="7"/>
  <c r="C48" i="7"/>
  <c r="C87" i="7"/>
  <c r="D60" i="7"/>
  <c r="C102" i="7"/>
  <c r="D55" i="7"/>
  <c r="C89" i="7"/>
  <c r="C103" i="7"/>
  <c r="D56" i="7"/>
  <c r="D62" i="7"/>
  <c r="C90" i="7"/>
  <c r="C104" i="7"/>
  <c r="C148" i="7"/>
  <c r="C105" i="6"/>
  <c r="C47" i="6"/>
  <c r="C49" i="6" s="1"/>
  <c r="C92" i="6"/>
  <c r="C106" i="6"/>
  <c r="C48" i="6"/>
  <c r="C87" i="6"/>
  <c r="C90" i="6"/>
  <c r="C104" i="6"/>
  <c r="C107" i="6" s="1"/>
  <c r="C119" i="6" s="1"/>
  <c r="C121" i="6" s="1"/>
  <c r="C151" i="6" s="1"/>
  <c r="C131" i="7" l="1"/>
  <c r="C152" i="7" s="1"/>
  <c r="C129" i="6"/>
  <c r="C131" i="6" s="1"/>
  <c r="C152" i="6" s="1"/>
  <c r="D61" i="7"/>
  <c r="C107" i="7"/>
  <c r="C119" i="7" s="1"/>
  <c r="C121" i="7" s="1"/>
  <c r="C151" i="7" s="1"/>
  <c r="C88" i="7"/>
  <c r="D59" i="7"/>
  <c r="D57" i="7"/>
  <c r="D63" i="7" s="1"/>
  <c r="C88" i="6"/>
  <c r="D55" i="6"/>
  <c r="C78" i="6"/>
  <c r="D61" i="6"/>
  <c r="D60" i="6"/>
  <c r="D59" i="6"/>
  <c r="D57" i="6"/>
  <c r="D62" i="6"/>
  <c r="D56" i="6"/>
  <c r="D58" i="6"/>
  <c r="C69" i="1"/>
  <c r="C79" i="7" l="1"/>
  <c r="C81" i="7" s="1"/>
  <c r="C91" i="7"/>
  <c r="C94" i="7" s="1"/>
  <c r="C150" i="7" s="1"/>
  <c r="D63" i="6"/>
  <c r="C149" i="7" l="1"/>
  <c r="C153" i="7" s="1"/>
  <c r="D137" i="7"/>
  <c r="C79" i="6"/>
  <c r="C81" i="6" s="1"/>
  <c r="C91" i="6"/>
  <c r="C94" i="6" s="1"/>
  <c r="C150" i="6" s="1"/>
  <c r="D138" i="7" l="1"/>
  <c r="C149" i="6"/>
  <c r="C153" i="6" s="1"/>
  <c r="D137" i="6"/>
  <c r="D138" i="6"/>
  <c r="D23" i="2"/>
  <c r="E23" i="2" s="1"/>
  <c r="E17" i="2"/>
  <c r="E16" i="2"/>
  <c r="E18" i="2"/>
  <c r="E27" i="2" s="1"/>
  <c r="D11" i="2"/>
  <c r="E11" i="2" s="1"/>
  <c r="A5" i="2"/>
  <c r="A4" i="2"/>
  <c r="A2" i="2"/>
  <c r="C144" i="1"/>
  <c r="C143" i="1"/>
  <c r="C113" i="1"/>
  <c r="C120" i="1" s="1"/>
  <c r="C68" i="1"/>
  <c r="C73" i="1" s="1"/>
  <c r="C80" i="1" s="1"/>
  <c r="C39" i="1"/>
  <c r="C105" i="1" s="1"/>
  <c r="D140" i="7" l="1"/>
  <c r="D142" i="7"/>
  <c r="D142" i="6"/>
  <c r="D140" i="6"/>
  <c r="C87" i="1"/>
  <c r="C47" i="1"/>
  <c r="C129" i="1"/>
  <c r="C131" i="1" s="1"/>
  <c r="C152" i="1" s="1"/>
  <c r="C92" i="1"/>
  <c r="C106" i="1"/>
  <c r="C48" i="1"/>
  <c r="C88" i="1"/>
  <c r="C102" i="1"/>
  <c r="C89" i="1"/>
  <c r="C103" i="1"/>
  <c r="C90" i="1"/>
  <c r="C104" i="1"/>
  <c r="C148" i="1"/>
  <c r="D143" i="6" l="1"/>
  <c r="C154" i="6" s="1"/>
  <c r="C155" i="6" s="1"/>
  <c r="C156" i="6" s="1"/>
  <c r="D143" i="7"/>
  <c r="C154" i="7" s="1"/>
  <c r="C155" i="7" s="1"/>
  <c r="C156" i="7" s="1"/>
  <c r="C49" i="1"/>
  <c r="C78" i="1"/>
  <c r="D58" i="1"/>
  <c r="D59" i="1"/>
  <c r="D55" i="1"/>
  <c r="D56" i="1"/>
  <c r="D57" i="1"/>
  <c r="D61" i="1"/>
  <c r="D62" i="1"/>
  <c r="D60" i="1"/>
  <c r="C107" i="1"/>
  <c r="C119" i="1" s="1"/>
  <c r="C121" i="1" s="1"/>
  <c r="C151" i="1" s="1"/>
  <c r="D63" i="1" l="1"/>
  <c r="C91" i="1" l="1"/>
  <c r="C94" i="1" s="1"/>
  <c r="C150" i="1" s="1"/>
  <c r="C79" i="1"/>
  <c r="C81" i="1" s="1"/>
  <c r="C149" i="1" l="1"/>
  <c r="C153" i="1" s="1"/>
  <c r="D137" i="1"/>
  <c r="D138" i="1" s="1"/>
  <c r="D140" i="1" l="1"/>
  <c r="D142" i="1"/>
  <c r="D143" i="1" l="1"/>
  <c r="C154" i="1" s="1"/>
  <c r="C155" i="1" s="1"/>
  <c r="C156" i="1" s="1"/>
</calcChain>
</file>

<file path=xl/sharedStrings.xml><?xml version="1.0" encoding="utf-8"?>
<sst xmlns="http://schemas.openxmlformats.org/spreadsheetml/2006/main" count="810" uniqueCount="168">
  <si>
    <t>PLANILHA DE CUSTOS E FORMAÇÃO DE PREÇOS</t>
  </si>
  <si>
    <t>DADOS DA LICITAÇÃO</t>
  </si>
  <si>
    <t>A</t>
  </si>
  <si>
    <t>Processo nº 02121.001254/2021-37</t>
  </si>
  <si>
    <t>B</t>
  </si>
  <si>
    <t>Licitação Nº 26/2021</t>
  </si>
  <si>
    <t>DADOS DA CONTRATAÇÃO</t>
  </si>
  <si>
    <t>Data da apresentação da proposta (dia/mês/ano)</t>
  </si>
  <si>
    <t>Município/UF da prestação do serviço</t>
  </si>
  <si>
    <t>C</t>
  </si>
  <si>
    <t>Convenção coletiva que serviu de base para o orçamento</t>
  </si>
  <si>
    <t>D</t>
  </si>
  <si>
    <t>Nº de meses de execução contratual</t>
  </si>
  <si>
    <t>IDENTIFICAÇÃO DO SERVIÇO</t>
  </si>
  <si>
    <t>Tipo de Serviço</t>
  </si>
  <si>
    <t>Unidade de Medida</t>
  </si>
  <si>
    <t xml:space="preserve">Quantidade total a contratar </t>
  </si>
  <si>
    <t>Descrição do serviço</t>
  </si>
  <si>
    <t>Dados complementares para composição dos custos referentes à mão de obra</t>
  </si>
  <si>
    <t>Categoria profissional (vinculada à execução contratual) e CBO</t>
  </si>
  <si>
    <t>Operador de Roçadeira/JARDINEIRO (CBO 67190)</t>
  </si>
  <si>
    <t>Data base da categoria (dia/mês/ano)</t>
  </si>
  <si>
    <t>Salário Normativo da Categoria</t>
  </si>
  <si>
    <t>CUSTOS DA MÃO DE OBRA VINCULADA AO SERVIÇO</t>
  </si>
  <si>
    <t>Módulo 1 - Composição da Remuneração</t>
  </si>
  <si>
    <t>Composição da Remuneração</t>
  </si>
  <si>
    <t>Valor (R$)</t>
  </si>
  <si>
    <t>Salário-Base</t>
  </si>
  <si>
    <t>Adicional de Periculosidade</t>
  </si>
  <si>
    <t>Adicional de Insalubridade</t>
  </si>
  <si>
    <t>Adicional Noturno</t>
  </si>
  <si>
    <t>E</t>
  </si>
  <si>
    <t>Adicional de Hora Noturna Reduzida</t>
  </si>
  <si>
    <t>F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</si>
  <si>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</si>
  <si>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</si>
  <si>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</si>
  <si>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</si>
  <si>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</si>
  <si>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</si>
  <si>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</si>
  <si>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</si>
  <si>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</si>
  <si>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</si>
  <si>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</si>
  <si>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</si>
  <si>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</si>
  <si>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</si>
  <si>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</si>
  <si>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</si>
  <si>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</si>
  <si>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</si>
  <si>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</si>
  <si>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</si>
  <si>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</si>
  <si>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</si>
  <si>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</si>
  <si>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</si>
  <si>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</si>
  <si>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</si>
  <si>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</si>
  <si>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</si>
  <si>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Benefício Social Familiar</t>
  </si>
  <si>
    <t xml:space="preserve"> 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</si>
  <si>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</si>
  <si>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</si>
  <si>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</si>
  <si>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</si>
  <si>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</si>
  <si>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</si>
  <si>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sobre o Aviso Prévio Indenizado</t>
  </si>
  <si>
    <t>Aviso Prévio Trabalhado</t>
  </si>
  <si>
    <t>Incidência dos encargos do submódulo 2.2 sobre o Aviso Prévio Trabalhado (36,8%)</t>
  </si>
  <si>
    <t>Multa do FGTS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</si>
  <si>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</si>
  <si>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</si>
  <si>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</si>
  <si>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</si>
  <si>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</si>
  <si>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</si>
  <si>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</si>
  <si>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</si>
  <si>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</si>
  <si>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</si>
  <si>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</si>
  <si>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</si>
  <si>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</si>
  <si>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</si>
  <si>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</si>
  <si>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</si>
  <si>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</si>
  <si>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</si>
  <si>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</si>
  <si>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EPI</t>
  </si>
  <si>
    <r>
      <t>Nota 11:</t>
    </r>
    <r>
      <rPr>
        <sz val="12"/>
        <rFont val="Times New Roman"/>
        <family val="1"/>
      </rPr>
      <t xml:space="preserve"> Custo dos materiais e equipamentos dividido pelo número estimado de 14 postos</t>
    </r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</si>
  <si>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</si>
  <si>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</si>
  <si>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</si>
  <si>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</si>
  <si>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</si>
  <si>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 E COFINS)</t>
  </si>
  <si>
    <t xml:space="preserve">C.3. Tributos Municipais (ISSQN) 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</si>
  <si>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</si>
  <si>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</si>
  <si>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</si>
  <si>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</si>
  <si>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</si>
  <si>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CUSTO AQUISIÇÃO DE ROÇADEIRA</t>
  </si>
  <si>
    <t>DEPRECIAÇÃO MENSAL POR MÁQUINA</t>
  </si>
  <si>
    <t>PERCENTUAL DE DEPRECIAÇÃO EM 36 MESES</t>
  </si>
  <si>
    <t>Discriminação</t>
  </si>
  <si>
    <t>Unidade</t>
  </si>
  <si>
    <t>Percentual</t>
  </si>
  <si>
    <t>valor</t>
  </si>
  <si>
    <t>Valor mensal</t>
  </si>
  <si>
    <t>Depreciação no período de 60 meses</t>
  </si>
  <si>
    <t>%</t>
  </si>
  <si>
    <t>Consumos mensais por máquina</t>
  </si>
  <si>
    <t>Quantidade</t>
  </si>
  <si>
    <t>Preço Unitário</t>
  </si>
  <si>
    <t>Custo mensal com Gasolina</t>
  </si>
  <si>
    <t>Litros/ano</t>
  </si>
  <si>
    <t>Custo com óleo 2 tempo</t>
  </si>
  <si>
    <t>frasco com 500ml</t>
  </si>
  <si>
    <t>Fio de Cobre 3mm</t>
  </si>
  <si>
    <t>metros mês</t>
  </si>
  <si>
    <t>MANUTENÇÃO MENSAL POR MÁQUINA</t>
  </si>
  <si>
    <t>Valor da manutenção em 36 meses</t>
  </si>
  <si>
    <t>Custo estimado c/ manutenção (60 meses)</t>
  </si>
  <si>
    <t>roçadeira</t>
  </si>
  <si>
    <t>TOTAL MÊS POR MÁQUINA</t>
  </si>
  <si>
    <t>PLANILHA DE CUSTOS E FORMAÇÃO DE PREÇOS 
UNIFORMES</t>
  </si>
  <si>
    <t xml:space="preserve">COMPOSIÇÃO ANUAL - UNIFORMES </t>
  </si>
  <si>
    <t>ORDEM</t>
  </si>
  <si>
    <t>ESPECIFICAÇÃO</t>
  </si>
  <si>
    <t>VALOR UNITÁRIO</t>
  </si>
  <si>
    <t>QUANT.</t>
  </si>
  <si>
    <t>CUSTO</t>
  </si>
  <si>
    <t xml:space="preserve">Custo total dos uniformes por mês </t>
  </si>
  <si>
    <t>Custo dos uniformes por ano</t>
  </si>
  <si>
    <t>MATERIAL</t>
  </si>
  <si>
    <t>UNIDADE</t>
  </si>
  <si>
    <t>QUANTITATIVO ESTIMADO </t>
  </si>
  <si>
    <t>unidade</t>
  </si>
  <si>
    <t>Kit de EPI para poda (chapéu, perneira, óculos de proteção, luvas de couro, coturno, avental de couro)</t>
  </si>
  <si>
    <t>VALOR TOTAL ANUAL</t>
  </si>
  <si>
    <t>PR</t>
  </si>
  <si>
    <t>PR000326/2021</t>
  </si>
  <si>
    <t>Auxílio Saúde</t>
  </si>
  <si>
    <t>Fundo de formação Profissioanl</t>
  </si>
  <si>
    <t>Litros/mês</t>
  </si>
  <si>
    <t>CUSTO AQUISIÇÃO MOTOSERRA</t>
  </si>
  <si>
    <t>CUSTO PODADOR DE GALHO A ALTURA</t>
  </si>
  <si>
    <t>TOTAL MÊS dos EQUIPAMENTOS</t>
  </si>
  <si>
    <t xml:space="preserve">CUSTO TRATOR ROÇADEIRA </t>
  </si>
  <si>
    <t>roçaeira, motoserra, podador e trator</t>
  </si>
  <si>
    <t>roçadeira, motoserra, podador</t>
  </si>
  <si>
    <t xml:space="preserve">C.2. Tributos Estaduais (especificar) </t>
  </si>
  <si>
    <t>C.2. Tributos Estaduais (especificar)</t>
  </si>
  <si>
    <t xml:space="preserve">Calça modelo cargo em brim resistente (6 bolsos)
</t>
  </si>
  <si>
    <t>Boné arabé</t>
  </si>
  <si>
    <t>camisetas malha fria, manga longa</t>
  </si>
  <si>
    <t>camisetas malha fria, manga curta</t>
  </si>
  <si>
    <t> par de Botina de segurança com biqueira em composite</t>
  </si>
  <si>
    <t>USO SEMESTRAL</t>
  </si>
  <si>
    <t>Protetor auricular em silicone com cordão</t>
  </si>
  <si>
    <t>Lâmina de corte com 2 pontas</t>
  </si>
  <si>
    <t xml:space="preserve">Lima chata para amolar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</si>
</sst>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&quot;R$&quot;\ #,##0.00"/>
    <numFmt numFmtId="166" formatCode="#,##0\ ;&quot; (&quot;#,##0\);\-#\ ;@\ "/>
    <numFmt numFmtId="167" formatCode="&quot;R$&quot;\ #,##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indexed="9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sz val="10"/>
      <color indexed="8"/>
      <name val="Times New Roman"/>
      <family val="1"/>
    </font>
    <font>
      <sz val="11"/>
      <color rgb="FF000000"/>
      <name val="ArialMT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</font>
    <font>
      <b/>
      <sz val="12"/>
      <name val="Times New Roman"/>
      <family val="1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30"/>
      </patternFill>
    </fill>
    <fill>
      <patternFill patternType="solid">
        <fgColor indexed="44"/>
        <bgColor indexed="46"/>
      </patternFill>
    </fill>
    <fill>
      <patternFill patternType="solid">
        <fgColor indexed="27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C0C0C0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3" fontId="4" fillId="0" borderId="0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3" fontId="4" fillId="0" borderId="1" xfId="1" applyFont="1" applyBorder="1" applyAlignment="1" applyProtection="1">
      <alignment horizontal="center" vertical="center"/>
      <protection locked="0"/>
    </xf>
    <xf numFmtId="43" fontId="4" fillId="0" borderId="1" xfId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10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horizontal="justify" vertical="center" wrapText="1"/>
    </xf>
    <xf numFmtId="10" fontId="10" fillId="0" borderId="9" xfId="3" applyNumberFormat="1" applyFont="1" applyBorder="1" applyAlignment="1">
      <alignment horizontal="center" vertical="center" wrapText="1"/>
    </xf>
    <xf numFmtId="164" fontId="11" fillId="0" borderId="9" xfId="3" applyNumberFormat="1" applyFont="1" applyBorder="1" applyAlignment="1">
      <alignment horizontal="center"/>
    </xf>
    <xf numFmtId="10" fontId="11" fillId="0" borderId="9" xfId="3" applyNumberFormat="1" applyFont="1" applyBorder="1" applyAlignment="1">
      <alignment horizontal="center" vertical="center" wrapText="1"/>
    </xf>
    <xf numFmtId="164" fontId="4" fillId="0" borderId="0" xfId="0" applyNumberFormat="1" applyFont="1"/>
    <xf numFmtId="10" fontId="4" fillId="0" borderId="0" xfId="0" applyNumberFormat="1" applyFont="1"/>
    <xf numFmtId="0" fontId="6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3" fillId="0" borderId="0" xfId="0" applyFont="1"/>
    <xf numFmtId="4" fontId="4" fillId="0" borderId="0" xfId="0" applyNumberFormat="1" applyFont="1" applyAlignment="1">
      <alignment horizontal="center" vertical="center" wrapText="1"/>
    </xf>
    <xf numFmtId="165" fontId="14" fillId="0" borderId="0" xfId="0" applyNumberFormat="1" applyFont="1"/>
    <xf numFmtId="4" fontId="4" fillId="0" borderId="0" xfId="0" applyNumberFormat="1" applyFont="1"/>
    <xf numFmtId="44" fontId="1" fillId="0" borderId="0" xfId="2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4" fontId="1" fillId="0" borderId="0" xfId="2" applyBorder="1" applyProtection="1"/>
    <xf numFmtId="0" fontId="6" fillId="0" borderId="4" xfId="0" applyFont="1" applyBorder="1" applyAlignment="1">
      <alignment horizontal="center" vertical="center" wrapText="1"/>
    </xf>
    <xf numFmtId="43" fontId="1" fillId="0" borderId="0" xfId="1"/>
    <xf numFmtId="0" fontId="16" fillId="0" borderId="9" xfId="0" applyFont="1" applyBorder="1"/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9" xfId="0" applyBorder="1"/>
    <xf numFmtId="9" fontId="1" fillId="0" borderId="9" xfId="3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165" fontId="1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166" fontId="1" fillId="0" borderId="9" xfId="1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5" fontId="16" fillId="0" borderId="9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9" xfId="0" applyFont="1" applyBorder="1"/>
    <xf numFmtId="0" fontId="17" fillId="0" borderId="0" xfId="0" applyFont="1" applyAlignment="1">
      <alignment horizontal="left" vertical="center"/>
    </xf>
    <xf numFmtId="0" fontId="17" fillId="0" borderId="22" xfId="0" applyFont="1" applyBorder="1"/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1" fontId="17" fillId="0" borderId="26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left" vertical="center"/>
    </xf>
    <xf numFmtId="44" fontId="17" fillId="0" borderId="9" xfId="2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44" fontId="17" fillId="0" borderId="13" xfId="0" applyNumberFormat="1" applyFont="1" applyBorder="1"/>
    <xf numFmtId="43" fontId="17" fillId="0" borderId="9" xfId="1" applyFont="1" applyBorder="1"/>
    <xf numFmtId="1" fontId="17" fillId="0" borderId="9" xfId="0" applyNumberFormat="1" applyFont="1" applyBorder="1" applyAlignment="1">
      <alignment horizontal="left" vertical="center" wrapText="1"/>
    </xf>
    <xf numFmtId="44" fontId="19" fillId="0" borderId="13" xfId="0" applyNumberFormat="1" applyFont="1" applyBorder="1"/>
    <xf numFmtId="44" fontId="17" fillId="0" borderId="29" xfId="0" applyNumberFormat="1" applyFont="1" applyBorder="1"/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0" xfId="2" applyFont="1"/>
    <xf numFmtId="165" fontId="0" fillId="0" borderId="9" xfId="0" applyNumberFormat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44" fontId="17" fillId="0" borderId="13" xfId="0" applyNumberFormat="1" applyFont="1" applyBorder="1" applyAlignment="1">
      <alignment horizontal="center" vertical="center"/>
    </xf>
    <xf numFmtId="43" fontId="17" fillId="0" borderId="9" xfId="1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0" fillId="0" borderId="9" xfId="0" applyFont="1" applyBorder="1" applyAlignment="1">
      <alignment vertical="center" wrapText="1"/>
    </xf>
    <xf numFmtId="4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6" fillId="3" borderId="0" xfId="0" applyFont="1" applyFill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3" fontId="4" fillId="0" borderId="1" xfId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1" fontId="17" fillId="0" borderId="27" xfId="0" applyNumberFormat="1" applyFont="1" applyBorder="1" applyAlignment="1">
      <alignment horizontal="left" vertical="center"/>
    </xf>
    <xf numFmtId="1" fontId="17" fillId="0" borderId="28" xfId="0" applyNumberFormat="1" applyFont="1" applyBorder="1" applyAlignment="1">
      <alignment horizontal="left" vertical="center"/>
    </xf>
    <xf numFmtId="1" fontId="19" fillId="0" borderId="26" xfId="0" applyNumberFormat="1" applyFont="1" applyBorder="1" applyAlignment="1">
      <alignment horizontal="left" vertical="center"/>
    </xf>
    <xf numFmtId="1" fontId="19" fillId="0" borderId="9" xfId="0" applyNumberFormat="1" applyFont="1" applyBorder="1" applyAlignment="1">
      <alignment horizontal="left" vertical="center"/>
    </xf>
    <xf numFmtId="0" fontId="21" fillId="6" borderId="13" xfId="0" applyFont="1" applyFill="1" applyBorder="1" applyAlignment="1">
      <alignment horizontal="center"/>
    </xf>
    <xf numFmtId="0" fontId="21" fillId="6" borderId="30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MBio/Documents/LIMPEZA/GR3/2_Planilha-custos%20ICMBIO%20DF_GO_MS_MT%20-%20Operador%20de%20Ro&#231;ad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DE ROÇADEIRA DF"/>
      <sheetName val="EQUIP ROÇADEIRA DF"/>
      <sheetName val="OP ROÇADEIRA GO"/>
      <sheetName val="EQUIP ROÇADEIRA GO"/>
      <sheetName val="OP ROÇADEIRA MT"/>
      <sheetName val="EQUIP ROÇADEIRA MT"/>
      <sheetName val="OP ROÇADEIRA MS"/>
      <sheetName val="EQUIP ROÇADEIRA MS"/>
      <sheetName val="UNIFORMES"/>
    </sheetNames>
    <sheetDataSet>
      <sheetData sheetId="0">
        <row r="6">
          <cell r="B6" t="str">
            <v>Processo nº 02121.001254/2021-37</v>
          </cell>
        </row>
        <row r="7">
          <cell r="B7" t="str">
            <v>Licitação Nº 26/2021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F14">
            <v>156.75916666666669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6A8B-7297-48CB-8E97-A847ABEC476A}">
  <dimension ref="A1:BL157"/>
  <sheetViews>
    <sheetView topLeftCell="A130" workbookViewId="0">
      <selection activeCell="C160" sqref="C160"/>
    </sheetView>
  </sheetViews>
  <sheetFormatPr defaultColWidth="11" defaultRowHeight="15.75"/>
  <cols>
    <col min="1" max="1" width="9.140625" style="1" customWidth="1"/>
    <col min="2" max="2" width="82.140625" style="1" customWidth="1"/>
    <col min="3" max="3" width="18" style="1" customWidth="1"/>
    <col min="4" max="4" width="14.28515625" style="1" customWidth="1"/>
    <col min="5" max="5" width="19.140625" style="1" customWidth="1"/>
    <col min="6" max="6" width="15" style="1" customWidth="1"/>
    <col min="7" max="7" width="16.28515625" style="1" bestFit="1" customWidth="1"/>
    <col min="8" max="64" width="9.140625" style="1" customWidth="1"/>
    <col min="257" max="257" width="9.140625" customWidth="1"/>
    <col min="258" max="258" width="82.140625" customWidth="1"/>
    <col min="259" max="259" width="18" customWidth="1"/>
    <col min="260" max="260" width="14.28515625" customWidth="1"/>
    <col min="261" max="261" width="19.140625" customWidth="1"/>
    <col min="262" max="262" width="15" customWidth="1"/>
    <col min="263" max="263" width="16.28515625" bestFit="1" customWidth="1"/>
    <col min="264" max="320" width="9.140625" customWidth="1"/>
    <col min="513" max="513" width="9.140625" customWidth="1"/>
    <col min="514" max="514" width="82.140625" customWidth="1"/>
    <col min="515" max="515" width="18" customWidth="1"/>
    <col min="516" max="516" width="14.28515625" customWidth="1"/>
    <col min="517" max="517" width="19.140625" customWidth="1"/>
    <col min="518" max="518" width="15" customWidth="1"/>
    <col min="519" max="519" width="16.28515625" bestFit="1" customWidth="1"/>
    <col min="520" max="576" width="9.140625" customWidth="1"/>
    <col min="769" max="769" width="9.140625" customWidth="1"/>
    <col min="770" max="770" width="82.140625" customWidth="1"/>
    <col min="771" max="771" width="18" customWidth="1"/>
    <col min="772" max="772" width="14.28515625" customWidth="1"/>
    <col min="773" max="773" width="19.140625" customWidth="1"/>
    <col min="774" max="774" width="15" customWidth="1"/>
    <col min="775" max="775" width="16.28515625" bestFit="1" customWidth="1"/>
    <col min="776" max="832" width="9.140625" customWidth="1"/>
    <col min="1025" max="1025" width="9.140625" customWidth="1"/>
    <col min="1026" max="1026" width="82.140625" customWidth="1"/>
    <col min="1027" max="1027" width="18" customWidth="1"/>
    <col min="1028" max="1028" width="14.28515625" customWidth="1"/>
    <col min="1029" max="1029" width="19.140625" customWidth="1"/>
    <col min="1030" max="1030" width="15" customWidth="1"/>
    <col min="1031" max="1031" width="16.28515625" bestFit="1" customWidth="1"/>
    <col min="1032" max="1088" width="9.140625" customWidth="1"/>
    <col min="1281" max="1281" width="9.140625" customWidth="1"/>
    <col min="1282" max="1282" width="82.140625" customWidth="1"/>
    <col min="1283" max="1283" width="18" customWidth="1"/>
    <col min="1284" max="1284" width="14.28515625" customWidth="1"/>
    <col min="1285" max="1285" width="19.140625" customWidth="1"/>
    <col min="1286" max="1286" width="15" customWidth="1"/>
    <col min="1287" max="1287" width="16.28515625" bestFit="1" customWidth="1"/>
    <col min="1288" max="1344" width="9.140625" customWidth="1"/>
    <col min="1537" max="1537" width="9.140625" customWidth="1"/>
    <col min="1538" max="1538" width="82.140625" customWidth="1"/>
    <col min="1539" max="1539" width="18" customWidth="1"/>
    <col min="1540" max="1540" width="14.28515625" customWidth="1"/>
    <col min="1541" max="1541" width="19.140625" customWidth="1"/>
    <col min="1542" max="1542" width="15" customWidth="1"/>
    <col min="1543" max="1543" width="16.28515625" bestFit="1" customWidth="1"/>
    <col min="1544" max="1600" width="9.140625" customWidth="1"/>
    <col min="1793" max="1793" width="9.140625" customWidth="1"/>
    <col min="1794" max="1794" width="82.140625" customWidth="1"/>
    <col min="1795" max="1795" width="18" customWidth="1"/>
    <col min="1796" max="1796" width="14.28515625" customWidth="1"/>
    <col min="1797" max="1797" width="19.140625" customWidth="1"/>
    <col min="1798" max="1798" width="15" customWidth="1"/>
    <col min="1799" max="1799" width="16.28515625" bestFit="1" customWidth="1"/>
    <col min="1800" max="1856" width="9.140625" customWidth="1"/>
    <col min="2049" max="2049" width="9.140625" customWidth="1"/>
    <col min="2050" max="2050" width="82.140625" customWidth="1"/>
    <col min="2051" max="2051" width="18" customWidth="1"/>
    <col min="2052" max="2052" width="14.28515625" customWidth="1"/>
    <col min="2053" max="2053" width="19.140625" customWidth="1"/>
    <col min="2054" max="2054" width="15" customWidth="1"/>
    <col min="2055" max="2055" width="16.28515625" bestFit="1" customWidth="1"/>
    <col min="2056" max="2112" width="9.140625" customWidth="1"/>
    <col min="2305" max="2305" width="9.140625" customWidth="1"/>
    <col min="2306" max="2306" width="82.140625" customWidth="1"/>
    <col min="2307" max="2307" width="18" customWidth="1"/>
    <col min="2308" max="2308" width="14.28515625" customWidth="1"/>
    <col min="2309" max="2309" width="19.140625" customWidth="1"/>
    <col min="2310" max="2310" width="15" customWidth="1"/>
    <col min="2311" max="2311" width="16.28515625" bestFit="1" customWidth="1"/>
    <col min="2312" max="2368" width="9.140625" customWidth="1"/>
    <col min="2561" max="2561" width="9.140625" customWidth="1"/>
    <col min="2562" max="2562" width="82.140625" customWidth="1"/>
    <col min="2563" max="2563" width="18" customWidth="1"/>
    <col min="2564" max="2564" width="14.28515625" customWidth="1"/>
    <col min="2565" max="2565" width="19.140625" customWidth="1"/>
    <col min="2566" max="2566" width="15" customWidth="1"/>
    <col min="2567" max="2567" width="16.28515625" bestFit="1" customWidth="1"/>
    <col min="2568" max="2624" width="9.140625" customWidth="1"/>
    <col min="2817" max="2817" width="9.140625" customWidth="1"/>
    <col min="2818" max="2818" width="82.140625" customWidth="1"/>
    <col min="2819" max="2819" width="18" customWidth="1"/>
    <col min="2820" max="2820" width="14.28515625" customWidth="1"/>
    <col min="2821" max="2821" width="19.140625" customWidth="1"/>
    <col min="2822" max="2822" width="15" customWidth="1"/>
    <col min="2823" max="2823" width="16.28515625" bestFit="1" customWidth="1"/>
    <col min="2824" max="2880" width="9.140625" customWidth="1"/>
    <col min="3073" max="3073" width="9.140625" customWidth="1"/>
    <col min="3074" max="3074" width="82.140625" customWidth="1"/>
    <col min="3075" max="3075" width="18" customWidth="1"/>
    <col min="3076" max="3076" width="14.28515625" customWidth="1"/>
    <col min="3077" max="3077" width="19.140625" customWidth="1"/>
    <col min="3078" max="3078" width="15" customWidth="1"/>
    <col min="3079" max="3079" width="16.28515625" bestFit="1" customWidth="1"/>
    <col min="3080" max="3136" width="9.140625" customWidth="1"/>
    <col min="3329" max="3329" width="9.140625" customWidth="1"/>
    <col min="3330" max="3330" width="82.140625" customWidth="1"/>
    <col min="3331" max="3331" width="18" customWidth="1"/>
    <col min="3332" max="3332" width="14.28515625" customWidth="1"/>
    <col min="3333" max="3333" width="19.140625" customWidth="1"/>
    <col min="3334" max="3334" width="15" customWidth="1"/>
    <col min="3335" max="3335" width="16.28515625" bestFit="1" customWidth="1"/>
    <col min="3336" max="3392" width="9.140625" customWidth="1"/>
    <col min="3585" max="3585" width="9.140625" customWidth="1"/>
    <col min="3586" max="3586" width="82.140625" customWidth="1"/>
    <col min="3587" max="3587" width="18" customWidth="1"/>
    <col min="3588" max="3588" width="14.28515625" customWidth="1"/>
    <col min="3589" max="3589" width="19.140625" customWidth="1"/>
    <col min="3590" max="3590" width="15" customWidth="1"/>
    <col min="3591" max="3591" width="16.28515625" bestFit="1" customWidth="1"/>
    <col min="3592" max="3648" width="9.140625" customWidth="1"/>
    <col min="3841" max="3841" width="9.140625" customWidth="1"/>
    <col min="3842" max="3842" width="82.140625" customWidth="1"/>
    <col min="3843" max="3843" width="18" customWidth="1"/>
    <col min="3844" max="3844" width="14.28515625" customWidth="1"/>
    <col min="3845" max="3845" width="19.140625" customWidth="1"/>
    <col min="3846" max="3846" width="15" customWidth="1"/>
    <col min="3847" max="3847" width="16.28515625" bestFit="1" customWidth="1"/>
    <col min="3848" max="3904" width="9.140625" customWidth="1"/>
    <col min="4097" max="4097" width="9.140625" customWidth="1"/>
    <col min="4098" max="4098" width="82.140625" customWidth="1"/>
    <col min="4099" max="4099" width="18" customWidth="1"/>
    <col min="4100" max="4100" width="14.28515625" customWidth="1"/>
    <col min="4101" max="4101" width="19.140625" customWidth="1"/>
    <col min="4102" max="4102" width="15" customWidth="1"/>
    <col min="4103" max="4103" width="16.28515625" bestFit="1" customWidth="1"/>
    <col min="4104" max="4160" width="9.140625" customWidth="1"/>
    <col min="4353" max="4353" width="9.140625" customWidth="1"/>
    <col min="4354" max="4354" width="82.140625" customWidth="1"/>
    <col min="4355" max="4355" width="18" customWidth="1"/>
    <col min="4356" max="4356" width="14.28515625" customWidth="1"/>
    <col min="4357" max="4357" width="19.140625" customWidth="1"/>
    <col min="4358" max="4358" width="15" customWidth="1"/>
    <col min="4359" max="4359" width="16.28515625" bestFit="1" customWidth="1"/>
    <col min="4360" max="4416" width="9.140625" customWidth="1"/>
    <col min="4609" max="4609" width="9.140625" customWidth="1"/>
    <col min="4610" max="4610" width="82.140625" customWidth="1"/>
    <col min="4611" max="4611" width="18" customWidth="1"/>
    <col min="4612" max="4612" width="14.28515625" customWidth="1"/>
    <col min="4613" max="4613" width="19.140625" customWidth="1"/>
    <col min="4614" max="4614" width="15" customWidth="1"/>
    <col min="4615" max="4615" width="16.28515625" bestFit="1" customWidth="1"/>
    <col min="4616" max="4672" width="9.140625" customWidth="1"/>
    <col min="4865" max="4865" width="9.140625" customWidth="1"/>
    <col min="4866" max="4866" width="82.140625" customWidth="1"/>
    <col min="4867" max="4867" width="18" customWidth="1"/>
    <col min="4868" max="4868" width="14.28515625" customWidth="1"/>
    <col min="4869" max="4869" width="19.140625" customWidth="1"/>
    <col min="4870" max="4870" width="15" customWidth="1"/>
    <col min="4871" max="4871" width="16.28515625" bestFit="1" customWidth="1"/>
    <col min="4872" max="4928" width="9.140625" customWidth="1"/>
    <col min="5121" max="5121" width="9.140625" customWidth="1"/>
    <col min="5122" max="5122" width="82.140625" customWidth="1"/>
    <col min="5123" max="5123" width="18" customWidth="1"/>
    <col min="5124" max="5124" width="14.28515625" customWidth="1"/>
    <col min="5125" max="5125" width="19.140625" customWidth="1"/>
    <col min="5126" max="5126" width="15" customWidth="1"/>
    <col min="5127" max="5127" width="16.28515625" bestFit="1" customWidth="1"/>
    <col min="5128" max="5184" width="9.140625" customWidth="1"/>
    <col min="5377" max="5377" width="9.140625" customWidth="1"/>
    <col min="5378" max="5378" width="82.140625" customWidth="1"/>
    <col min="5379" max="5379" width="18" customWidth="1"/>
    <col min="5380" max="5380" width="14.28515625" customWidth="1"/>
    <col min="5381" max="5381" width="19.140625" customWidth="1"/>
    <col min="5382" max="5382" width="15" customWidth="1"/>
    <col min="5383" max="5383" width="16.28515625" bestFit="1" customWidth="1"/>
    <col min="5384" max="5440" width="9.140625" customWidth="1"/>
    <col min="5633" max="5633" width="9.140625" customWidth="1"/>
    <col min="5634" max="5634" width="82.140625" customWidth="1"/>
    <col min="5635" max="5635" width="18" customWidth="1"/>
    <col min="5636" max="5636" width="14.28515625" customWidth="1"/>
    <col min="5637" max="5637" width="19.140625" customWidth="1"/>
    <col min="5638" max="5638" width="15" customWidth="1"/>
    <col min="5639" max="5639" width="16.28515625" bestFit="1" customWidth="1"/>
    <col min="5640" max="5696" width="9.140625" customWidth="1"/>
    <col min="5889" max="5889" width="9.140625" customWidth="1"/>
    <col min="5890" max="5890" width="82.140625" customWidth="1"/>
    <col min="5891" max="5891" width="18" customWidth="1"/>
    <col min="5892" max="5892" width="14.28515625" customWidth="1"/>
    <col min="5893" max="5893" width="19.140625" customWidth="1"/>
    <col min="5894" max="5894" width="15" customWidth="1"/>
    <col min="5895" max="5895" width="16.28515625" bestFit="1" customWidth="1"/>
    <col min="5896" max="5952" width="9.140625" customWidth="1"/>
    <col min="6145" max="6145" width="9.140625" customWidth="1"/>
    <col min="6146" max="6146" width="82.140625" customWidth="1"/>
    <col min="6147" max="6147" width="18" customWidth="1"/>
    <col min="6148" max="6148" width="14.28515625" customWidth="1"/>
    <col min="6149" max="6149" width="19.140625" customWidth="1"/>
    <col min="6150" max="6150" width="15" customWidth="1"/>
    <col min="6151" max="6151" width="16.28515625" bestFit="1" customWidth="1"/>
    <col min="6152" max="6208" width="9.140625" customWidth="1"/>
    <col min="6401" max="6401" width="9.140625" customWidth="1"/>
    <col min="6402" max="6402" width="82.140625" customWidth="1"/>
    <col min="6403" max="6403" width="18" customWidth="1"/>
    <col min="6404" max="6404" width="14.28515625" customWidth="1"/>
    <col min="6405" max="6405" width="19.140625" customWidth="1"/>
    <col min="6406" max="6406" width="15" customWidth="1"/>
    <col min="6407" max="6407" width="16.28515625" bestFit="1" customWidth="1"/>
    <col min="6408" max="6464" width="9.140625" customWidth="1"/>
    <col min="6657" max="6657" width="9.140625" customWidth="1"/>
    <col min="6658" max="6658" width="82.140625" customWidth="1"/>
    <col min="6659" max="6659" width="18" customWidth="1"/>
    <col min="6660" max="6660" width="14.28515625" customWidth="1"/>
    <col min="6661" max="6661" width="19.140625" customWidth="1"/>
    <col min="6662" max="6662" width="15" customWidth="1"/>
    <col min="6663" max="6663" width="16.28515625" bestFit="1" customWidth="1"/>
    <col min="6664" max="6720" width="9.140625" customWidth="1"/>
    <col min="6913" max="6913" width="9.140625" customWidth="1"/>
    <col min="6914" max="6914" width="82.140625" customWidth="1"/>
    <col min="6915" max="6915" width="18" customWidth="1"/>
    <col min="6916" max="6916" width="14.28515625" customWidth="1"/>
    <col min="6917" max="6917" width="19.140625" customWidth="1"/>
    <col min="6918" max="6918" width="15" customWidth="1"/>
    <col min="6919" max="6919" width="16.28515625" bestFit="1" customWidth="1"/>
    <col min="6920" max="6976" width="9.140625" customWidth="1"/>
    <col min="7169" max="7169" width="9.140625" customWidth="1"/>
    <col min="7170" max="7170" width="82.140625" customWidth="1"/>
    <col min="7171" max="7171" width="18" customWidth="1"/>
    <col min="7172" max="7172" width="14.28515625" customWidth="1"/>
    <col min="7173" max="7173" width="19.140625" customWidth="1"/>
    <col min="7174" max="7174" width="15" customWidth="1"/>
    <col min="7175" max="7175" width="16.28515625" bestFit="1" customWidth="1"/>
    <col min="7176" max="7232" width="9.140625" customWidth="1"/>
    <col min="7425" max="7425" width="9.140625" customWidth="1"/>
    <col min="7426" max="7426" width="82.140625" customWidth="1"/>
    <col min="7427" max="7427" width="18" customWidth="1"/>
    <col min="7428" max="7428" width="14.28515625" customWidth="1"/>
    <col min="7429" max="7429" width="19.140625" customWidth="1"/>
    <col min="7430" max="7430" width="15" customWidth="1"/>
    <col min="7431" max="7431" width="16.28515625" bestFit="1" customWidth="1"/>
    <col min="7432" max="7488" width="9.140625" customWidth="1"/>
    <col min="7681" max="7681" width="9.140625" customWidth="1"/>
    <col min="7682" max="7682" width="82.140625" customWidth="1"/>
    <col min="7683" max="7683" width="18" customWidth="1"/>
    <col min="7684" max="7684" width="14.28515625" customWidth="1"/>
    <col min="7685" max="7685" width="19.140625" customWidth="1"/>
    <col min="7686" max="7686" width="15" customWidth="1"/>
    <col min="7687" max="7687" width="16.28515625" bestFit="1" customWidth="1"/>
    <col min="7688" max="7744" width="9.140625" customWidth="1"/>
    <col min="7937" max="7937" width="9.140625" customWidth="1"/>
    <col min="7938" max="7938" width="82.140625" customWidth="1"/>
    <col min="7939" max="7939" width="18" customWidth="1"/>
    <col min="7940" max="7940" width="14.28515625" customWidth="1"/>
    <col min="7941" max="7941" width="19.140625" customWidth="1"/>
    <col min="7942" max="7942" width="15" customWidth="1"/>
    <col min="7943" max="7943" width="16.28515625" bestFit="1" customWidth="1"/>
    <col min="7944" max="8000" width="9.140625" customWidth="1"/>
    <col min="8193" max="8193" width="9.140625" customWidth="1"/>
    <col min="8194" max="8194" width="82.140625" customWidth="1"/>
    <col min="8195" max="8195" width="18" customWidth="1"/>
    <col min="8196" max="8196" width="14.28515625" customWidth="1"/>
    <col min="8197" max="8197" width="19.140625" customWidth="1"/>
    <col min="8198" max="8198" width="15" customWidth="1"/>
    <col min="8199" max="8199" width="16.28515625" bestFit="1" customWidth="1"/>
    <col min="8200" max="8256" width="9.140625" customWidth="1"/>
    <col min="8449" max="8449" width="9.140625" customWidth="1"/>
    <col min="8450" max="8450" width="82.140625" customWidth="1"/>
    <col min="8451" max="8451" width="18" customWidth="1"/>
    <col min="8452" max="8452" width="14.28515625" customWidth="1"/>
    <col min="8453" max="8453" width="19.140625" customWidth="1"/>
    <col min="8454" max="8454" width="15" customWidth="1"/>
    <col min="8455" max="8455" width="16.28515625" bestFit="1" customWidth="1"/>
    <col min="8456" max="8512" width="9.140625" customWidth="1"/>
    <col min="8705" max="8705" width="9.140625" customWidth="1"/>
    <col min="8706" max="8706" width="82.140625" customWidth="1"/>
    <col min="8707" max="8707" width="18" customWidth="1"/>
    <col min="8708" max="8708" width="14.28515625" customWidth="1"/>
    <col min="8709" max="8709" width="19.140625" customWidth="1"/>
    <col min="8710" max="8710" width="15" customWidth="1"/>
    <col min="8711" max="8711" width="16.28515625" bestFit="1" customWidth="1"/>
    <col min="8712" max="8768" width="9.140625" customWidth="1"/>
    <col min="8961" max="8961" width="9.140625" customWidth="1"/>
    <col min="8962" max="8962" width="82.140625" customWidth="1"/>
    <col min="8963" max="8963" width="18" customWidth="1"/>
    <col min="8964" max="8964" width="14.28515625" customWidth="1"/>
    <col min="8965" max="8965" width="19.140625" customWidth="1"/>
    <col min="8966" max="8966" width="15" customWidth="1"/>
    <col min="8967" max="8967" width="16.28515625" bestFit="1" customWidth="1"/>
    <col min="8968" max="9024" width="9.140625" customWidth="1"/>
    <col min="9217" max="9217" width="9.140625" customWidth="1"/>
    <col min="9218" max="9218" width="82.140625" customWidth="1"/>
    <col min="9219" max="9219" width="18" customWidth="1"/>
    <col min="9220" max="9220" width="14.28515625" customWidth="1"/>
    <col min="9221" max="9221" width="19.140625" customWidth="1"/>
    <col min="9222" max="9222" width="15" customWidth="1"/>
    <col min="9223" max="9223" width="16.28515625" bestFit="1" customWidth="1"/>
    <col min="9224" max="9280" width="9.140625" customWidth="1"/>
    <col min="9473" max="9473" width="9.140625" customWidth="1"/>
    <col min="9474" max="9474" width="82.140625" customWidth="1"/>
    <col min="9475" max="9475" width="18" customWidth="1"/>
    <col min="9476" max="9476" width="14.28515625" customWidth="1"/>
    <col min="9477" max="9477" width="19.140625" customWidth="1"/>
    <col min="9478" max="9478" width="15" customWidth="1"/>
    <col min="9479" max="9479" width="16.28515625" bestFit="1" customWidth="1"/>
    <col min="9480" max="9536" width="9.140625" customWidth="1"/>
    <col min="9729" max="9729" width="9.140625" customWidth="1"/>
    <col min="9730" max="9730" width="82.140625" customWidth="1"/>
    <col min="9731" max="9731" width="18" customWidth="1"/>
    <col min="9732" max="9732" width="14.28515625" customWidth="1"/>
    <col min="9733" max="9733" width="19.140625" customWidth="1"/>
    <col min="9734" max="9734" width="15" customWidth="1"/>
    <col min="9735" max="9735" width="16.28515625" bestFit="1" customWidth="1"/>
    <col min="9736" max="9792" width="9.140625" customWidth="1"/>
    <col min="9985" max="9985" width="9.140625" customWidth="1"/>
    <col min="9986" max="9986" width="82.140625" customWidth="1"/>
    <col min="9987" max="9987" width="18" customWidth="1"/>
    <col min="9988" max="9988" width="14.28515625" customWidth="1"/>
    <col min="9989" max="9989" width="19.140625" customWidth="1"/>
    <col min="9990" max="9990" width="15" customWidth="1"/>
    <col min="9991" max="9991" width="16.28515625" bestFit="1" customWidth="1"/>
    <col min="9992" max="10048" width="9.140625" customWidth="1"/>
    <col min="10241" max="10241" width="9.140625" customWidth="1"/>
    <col min="10242" max="10242" width="82.140625" customWidth="1"/>
    <col min="10243" max="10243" width="18" customWidth="1"/>
    <col min="10244" max="10244" width="14.28515625" customWidth="1"/>
    <col min="10245" max="10245" width="19.140625" customWidth="1"/>
    <col min="10246" max="10246" width="15" customWidth="1"/>
    <col min="10247" max="10247" width="16.28515625" bestFit="1" customWidth="1"/>
    <col min="10248" max="10304" width="9.140625" customWidth="1"/>
    <col min="10497" max="10497" width="9.140625" customWidth="1"/>
    <col min="10498" max="10498" width="82.140625" customWidth="1"/>
    <col min="10499" max="10499" width="18" customWidth="1"/>
    <col min="10500" max="10500" width="14.28515625" customWidth="1"/>
    <col min="10501" max="10501" width="19.140625" customWidth="1"/>
    <col min="10502" max="10502" width="15" customWidth="1"/>
    <col min="10503" max="10503" width="16.28515625" bestFit="1" customWidth="1"/>
    <col min="10504" max="10560" width="9.140625" customWidth="1"/>
    <col min="10753" max="10753" width="9.140625" customWidth="1"/>
    <col min="10754" max="10754" width="82.140625" customWidth="1"/>
    <col min="10755" max="10755" width="18" customWidth="1"/>
    <col min="10756" max="10756" width="14.28515625" customWidth="1"/>
    <col min="10757" max="10757" width="19.140625" customWidth="1"/>
    <col min="10758" max="10758" width="15" customWidth="1"/>
    <col min="10759" max="10759" width="16.28515625" bestFit="1" customWidth="1"/>
    <col min="10760" max="10816" width="9.140625" customWidth="1"/>
    <col min="11009" max="11009" width="9.140625" customWidth="1"/>
    <col min="11010" max="11010" width="82.140625" customWidth="1"/>
    <col min="11011" max="11011" width="18" customWidth="1"/>
    <col min="11012" max="11012" width="14.28515625" customWidth="1"/>
    <col min="11013" max="11013" width="19.140625" customWidth="1"/>
    <col min="11014" max="11014" width="15" customWidth="1"/>
    <col min="11015" max="11015" width="16.28515625" bestFit="1" customWidth="1"/>
    <col min="11016" max="11072" width="9.140625" customWidth="1"/>
    <col min="11265" max="11265" width="9.140625" customWidth="1"/>
    <col min="11266" max="11266" width="82.140625" customWidth="1"/>
    <col min="11267" max="11267" width="18" customWidth="1"/>
    <col min="11268" max="11268" width="14.28515625" customWidth="1"/>
    <col min="11269" max="11269" width="19.140625" customWidth="1"/>
    <col min="11270" max="11270" width="15" customWidth="1"/>
    <col min="11271" max="11271" width="16.28515625" bestFit="1" customWidth="1"/>
    <col min="11272" max="11328" width="9.140625" customWidth="1"/>
    <col min="11521" max="11521" width="9.140625" customWidth="1"/>
    <col min="11522" max="11522" width="82.140625" customWidth="1"/>
    <col min="11523" max="11523" width="18" customWidth="1"/>
    <col min="11524" max="11524" width="14.28515625" customWidth="1"/>
    <col min="11525" max="11525" width="19.140625" customWidth="1"/>
    <col min="11526" max="11526" width="15" customWidth="1"/>
    <col min="11527" max="11527" width="16.28515625" bestFit="1" customWidth="1"/>
    <col min="11528" max="11584" width="9.140625" customWidth="1"/>
    <col min="11777" max="11777" width="9.140625" customWidth="1"/>
    <col min="11778" max="11778" width="82.140625" customWidth="1"/>
    <col min="11779" max="11779" width="18" customWidth="1"/>
    <col min="11780" max="11780" width="14.28515625" customWidth="1"/>
    <col min="11781" max="11781" width="19.140625" customWidth="1"/>
    <col min="11782" max="11782" width="15" customWidth="1"/>
    <col min="11783" max="11783" width="16.28515625" bestFit="1" customWidth="1"/>
    <col min="11784" max="11840" width="9.140625" customWidth="1"/>
    <col min="12033" max="12033" width="9.140625" customWidth="1"/>
    <col min="12034" max="12034" width="82.140625" customWidth="1"/>
    <col min="12035" max="12035" width="18" customWidth="1"/>
    <col min="12036" max="12036" width="14.28515625" customWidth="1"/>
    <col min="12037" max="12037" width="19.140625" customWidth="1"/>
    <col min="12038" max="12038" width="15" customWidth="1"/>
    <col min="12039" max="12039" width="16.28515625" bestFit="1" customWidth="1"/>
    <col min="12040" max="12096" width="9.140625" customWidth="1"/>
    <col min="12289" max="12289" width="9.140625" customWidth="1"/>
    <col min="12290" max="12290" width="82.140625" customWidth="1"/>
    <col min="12291" max="12291" width="18" customWidth="1"/>
    <col min="12292" max="12292" width="14.28515625" customWidth="1"/>
    <col min="12293" max="12293" width="19.140625" customWidth="1"/>
    <col min="12294" max="12294" width="15" customWidth="1"/>
    <col min="12295" max="12295" width="16.28515625" bestFit="1" customWidth="1"/>
    <col min="12296" max="12352" width="9.140625" customWidth="1"/>
    <col min="12545" max="12545" width="9.140625" customWidth="1"/>
    <col min="12546" max="12546" width="82.140625" customWidth="1"/>
    <col min="12547" max="12547" width="18" customWidth="1"/>
    <col min="12548" max="12548" width="14.28515625" customWidth="1"/>
    <col min="12549" max="12549" width="19.140625" customWidth="1"/>
    <col min="12550" max="12550" width="15" customWidth="1"/>
    <col min="12551" max="12551" width="16.28515625" bestFit="1" customWidth="1"/>
    <col min="12552" max="12608" width="9.140625" customWidth="1"/>
    <col min="12801" max="12801" width="9.140625" customWidth="1"/>
    <col min="12802" max="12802" width="82.140625" customWidth="1"/>
    <col min="12803" max="12803" width="18" customWidth="1"/>
    <col min="12804" max="12804" width="14.28515625" customWidth="1"/>
    <col min="12805" max="12805" width="19.140625" customWidth="1"/>
    <col min="12806" max="12806" width="15" customWidth="1"/>
    <col min="12807" max="12807" width="16.28515625" bestFit="1" customWidth="1"/>
    <col min="12808" max="12864" width="9.140625" customWidth="1"/>
    <col min="13057" max="13057" width="9.140625" customWidth="1"/>
    <col min="13058" max="13058" width="82.140625" customWidth="1"/>
    <col min="13059" max="13059" width="18" customWidth="1"/>
    <col min="13060" max="13060" width="14.28515625" customWidth="1"/>
    <col min="13061" max="13061" width="19.140625" customWidth="1"/>
    <col min="13062" max="13062" width="15" customWidth="1"/>
    <col min="13063" max="13063" width="16.28515625" bestFit="1" customWidth="1"/>
    <col min="13064" max="13120" width="9.140625" customWidth="1"/>
    <col min="13313" max="13313" width="9.140625" customWidth="1"/>
    <col min="13314" max="13314" width="82.140625" customWidth="1"/>
    <col min="13315" max="13315" width="18" customWidth="1"/>
    <col min="13316" max="13316" width="14.28515625" customWidth="1"/>
    <col min="13317" max="13317" width="19.140625" customWidth="1"/>
    <col min="13318" max="13318" width="15" customWidth="1"/>
    <col min="13319" max="13319" width="16.28515625" bestFit="1" customWidth="1"/>
    <col min="13320" max="13376" width="9.140625" customWidth="1"/>
    <col min="13569" max="13569" width="9.140625" customWidth="1"/>
    <col min="13570" max="13570" width="82.140625" customWidth="1"/>
    <col min="13571" max="13571" width="18" customWidth="1"/>
    <col min="13572" max="13572" width="14.28515625" customWidth="1"/>
    <col min="13573" max="13573" width="19.140625" customWidth="1"/>
    <col min="13574" max="13574" width="15" customWidth="1"/>
    <col min="13575" max="13575" width="16.28515625" bestFit="1" customWidth="1"/>
    <col min="13576" max="13632" width="9.140625" customWidth="1"/>
    <col min="13825" max="13825" width="9.140625" customWidth="1"/>
    <col min="13826" max="13826" width="82.140625" customWidth="1"/>
    <col min="13827" max="13827" width="18" customWidth="1"/>
    <col min="13828" max="13828" width="14.28515625" customWidth="1"/>
    <col min="13829" max="13829" width="19.140625" customWidth="1"/>
    <col min="13830" max="13830" width="15" customWidth="1"/>
    <col min="13831" max="13831" width="16.28515625" bestFit="1" customWidth="1"/>
    <col min="13832" max="13888" width="9.140625" customWidth="1"/>
    <col min="14081" max="14081" width="9.140625" customWidth="1"/>
    <col min="14082" max="14082" width="82.140625" customWidth="1"/>
    <col min="14083" max="14083" width="18" customWidth="1"/>
    <col min="14084" max="14084" width="14.28515625" customWidth="1"/>
    <col min="14085" max="14085" width="19.140625" customWidth="1"/>
    <col min="14086" max="14086" width="15" customWidth="1"/>
    <col min="14087" max="14087" width="16.28515625" bestFit="1" customWidth="1"/>
    <col min="14088" max="14144" width="9.140625" customWidth="1"/>
    <col min="14337" max="14337" width="9.140625" customWidth="1"/>
    <col min="14338" max="14338" width="82.140625" customWidth="1"/>
    <col min="14339" max="14339" width="18" customWidth="1"/>
    <col min="14340" max="14340" width="14.28515625" customWidth="1"/>
    <col min="14341" max="14341" width="19.140625" customWidth="1"/>
    <col min="14342" max="14342" width="15" customWidth="1"/>
    <col min="14343" max="14343" width="16.28515625" bestFit="1" customWidth="1"/>
    <col min="14344" max="14400" width="9.140625" customWidth="1"/>
    <col min="14593" max="14593" width="9.140625" customWidth="1"/>
    <col min="14594" max="14594" width="82.140625" customWidth="1"/>
    <col min="14595" max="14595" width="18" customWidth="1"/>
    <col min="14596" max="14596" width="14.28515625" customWidth="1"/>
    <col min="14597" max="14597" width="19.140625" customWidth="1"/>
    <col min="14598" max="14598" width="15" customWidth="1"/>
    <col min="14599" max="14599" width="16.28515625" bestFit="1" customWidth="1"/>
    <col min="14600" max="14656" width="9.140625" customWidth="1"/>
    <col min="14849" max="14849" width="9.140625" customWidth="1"/>
    <col min="14850" max="14850" width="82.140625" customWidth="1"/>
    <col min="14851" max="14851" width="18" customWidth="1"/>
    <col min="14852" max="14852" width="14.28515625" customWidth="1"/>
    <col min="14853" max="14853" width="19.140625" customWidth="1"/>
    <col min="14854" max="14854" width="15" customWidth="1"/>
    <col min="14855" max="14855" width="16.28515625" bestFit="1" customWidth="1"/>
    <col min="14856" max="14912" width="9.140625" customWidth="1"/>
    <col min="15105" max="15105" width="9.140625" customWidth="1"/>
    <col min="15106" max="15106" width="82.140625" customWidth="1"/>
    <col min="15107" max="15107" width="18" customWidth="1"/>
    <col min="15108" max="15108" width="14.28515625" customWidth="1"/>
    <col min="15109" max="15109" width="19.140625" customWidth="1"/>
    <col min="15110" max="15110" width="15" customWidth="1"/>
    <col min="15111" max="15111" width="16.28515625" bestFit="1" customWidth="1"/>
    <col min="15112" max="15168" width="9.140625" customWidth="1"/>
    <col min="15361" max="15361" width="9.140625" customWidth="1"/>
    <col min="15362" max="15362" width="82.140625" customWidth="1"/>
    <col min="15363" max="15363" width="18" customWidth="1"/>
    <col min="15364" max="15364" width="14.28515625" customWidth="1"/>
    <col min="15365" max="15365" width="19.140625" customWidth="1"/>
    <col min="15366" max="15366" width="15" customWidth="1"/>
    <col min="15367" max="15367" width="16.28515625" bestFit="1" customWidth="1"/>
    <col min="15368" max="15424" width="9.140625" customWidth="1"/>
    <col min="15617" max="15617" width="9.140625" customWidth="1"/>
    <col min="15618" max="15618" width="82.140625" customWidth="1"/>
    <col min="15619" max="15619" width="18" customWidth="1"/>
    <col min="15620" max="15620" width="14.28515625" customWidth="1"/>
    <col min="15621" max="15621" width="19.140625" customWidth="1"/>
    <col min="15622" max="15622" width="15" customWidth="1"/>
    <col min="15623" max="15623" width="16.28515625" bestFit="1" customWidth="1"/>
    <col min="15624" max="15680" width="9.140625" customWidth="1"/>
    <col min="15873" max="15873" width="9.140625" customWidth="1"/>
    <col min="15874" max="15874" width="82.140625" customWidth="1"/>
    <col min="15875" max="15875" width="18" customWidth="1"/>
    <col min="15876" max="15876" width="14.28515625" customWidth="1"/>
    <col min="15877" max="15877" width="19.140625" customWidth="1"/>
    <col min="15878" max="15878" width="15" customWidth="1"/>
    <col min="15879" max="15879" width="16.28515625" bestFit="1" customWidth="1"/>
    <col min="15880" max="15936" width="9.140625" customWidth="1"/>
    <col min="16129" max="16129" width="9.140625" customWidth="1"/>
    <col min="16130" max="16130" width="82.140625" customWidth="1"/>
    <col min="16131" max="16131" width="18" customWidth="1"/>
    <col min="16132" max="16132" width="14.28515625" customWidth="1"/>
    <col min="16133" max="16133" width="19.140625" customWidth="1"/>
    <col min="16134" max="16134" width="15" customWidth="1"/>
    <col min="16135" max="16135" width="16.28515625" bestFit="1" customWidth="1"/>
    <col min="16136" max="16192" width="9.140625" customWidth="1"/>
  </cols>
  <sheetData>
    <row r="1" spans="1:4" ht="22.15" customHeight="1">
      <c r="A1" s="127" t="s">
        <v>0</v>
      </c>
      <c r="B1" s="127"/>
      <c r="C1" s="127"/>
      <c r="D1" s="127"/>
    </row>
    <row r="2" spans="1:4" ht="22.15" customHeight="1">
      <c r="A2" s="128"/>
      <c r="B2" s="128"/>
      <c r="C2" s="128"/>
      <c r="D2" s="128"/>
    </row>
    <row r="3" spans="1:4" ht="15" customHeight="1">
      <c r="A3" s="129"/>
      <c r="B3" s="129"/>
      <c r="C3" s="129"/>
      <c r="D3" s="129"/>
    </row>
    <row r="4" spans="1:4" ht="15" customHeight="1">
      <c r="A4" s="123" t="s">
        <v>1</v>
      </c>
      <c r="B4" s="123"/>
      <c r="C4" s="123"/>
      <c r="D4" s="123"/>
    </row>
    <row r="5" spans="1:4">
      <c r="A5" s="2"/>
      <c r="B5" s="3"/>
      <c r="C5" s="3"/>
      <c r="D5" s="3"/>
    </row>
    <row r="6" spans="1:4" ht="15" customHeight="1">
      <c r="A6" s="4" t="s">
        <v>2</v>
      </c>
      <c r="B6" s="5" t="s">
        <v>3</v>
      </c>
      <c r="C6" s="130"/>
      <c r="D6" s="130"/>
    </row>
    <row r="7" spans="1:4" ht="15" customHeight="1">
      <c r="A7" s="4" t="s">
        <v>4</v>
      </c>
      <c r="B7" s="5" t="s">
        <v>5</v>
      </c>
      <c r="C7" s="131"/>
      <c r="D7" s="132"/>
    </row>
    <row r="8" spans="1:4">
      <c r="A8" s="6"/>
      <c r="B8"/>
      <c r="C8" s="7"/>
      <c r="D8" s="7"/>
    </row>
    <row r="9" spans="1:4" ht="15" customHeight="1">
      <c r="A9" s="123" t="s">
        <v>6</v>
      </c>
      <c r="B9" s="123"/>
      <c r="C9" s="123"/>
      <c r="D9" s="123"/>
    </row>
    <row r="10" spans="1:4">
      <c r="A10" s="6"/>
      <c r="B10" s="6"/>
      <c r="C10" s="7"/>
      <c r="D10" s="7"/>
    </row>
    <row r="11" spans="1:4" ht="15" customHeight="1">
      <c r="A11" s="8" t="s">
        <v>2</v>
      </c>
      <c r="B11" s="5" t="s">
        <v>7</v>
      </c>
      <c r="C11" s="124"/>
      <c r="D11" s="119"/>
    </row>
    <row r="12" spans="1:4" ht="15" customHeight="1">
      <c r="A12" s="8" t="s">
        <v>4</v>
      </c>
      <c r="B12" s="5" t="s">
        <v>8</v>
      </c>
      <c r="C12" s="119" t="s">
        <v>146</v>
      </c>
      <c r="D12" s="119"/>
    </row>
    <row r="13" spans="1:4" ht="15" customHeight="1">
      <c r="A13" s="8" t="s">
        <v>9</v>
      </c>
      <c r="B13" s="5" t="s">
        <v>10</v>
      </c>
      <c r="C13" s="125" t="s">
        <v>147</v>
      </c>
      <c r="D13" s="126"/>
    </row>
    <row r="14" spans="1:4" ht="15" customHeight="1">
      <c r="A14" s="8" t="s">
        <v>11</v>
      </c>
      <c r="B14" s="5" t="s">
        <v>12</v>
      </c>
      <c r="C14" s="119">
        <v>12</v>
      </c>
      <c r="D14" s="119"/>
    </row>
    <row r="15" spans="1:4">
      <c r="A15" s="6"/>
      <c r="B15" s="6"/>
      <c r="C15" s="7"/>
      <c r="D15" s="7"/>
    </row>
    <row r="16" spans="1:4" ht="15" customHeight="1">
      <c r="A16" s="123" t="s">
        <v>13</v>
      </c>
      <c r="B16" s="123"/>
      <c r="C16" s="123"/>
      <c r="D16" s="123"/>
    </row>
    <row r="17" spans="1:4">
      <c r="A17" s="2"/>
      <c r="B17" s="3"/>
      <c r="C17" s="3"/>
      <c r="D17" s="3"/>
    </row>
    <row r="18" spans="1:4" ht="15" customHeight="1">
      <c r="A18" s="9" t="s">
        <v>2</v>
      </c>
      <c r="B18" s="10" t="s">
        <v>14</v>
      </c>
      <c r="C18" s="121"/>
      <c r="D18" s="121"/>
    </row>
    <row r="19" spans="1:4" ht="15" customHeight="1">
      <c r="A19" s="11" t="s">
        <v>4</v>
      </c>
      <c r="B19" s="12" t="s">
        <v>15</v>
      </c>
      <c r="C19" s="121"/>
      <c r="D19" s="121"/>
    </row>
    <row r="20" spans="1:4" ht="15" customHeight="1">
      <c r="A20" s="11" t="s">
        <v>9</v>
      </c>
      <c r="B20" s="12" t="s">
        <v>16</v>
      </c>
      <c r="C20" s="121"/>
      <c r="D20" s="121"/>
    </row>
    <row r="21" spans="1:4" ht="15" customHeight="1">
      <c r="A21" s="13" t="s">
        <v>11</v>
      </c>
      <c r="B21" s="14" t="s">
        <v>17</v>
      </c>
      <c r="C21" s="121"/>
      <c r="D21" s="121"/>
    </row>
    <row r="22" spans="1:4" ht="15" customHeight="1">
      <c r="A22" s="15"/>
      <c r="B22" s="15"/>
      <c r="C22" s="122"/>
      <c r="D22" s="122"/>
    </row>
    <row r="23" spans="1:4" ht="15" customHeight="1">
      <c r="A23" s="119" t="s">
        <v>18</v>
      </c>
      <c r="B23" s="119"/>
      <c r="C23" s="119"/>
      <c r="D23" s="119"/>
    </row>
    <row r="24" spans="1:4" ht="27.75" customHeight="1">
      <c r="A24" s="8" t="s">
        <v>2</v>
      </c>
      <c r="B24" s="5" t="s">
        <v>19</v>
      </c>
      <c r="C24" s="118" t="s">
        <v>20</v>
      </c>
      <c r="D24" s="118"/>
    </row>
    <row r="25" spans="1:4" ht="15" customHeight="1">
      <c r="A25" s="8" t="s">
        <v>4</v>
      </c>
      <c r="B25" s="5" t="s">
        <v>21</v>
      </c>
      <c r="C25" s="119"/>
      <c r="D25" s="119"/>
    </row>
    <row r="26" spans="1:4" ht="15" customHeight="1">
      <c r="A26" s="8" t="s">
        <v>9</v>
      </c>
      <c r="B26" s="5" t="s">
        <v>22</v>
      </c>
      <c r="C26" s="120">
        <v>1692.22</v>
      </c>
      <c r="D26" s="119"/>
    </row>
    <row r="27" spans="1:4">
      <c r="A27" s="6"/>
      <c r="B27" s="6"/>
      <c r="C27" s="7"/>
      <c r="D27" s="7"/>
    </row>
    <row r="28" spans="1:4" ht="15" customHeight="1">
      <c r="A28" s="98" t="s">
        <v>23</v>
      </c>
      <c r="B28" s="98"/>
      <c r="C28" s="98"/>
      <c r="D28" s="98"/>
    </row>
    <row r="30" spans="1:4" ht="15" customHeight="1">
      <c r="A30" s="98" t="s">
        <v>24</v>
      </c>
      <c r="B30" s="98"/>
      <c r="C30" s="98"/>
      <c r="D30" s="98"/>
    </row>
    <row r="32" spans="1:4" ht="15" customHeight="1">
      <c r="A32" s="16">
        <v>1</v>
      </c>
      <c r="B32" s="17" t="s">
        <v>25</v>
      </c>
      <c r="C32" s="99" t="s">
        <v>26</v>
      </c>
      <c r="D32" s="99"/>
    </row>
    <row r="33" spans="1:4" ht="15" customHeight="1">
      <c r="A33" s="18" t="s">
        <v>2</v>
      </c>
      <c r="B33" s="19" t="s">
        <v>27</v>
      </c>
      <c r="C33" s="94">
        <v>1692.22</v>
      </c>
      <c r="D33" s="94"/>
    </row>
    <row r="34" spans="1:4" ht="15" customHeight="1">
      <c r="A34" s="18" t="s">
        <v>4</v>
      </c>
      <c r="B34" s="19" t="s">
        <v>28</v>
      </c>
      <c r="C34" s="92"/>
      <c r="D34" s="92"/>
    </row>
    <row r="35" spans="1:4" ht="15" customHeight="1">
      <c r="A35" s="18" t="s">
        <v>9</v>
      </c>
      <c r="B35" s="19" t="s">
        <v>29</v>
      </c>
      <c r="C35" s="92">
        <v>0</v>
      </c>
      <c r="D35" s="92"/>
    </row>
    <row r="36" spans="1:4" ht="15" customHeight="1">
      <c r="A36" s="18" t="s">
        <v>11</v>
      </c>
      <c r="B36" s="19" t="s">
        <v>30</v>
      </c>
      <c r="C36" s="92"/>
      <c r="D36" s="92"/>
    </row>
    <row r="37" spans="1:4" ht="15" customHeight="1">
      <c r="A37" s="18" t="s">
        <v>31</v>
      </c>
      <c r="B37" s="19" t="s">
        <v>32</v>
      </c>
      <c r="C37" s="92"/>
      <c r="D37" s="92"/>
    </row>
    <row r="38" spans="1:4" ht="15" customHeight="1">
      <c r="A38" s="18" t="s">
        <v>33</v>
      </c>
      <c r="B38" s="19" t="s">
        <v>34</v>
      </c>
      <c r="C38" s="92"/>
      <c r="D38" s="92"/>
    </row>
    <row r="39" spans="1:4" s="1" customFormat="1" ht="15" customHeight="1">
      <c r="A39" s="93" t="s">
        <v>35</v>
      </c>
      <c r="B39" s="93"/>
      <c r="C39" s="94">
        <f>SUM(C33:D38)</f>
        <v>1692.22</v>
      </c>
      <c r="D39" s="94"/>
    </row>
    <row r="42" spans="1:4" s="1" customFormat="1" ht="15" customHeight="1">
      <c r="A42" s="98" t="s">
        <v>36</v>
      </c>
      <c r="B42" s="98"/>
      <c r="C42" s="98"/>
      <c r="D42" s="98"/>
    </row>
    <row r="43" spans="1:4" s="1" customFormat="1">
      <c r="A43" s="20"/>
    </row>
    <row r="44" spans="1:4" s="1" customFormat="1" ht="15" customHeight="1">
      <c r="A44" s="101" t="s">
        <v>37</v>
      </c>
      <c r="B44" s="101"/>
      <c r="C44" s="101"/>
      <c r="D44" s="101"/>
    </row>
    <row r="46" spans="1:4" s="1" customFormat="1" ht="15" customHeight="1">
      <c r="A46" s="16" t="s">
        <v>38</v>
      </c>
      <c r="B46" s="17" t="s">
        <v>39</v>
      </c>
      <c r="C46" s="99" t="s">
        <v>26</v>
      </c>
      <c r="D46" s="99"/>
    </row>
    <row r="47" spans="1:4" s="1" customFormat="1" ht="15" customHeight="1">
      <c r="A47" s="18" t="s">
        <v>2</v>
      </c>
      <c r="B47" s="19" t="s">
        <v>40</v>
      </c>
      <c r="C47" s="92">
        <f>8.33%*C39</f>
        <v>140.96192600000001</v>
      </c>
      <c r="D47" s="92"/>
    </row>
    <row r="48" spans="1:4" s="1" customFormat="1" ht="15" customHeight="1">
      <c r="A48" s="18" t="s">
        <v>4</v>
      </c>
      <c r="B48" s="19" t="s">
        <v>41</v>
      </c>
      <c r="C48" s="92">
        <f>12.1%*C39</f>
        <v>204.75862000000001</v>
      </c>
      <c r="D48" s="92"/>
    </row>
    <row r="49" spans="1:10" s="1" customFormat="1" ht="15" customHeight="1">
      <c r="A49" s="93" t="s">
        <v>35</v>
      </c>
      <c r="B49" s="93"/>
      <c r="C49" s="94">
        <f>C47+C48</f>
        <v>345.72054600000001</v>
      </c>
      <c r="D49" s="94"/>
    </row>
    <row r="52" spans="1:10" s="1" customFormat="1" ht="32.25" customHeight="1">
      <c r="A52" s="115" t="s">
        <v>42</v>
      </c>
      <c r="B52" s="115"/>
      <c r="C52" s="115"/>
      <c r="D52" s="115"/>
    </row>
    <row r="54" spans="1:10" s="1" customFormat="1">
      <c r="A54" s="16" t="s">
        <v>43</v>
      </c>
      <c r="B54" s="17" t="s">
        <v>44</v>
      </c>
      <c r="C54" s="17" t="s">
        <v>45</v>
      </c>
      <c r="D54" s="17" t="s">
        <v>26</v>
      </c>
    </row>
    <row r="55" spans="1:10" s="1" customFormat="1">
      <c r="A55" s="18" t="s">
        <v>2</v>
      </c>
      <c r="B55" s="19" t="s">
        <v>46</v>
      </c>
      <c r="C55" s="21">
        <v>0.2</v>
      </c>
      <c r="D55" s="22">
        <f>($C$39+$C$49)*C55</f>
        <v>407.58810920000002</v>
      </c>
      <c r="E55" s="116"/>
      <c r="F55" s="117"/>
      <c r="G55" s="117"/>
      <c r="H55" s="117"/>
      <c r="I55" s="117"/>
      <c r="J55" s="117"/>
    </row>
    <row r="56" spans="1:10" s="1" customFormat="1">
      <c r="A56" s="18" t="s">
        <v>4</v>
      </c>
      <c r="B56" s="19" t="s">
        <v>47</v>
      </c>
      <c r="C56" s="21">
        <v>2.5000000000000001E-2</v>
      </c>
      <c r="D56" s="22">
        <f t="shared" ref="D56:D62" si="0">($C$39+$C$49)*C56</f>
        <v>50.948513650000002</v>
      </c>
    </row>
    <row r="57" spans="1:10" s="1" customFormat="1">
      <c r="A57" s="18" t="s">
        <v>9</v>
      </c>
      <c r="B57" s="19" t="s">
        <v>48</v>
      </c>
      <c r="C57" s="21">
        <v>0.03</v>
      </c>
      <c r="D57" s="22">
        <f t="shared" si="0"/>
        <v>61.138216379999996</v>
      </c>
    </row>
    <row r="58" spans="1:10" s="1" customFormat="1">
      <c r="A58" s="18" t="s">
        <v>11</v>
      </c>
      <c r="B58" s="19" t="s">
        <v>49</v>
      </c>
      <c r="C58" s="21">
        <v>1.4999999999999999E-2</v>
      </c>
      <c r="D58" s="22">
        <f t="shared" si="0"/>
        <v>30.569108189999998</v>
      </c>
    </row>
    <row r="59" spans="1:10" s="1" customFormat="1">
      <c r="A59" s="18" t="s">
        <v>31</v>
      </c>
      <c r="B59" s="19" t="s">
        <v>50</v>
      </c>
      <c r="C59" s="21">
        <v>0.01</v>
      </c>
      <c r="D59" s="22">
        <f t="shared" si="0"/>
        <v>20.379405460000001</v>
      </c>
    </row>
    <row r="60" spans="1:10" s="1" customFormat="1">
      <c r="A60" s="18" t="s">
        <v>33</v>
      </c>
      <c r="B60" s="19" t="s">
        <v>51</v>
      </c>
      <c r="C60" s="21">
        <v>6.0000000000000001E-3</v>
      </c>
      <c r="D60" s="22">
        <f t="shared" si="0"/>
        <v>12.227643276</v>
      </c>
    </row>
    <row r="61" spans="1:10" s="1" customFormat="1">
      <c r="A61" s="18" t="s">
        <v>52</v>
      </c>
      <c r="B61" s="19" t="s">
        <v>53</v>
      </c>
      <c r="C61" s="21">
        <v>2E-3</v>
      </c>
      <c r="D61" s="22">
        <f t="shared" si="0"/>
        <v>4.0758810920000004</v>
      </c>
    </row>
    <row r="62" spans="1:10" s="1" customFormat="1">
      <c r="A62" s="18" t="s">
        <v>54</v>
      </c>
      <c r="B62" s="19" t="s">
        <v>55</v>
      </c>
      <c r="C62" s="21">
        <v>0.08</v>
      </c>
      <c r="D62" s="22">
        <f t="shared" si="0"/>
        <v>163.03524368000001</v>
      </c>
    </row>
    <row r="63" spans="1:10" s="1" customFormat="1" ht="15" customHeight="1">
      <c r="A63" s="93" t="s">
        <v>56</v>
      </c>
      <c r="B63" s="93"/>
      <c r="C63" s="23">
        <v>0.36799999999999999</v>
      </c>
      <c r="D63" s="24">
        <f>SUM(D55:D62)</f>
        <v>749.96212092799999</v>
      </c>
    </row>
    <row r="65" spans="1:12" s="1" customFormat="1" ht="15" customHeight="1">
      <c r="A65" s="101" t="s">
        <v>57</v>
      </c>
      <c r="B65" s="101"/>
      <c r="C65" s="101"/>
      <c r="D65" s="101"/>
    </row>
    <row r="67" spans="1:12" s="1" customFormat="1" ht="15" customHeight="1">
      <c r="A67" s="16" t="s">
        <v>58</v>
      </c>
      <c r="B67" s="17" t="s">
        <v>59</v>
      </c>
      <c r="C67" s="99" t="s">
        <v>26</v>
      </c>
      <c r="D67" s="99"/>
    </row>
    <row r="68" spans="1:12" s="1" customFormat="1" ht="15" customHeight="1">
      <c r="A68" s="18" t="s">
        <v>2</v>
      </c>
      <c r="B68" s="19" t="s">
        <v>60</v>
      </c>
      <c r="C68" s="92">
        <f>((22*4.2)*2)-(C33*0.06)</f>
        <v>83.266800000000018</v>
      </c>
      <c r="D68" s="92"/>
      <c r="E68" s="112"/>
      <c r="F68" s="113"/>
      <c r="G68" s="113"/>
      <c r="H68" s="113"/>
      <c r="I68" s="113"/>
      <c r="J68" s="25"/>
      <c r="K68" s="25"/>
      <c r="L68" s="25"/>
    </row>
    <row r="69" spans="1:12" s="1" customFormat="1" ht="15" customHeight="1">
      <c r="A69" s="18" t="s">
        <v>4</v>
      </c>
      <c r="B69" s="19" t="s">
        <v>61</v>
      </c>
      <c r="C69" s="92">
        <f>450-(450*0.2)</f>
        <v>360</v>
      </c>
      <c r="D69" s="92"/>
      <c r="E69" s="26"/>
      <c r="F69" s="26"/>
      <c r="G69" s="26"/>
      <c r="H69" s="26"/>
      <c r="I69" s="26"/>
      <c r="J69" s="25"/>
      <c r="K69" s="25"/>
      <c r="L69" s="25"/>
    </row>
    <row r="70" spans="1:12" s="1" customFormat="1" ht="15.4" customHeight="1">
      <c r="A70" s="27" t="s">
        <v>9</v>
      </c>
      <c r="B70" s="28" t="s">
        <v>148</v>
      </c>
      <c r="C70" s="114">
        <v>64</v>
      </c>
      <c r="D70" s="114"/>
      <c r="E70" s="26"/>
      <c r="F70" s="26"/>
      <c r="G70" s="26"/>
      <c r="H70" s="26"/>
      <c r="I70" s="26"/>
      <c r="J70" s="29"/>
      <c r="K70" s="29"/>
      <c r="L70" s="29"/>
    </row>
    <row r="71" spans="1:12" s="1" customFormat="1" ht="15.4" customHeight="1">
      <c r="A71" s="30" t="s">
        <v>11</v>
      </c>
      <c r="B71" s="31" t="s">
        <v>62</v>
      </c>
      <c r="C71" s="91">
        <v>21</v>
      </c>
      <c r="D71" s="91"/>
      <c r="E71" s="26"/>
      <c r="F71" s="26"/>
      <c r="G71" s="26"/>
      <c r="H71" s="26"/>
      <c r="I71" s="26"/>
      <c r="J71" s="29"/>
      <c r="K71" s="29"/>
      <c r="L71" s="29"/>
    </row>
    <row r="72" spans="1:12" s="1" customFormat="1" ht="15.4" customHeight="1">
      <c r="A72" s="30" t="s">
        <v>31</v>
      </c>
      <c r="B72" s="31" t="s">
        <v>149</v>
      </c>
      <c r="C72" s="91">
        <v>21</v>
      </c>
      <c r="D72" s="91"/>
      <c r="E72" s="26"/>
      <c r="F72" s="26"/>
      <c r="G72" s="26"/>
      <c r="H72" s="26"/>
      <c r="I72" s="26"/>
      <c r="J72" s="29"/>
      <c r="K72" s="29"/>
      <c r="L72" s="29"/>
    </row>
    <row r="73" spans="1:12" s="1" customFormat="1" ht="15" customHeight="1">
      <c r="A73" s="110" t="s">
        <v>35</v>
      </c>
      <c r="B73" s="110"/>
      <c r="C73" s="111">
        <f>SUM(C68:C72)</f>
        <v>549.26679999999999</v>
      </c>
      <c r="D73" s="111"/>
    </row>
    <row r="74" spans="1:12" s="1" customFormat="1">
      <c r="F74" s="1" t="s">
        <v>63</v>
      </c>
    </row>
    <row r="75" spans="1:12" s="1" customFormat="1" ht="15" customHeight="1">
      <c r="A75" s="101" t="s">
        <v>64</v>
      </c>
      <c r="B75" s="101"/>
      <c r="C75" s="101"/>
      <c r="D75" s="101"/>
    </row>
    <row r="77" spans="1:12" s="1" customFormat="1" ht="15" customHeight="1">
      <c r="A77" s="16">
        <v>2</v>
      </c>
      <c r="B77" s="17" t="s">
        <v>65</v>
      </c>
      <c r="C77" s="99" t="s">
        <v>26</v>
      </c>
      <c r="D77" s="99"/>
    </row>
    <row r="78" spans="1:12" s="1" customFormat="1" ht="15" customHeight="1">
      <c r="A78" s="18" t="s">
        <v>38</v>
      </c>
      <c r="B78" s="19" t="s">
        <v>39</v>
      </c>
      <c r="C78" s="92">
        <f>C49</f>
        <v>345.72054600000001</v>
      </c>
      <c r="D78" s="92"/>
    </row>
    <row r="79" spans="1:12" s="1" customFormat="1" ht="15" customHeight="1">
      <c r="A79" s="18" t="s">
        <v>43</v>
      </c>
      <c r="B79" s="19" t="s">
        <v>44</v>
      </c>
      <c r="C79" s="92">
        <f>D63</f>
        <v>749.96212092799999</v>
      </c>
      <c r="D79" s="92"/>
    </row>
    <row r="80" spans="1:12" s="1" customFormat="1" ht="15" customHeight="1">
      <c r="A80" s="18" t="s">
        <v>58</v>
      </c>
      <c r="B80" s="19" t="s">
        <v>59</v>
      </c>
      <c r="C80" s="92">
        <f>C73</f>
        <v>549.26679999999999</v>
      </c>
      <c r="D80" s="92"/>
    </row>
    <row r="81" spans="1:5" s="1" customFormat="1" ht="15" customHeight="1">
      <c r="A81" s="93" t="s">
        <v>35</v>
      </c>
      <c r="B81" s="93"/>
      <c r="C81" s="94">
        <f>SUM(C78:C80)</f>
        <v>1644.9494669279998</v>
      </c>
      <c r="D81" s="94"/>
    </row>
    <row r="82" spans="1:5" s="1" customFormat="1">
      <c r="A82" s="25"/>
    </row>
    <row r="84" spans="1:5" s="1" customFormat="1" ht="15" customHeight="1">
      <c r="A84" s="98" t="s">
        <v>66</v>
      </c>
      <c r="B84" s="98"/>
      <c r="C84" s="98"/>
      <c r="D84" s="98"/>
    </row>
    <row r="86" spans="1:5" s="1" customFormat="1" ht="15" customHeight="1">
      <c r="A86" s="16">
        <v>3</v>
      </c>
      <c r="B86" s="17" t="s">
        <v>67</v>
      </c>
      <c r="C86" s="99" t="s">
        <v>26</v>
      </c>
      <c r="D86" s="99"/>
    </row>
    <row r="87" spans="1:5" s="1" customFormat="1" ht="15" customHeight="1">
      <c r="A87" s="18" t="s">
        <v>2</v>
      </c>
      <c r="B87" s="32" t="s">
        <v>68</v>
      </c>
      <c r="C87" s="92">
        <f>E87*$C$39</f>
        <v>7.7842120000000001</v>
      </c>
      <c r="D87" s="92"/>
      <c r="E87" s="33">
        <v>4.5999999999999999E-3</v>
      </c>
    </row>
    <row r="88" spans="1:5" s="1" customFormat="1" ht="15" customHeight="1">
      <c r="A88" s="18" t="s">
        <v>4</v>
      </c>
      <c r="B88" s="32" t="s">
        <v>69</v>
      </c>
      <c r="C88" s="92">
        <f>C87*C62</f>
        <v>0.62273696000000001</v>
      </c>
      <c r="D88" s="92"/>
      <c r="E88" s="33"/>
    </row>
    <row r="89" spans="1:5" s="1" customFormat="1" ht="15" customHeight="1">
      <c r="A89" s="18" t="s">
        <v>9</v>
      </c>
      <c r="B89" s="32" t="s">
        <v>70</v>
      </c>
      <c r="C89" s="92">
        <f>E89*$C$39</f>
        <v>33.8444</v>
      </c>
      <c r="D89" s="92"/>
      <c r="E89" s="33">
        <v>0.02</v>
      </c>
    </row>
    <row r="90" spans="1:5" s="1" customFormat="1" ht="15" customHeight="1">
      <c r="A90" s="18" t="s">
        <v>11</v>
      </c>
      <c r="B90" s="32" t="s">
        <v>71</v>
      </c>
      <c r="C90" s="92">
        <f>E90*$C$39</f>
        <v>32.829067999999999</v>
      </c>
      <c r="D90" s="92"/>
      <c r="E90" s="34">
        <v>1.9400000000000001E-2</v>
      </c>
    </row>
    <row r="91" spans="1:5" s="1" customFormat="1" ht="15" customHeight="1">
      <c r="A91" s="18" t="s">
        <v>31</v>
      </c>
      <c r="B91" s="32" t="s">
        <v>72</v>
      </c>
      <c r="C91" s="92">
        <f>E91*$D$63</f>
        <v>5.3247310585888004</v>
      </c>
      <c r="D91" s="92"/>
      <c r="E91" s="35">
        <v>7.1000000000000004E-3</v>
      </c>
    </row>
    <row r="92" spans="1:5" s="1" customFormat="1" ht="15" customHeight="1">
      <c r="A92" s="18" t="s">
        <v>33</v>
      </c>
      <c r="B92" s="32" t="s">
        <v>73</v>
      </c>
      <c r="C92" s="92">
        <f>E92*$C$39</f>
        <v>33.8444</v>
      </c>
      <c r="D92" s="92"/>
      <c r="E92" s="33">
        <v>0.02</v>
      </c>
    </row>
    <row r="93" spans="1:5" s="1" customFormat="1" ht="15" customHeight="1">
      <c r="A93" s="18"/>
      <c r="B93" s="32"/>
      <c r="C93" s="92"/>
      <c r="D93" s="92"/>
    </row>
    <row r="94" spans="1:5" s="1" customFormat="1" ht="15" customHeight="1">
      <c r="A94" s="93" t="s">
        <v>35</v>
      </c>
      <c r="B94" s="93"/>
      <c r="C94" s="94">
        <f>SUM(C87:C93)</f>
        <v>114.2495480185888</v>
      </c>
      <c r="D94" s="94"/>
    </row>
    <row r="96" spans="1:5" s="1" customFormat="1" ht="15" customHeight="1">
      <c r="A96" s="98" t="s">
        <v>74</v>
      </c>
      <c r="B96" s="98"/>
      <c r="C96" s="98"/>
      <c r="D96" s="98"/>
    </row>
    <row r="99" spans="1:5" s="1" customFormat="1" ht="15" customHeight="1">
      <c r="A99" s="101" t="s">
        <v>75</v>
      </c>
      <c r="B99" s="101"/>
      <c r="C99" s="101"/>
      <c r="D99" s="101"/>
    </row>
    <row r="100" spans="1:5" s="1" customFormat="1">
      <c r="A100" s="20"/>
    </row>
    <row r="101" spans="1:5" s="1" customFormat="1" ht="15" customHeight="1">
      <c r="A101" s="16" t="s">
        <v>76</v>
      </c>
      <c r="B101" s="17" t="s">
        <v>77</v>
      </c>
      <c r="C101" s="99" t="s">
        <v>26</v>
      </c>
      <c r="D101" s="99"/>
    </row>
    <row r="102" spans="1:5" s="1" customFormat="1" ht="15" customHeight="1">
      <c r="A102" s="18" t="s">
        <v>2</v>
      </c>
      <c r="B102" s="19" t="s">
        <v>78</v>
      </c>
      <c r="C102" s="92">
        <f>$C$39*E102</f>
        <v>153.56896499999999</v>
      </c>
      <c r="D102" s="92"/>
      <c r="E102" s="36">
        <v>9.0749999999999997E-2</v>
      </c>
    </row>
    <row r="103" spans="1:5" s="1" customFormat="1" ht="15" customHeight="1">
      <c r="A103" s="18" t="s">
        <v>4</v>
      </c>
      <c r="B103" s="19" t="s">
        <v>77</v>
      </c>
      <c r="C103" s="108">
        <f>$C$39*E103</f>
        <v>27.583185999999998</v>
      </c>
      <c r="D103" s="109"/>
      <c r="E103" s="37">
        <v>1.6299999999999999E-2</v>
      </c>
    </row>
    <row r="104" spans="1:5" s="1" customFormat="1" ht="15" customHeight="1">
      <c r="A104" s="18" t="s">
        <v>9</v>
      </c>
      <c r="B104" s="19" t="s">
        <v>79</v>
      </c>
      <c r="C104" s="108">
        <f>$C$39*E104</f>
        <v>0.33844400000000002</v>
      </c>
      <c r="D104" s="109"/>
      <c r="E104" s="37">
        <v>2.0000000000000001E-4</v>
      </c>
    </row>
    <row r="105" spans="1:5" s="1" customFormat="1" ht="15" customHeight="1">
      <c r="A105" s="18" t="s">
        <v>11</v>
      </c>
      <c r="B105" s="19" t="s">
        <v>80</v>
      </c>
      <c r="C105" s="108">
        <f>$C$39*E105</f>
        <v>5.5843259999999999</v>
      </c>
      <c r="D105" s="109"/>
      <c r="E105" s="37">
        <v>3.3E-3</v>
      </c>
    </row>
    <row r="106" spans="1:5" s="1" customFormat="1" ht="15" customHeight="1">
      <c r="A106" s="18" t="s">
        <v>31</v>
      </c>
      <c r="B106" s="19" t="s">
        <v>81</v>
      </c>
      <c r="C106" s="108">
        <f>$C$39*E106</f>
        <v>0.93072100000000002</v>
      </c>
      <c r="D106" s="109"/>
      <c r="E106" s="36">
        <v>5.5000000000000003E-4</v>
      </c>
    </row>
    <row r="107" spans="1:5" s="1" customFormat="1" ht="16.5" customHeight="1">
      <c r="A107" s="93" t="s">
        <v>56</v>
      </c>
      <c r="B107" s="93"/>
      <c r="C107" s="94">
        <f>SUM(C102:C106)</f>
        <v>188.00564200000002</v>
      </c>
      <c r="D107" s="94"/>
    </row>
    <row r="109" spans="1:5" s="1" customFormat="1" ht="15" customHeight="1">
      <c r="A109" s="101" t="s">
        <v>82</v>
      </c>
      <c r="B109" s="101"/>
      <c r="C109" s="101"/>
      <c r="D109" s="101"/>
    </row>
    <row r="110" spans="1:5" s="1" customFormat="1">
      <c r="A110" s="20"/>
    </row>
    <row r="111" spans="1:5" s="1" customFormat="1" ht="15" customHeight="1">
      <c r="A111" s="16" t="s">
        <v>83</v>
      </c>
      <c r="B111" s="17" t="s">
        <v>84</v>
      </c>
      <c r="C111" s="99" t="s">
        <v>26</v>
      </c>
      <c r="D111" s="99"/>
    </row>
    <row r="112" spans="1:5" s="1" customFormat="1" ht="15" customHeight="1">
      <c r="A112" s="18" t="s">
        <v>2</v>
      </c>
      <c r="B112" s="19" t="s">
        <v>85</v>
      </c>
      <c r="C112" s="92">
        <v>0</v>
      </c>
      <c r="D112" s="92"/>
    </row>
    <row r="113" spans="1:8" s="1" customFormat="1" ht="16.5" customHeight="1">
      <c r="A113" s="93" t="s">
        <v>35</v>
      </c>
      <c r="B113" s="93"/>
      <c r="C113" s="92">
        <f>C112</f>
        <v>0</v>
      </c>
      <c r="D113" s="92"/>
    </row>
    <row r="116" spans="1:8" s="1" customFormat="1" ht="15" customHeight="1">
      <c r="A116" s="101" t="s">
        <v>86</v>
      </c>
      <c r="B116" s="101"/>
      <c r="C116" s="101"/>
      <c r="D116" s="101"/>
    </row>
    <row r="117" spans="1:8" s="1" customFormat="1">
      <c r="A117" s="20"/>
    </row>
    <row r="118" spans="1:8" s="1" customFormat="1" ht="15" customHeight="1">
      <c r="A118" s="16">
        <v>4</v>
      </c>
      <c r="B118" s="17" t="s">
        <v>87</v>
      </c>
      <c r="C118" s="99" t="s">
        <v>26</v>
      </c>
      <c r="D118" s="99"/>
    </row>
    <row r="119" spans="1:8" s="1" customFormat="1" ht="15" customHeight="1">
      <c r="A119" s="18" t="s">
        <v>76</v>
      </c>
      <c r="B119" s="19" t="s">
        <v>77</v>
      </c>
      <c r="C119" s="92">
        <f>C107</f>
        <v>188.00564200000002</v>
      </c>
      <c r="D119" s="92"/>
    </row>
    <row r="120" spans="1:8" s="1" customFormat="1" ht="15" customHeight="1">
      <c r="A120" s="18" t="s">
        <v>83</v>
      </c>
      <c r="B120" s="19" t="s">
        <v>84</v>
      </c>
      <c r="C120" s="92">
        <f>C113</f>
        <v>0</v>
      </c>
      <c r="D120" s="92"/>
    </row>
    <row r="121" spans="1:8" s="1" customFormat="1" ht="16.5" customHeight="1">
      <c r="A121" s="93" t="s">
        <v>35</v>
      </c>
      <c r="B121" s="93"/>
      <c r="C121" s="94">
        <f>C119+C120</f>
        <v>188.00564200000002</v>
      </c>
      <c r="D121" s="94"/>
    </row>
    <row r="124" spans="1:8" s="1" customFormat="1" ht="15" customHeight="1">
      <c r="A124" s="98" t="s">
        <v>88</v>
      </c>
      <c r="B124" s="98"/>
      <c r="C124" s="98"/>
      <c r="D124" s="98"/>
    </row>
    <row r="126" spans="1:8" s="1" customFormat="1" ht="15" customHeight="1">
      <c r="A126" s="16">
        <v>5</v>
      </c>
      <c r="B126" s="38" t="s">
        <v>89</v>
      </c>
      <c r="C126" s="103" t="s">
        <v>26</v>
      </c>
      <c r="D126" s="104"/>
    </row>
    <row r="127" spans="1:8" s="1" customFormat="1" ht="15" customHeight="1">
      <c r="A127" s="18" t="s">
        <v>2</v>
      </c>
      <c r="B127" s="39" t="s">
        <v>90</v>
      </c>
      <c r="C127" s="105">
        <f>UNIFORMES!F13</f>
        <v>70.178888888888892</v>
      </c>
      <c r="D127" s="105"/>
      <c r="E127" s="40"/>
      <c r="F127" s="40"/>
      <c r="H127" s="41"/>
    </row>
    <row r="128" spans="1:8" s="1" customFormat="1" ht="15" customHeight="1">
      <c r="A128" s="18" t="s">
        <v>4</v>
      </c>
      <c r="B128" s="39" t="s">
        <v>91</v>
      </c>
      <c r="C128" s="106">
        <f>MATERIAIS!D7</f>
        <v>97.65</v>
      </c>
      <c r="D128" s="107"/>
      <c r="E128" s="40"/>
      <c r="F128" s="42"/>
      <c r="H128" s="41"/>
    </row>
    <row r="129" spans="1:7" s="1" customFormat="1" ht="15" customHeight="1">
      <c r="A129" s="18" t="s">
        <v>9</v>
      </c>
      <c r="B129" s="39" t="s">
        <v>92</v>
      </c>
      <c r="C129" s="105">
        <f>'EQUIP ROÇADEIRA FOZ'!E27</f>
        <v>2788.4537333333337</v>
      </c>
      <c r="D129" s="105"/>
      <c r="E129" s="40"/>
      <c r="F129" s="40"/>
    </row>
    <row r="130" spans="1:7" s="1" customFormat="1" ht="15" customHeight="1">
      <c r="A130" s="18" t="s">
        <v>11</v>
      </c>
      <c r="B130" s="39" t="s">
        <v>93</v>
      </c>
      <c r="C130" s="105">
        <v>0</v>
      </c>
      <c r="D130" s="105"/>
      <c r="E130" s="40"/>
      <c r="F130" s="40"/>
    </row>
    <row r="131" spans="1:7" s="1" customFormat="1" ht="16.5" customHeight="1">
      <c r="A131" s="93" t="s">
        <v>56</v>
      </c>
      <c r="B131" s="93"/>
      <c r="C131" s="94">
        <f>C127+C128+C129+C130</f>
        <v>2956.2826222222225</v>
      </c>
      <c r="D131" s="94"/>
    </row>
    <row r="132" spans="1:7" s="1" customFormat="1" ht="16.5" customHeight="1">
      <c r="A132" s="100" t="s">
        <v>94</v>
      </c>
      <c r="B132" s="100"/>
      <c r="C132" s="100"/>
      <c r="D132" s="100"/>
    </row>
    <row r="134" spans="1:7" s="1" customFormat="1" ht="15" customHeight="1">
      <c r="A134" s="98" t="s">
        <v>95</v>
      </c>
      <c r="B134" s="98"/>
      <c r="C134" s="98"/>
      <c r="D134" s="98"/>
    </row>
    <row r="136" spans="1:7" s="1" customFormat="1">
      <c r="A136" s="16">
        <v>6</v>
      </c>
      <c r="B136" s="38" t="s">
        <v>96</v>
      </c>
      <c r="C136" s="17" t="s">
        <v>45</v>
      </c>
      <c r="D136" s="17" t="s">
        <v>26</v>
      </c>
      <c r="F136" s="43"/>
    </row>
    <row r="137" spans="1:7" s="1" customFormat="1">
      <c r="A137" s="18" t="s">
        <v>2</v>
      </c>
      <c r="B137" s="19" t="s">
        <v>97</v>
      </c>
      <c r="C137" s="21">
        <v>0.03</v>
      </c>
      <c r="D137" s="22">
        <f>(($C$39+$C$81+$C$94+$C$121+$C$131)*((C137)))</f>
        <v>197.87121837506433</v>
      </c>
      <c r="E137" s="102"/>
    </row>
    <row r="138" spans="1:7" s="1" customFormat="1">
      <c r="A138" s="18" t="s">
        <v>4</v>
      </c>
      <c r="B138" s="19" t="s">
        <v>98</v>
      </c>
      <c r="C138" s="21">
        <v>6.7900000000000002E-2</v>
      </c>
      <c r="D138" s="22">
        <f>(($C$39+$C$81+$C$94+$C$121+$C$131+D137)*((C138)))</f>
        <v>461.28397998322919</v>
      </c>
      <c r="E138" s="102"/>
      <c r="F138" s="43"/>
    </row>
    <row r="139" spans="1:7" s="1" customFormat="1">
      <c r="A139" s="18" t="s">
        <v>9</v>
      </c>
      <c r="B139" s="19" t="s">
        <v>99</v>
      </c>
      <c r="C139" s="21"/>
      <c r="D139" s="22"/>
      <c r="E139" s="102"/>
      <c r="F139" s="44"/>
    </row>
    <row r="140" spans="1:7" s="1" customFormat="1">
      <c r="A140" s="18"/>
      <c r="B140" s="19" t="s">
        <v>100</v>
      </c>
      <c r="C140" s="21">
        <v>9.2499999999999999E-2</v>
      </c>
      <c r="D140" s="22">
        <f>ROUND(((D137+D138+C153)/C144)*C140,2)</f>
        <v>782.59</v>
      </c>
      <c r="E140" s="102"/>
    </row>
    <row r="141" spans="1:7" s="1" customFormat="1">
      <c r="A141" s="18"/>
      <c r="B141" s="19" t="s">
        <v>158</v>
      </c>
      <c r="C141" s="45"/>
      <c r="D141" s="22"/>
      <c r="E141" s="102"/>
    </row>
    <row r="142" spans="1:7" s="1" customFormat="1">
      <c r="A142" s="18"/>
      <c r="B142" s="19" t="s">
        <v>101</v>
      </c>
      <c r="C142" s="21">
        <v>0.05</v>
      </c>
      <c r="D142" s="22">
        <f>ROUND(((D137+D138+C153)/C144)*C142,2)</f>
        <v>423.02</v>
      </c>
      <c r="E142" s="102"/>
      <c r="F142" s="43"/>
    </row>
    <row r="143" spans="1:7" s="1" customFormat="1" ht="16.5" customHeight="1">
      <c r="A143" s="93" t="s">
        <v>56</v>
      </c>
      <c r="B143" s="93"/>
      <c r="C143" s="21">
        <f>SUM(C137:C142)</f>
        <v>0.2404</v>
      </c>
      <c r="D143" s="24">
        <f>SUM(D137:D142)</f>
        <v>1864.7651983582937</v>
      </c>
      <c r="E143" s="46"/>
    </row>
    <row r="144" spans="1:7" s="1" customFormat="1">
      <c r="C144" s="37">
        <f>1-SUM(C140:C142)/100%</f>
        <v>0.85749999999999993</v>
      </c>
      <c r="E144" s="47"/>
      <c r="F144" s="48"/>
      <c r="G144" s="49"/>
    </row>
    <row r="145" spans="1:4" s="1" customFormat="1" ht="15" customHeight="1">
      <c r="A145" s="98" t="s">
        <v>102</v>
      </c>
      <c r="B145" s="98"/>
      <c r="C145" s="98"/>
      <c r="D145" s="98"/>
    </row>
    <row r="147" spans="1:4" s="1" customFormat="1" ht="15" customHeight="1">
      <c r="A147" s="16"/>
      <c r="B147" s="17" t="s">
        <v>103</v>
      </c>
      <c r="C147" s="99" t="s">
        <v>26</v>
      </c>
      <c r="D147" s="99"/>
    </row>
    <row r="148" spans="1:4" s="1" customFormat="1" ht="15" customHeight="1">
      <c r="A148" s="50" t="s">
        <v>2</v>
      </c>
      <c r="B148" s="19" t="s">
        <v>24</v>
      </c>
      <c r="C148" s="92">
        <f>C39</f>
        <v>1692.22</v>
      </c>
      <c r="D148" s="92"/>
    </row>
    <row r="149" spans="1:4" s="1" customFormat="1" ht="15" customHeight="1">
      <c r="A149" s="50" t="s">
        <v>4</v>
      </c>
      <c r="B149" s="19" t="s">
        <v>36</v>
      </c>
      <c r="C149" s="92">
        <f>C81</f>
        <v>1644.9494669279998</v>
      </c>
      <c r="D149" s="92"/>
    </row>
    <row r="150" spans="1:4" s="1" customFormat="1" ht="15" customHeight="1">
      <c r="A150" s="50" t="s">
        <v>9</v>
      </c>
      <c r="B150" s="19" t="s">
        <v>66</v>
      </c>
      <c r="C150" s="92">
        <f>C94</f>
        <v>114.2495480185888</v>
      </c>
      <c r="D150" s="92"/>
    </row>
    <row r="151" spans="1:4" s="1" customFormat="1" ht="15" customHeight="1">
      <c r="A151" s="50" t="s">
        <v>11</v>
      </c>
      <c r="B151" s="19" t="s">
        <v>74</v>
      </c>
      <c r="C151" s="92">
        <f>C121</f>
        <v>188.00564200000002</v>
      </c>
      <c r="D151" s="92"/>
    </row>
    <row r="152" spans="1:4" s="1" customFormat="1" ht="15" customHeight="1">
      <c r="A152" s="50" t="s">
        <v>31</v>
      </c>
      <c r="B152" s="19" t="s">
        <v>88</v>
      </c>
      <c r="C152" s="92">
        <f>C131</f>
        <v>2956.2826222222225</v>
      </c>
      <c r="D152" s="92"/>
    </row>
    <row r="153" spans="1:4" s="1" customFormat="1" ht="16.5" customHeight="1">
      <c r="A153" s="93" t="s">
        <v>104</v>
      </c>
      <c r="B153" s="93"/>
      <c r="C153" s="94">
        <f>C148+C149+C150+C151+C152</f>
        <v>6595.7072791688115</v>
      </c>
      <c r="D153" s="94"/>
    </row>
    <row r="154" spans="1:4" s="1" customFormat="1" ht="15" customHeight="1">
      <c r="A154" s="50" t="s">
        <v>33</v>
      </c>
      <c r="B154" s="19" t="s">
        <v>105</v>
      </c>
      <c r="C154" s="92">
        <f>D143</f>
        <v>1864.7651983582937</v>
      </c>
      <c r="D154" s="92"/>
    </row>
    <row r="155" spans="1:4" s="1" customFormat="1" ht="16.5" customHeight="1">
      <c r="A155" s="95" t="s">
        <v>106</v>
      </c>
      <c r="B155" s="95"/>
      <c r="C155" s="96">
        <f>ROUND((C153+C154),2)</f>
        <v>8460.4699999999993</v>
      </c>
      <c r="D155" s="97"/>
    </row>
    <row r="156" spans="1:4" s="1" customFormat="1">
      <c r="A156" s="90" t="s">
        <v>145</v>
      </c>
      <c r="B156" s="90"/>
      <c r="C156" s="89">
        <f>ROUND(C155*12,2)</f>
        <v>101525.64</v>
      </c>
      <c r="D156" s="89"/>
    </row>
    <row r="157" spans="1:4">
      <c r="C157" s="51"/>
    </row>
  </sheetData>
  <mergeCells count="117">
    <mergeCell ref="A9:D9"/>
    <mergeCell ref="C11:D11"/>
    <mergeCell ref="C12:D12"/>
    <mergeCell ref="C13:D13"/>
    <mergeCell ref="C14:D14"/>
    <mergeCell ref="A16:D16"/>
    <mergeCell ref="A1:D1"/>
    <mergeCell ref="A2:D2"/>
    <mergeCell ref="A3:D3"/>
    <mergeCell ref="A4:D4"/>
    <mergeCell ref="C6:D6"/>
    <mergeCell ref="C7:D7"/>
    <mergeCell ref="C24:D24"/>
    <mergeCell ref="C25:D25"/>
    <mergeCell ref="C26:D26"/>
    <mergeCell ref="A28:D28"/>
    <mergeCell ref="A30:D30"/>
    <mergeCell ref="C32:D32"/>
    <mergeCell ref="C18:D18"/>
    <mergeCell ref="C19:D19"/>
    <mergeCell ref="C20:D20"/>
    <mergeCell ref="C21:D21"/>
    <mergeCell ref="C22:D22"/>
    <mergeCell ref="A23:D23"/>
    <mergeCell ref="A39:B39"/>
    <mergeCell ref="C39:D39"/>
    <mergeCell ref="A42:D42"/>
    <mergeCell ref="A44:D44"/>
    <mergeCell ref="C46:D46"/>
    <mergeCell ref="C47:D47"/>
    <mergeCell ref="C33:D33"/>
    <mergeCell ref="C34:D34"/>
    <mergeCell ref="C35:D35"/>
    <mergeCell ref="C36:D36"/>
    <mergeCell ref="C37:D37"/>
    <mergeCell ref="C38:D38"/>
    <mergeCell ref="E68:I68"/>
    <mergeCell ref="C69:D69"/>
    <mergeCell ref="C70:D70"/>
    <mergeCell ref="C48:D48"/>
    <mergeCell ref="A49:B49"/>
    <mergeCell ref="C49:D49"/>
    <mergeCell ref="A52:D52"/>
    <mergeCell ref="E55:J55"/>
    <mergeCell ref="A63:B63"/>
    <mergeCell ref="A81:B81"/>
    <mergeCell ref="C81:D81"/>
    <mergeCell ref="A84:D84"/>
    <mergeCell ref="C72:D72"/>
    <mergeCell ref="A73:B73"/>
    <mergeCell ref="C73:D73"/>
    <mergeCell ref="A75:D75"/>
    <mergeCell ref="C77:D77"/>
    <mergeCell ref="A65:D65"/>
    <mergeCell ref="C67:D67"/>
    <mergeCell ref="C68:D68"/>
    <mergeCell ref="C86:D86"/>
    <mergeCell ref="C87:D87"/>
    <mergeCell ref="C88:D88"/>
    <mergeCell ref="C89:D89"/>
    <mergeCell ref="C90:D90"/>
    <mergeCell ref="C91:D91"/>
    <mergeCell ref="C78:D78"/>
    <mergeCell ref="C79:D79"/>
    <mergeCell ref="C80:D80"/>
    <mergeCell ref="A113:B113"/>
    <mergeCell ref="C113:D113"/>
    <mergeCell ref="C101:D101"/>
    <mergeCell ref="C102:D102"/>
    <mergeCell ref="C103:D103"/>
    <mergeCell ref="C104:D104"/>
    <mergeCell ref="C105:D105"/>
    <mergeCell ref="C106:D106"/>
    <mergeCell ref="C92:D92"/>
    <mergeCell ref="C93:D93"/>
    <mergeCell ref="A94:B94"/>
    <mergeCell ref="C94:D94"/>
    <mergeCell ref="A96:D96"/>
    <mergeCell ref="A99:D99"/>
    <mergeCell ref="E137:E142"/>
    <mergeCell ref="A143:B143"/>
    <mergeCell ref="A124:D124"/>
    <mergeCell ref="C126:D126"/>
    <mergeCell ref="C127:D127"/>
    <mergeCell ref="C128:D128"/>
    <mergeCell ref="C129:D129"/>
    <mergeCell ref="C130:D130"/>
    <mergeCell ref="A116:D116"/>
    <mergeCell ref="C118:D118"/>
    <mergeCell ref="C119:D119"/>
    <mergeCell ref="C120:D120"/>
    <mergeCell ref="A121:B121"/>
    <mergeCell ref="C121:D121"/>
    <mergeCell ref="C156:D156"/>
    <mergeCell ref="A156:B156"/>
    <mergeCell ref="C71:D71"/>
    <mergeCell ref="C152:D152"/>
    <mergeCell ref="A153:B153"/>
    <mergeCell ref="C153:D153"/>
    <mergeCell ref="C154:D154"/>
    <mergeCell ref="A155:B155"/>
    <mergeCell ref="C155:D155"/>
    <mergeCell ref="A145:D145"/>
    <mergeCell ref="C147:D147"/>
    <mergeCell ref="C148:D148"/>
    <mergeCell ref="C149:D149"/>
    <mergeCell ref="C150:D150"/>
    <mergeCell ref="C151:D151"/>
    <mergeCell ref="A131:B131"/>
    <mergeCell ref="C131:D131"/>
    <mergeCell ref="A132:D132"/>
    <mergeCell ref="A134:D134"/>
    <mergeCell ref="A107:B107"/>
    <mergeCell ref="C107:D107"/>
    <mergeCell ref="A109:D109"/>
    <mergeCell ref="C111:D111"/>
    <mergeCell ref="C112:D1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9DB4-A0D7-41C0-A118-F93B1828149F}">
  <dimension ref="A1:W27"/>
  <sheetViews>
    <sheetView workbookViewId="0">
      <selection activeCell="M1" sqref="M1:Q23"/>
    </sheetView>
  </sheetViews>
  <sheetFormatPr defaultRowHeight="15"/>
  <cols>
    <col min="1" max="1" width="17.5703125" customWidth="1"/>
    <col min="2" max="2" width="14.42578125" customWidth="1"/>
    <col min="3" max="3" width="14.28515625" customWidth="1"/>
    <col min="4" max="4" width="14" customWidth="1"/>
    <col min="5" max="5" width="18.140625" customWidth="1"/>
    <col min="6" max="6" width="4.85546875" customWidth="1"/>
    <col min="7" max="7" width="12.28515625" customWidth="1"/>
    <col min="9" max="9" width="11.42578125" customWidth="1"/>
    <col min="10" max="10" width="10.5703125" bestFit="1" customWidth="1"/>
    <col min="11" max="11" width="12.5703125" bestFit="1" customWidth="1"/>
    <col min="12" max="12" width="4.140625" customWidth="1"/>
    <col min="13" max="13" width="17.140625" customWidth="1"/>
    <col min="16" max="16" width="12.140625" bestFit="1" customWidth="1"/>
    <col min="17" max="17" width="13.5703125" customWidth="1"/>
    <col min="18" max="18" width="4.42578125" customWidth="1"/>
    <col min="19" max="19" width="14.5703125" customWidth="1"/>
    <col min="22" max="22" width="13.28515625" bestFit="1" customWidth="1"/>
    <col min="23" max="23" width="12.42578125" customWidth="1"/>
    <col min="257" max="257" width="17.5703125" customWidth="1"/>
    <col min="258" max="258" width="14.42578125" customWidth="1"/>
    <col min="259" max="259" width="14.28515625" customWidth="1"/>
    <col min="260" max="260" width="14" customWidth="1"/>
    <col min="261" max="261" width="15.28515625" customWidth="1"/>
    <col min="513" max="513" width="17.5703125" customWidth="1"/>
    <col min="514" max="514" width="14.42578125" customWidth="1"/>
    <col min="515" max="515" width="14.28515625" customWidth="1"/>
    <col min="516" max="516" width="14" customWidth="1"/>
    <col min="517" max="517" width="15.28515625" customWidth="1"/>
    <col min="769" max="769" width="17.5703125" customWidth="1"/>
    <col min="770" max="770" width="14.42578125" customWidth="1"/>
    <col min="771" max="771" width="14.28515625" customWidth="1"/>
    <col min="772" max="772" width="14" customWidth="1"/>
    <col min="773" max="773" width="15.28515625" customWidth="1"/>
    <col min="1025" max="1025" width="17.5703125" customWidth="1"/>
    <col min="1026" max="1026" width="14.42578125" customWidth="1"/>
    <col min="1027" max="1027" width="14.28515625" customWidth="1"/>
    <col min="1028" max="1028" width="14" customWidth="1"/>
    <col min="1029" max="1029" width="15.28515625" customWidth="1"/>
    <col min="1281" max="1281" width="17.5703125" customWidth="1"/>
    <col min="1282" max="1282" width="14.42578125" customWidth="1"/>
    <col min="1283" max="1283" width="14.28515625" customWidth="1"/>
    <col min="1284" max="1284" width="14" customWidth="1"/>
    <col min="1285" max="1285" width="15.28515625" customWidth="1"/>
    <col min="1537" max="1537" width="17.5703125" customWidth="1"/>
    <col min="1538" max="1538" width="14.42578125" customWidth="1"/>
    <col min="1539" max="1539" width="14.28515625" customWidth="1"/>
    <col min="1540" max="1540" width="14" customWidth="1"/>
    <col min="1541" max="1541" width="15.28515625" customWidth="1"/>
    <col min="1793" max="1793" width="17.5703125" customWidth="1"/>
    <col min="1794" max="1794" width="14.42578125" customWidth="1"/>
    <col min="1795" max="1795" width="14.28515625" customWidth="1"/>
    <col min="1796" max="1796" width="14" customWidth="1"/>
    <col min="1797" max="1797" width="15.28515625" customWidth="1"/>
    <col min="2049" max="2049" width="17.5703125" customWidth="1"/>
    <col min="2050" max="2050" width="14.42578125" customWidth="1"/>
    <col min="2051" max="2051" width="14.28515625" customWidth="1"/>
    <col min="2052" max="2052" width="14" customWidth="1"/>
    <col min="2053" max="2053" width="15.28515625" customWidth="1"/>
    <col min="2305" max="2305" width="17.5703125" customWidth="1"/>
    <col min="2306" max="2306" width="14.42578125" customWidth="1"/>
    <col min="2307" max="2307" width="14.28515625" customWidth="1"/>
    <col min="2308" max="2308" width="14" customWidth="1"/>
    <col min="2309" max="2309" width="15.28515625" customWidth="1"/>
    <col min="2561" max="2561" width="17.5703125" customWidth="1"/>
    <col min="2562" max="2562" width="14.42578125" customWidth="1"/>
    <col min="2563" max="2563" width="14.28515625" customWidth="1"/>
    <col min="2564" max="2564" width="14" customWidth="1"/>
    <col min="2565" max="2565" width="15.28515625" customWidth="1"/>
    <col min="2817" max="2817" width="17.5703125" customWidth="1"/>
    <col min="2818" max="2818" width="14.42578125" customWidth="1"/>
    <col min="2819" max="2819" width="14.28515625" customWidth="1"/>
    <col min="2820" max="2820" width="14" customWidth="1"/>
    <col min="2821" max="2821" width="15.28515625" customWidth="1"/>
    <col min="3073" max="3073" width="17.5703125" customWidth="1"/>
    <col min="3074" max="3074" width="14.42578125" customWidth="1"/>
    <col min="3075" max="3075" width="14.28515625" customWidth="1"/>
    <col min="3076" max="3076" width="14" customWidth="1"/>
    <col min="3077" max="3077" width="15.28515625" customWidth="1"/>
    <col min="3329" max="3329" width="17.5703125" customWidth="1"/>
    <col min="3330" max="3330" width="14.42578125" customWidth="1"/>
    <col min="3331" max="3331" width="14.28515625" customWidth="1"/>
    <col min="3332" max="3332" width="14" customWidth="1"/>
    <col min="3333" max="3333" width="15.28515625" customWidth="1"/>
    <col min="3585" max="3585" width="17.5703125" customWidth="1"/>
    <col min="3586" max="3586" width="14.42578125" customWidth="1"/>
    <col min="3587" max="3587" width="14.28515625" customWidth="1"/>
    <col min="3588" max="3588" width="14" customWidth="1"/>
    <col min="3589" max="3589" width="15.28515625" customWidth="1"/>
    <col min="3841" max="3841" width="17.5703125" customWidth="1"/>
    <col min="3842" max="3842" width="14.42578125" customWidth="1"/>
    <col min="3843" max="3843" width="14.28515625" customWidth="1"/>
    <col min="3844" max="3844" width="14" customWidth="1"/>
    <col min="3845" max="3845" width="15.28515625" customWidth="1"/>
    <col min="4097" max="4097" width="17.5703125" customWidth="1"/>
    <col min="4098" max="4098" width="14.42578125" customWidth="1"/>
    <col min="4099" max="4099" width="14.28515625" customWidth="1"/>
    <col min="4100" max="4100" width="14" customWidth="1"/>
    <col min="4101" max="4101" width="15.28515625" customWidth="1"/>
    <col min="4353" max="4353" width="17.5703125" customWidth="1"/>
    <col min="4354" max="4354" width="14.42578125" customWidth="1"/>
    <col min="4355" max="4355" width="14.28515625" customWidth="1"/>
    <col min="4356" max="4356" width="14" customWidth="1"/>
    <col min="4357" max="4357" width="15.28515625" customWidth="1"/>
    <col min="4609" max="4609" width="17.5703125" customWidth="1"/>
    <col min="4610" max="4610" width="14.42578125" customWidth="1"/>
    <col min="4611" max="4611" width="14.28515625" customWidth="1"/>
    <col min="4612" max="4612" width="14" customWidth="1"/>
    <col min="4613" max="4613" width="15.28515625" customWidth="1"/>
    <col min="4865" max="4865" width="17.5703125" customWidth="1"/>
    <col min="4866" max="4866" width="14.42578125" customWidth="1"/>
    <col min="4867" max="4867" width="14.28515625" customWidth="1"/>
    <col min="4868" max="4868" width="14" customWidth="1"/>
    <col min="4869" max="4869" width="15.28515625" customWidth="1"/>
    <col min="5121" max="5121" width="17.5703125" customWidth="1"/>
    <col min="5122" max="5122" width="14.42578125" customWidth="1"/>
    <col min="5123" max="5123" width="14.28515625" customWidth="1"/>
    <col min="5124" max="5124" width="14" customWidth="1"/>
    <col min="5125" max="5125" width="15.28515625" customWidth="1"/>
    <col min="5377" max="5377" width="17.5703125" customWidth="1"/>
    <col min="5378" max="5378" width="14.42578125" customWidth="1"/>
    <col min="5379" max="5379" width="14.28515625" customWidth="1"/>
    <col min="5380" max="5380" width="14" customWidth="1"/>
    <col min="5381" max="5381" width="15.28515625" customWidth="1"/>
    <col min="5633" max="5633" width="17.5703125" customWidth="1"/>
    <col min="5634" max="5634" width="14.42578125" customWidth="1"/>
    <col min="5635" max="5635" width="14.28515625" customWidth="1"/>
    <col min="5636" max="5636" width="14" customWidth="1"/>
    <col min="5637" max="5637" width="15.28515625" customWidth="1"/>
    <col min="5889" max="5889" width="17.5703125" customWidth="1"/>
    <col min="5890" max="5890" width="14.42578125" customWidth="1"/>
    <col min="5891" max="5891" width="14.28515625" customWidth="1"/>
    <col min="5892" max="5892" width="14" customWidth="1"/>
    <col min="5893" max="5893" width="15.28515625" customWidth="1"/>
    <col min="6145" max="6145" width="17.5703125" customWidth="1"/>
    <col min="6146" max="6146" width="14.42578125" customWidth="1"/>
    <col min="6147" max="6147" width="14.28515625" customWidth="1"/>
    <col min="6148" max="6148" width="14" customWidth="1"/>
    <col min="6149" max="6149" width="15.28515625" customWidth="1"/>
    <col min="6401" max="6401" width="17.5703125" customWidth="1"/>
    <col min="6402" max="6402" width="14.42578125" customWidth="1"/>
    <col min="6403" max="6403" width="14.28515625" customWidth="1"/>
    <col min="6404" max="6404" width="14" customWidth="1"/>
    <col min="6405" max="6405" width="15.28515625" customWidth="1"/>
    <col min="6657" max="6657" width="17.5703125" customWidth="1"/>
    <col min="6658" max="6658" width="14.42578125" customWidth="1"/>
    <col min="6659" max="6659" width="14.28515625" customWidth="1"/>
    <col min="6660" max="6660" width="14" customWidth="1"/>
    <col min="6661" max="6661" width="15.28515625" customWidth="1"/>
    <col min="6913" max="6913" width="17.5703125" customWidth="1"/>
    <col min="6914" max="6914" width="14.42578125" customWidth="1"/>
    <col min="6915" max="6915" width="14.28515625" customWidth="1"/>
    <col min="6916" max="6916" width="14" customWidth="1"/>
    <col min="6917" max="6917" width="15.28515625" customWidth="1"/>
    <col min="7169" max="7169" width="17.5703125" customWidth="1"/>
    <col min="7170" max="7170" width="14.42578125" customWidth="1"/>
    <col min="7171" max="7171" width="14.28515625" customWidth="1"/>
    <col min="7172" max="7172" width="14" customWidth="1"/>
    <col min="7173" max="7173" width="15.28515625" customWidth="1"/>
    <col min="7425" max="7425" width="17.5703125" customWidth="1"/>
    <col min="7426" max="7426" width="14.42578125" customWidth="1"/>
    <col min="7427" max="7427" width="14.28515625" customWidth="1"/>
    <col min="7428" max="7428" width="14" customWidth="1"/>
    <col min="7429" max="7429" width="15.28515625" customWidth="1"/>
    <col min="7681" max="7681" width="17.5703125" customWidth="1"/>
    <col min="7682" max="7682" width="14.42578125" customWidth="1"/>
    <col min="7683" max="7683" width="14.28515625" customWidth="1"/>
    <col min="7684" max="7684" width="14" customWidth="1"/>
    <col min="7685" max="7685" width="15.28515625" customWidth="1"/>
    <col min="7937" max="7937" width="17.5703125" customWidth="1"/>
    <col min="7938" max="7938" width="14.42578125" customWidth="1"/>
    <col min="7939" max="7939" width="14.28515625" customWidth="1"/>
    <col min="7940" max="7940" width="14" customWidth="1"/>
    <col min="7941" max="7941" width="15.28515625" customWidth="1"/>
    <col min="8193" max="8193" width="17.5703125" customWidth="1"/>
    <col min="8194" max="8194" width="14.42578125" customWidth="1"/>
    <col min="8195" max="8195" width="14.28515625" customWidth="1"/>
    <col min="8196" max="8196" width="14" customWidth="1"/>
    <col min="8197" max="8197" width="15.28515625" customWidth="1"/>
    <col min="8449" max="8449" width="17.5703125" customWidth="1"/>
    <col min="8450" max="8450" width="14.42578125" customWidth="1"/>
    <col min="8451" max="8451" width="14.28515625" customWidth="1"/>
    <col min="8452" max="8452" width="14" customWidth="1"/>
    <col min="8453" max="8453" width="15.28515625" customWidth="1"/>
    <col min="8705" max="8705" width="17.5703125" customWidth="1"/>
    <col min="8706" max="8706" width="14.42578125" customWidth="1"/>
    <col min="8707" max="8707" width="14.28515625" customWidth="1"/>
    <col min="8708" max="8708" width="14" customWidth="1"/>
    <col min="8709" max="8709" width="15.28515625" customWidth="1"/>
    <col min="8961" max="8961" width="17.5703125" customWidth="1"/>
    <col min="8962" max="8962" width="14.42578125" customWidth="1"/>
    <col min="8963" max="8963" width="14.28515625" customWidth="1"/>
    <col min="8964" max="8964" width="14" customWidth="1"/>
    <col min="8965" max="8965" width="15.28515625" customWidth="1"/>
    <col min="9217" max="9217" width="17.5703125" customWidth="1"/>
    <col min="9218" max="9218" width="14.42578125" customWidth="1"/>
    <col min="9219" max="9219" width="14.28515625" customWidth="1"/>
    <col min="9220" max="9220" width="14" customWidth="1"/>
    <col min="9221" max="9221" width="15.28515625" customWidth="1"/>
    <col min="9473" max="9473" width="17.5703125" customWidth="1"/>
    <col min="9474" max="9474" width="14.42578125" customWidth="1"/>
    <col min="9475" max="9475" width="14.28515625" customWidth="1"/>
    <col min="9476" max="9476" width="14" customWidth="1"/>
    <col min="9477" max="9477" width="15.28515625" customWidth="1"/>
    <col min="9729" max="9729" width="17.5703125" customWidth="1"/>
    <col min="9730" max="9730" width="14.42578125" customWidth="1"/>
    <col min="9731" max="9731" width="14.28515625" customWidth="1"/>
    <col min="9732" max="9732" width="14" customWidth="1"/>
    <col min="9733" max="9733" width="15.28515625" customWidth="1"/>
    <col min="9985" max="9985" width="17.5703125" customWidth="1"/>
    <col min="9986" max="9986" width="14.42578125" customWidth="1"/>
    <col min="9987" max="9987" width="14.28515625" customWidth="1"/>
    <col min="9988" max="9988" width="14" customWidth="1"/>
    <col min="9989" max="9989" width="15.28515625" customWidth="1"/>
    <col min="10241" max="10241" width="17.5703125" customWidth="1"/>
    <col min="10242" max="10242" width="14.42578125" customWidth="1"/>
    <col min="10243" max="10243" width="14.28515625" customWidth="1"/>
    <col min="10244" max="10244" width="14" customWidth="1"/>
    <col min="10245" max="10245" width="15.28515625" customWidth="1"/>
    <col min="10497" max="10497" width="17.5703125" customWidth="1"/>
    <col min="10498" max="10498" width="14.42578125" customWidth="1"/>
    <col min="10499" max="10499" width="14.28515625" customWidth="1"/>
    <col min="10500" max="10500" width="14" customWidth="1"/>
    <col min="10501" max="10501" width="15.28515625" customWidth="1"/>
    <col min="10753" max="10753" width="17.5703125" customWidth="1"/>
    <col min="10754" max="10754" width="14.42578125" customWidth="1"/>
    <col min="10755" max="10755" width="14.28515625" customWidth="1"/>
    <col min="10756" max="10756" width="14" customWidth="1"/>
    <col min="10757" max="10757" width="15.28515625" customWidth="1"/>
    <col min="11009" max="11009" width="17.5703125" customWidth="1"/>
    <col min="11010" max="11010" width="14.42578125" customWidth="1"/>
    <col min="11011" max="11011" width="14.28515625" customWidth="1"/>
    <col min="11012" max="11012" width="14" customWidth="1"/>
    <col min="11013" max="11013" width="15.28515625" customWidth="1"/>
    <col min="11265" max="11265" width="17.5703125" customWidth="1"/>
    <col min="11266" max="11266" width="14.42578125" customWidth="1"/>
    <col min="11267" max="11267" width="14.28515625" customWidth="1"/>
    <col min="11268" max="11268" width="14" customWidth="1"/>
    <col min="11269" max="11269" width="15.28515625" customWidth="1"/>
    <col min="11521" max="11521" width="17.5703125" customWidth="1"/>
    <col min="11522" max="11522" width="14.42578125" customWidth="1"/>
    <col min="11523" max="11523" width="14.28515625" customWidth="1"/>
    <col min="11524" max="11524" width="14" customWidth="1"/>
    <col min="11525" max="11525" width="15.28515625" customWidth="1"/>
    <col min="11777" max="11777" width="17.5703125" customWidth="1"/>
    <col min="11778" max="11778" width="14.42578125" customWidth="1"/>
    <col min="11779" max="11779" width="14.28515625" customWidth="1"/>
    <col min="11780" max="11780" width="14" customWidth="1"/>
    <col min="11781" max="11781" width="15.28515625" customWidth="1"/>
    <col min="12033" max="12033" width="17.5703125" customWidth="1"/>
    <col min="12034" max="12034" width="14.42578125" customWidth="1"/>
    <col min="12035" max="12035" width="14.28515625" customWidth="1"/>
    <col min="12036" max="12036" width="14" customWidth="1"/>
    <col min="12037" max="12037" width="15.28515625" customWidth="1"/>
    <col min="12289" max="12289" width="17.5703125" customWidth="1"/>
    <col min="12290" max="12290" width="14.42578125" customWidth="1"/>
    <col min="12291" max="12291" width="14.28515625" customWidth="1"/>
    <col min="12292" max="12292" width="14" customWidth="1"/>
    <col min="12293" max="12293" width="15.28515625" customWidth="1"/>
    <col min="12545" max="12545" width="17.5703125" customWidth="1"/>
    <col min="12546" max="12546" width="14.42578125" customWidth="1"/>
    <col min="12547" max="12547" width="14.28515625" customWidth="1"/>
    <col min="12548" max="12548" width="14" customWidth="1"/>
    <col min="12549" max="12549" width="15.28515625" customWidth="1"/>
    <col min="12801" max="12801" width="17.5703125" customWidth="1"/>
    <col min="12802" max="12802" width="14.42578125" customWidth="1"/>
    <col min="12803" max="12803" width="14.28515625" customWidth="1"/>
    <col min="12804" max="12804" width="14" customWidth="1"/>
    <col min="12805" max="12805" width="15.28515625" customWidth="1"/>
    <col min="13057" max="13057" width="17.5703125" customWidth="1"/>
    <col min="13058" max="13058" width="14.42578125" customWidth="1"/>
    <col min="13059" max="13059" width="14.28515625" customWidth="1"/>
    <col min="13060" max="13060" width="14" customWidth="1"/>
    <col min="13061" max="13061" width="15.28515625" customWidth="1"/>
    <col min="13313" max="13313" width="17.5703125" customWidth="1"/>
    <col min="13314" max="13314" width="14.42578125" customWidth="1"/>
    <col min="13315" max="13315" width="14.28515625" customWidth="1"/>
    <col min="13316" max="13316" width="14" customWidth="1"/>
    <col min="13317" max="13317" width="15.28515625" customWidth="1"/>
    <col min="13569" max="13569" width="17.5703125" customWidth="1"/>
    <col min="13570" max="13570" width="14.42578125" customWidth="1"/>
    <col min="13571" max="13571" width="14.28515625" customWidth="1"/>
    <col min="13572" max="13572" width="14" customWidth="1"/>
    <col min="13573" max="13573" width="15.28515625" customWidth="1"/>
    <col min="13825" max="13825" width="17.5703125" customWidth="1"/>
    <col min="13826" max="13826" width="14.42578125" customWidth="1"/>
    <col min="13827" max="13827" width="14.28515625" customWidth="1"/>
    <col min="13828" max="13828" width="14" customWidth="1"/>
    <col min="13829" max="13829" width="15.28515625" customWidth="1"/>
    <col min="14081" max="14081" width="17.5703125" customWidth="1"/>
    <col min="14082" max="14082" width="14.42578125" customWidth="1"/>
    <col min="14083" max="14083" width="14.28515625" customWidth="1"/>
    <col min="14084" max="14084" width="14" customWidth="1"/>
    <col min="14085" max="14085" width="15.28515625" customWidth="1"/>
    <col min="14337" max="14337" width="17.5703125" customWidth="1"/>
    <col min="14338" max="14338" width="14.42578125" customWidth="1"/>
    <col min="14339" max="14339" width="14.28515625" customWidth="1"/>
    <col min="14340" max="14340" width="14" customWidth="1"/>
    <col min="14341" max="14341" width="15.28515625" customWidth="1"/>
    <col min="14593" max="14593" width="17.5703125" customWidth="1"/>
    <col min="14594" max="14594" width="14.42578125" customWidth="1"/>
    <col min="14595" max="14595" width="14.28515625" customWidth="1"/>
    <col min="14596" max="14596" width="14" customWidth="1"/>
    <col min="14597" max="14597" width="15.28515625" customWidth="1"/>
    <col min="14849" max="14849" width="17.5703125" customWidth="1"/>
    <col min="14850" max="14850" width="14.42578125" customWidth="1"/>
    <col min="14851" max="14851" width="14.28515625" customWidth="1"/>
    <col min="14852" max="14852" width="14" customWidth="1"/>
    <col min="14853" max="14853" width="15.28515625" customWidth="1"/>
    <col min="15105" max="15105" width="17.5703125" customWidth="1"/>
    <col min="15106" max="15106" width="14.42578125" customWidth="1"/>
    <col min="15107" max="15107" width="14.28515625" customWidth="1"/>
    <col min="15108" max="15108" width="14" customWidth="1"/>
    <col min="15109" max="15109" width="15.28515625" customWidth="1"/>
    <col min="15361" max="15361" width="17.5703125" customWidth="1"/>
    <col min="15362" max="15362" width="14.42578125" customWidth="1"/>
    <col min="15363" max="15363" width="14.28515625" customWidth="1"/>
    <col min="15364" max="15364" width="14" customWidth="1"/>
    <col min="15365" max="15365" width="15.28515625" customWidth="1"/>
    <col min="15617" max="15617" width="17.5703125" customWidth="1"/>
    <col min="15618" max="15618" width="14.42578125" customWidth="1"/>
    <col min="15619" max="15619" width="14.28515625" customWidth="1"/>
    <col min="15620" max="15620" width="14" customWidth="1"/>
    <col min="15621" max="15621" width="15.28515625" customWidth="1"/>
    <col min="15873" max="15873" width="17.5703125" customWidth="1"/>
    <col min="15874" max="15874" width="14.42578125" customWidth="1"/>
    <col min="15875" max="15875" width="14.28515625" customWidth="1"/>
    <col min="15876" max="15876" width="14" customWidth="1"/>
    <col min="15877" max="15877" width="15.28515625" customWidth="1"/>
    <col min="16129" max="16129" width="17.5703125" customWidth="1"/>
    <col min="16130" max="16130" width="14.42578125" customWidth="1"/>
    <col min="16131" max="16131" width="14.28515625" customWidth="1"/>
    <col min="16132" max="16132" width="14" customWidth="1"/>
    <col min="16133" max="16133" width="15.28515625" customWidth="1"/>
  </cols>
  <sheetData>
    <row r="1" spans="1:23">
      <c r="A1" s="137" t="s">
        <v>107</v>
      </c>
      <c r="B1" s="138"/>
      <c r="C1" s="54">
        <v>769.99</v>
      </c>
      <c r="D1" s="54"/>
      <c r="E1" s="54"/>
      <c r="G1" s="134" t="s">
        <v>151</v>
      </c>
      <c r="H1" s="134"/>
      <c r="I1" s="134"/>
      <c r="J1" s="82">
        <v>899.9</v>
      </c>
      <c r="M1" s="134" t="s">
        <v>152</v>
      </c>
      <c r="N1" s="134"/>
      <c r="O1" s="134"/>
      <c r="P1" s="82">
        <v>1199.9000000000001</v>
      </c>
      <c r="S1" s="134" t="s">
        <v>154</v>
      </c>
      <c r="T1" s="134"/>
      <c r="U1" s="134"/>
      <c r="V1" s="82">
        <v>15299.1</v>
      </c>
    </row>
    <row r="2" spans="1:23">
      <c r="A2" s="52">
        <f>'[1]OP DE ROÇADEIRA DF'!A2</f>
        <v>0</v>
      </c>
      <c r="B2" s="53"/>
      <c r="C2" s="54"/>
      <c r="D2" s="54"/>
      <c r="E2" s="54"/>
    </row>
    <row r="3" spans="1:23">
      <c r="A3" s="55"/>
      <c r="B3" s="53"/>
      <c r="C3" s="54"/>
      <c r="D3" s="54"/>
      <c r="E3" s="54"/>
    </row>
    <row r="4" spans="1:23">
      <c r="A4" s="55" t="str">
        <f>'[1]OP DE ROÇADEIRA DF'!B6</f>
        <v>Processo nº 02121.001254/2021-37</v>
      </c>
      <c r="B4" s="53"/>
      <c r="C4" s="54"/>
      <c r="D4" s="54"/>
      <c r="E4" s="54"/>
    </row>
    <row r="5" spans="1:23">
      <c r="A5" s="55" t="str">
        <f>'[1]OP DE ROÇADEIRA DF'!B7</f>
        <v>Licitação Nº 26/2021</v>
      </c>
      <c r="B5" s="53"/>
      <c r="C5" s="54"/>
      <c r="D5" s="54"/>
      <c r="E5" s="54"/>
    </row>
    <row r="6" spans="1:23">
      <c r="A6" s="55"/>
      <c r="B6" s="53"/>
      <c r="C6" s="54"/>
      <c r="D6" s="54"/>
      <c r="E6" s="54"/>
    </row>
    <row r="7" spans="1:23">
      <c r="A7" s="55"/>
      <c r="B7" s="53"/>
      <c r="C7" s="54"/>
      <c r="D7" s="54"/>
      <c r="E7" s="53"/>
    </row>
    <row r="8" spans="1:23">
      <c r="A8" s="139" t="s">
        <v>108</v>
      </c>
      <c r="B8" s="139"/>
      <c r="C8" s="139"/>
      <c r="D8" s="139"/>
      <c r="E8" s="139"/>
    </row>
    <row r="9" spans="1:23">
      <c r="A9" s="135" t="s">
        <v>109</v>
      </c>
      <c r="B9" s="135"/>
      <c r="C9" s="135"/>
      <c r="D9" s="135"/>
      <c r="E9" s="56">
        <v>0.8</v>
      </c>
      <c r="G9" s="135" t="s">
        <v>109</v>
      </c>
      <c r="H9" s="135"/>
      <c r="I9" s="135"/>
      <c r="J9" s="135"/>
      <c r="K9" s="56">
        <v>0.8</v>
      </c>
      <c r="M9" s="135" t="s">
        <v>109</v>
      </c>
      <c r="N9" s="135"/>
      <c r="O9" s="135"/>
      <c r="P9" s="135"/>
      <c r="Q9" s="56">
        <v>0.8</v>
      </c>
      <c r="S9" s="135" t="s">
        <v>109</v>
      </c>
      <c r="T9" s="135"/>
      <c r="U9" s="135"/>
      <c r="V9" s="135"/>
      <c r="W9" s="56">
        <v>0.8</v>
      </c>
    </row>
    <row r="10" spans="1:23">
      <c r="A10" s="52" t="s">
        <v>110</v>
      </c>
      <c r="B10" s="57" t="s">
        <v>111</v>
      </c>
      <c r="C10" s="58" t="s">
        <v>112</v>
      </c>
      <c r="D10" s="58" t="s">
        <v>113</v>
      </c>
      <c r="E10" s="58" t="s">
        <v>114</v>
      </c>
      <c r="G10" s="52" t="s">
        <v>110</v>
      </c>
      <c r="H10" s="57" t="s">
        <v>111</v>
      </c>
      <c r="I10" s="58" t="s">
        <v>112</v>
      </c>
      <c r="J10" s="58" t="s">
        <v>113</v>
      </c>
      <c r="K10" s="58" t="s">
        <v>114</v>
      </c>
      <c r="M10" s="52" t="s">
        <v>110</v>
      </c>
      <c r="N10" s="57" t="s">
        <v>111</v>
      </c>
      <c r="O10" s="58" t="s">
        <v>112</v>
      </c>
      <c r="P10" s="58" t="s">
        <v>113</v>
      </c>
      <c r="Q10" s="58" t="s">
        <v>114</v>
      </c>
      <c r="S10" s="52" t="s">
        <v>110</v>
      </c>
      <c r="T10" s="57" t="s">
        <v>111</v>
      </c>
      <c r="U10" s="58" t="s">
        <v>112</v>
      </c>
      <c r="V10" s="58" t="s">
        <v>113</v>
      </c>
      <c r="W10" s="58" t="s">
        <v>114</v>
      </c>
    </row>
    <row r="11" spans="1:23" ht="45">
      <c r="A11" s="59" t="s">
        <v>115</v>
      </c>
      <c r="B11" s="53" t="s">
        <v>116</v>
      </c>
      <c r="C11" s="60">
        <v>80</v>
      </c>
      <c r="D11" s="54">
        <f>E9*C1</f>
        <v>615.99200000000008</v>
      </c>
      <c r="E11" s="54">
        <f>D11/60</f>
        <v>10.266533333333335</v>
      </c>
      <c r="G11" s="59" t="s">
        <v>115</v>
      </c>
      <c r="H11" s="53" t="s">
        <v>116</v>
      </c>
      <c r="I11" s="60">
        <v>80</v>
      </c>
      <c r="J11" s="54">
        <f>E9*J1</f>
        <v>719.92000000000007</v>
      </c>
      <c r="K11" s="54">
        <f>J11/60</f>
        <v>11.998666666666669</v>
      </c>
      <c r="M11" s="59" t="s">
        <v>115</v>
      </c>
      <c r="N11" s="53" t="s">
        <v>116</v>
      </c>
      <c r="O11" s="60">
        <v>80</v>
      </c>
      <c r="P11" s="54">
        <f>K9*P1</f>
        <v>959.92000000000007</v>
      </c>
      <c r="Q11" s="54">
        <f>P11/60</f>
        <v>15.998666666666669</v>
      </c>
      <c r="S11" s="59" t="s">
        <v>115</v>
      </c>
      <c r="T11" s="53" t="s">
        <v>116</v>
      </c>
      <c r="U11" s="60">
        <v>80</v>
      </c>
      <c r="V11" s="54">
        <f>Q9*V1</f>
        <v>12239.28</v>
      </c>
      <c r="W11" s="54">
        <f>V11/60</f>
        <v>203.988</v>
      </c>
    </row>
    <row r="12" spans="1:23">
      <c r="A12" s="55"/>
      <c r="B12" s="53"/>
      <c r="C12" s="54"/>
      <c r="D12" s="54"/>
      <c r="E12" s="54"/>
    </row>
    <row r="13" spans="1:23">
      <c r="A13" s="135" t="s">
        <v>117</v>
      </c>
      <c r="B13" s="135"/>
      <c r="C13" s="135"/>
      <c r="D13" s="135"/>
      <c r="E13" s="135"/>
    </row>
    <row r="14" spans="1:23">
      <c r="A14" s="55" t="s">
        <v>110</v>
      </c>
      <c r="B14" s="53" t="s">
        <v>111</v>
      </c>
      <c r="C14" s="54" t="s">
        <v>118</v>
      </c>
      <c r="D14" s="54" t="s">
        <v>119</v>
      </c>
      <c r="E14" s="54" t="s">
        <v>114</v>
      </c>
    </row>
    <row r="15" spans="1:23" ht="30">
      <c r="A15" s="59" t="s">
        <v>120</v>
      </c>
      <c r="B15" s="53" t="s">
        <v>121</v>
      </c>
      <c r="C15" s="60">
        <v>350</v>
      </c>
      <c r="D15" s="61">
        <v>5.673</v>
      </c>
      <c r="E15" s="54">
        <f>C15*D15</f>
        <v>1985.55</v>
      </c>
    </row>
    <row r="16" spans="1:23" ht="30">
      <c r="A16" s="59" t="s">
        <v>122</v>
      </c>
      <c r="B16" s="81" t="s">
        <v>123</v>
      </c>
      <c r="C16" s="60">
        <v>12</v>
      </c>
      <c r="D16" s="54">
        <v>14.7</v>
      </c>
      <c r="E16" s="54">
        <f>C16*D16</f>
        <v>176.39999999999998</v>
      </c>
    </row>
    <row r="17" spans="1:23">
      <c r="A17" s="55" t="s">
        <v>124</v>
      </c>
      <c r="B17" s="53" t="s">
        <v>125</v>
      </c>
      <c r="C17" s="60">
        <v>200</v>
      </c>
      <c r="D17" s="54">
        <v>0.71</v>
      </c>
      <c r="E17" s="54">
        <f>C17*D17</f>
        <v>142</v>
      </c>
    </row>
    <row r="18" spans="1:23">
      <c r="A18" s="55"/>
      <c r="B18" s="53"/>
      <c r="C18" s="54"/>
      <c r="D18" s="54"/>
      <c r="E18" s="54">
        <f>SUM(E15:E17)</f>
        <v>2303.9499999999998</v>
      </c>
    </row>
    <row r="19" spans="1:23">
      <c r="A19" s="55"/>
      <c r="B19" s="53"/>
      <c r="C19" s="54"/>
      <c r="D19" s="54"/>
      <c r="E19" s="54"/>
    </row>
    <row r="20" spans="1:23">
      <c r="A20" s="55"/>
      <c r="B20" s="53"/>
      <c r="C20" s="54"/>
      <c r="D20" s="54"/>
      <c r="E20" s="54"/>
    </row>
    <row r="21" spans="1:23">
      <c r="A21" s="136" t="s">
        <v>126</v>
      </c>
      <c r="B21" s="136"/>
      <c r="C21" s="136"/>
      <c r="D21" s="136"/>
      <c r="E21" s="136"/>
      <c r="G21" s="136" t="s">
        <v>126</v>
      </c>
      <c r="H21" s="136"/>
      <c r="I21" s="136"/>
      <c r="J21" s="136"/>
      <c r="K21" s="136"/>
      <c r="M21" s="136" t="s">
        <v>126</v>
      </c>
      <c r="N21" s="136"/>
      <c r="O21" s="136"/>
      <c r="P21" s="136"/>
      <c r="Q21" s="136"/>
      <c r="S21" s="136" t="s">
        <v>126</v>
      </c>
      <c r="T21" s="136"/>
      <c r="U21" s="136"/>
      <c r="V21" s="136"/>
      <c r="W21" s="136"/>
    </row>
    <row r="22" spans="1:23" ht="60">
      <c r="A22" s="57" t="s">
        <v>110</v>
      </c>
      <c r="B22" s="57" t="s">
        <v>111</v>
      </c>
      <c r="C22" s="58" t="s">
        <v>112</v>
      </c>
      <c r="D22" s="62" t="s">
        <v>127</v>
      </c>
      <c r="E22" s="58" t="s">
        <v>114</v>
      </c>
      <c r="G22" s="57" t="s">
        <v>110</v>
      </c>
      <c r="H22" s="57" t="s">
        <v>111</v>
      </c>
      <c r="I22" s="58" t="s">
        <v>112</v>
      </c>
      <c r="J22" s="62" t="s">
        <v>127</v>
      </c>
      <c r="K22" s="58" t="s">
        <v>114</v>
      </c>
      <c r="M22" s="57" t="s">
        <v>110</v>
      </c>
      <c r="N22" s="57" t="s">
        <v>111</v>
      </c>
      <c r="O22" s="58" t="s">
        <v>112</v>
      </c>
      <c r="P22" s="62" t="s">
        <v>127</v>
      </c>
      <c r="Q22" s="58" t="s">
        <v>114</v>
      </c>
      <c r="S22" s="57" t="s">
        <v>110</v>
      </c>
      <c r="T22" s="57" t="s">
        <v>111</v>
      </c>
      <c r="U22" s="58" t="s">
        <v>112</v>
      </c>
      <c r="V22" s="62" t="s">
        <v>127</v>
      </c>
      <c r="W22" s="58" t="s">
        <v>114</v>
      </c>
    </row>
    <row r="23" spans="1:23" ht="60">
      <c r="A23" s="59" t="s">
        <v>128</v>
      </c>
      <c r="B23" s="53" t="s">
        <v>116</v>
      </c>
      <c r="C23" s="60">
        <v>80</v>
      </c>
      <c r="D23" s="54">
        <f>E9*C1</f>
        <v>615.99200000000008</v>
      </c>
      <c r="E23" s="54">
        <f>D23/60</f>
        <v>10.266533333333335</v>
      </c>
      <c r="G23" s="59" t="s">
        <v>128</v>
      </c>
      <c r="H23" s="53" t="s">
        <v>116</v>
      </c>
      <c r="I23" s="60">
        <v>80</v>
      </c>
      <c r="J23" s="54">
        <f>E9*J1</f>
        <v>719.92000000000007</v>
      </c>
      <c r="K23" s="54">
        <f>J23/60</f>
        <v>11.998666666666669</v>
      </c>
      <c r="M23" s="59" t="s">
        <v>128</v>
      </c>
      <c r="N23" s="53" t="s">
        <v>116</v>
      </c>
      <c r="O23" s="60">
        <v>80</v>
      </c>
      <c r="P23" s="54">
        <f>K9*P1</f>
        <v>959.92000000000007</v>
      </c>
      <c r="Q23" s="54">
        <f>P23/60</f>
        <v>15.998666666666669</v>
      </c>
      <c r="S23" s="59" t="s">
        <v>128</v>
      </c>
      <c r="T23" s="53" t="s">
        <v>116</v>
      </c>
      <c r="U23" s="60">
        <v>80</v>
      </c>
      <c r="V23" s="54">
        <f>Q9*V1</f>
        <v>12239.28</v>
      </c>
      <c r="W23" s="54">
        <f>V23/60</f>
        <v>203.988</v>
      </c>
    </row>
    <row r="24" spans="1:23">
      <c r="A24" s="55"/>
      <c r="B24" s="53"/>
      <c r="C24" s="54"/>
      <c r="D24" s="54"/>
      <c r="E24" s="54"/>
    </row>
    <row r="25" spans="1:23">
      <c r="A25" s="55"/>
      <c r="B25" s="53"/>
      <c r="C25" s="54"/>
      <c r="D25" s="54"/>
      <c r="E25" s="54"/>
    </row>
    <row r="26" spans="1:23" ht="43.5" customHeight="1">
      <c r="A26" s="55"/>
      <c r="B26" s="53"/>
      <c r="C26" s="54"/>
      <c r="D26" s="54"/>
      <c r="E26" s="83" t="s">
        <v>155</v>
      </c>
    </row>
    <row r="27" spans="1:23">
      <c r="A27" s="133" t="s">
        <v>153</v>
      </c>
      <c r="B27" s="133"/>
      <c r="C27" s="133"/>
      <c r="D27" s="133"/>
      <c r="E27" s="54">
        <f>E23+E18+E11+K11+K23+Q11+Q23+W11+W23</f>
        <v>2788.4537333333337</v>
      </c>
    </row>
  </sheetData>
  <mergeCells count="15">
    <mergeCell ref="A27:D27"/>
    <mergeCell ref="S1:U1"/>
    <mergeCell ref="S9:V9"/>
    <mergeCell ref="S21:W21"/>
    <mergeCell ref="A1:B1"/>
    <mergeCell ref="G1:I1"/>
    <mergeCell ref="G9:J9"/>
    <mergeCell ref="G21:K21"/>
    <mergeCell ref="M1:O1"/>
    <mergeCell ref="M9:P9"/>
    <mergeCell ref="M21:Q21"/>
    <mergeCell ref="A8:E8"/>
    <mergeCell ref="A9:D9"/>
    <mergeCell ref="A13:E13"/>
    <mergeCell ref="A21:E2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315D-9DDD-43CC-A1BB-54AFADCB5A81}">
  <dimension ref="A1:BL157"/>
  <sheetViews>
    <sheetView topLeftCell="A142" workbookViewId="0">
      <selection activeCell="C129" sqref="C129:D129"/>
    </sheetView>
  </sheetViews>
  <sheetFormatPr defaultColWidth="11" defaultRowHeight="15.75"/>
  <cols>
    <col min="1" max="1" width="9.140625" style="1" customWidth="1"/>
    <col min="2" max="2" width="82.140625" style="1" customWidth="1"/>
    <col min="3" max="3" width="18" style="1" customWidth="1"/>
    <col min="4" max="4" width="14.28515625" style="1" customWidth="1"/>
    <col min="5" max="5" width="19.140625" style="1" customWidth="1"/>
    <col min="6" max="6" width="15" style="1" customWidth="1"/>
    <col min="7" max="7" width="16.28515625" style="1" bestFit="1" customWidth="1"/>
    <col min="8" max="64" width="9.140625" style="1" customWidth="1"/>
    <col min="257" max="257" width="9.140625" customWidth="1"/>
    <col min="258" max="258" width="82.140625" customWidth="1"/>
    <col min="259" max="259" width="18" customWidth="1"/>
    <col min="260" max="260" width="14.28515625" customWidth="1"/>
    <col min="261" max="261" width="19.140625" customWidth="1"/>
    <col min="262" max="262" width="15" customWidth="1"/>
    <col min="263" max="263" width="16.28515625" bestFit="1" customWidth="1"/>
    <col min="264" max="320" width="9.140625" customWidth="1"/>
    <col min="513" max="513" width="9.140625" customWidth="1"/>
    <col min="514" max="514" width="82.140625" customWidth="1"/>
    <col min="515" max="515" width="18" customWidth="1"/>
    <col min="516" max="516" width="14.28515625" customWidth="1"/>
    <col min="517" max="517" width="19.140625" customWidth="1"/>
    <col min="518" max="518" width="15" customWidth="1"/>
    <col min="519" max="519" width="16.28515625" bestFit="1" customWidth="1"/>
    <col min="520" max="576" width="9.140625" customWidth="1"/>
    <col min="769" max="769" width="9.140625" customWidth="1"/>
    <col min="770" max="770" width="82.140625" customWidth="1"/>
    <col min="771" max="771" width="18" customWidth="1"/>
    <col min="772" max="772" width="14.28515625" customWidth="1"/>
    <col min="773" max="773" width="19.140625" customWidth="1"/>
    <col min="774" max="774" width="15" customWidth="1"/>
    <col min="775" max="775" width="16.28515625" bestFit="1" customWidth="1"/>
    <col min="776" max="832" width="9.140625" customWidth="1"/>
    <col min="1025" max="1025" width="9.140625" customWidth="1"/>
    <col min="1026" max="1026" width="82.140625" customWidth="1"/>
    <col min="1027" max="1027" width="18" customWidth="1"/>
    <col min="1028" max="1028" width="14.28515625" customWidth="1"/>
    <col min="1029" max="1029" width="19.140625" customWidth="1"/>
    <col min="1030" max="1030" width="15" customWidth="1"/>
    <col min="1031" max="1031" width="16.28515625" bestFit="1" customWidth="1"/>
    <col min="1032" max="1088" width="9.140625" customWidth="1"/>
    <col min="1281" max="1281" width="9.140625" customWidth="1"/>
    <col min="1282" max="1282" width="82.140625" customWidth="1"/>
    <col min="1283" max="1283" width="18" customWidth="1"/>
    <col min="1284" max="1284" width="14.28515625" customWidth="1"/>
    <col min="1285" max="1285" width="19.140625" customWidth="1"/>
    <col min="1286" max="1286" width="15" customWidth="1"/>
    <col min="1287" max="1287" width="16.28515625" bestFit="1" customWidth="1"/>
    <col min="1288" max="1344" width="9.140625" customWidth="1"/>
    <col min="1537" max="1537" width="9.140625" customWidth="1"/>
    <col min="1538" max="1538" width="82.140625" customWidth="1"/>
    <col min="1539" max="1539" width="18" customWidth="1"/>
    <col min="1540" max="1540" width="14.28515625" customWidth="1"/>
    <col min="1541" max="1541" width="19.140625" customWidth="1"/>
    <col min="1542" max="1542" width="15" customWidth="1"/>
    <col min="1543" max="1543" width="16.28515625" bestFit="1" customWidth="1"/>
    <col min="1544" max="1600" width="9.140625" customWidth="1"/>
    <col min="1793" max="1793" width="9.140625" customWidth="1"/>
    <col min="1794" max="1794" width="82.140625" customWidth="1"/>
    <col min="1795" max="1795" width="18" customWidth="1"/>
    <col min="1796" max="1796" width="14.28515625" customWidth="1"/>
    <col min="1797" max="1797" width="19.140625" customWidth="1"/>
    <col min="1798" max="1798" width="15" customWidth="1"/>
    <col min="1799" max="1799" width="16.28515625" bestFit="1" customWidth="1"/>
    <col min="1800" max="1856" width="9.140625" customWidth="1"/>
    <col min="2049" max="2049" width="9.140625" customWidth="1"/>
    <col min="2050" max="2050" width="82.140625" customWidth="1"/>
    <col min="2051" max="2051" width="18" customWidth="1"/>
    <col min="2052" max="2052" width="14.28515625" customWidth="1"/>
    <col min="2053" max="2053" width="19.140625" customWidth="1"/>
    <col min="2054" max="2054" width="15" customWidth="1"/>
    <col min="2055" max="2055" width="16.28515625" bestFit="1" customWidth="1"/>
    <col min="2056" max="2112" width="9.140625" customWidth="1"/>
    <col min="2305" max="2305" width="9.140625" customWidth="1"/>
    <col min="2306" max="2306" width="82.140625" customWidth="1"/>
    <col min="2307" max="2307" width="18" customWidth="1"/>
    <col min="2308" max="2308" width="14.28515625" customWidth="1"/>
    <col min="2309" max="2309" width="19.140625" customWidth="1"/>
    <col min="2310" max="2310" width="15" customWidth="1"/>
    <col min="2311" max="2311" width="16.28515625" bestFit="1" customWidth="1"/>
    <col min="2312" max="2368" width="9.140625" customWidth="1"/>
    <col min="2561" max="2561" width="9.140625" customWidth="1"/>
    <col min="2562" max="2562" width="82.140625" customWidth="1"/>
    <col min="2563" max="2563" width="18" customWidth="1"/>
    <col min="2564" max="2564" width="14.28515625" customWidth="1"/>
    <col min="2565" max="2565" width="19.140625" customWidth="1"/>
    <col min="2566" max="2566" width="15" customWidth="1"/>
    <col min="2567" max="2567" width="16.28515625" bestFit="1" customWidth="1"/>
    <col min="2568" max="2624" width="9.140625" customWidth="1"/>
    <col min="2817" max="2817" width="9.140625" customWidth="1"/>
    <col min="2818" max="2818" width="82.140625" customWidth="1"/>
    <col min="2819" max="2819" width="18" customWidth="1"/>
    <col min="2820" max="2820" width="14.28515625" customWidth="1"/>
    <col min="2821" max="2821" width="19.140625" customWidth="1"/>
    <col min="2822" max="2822" width="15" customWidth="1"/>
    <col min="2823" max="2823" width="16.28515625" bestFit="1" customWidth="1"/>
    <col min="2824" max="2880" width="9.140625" customWidth="1"/>
    <col min="3073" max="3073" width="9.140625" customWidth="1"/>
    <col min="3074" max="3074" width="82.140625" customWidth="1"/>
    <col min="3075" max="3075" width="18" customWidth="1"/>
    <col min="3076" max="3076" width="14.28515625" customWidth="1"/>
    <col min="3077" max="3077" width="19.140625" customWidth="1"/>
    <col min="3078" max="3078" width="15" customWidth="1"/>
    <col min="3079" max="3079" width="16.28515625" bestFit="1" customWidth="1"/>
    <col min="3080" max="3136" width="9.140625" customWidth="1"/>
    <col min="3329" max="3329" width="9.140625" customWidth="1"/>
    <col min="3330" max="3330" width="82.140625" customWidth="1"/>
    <col min="3331" max="3331" width="18" customWidth="1"/>
    <col min="3332" max="3332" width="14.28515625" customWidth="1"/>
    <col min="3333" max="3333" width="19.140625" customWidth="1"/>
    <col min="3334" max="3334" width="15" customWidth="1"/>
    <col min="3335" max="3335" width="16.28515625" bestFit="1" customWidth="1"/>
    <col min="3336" max="3392" width="9.140625" customWidth="1"/>
    <col min="3585" max="3585" width="9.140625" customWidth="1"/>
    <col min="3586" max="3586" width="82.140625" customWidth="1"/>
    <col min="3587" max="3587" width="18" customWidth="1"/>
    <col min="3588" max="3588" width="14.28515625" customWidth="1"/>
    <col min="3589" max="3589" width="19.140625" customWidth="1"/>
    <col min="3590" max="3590" width="15" customWidth="1"/>
    <col min="3591" max="3591" width="16.28515625" bestFit="1" customWidth="1"/>
    <col min="3592" max="3648" width="9.140625" customWidth="1"/>
    <col min="3841" max="3841" width="9.140625" customWidth="1"/>
    <col min="3842" max="3842" width="82.140625" customWidth="1"/>
    <col min="3843" max="3843" width="18" customWidth="1"/>
    <col min="3844" max="3844" width="14.28515625" customWidth="1"/>
    <col min="3845" max="3845" width="19.140625" customWidth="1"/>
    <col min="3846" max="3846" width="15" customWidth="1"/>
    <col min="3847" max="3847" width="16.28515625" bestFit="1" customWidth="1"/>
    <col min="3848" max="3904" width="9.140625" customWidth="1"/>
    <col min="4097" max="4097" width="9.140625" customWidth="1"/>
    <col min="4098" max="4098" width="82.140625" customWidth="1"/>
    <col min="4099" max="4099" width="18" customWidth="1"/>
    <col min="4100" max="4100" width="14.28515625" customWidth="1"/>
    <col min="4101" max="4101" width="19.140625" customWidth="1"/>
    <col min="4102" max="4102" width="15" customWidth="1"/>
    <col min="4103" max="4103" width="16.28515625" bestFit="1" customWidth="1"/>
    <col min="4104" max="4160" width="9.140625" customWidth="1"/>
    <col min="4353" max="4353" width="9.140625" customWidth="1"/>
    <col min="4354" max="4354" width="82.140625" customWidth="1"/>
    <col min="4355" max="4355" width="18" customWidth="1"/>
    <col min="4356" max="4356" width="14.28515625" customWidth="1"/>
    <col min="4357" max="4357" width="19.140625" customWidth="1"/>
    <col min="4358" max="4358" width="15" customWidth="1"/>
    <col min="4359" max="4359" width="16.28515625" bestFit="1" customWidth="1"/>
    <col min="4360" max="4416" width="9.140625" customWidth="1"/>
    <col min="4609" max="4609" width="9.140625" customWidth="1"/>
    <col min="4610" max="4610" width="82.140625" customWidth="1"/>
    <col min="4611" max="4611" width="18" customWidth="1"/>
    <col min="4612" max="4612" width="14.28515625" customWidth="1"/>
    <col min="4613" max="4613" width="19.140625" customWidth="1"/>
    <col min="4614" max="4614" width="15" customWidth="1"/>
    <col min="4615" max="4615" width="16.28515625" bestFit="1" customWidth="1"/>
    <col min="4616" max="4672" width="9.140625" customWidth="1"/>
    <col min="4865" max="4865" width="9.140625" customWidth="1"/>
    <col min="4866" max="4866" width="82.140625" customWidth="1"/>
    <col min="4867" max="4867" width="18" customWidth="1"/>
    <col min="4868" max="4868" width="14.28515625" customWidth="1"/>
    <col min="4869" max="4869" width="19.140625" customWidth="1"/>
    <col min="4870" max="4870" width="15" customWidth="1"/>
    <col min="4871" max="4871" width="16.28515625" bestFit="1" customWidth="1"/>
    <col min="4872" max="4928" width="9.140625" customWidth="1"/>
    <col min="5121" max="5121" width="9.140625" customWidth="1"/>
    <col min="5122" max="5122" width="82.140625" customWidth="1"/>
    <col min="5123" max="5123" width="18" customWidth="1"/>
    <col min="5124" max="5124" width="14.28515625" customWidth="1"/>
    <col min="5125" max="5125" width="19.140625" customWidth="1"/>
    <col min="5126" max="5126" width="15" customWidth="1"/>
    <col min="5127" max="5127" width="16.28515625" bestFit="1" customWidth="1"/>
    <col min="5128" max="5184" width="9.140625" customWidth="1"/>
    <col min="5377" max="5377" width="9.140625" customWidth="1"/>
    <col min="5378" max="5378" width="82.140625" customWidth="1"/>
    <col min="5379" max="5379" width="18" customWidth="1"/>
    <col min="5380" max="5380" width="14.28515625" customWidth="1"/>
    <col min="5381" max="5381" width="19.140625" customWidth="1"/>
    <col min="5382" max="5382" width="15" customWidth="1"/>
    <col min="5383" max="5383" width="16.28515625" bestFit="1" customWidth="1"/>
    <col min="5384" max="5440" width="9.140625" customWidth="1"/>
    <col min="5633" max="5633" width="9.140625" customWidth="1"/>
    <col min="5634" max="5634" width="82.140625" customWidth="1"/>
    <col min="5635" max="5635" width="18" customWidth="1"/>
    <col min="5636" max="5636" width="14.28515625" customWidth="1"/>
    <col min="5637" max="5637" width="19.140625" customWidth="1"/>
    <col min="5638" max="5638" width="15" customWidth="1"/>
    <col min="5639" max="5639" width="16.28515625" bestFit="1" customWidth="1"/>
    <col min="5640" max="5696" width="9.140625" customWidth="1"/>
    <col min="5889" max="5889" width="9.140625" customWidth="1"/>
    <col min="5890" max="5890" width="82.140625" customWidth="1"/>
    <col min="5891" max="5891" width="18" customWidth="1"/>
    <col min="5892" max="5892" width="14.28515625" customWidth="1"/>
    <col min="5893" max="5893" width="19.140625" customWidth="1"/>
    <col min="5894" max="5894" width="15" customWidth="1"/>
    <col min="5895" max="5895" width="16.28515625" bestFit="1" customWidth="1"/>
    <col min="5896" max="5952" width="9.140625" customWidth="1"/>
    <col min="6145" max="6145" width="9.140625" customWidth="1"/>
    <col min="6146" max="6146" width="82.140625" customWidth="1"/>
    <col min="6147" max="6147" width="18" customWidth="1"/>
    <col min="6148" max="6148" width="14.28515625" customWidth="1"/>
    <col min="6149" max="6149" width="19.140625" customWidth="1"/>
    <col min="6150" max="6150" width="15" customWidth="1"/>
    <col min="6151" max="6151" width="16.28515625" bestFit="1" customWidth="1"/>
    <col min="6152" max="6208" width="9.140625" customWidth="1"/>
    <col min="6401" max="6401" width="9.140625" customWidth="1"/>
    <col min="6402" max="6402" width="82.140625" customWidth="1"/>
    <col min="6403" max="6403" width="18" customWidth="1"/>
    <col min="6404" max="6404" width="14.28515625" customWidth="1"/>
    <col min="6405" max="6405" width="19.140625" customWidth="1"/>
    <col min="6406" max="6406" width="15" customWidth="1"/>
    <col min="6407" max="6407" width="16.28515625" bestFit="1" customWidth="1"/>
    <col min="6408" max="6464" width="9.140625" customWidth="1"/>
    <col min="6657" max="6657" width="9.140625" customWidth="1"/>
    <col min="6658" max="6658" width="82.140625" customWidth="1"/>
    <col min="6659" max="6659" width="18" customWidth="1"/>
    <col min="6660" max="6660" width="14.28515625" customWidth="1"/>
    <col min="6661" max="6661" width="19.140625" customWidth="1"/>
    <col min="6662" max="6662" width="15" customWidth="1"/>
    <col min="6663" max="6663" width="16.28515625" bestFit="1" customWidth="1"/>
    <col min="6664" max="6720" width="9.140625" customWidth="1"/>
    <col min="6913" max="6913" width="9.140625" customWidth="1"/>
    <col min="6914" max="6914" width="82.140625" customWidth="1"/>
    <col min="6915" max="6915" width="18" customWidth="1"/>
    <col min="6916" max="6916" width="14.28515625" customWidth="1"/>
    <col min="6917" max="6917" width="19.140625" customWidth="1"/>
    <col min="6918" max="6918" width="15" customWidth="1"/>
    <col min="6919" max="6919" width="16.28515625" bestFit="1" customWidth="1"/>
    <col min="6920" max="6976" width="9.140625" customWidth="1"/>
    <col min="7169" max="7169" width="9.140625" customWidth="1"/>
    <col min="7170" max="7170" width="82.140625" customWidth="1"/>
    <col min="7171" max="7171" width="18" customWidth="1"/>
    <col min="7172" max="7172" width="14.28515625" customWidth="1"/>
    <col min="7173" max="7173" width="19.140625" customWidth="1"/>
    <col min="7174" max="7174" width="15" customWidth="1"/>
    <col min="7175" max="7175" width="16.28515625" bestFit="1" customWidth="1"/>
    <col min="7176" max="7232" width="9.140625" customWidth="1"/>
    <col min="7425" max="7425" width="9.140625" customWidth="1"/>
    <col min="7426" max="7426" width="82.140625" customWidth="1"/>
    <col min="7427" max="7427" width="18" customWidth="1"/>
    <col min="7428" max="7428" width="14.28515625" customWidth="1"/>
    <col min="7429" max="7429" width="19.140625" customWidth="1"/>
    <col min="7430" max="7430" width="15" customWidth="1"/>
    <col min="7431" max="7431" width="16.28515625" bestFit="1" customWidth="1"/>
    <col min="7432" max="7488" width="9.140625" customWidth="1"/>
    <col min="7681" max="7681" width="9.140625" customWidth="1"/>
    <col min="7682" max="7682" width="82.140625" customWidth="1"/>
    <col min="7683" max="7683" width="18" customWidth="1"/>
    <col min="7684" max="7684" width="14.28515625" customWidth="1"/>
    <col min="7685" max="7685" width="19.140625" customWidth="1"/>
    <col min="7686" max="7686" width="15" customWidth="1"/>
    <col min="7687" max="7687" width="16.28515625" bestFit="1" customWidth="1"/>
    <col min="7688" max="7744" width="9.140625" customWidth="1"/>
    <col min="7937" max="7937" width="9.140625" customWidth="1"/>
    <col min="7938" max="7938" width="82.140625" customWidth="1"/>
    <col min="7939" max="7939" width="18" customWidth="1"/>
    <col min="7940" max="7940" width="14.28515625" customWidth="1"/>
    <col min="7941" max="7941" width="19.140625" customWidth="1"/>
    <col min="7942" max="7942" width="15" customWidth="1"/>
    <col min="7943" max="7943" width="16.28515625" bestFit="1" customWidth="1"/>
    <col min="7944" max="8000" width="9.140625" customWidth="1"/>
    <col min="8193" max="8193" width="9.140625" customWidth="1"/>
    <col min="8194" max="8194" width="82.140625" customWidth="1"/>
    <col min="8195" max="8195" width="18" customWidth="1"/>
    <col min="8196" max="8196" width="14.28515625" customWidth="1"/>
    <col min="8197" max="8197" width="19.140625" customWidth="1"/>
    <col min="8198" max="8198" width="15" customWidth="1"/>
    <col min="8199" max="8199" width="16.28515625" bestFit="1" customWidth="1"/>
    <col min="8200" max="8256" width="9.140625" customWidth="1"/>
    <col min="8449" max="8449" width="9.140625" customWidth="1"/>
    <col min="8450" max="8450" width="82.140625" customWidth="1"/>
    <col min="8451" max="8451" width="18" customWidth="1"/>
    <col min="8452" max="8452" width="14.28515625" customWidth="1"/>
    <col min="8453" max="8453" width="19.140625" customWidth="1"/>
    <col min="8454" max="8454" width="15" customWidth="1"/>
    <col min="8455" max="8455" width="16.28515625" bestFit="1" customWidth="1"/>
    <col min="8456" max="8512" width="9.140625" customWidth="1"/>
    <col min="8705" max="8705" width="9.140625" customWidth="1"/>
    <col min="8706" max="8706" width="82.140625" customWidth="1"/>
    <col min="8707" max="8707" width="18" customWidth="1"/>
    <col min="8708" max="8708" width="14.28515625" customWidth="1"/>
    <col min="8709" max="8709" width="19.140625" customWidth="1"/>
    <col min="8710" max="8710" width="15" customWidth="1"/>
    <col min="8711" max="8711" width="16.28515625" bestFit="1" customWidth="1"/>
    <col min="8712" max="8768" width="9.140625" customWidth="1"/>
    <col min="8961" max="8961" width="9.140625" customWidth="1"/>
    <col min="8962" max="8962" width="82.140625" customWidth="1"/>
    <col min="8963" max="8963" width="18" customWidth="1"/>
    <col min="8964" max="8964" width="14.28515625" customWidth="1"/>
    <col min="8965" max="8965" width="19.140625" customWidth="1"/>
    <col min="8966" max="8966" width="15" customWidth="1"/>
    <col min="8967" max="8967" width="16.28515625" bestFit="1" customWidth="1"/>
    <col min="8968" max="9024" width="9.140625" customWidth="1"/>
    <col min="9217" max="9217" width="9.140625" customWidth="1"/>
    <col min="9218" max="9218" width="82.140625" customWidth="1"/>
    <col min="9219" max="9219" width="18" customWidth="1"/>
    <col min="9220" max="9220" width="14.28515625" customWidth="1"/>
    <col min="9221" max="9221" width="19.140625" customWidth="1"/>
    <col min="9222" max="9222" width="15" customWidth="1"/>
    <col min="9223" max="9223" width="16.28515625" bestFit="1" customWidth="1"/>
    <col min="9224" max="9280" width="9.140625" customWidth="1"/>
    <col min="9473" max="9473" width="9.140625" customWidth="1"/>
    <col min="9474" max="9474" width="82.140625" customWidth="1"/>
    <col min="9475" max="9475" width="18" customWidth="1"/>
    <col min="9476" max="9476" width="14.28515625" customWidth="1"/>
    <col min="9477" max="9477" width="19.140625" customWidth="1"/>
    <col min="9478" max="9478" width="15" customWidth="1"/>
    <col min="9479" max="9479" width="16.28515625" bestFit="1" customWidth="1"/>
    <col min="9480" max="9536" width="9.140625" customWidth="1"/>
    <col min="9729" max="9729" width="9.140625" customWidth="1"/>
    <col min="9730" max="9730" width="82.140625" customWidth="1"/>
    <col min="9731" max="9731" width="18" customWidth="1"/>
    <col min="9732" max="9732" width="14.28515625" customWidth="1"/>
    <col min="9733" max="9733" width="19.140625" customWidth="1"/>
    <col min="9734" max="9734" width="15" customWidth="1"/>
    <col min="9735" max="9735" width="16.28515625" bestFit="1" customWidth="1"/>
    <col min="9736" max="9792" width="9.140625" customWidth="1"/>
    <col min="9985" max="9985" width="9.140625" customWidth="1"/>
    <col min="9986" max="9986" width="82.140625" customWidth="1"/>
    <col min="9987" max="9987" width="18" customWidth="1"/>
    <col min="9988" max="9988" width="14.28515625" customWidth="1"/>
    <col min="9989" max="9989" width="19.140625" customWidth="1"/>
    <col min="9990" max="9990" width="15" customWidth="1"/>
    <col min="9991" max="9991" width="16.28515625" bestFit="1" customWidth="1"/>
    <col min="9992" max="10048" width="9.140625" customWidth="1"/>
    <col min="10241" max="10241" width="9.140625" customWidth="1"/>
    <col min="10242" max="10242" width="82.140625" customWidth="1"/>
    <col min="10243" max="10243" width="18" customWidth="1"/>
    <col min="10244" max="10244" width="14.28515625" customWidth="1"/>
    <col min="10245" max="10245" width="19.140625" customWidth="1"/>
    <col min="10246" max="10246" width="15" customWidth="1"/>
    <col min="10247" max="10247" width="16.28515625" bestFit="1" customWidth="1"/>
    <col min="10248" max="10304" width="9.140625" customWidth="1"/>
    <col min="10497" max="10497" width="9.140625" customWidth="1"/>
    <col min="10498" max="10498" width="82.140625" customWidth="1"/>
    <col min="10499" max="10499" width="18" customWidth="1"/>
    <col min="10500" max="10500" width="14.28515625" customWidth="1"/>
    <col min="10501" max="10501" width="19.140625" customWidth="1"/>
    <col min="10502" max="10502" width="15" customWidth="1"/>
    <col min="10503" max="10503" width="16.28515625" bestFit="1" customWidth="1"/>
    <col min="10504" max="10560" width="9.140625" customWidth="1"/>
    <col min="10753" max="10753" width="9.140625" customWidth="1"/>
    <col min="10754" max="10754" width="82.140625" customWidth="1"/>
    <col min="10755" max="10755" width="18" customWidth="1"/>
    <col min="10756" max="10756" width="14.28515625" customWidth="1"/>
    <col min="10757" max="10757" width="19.140625" customWidth="1"/>
    <col min="10758" max="10758" width="15" customWidth="1"/>
    <col min="10759" max="10759" width="16.28515625" bestFit="1" customWidth="1"/>
    <col min="10760" max="10816" width="9.140625" customWidth="1"/>
    <col min="11009" max="11009" width="9.140625" customWidth="1"/>
    <col min="11010" max="11010" width="82.140625" customWidth="1"/>
    <col min="11011" max="11011" width="18" customWidth="1"/>
    <col min="11012" max="11012" width="14.28515625" customWidth="1"/>
    <col min="11013" max="11013" width="19.140625" customWidth="1"/>
    <col min="11014" max="11014" width="15" customWidth="1"/>
    <col min="11015" max="11015" width="16.28515625" bestFit="1" customWidth="1"/>
    <col min="11016" max="11072" width="9.140625" customWidth="1"/>
    <col min="11265" max="11265" width="9.140625" customWidth="1"/>
    <col min="11266" max="11266" width="82.140625" customWidth="1"/>
    <col min="11267" max="11267" width="18" customWidth="1"/>
    <col min="11268" max="11268" width="14.28515625" customWidth="1"/>
    <col min="11269" max="11269" width="19.140625" customWidth="1"/>
    <col min="11270" max="11270" width="15" customWidth="1"/>
    <col min="11271" max="11271" width="16.28515625" bestFit="1" customWidth="1"/>
    <col min="11272" max="11328" width="9.140625" customWidth="1"/>
    <col min="11521" max="11521" width="9.140625" customWidth="1"/>
    <col min="11522" max="11522" width="82.140625" customWidth="1"/>
    <col min="11523" max="11523" width="18" customWidth="1"/>
    <col min="11524" max="11524" width="14.28515625" customWidth="1"/>
    <col min="11525" max="11525" width="19.140625" customWidth="1"/>
    <col min="11526" max="11526" width="15" customWidth="1"/>
    <col min="11527" max="11527" width="16.28515625" bestFit="1" customWidth="1"/>
    <col min="11528" max="11584" width="9.140625" customWidth="1"/>
    <col min="11777" max="11777" width="9.140625" customWidth="1"/>
    <col min="11778" max="11778" width="82.140625" customWidth="1"/>
    <col min="11779" max="11779" width="18" customWidth="1"/>
    <col min="11780" max="11780" width="14.28515625" customWidth="1"/>
    <col min="11781" max="11781" width="19.140625" customWidth="1"/>
    <col min="11782" max="11782" width="15" customWidth="1"/>
    <col min="11783" max="11783" width="16.28515625" bestFit="1" customWidth="1"/>
    <col min="11784" max="11840" width="9.140625" customWidth="1"/>
    <col min="12033" max="12033" width="9.140625" customWidth="1"/>
    <col min="12034" max="12034" width="82.140625" customWidth="1"/>
    <col min="12035" max="12035" width="18" customWidth="1"/>
    <col min="12036" max="12036" width="14.28515625" customWidth="1"/>
    <col min="12037" max="12037" width="19.140625" customWidth="1"/>
    <col min="12038" max="12038" width="15" customWidth="1"/>
    <col min="12039" max="12039" width="16.28515625" bestFit="1" customWidth="1"/>
    <col min="12040" max="12096" width="9.140625" customWidth="1"/>
    <col min="12289" max="12289" width="9.140625" customWidth="1"/>
    <col min="12290" max="12290" width="82.140625" customWidth="1"/>
    <col min="12291" max="12291" width="18" customWidth="1"/>
    <col min="12292" max="12292" width="14.28515625" customWidth="1"/>
    <col min="12293" max="12293" width="19.140625" customWidth="1"/>
    <col min="12294" max="12294" width="15" customWidth="1"/>
    <col min="12295" max="12295" width="16.28515625" bestFit="1" customWidth="1"/>
    <col min="12296" max="12352" width="9.140625" customWidth="1"/>
    <col min="12545" max="12545" width="9.140625" customWidth="1"/>
    <col min="12546" max="12546" width="82.140625" customWidth="1"/>
    <col min="12547" max="12547" width="18" customWidth="1"/>
    <col min="12548" max="12548" width="14.28515625" customWidth="1"/>
    <col min="12549" max="12549" width="19.140625" customWidth="1"/>
    <col min="12550" max="12550" width="15" customWidth="1"/>
    <col min="12551" max="12551" width="16.28515625" bestFit="1" customWidth="1"/>
    <col min="12552" max="12608" width="9.140625" customWidth="1"/>
    <col min="12801" max="12801" width="9.140625" customWidth="1"/>
    <col min="12802" max="12802" width="82.140625" customWidth="1"/>
    <col min="12803" max="12803" width="18" customWidth="1"/>
    <col min="12804" max="12804" width="14.28515625" customWidth="1"/>
    <col min="12805" max="12805" width="19.140625" customWidth="1"/>
    <col min="12806" max="12806" width="15" customWidth="1"/>
    <col min="12807" max="12807" width="16.28515625" bestFit="1" customWidth="1"/>
    <col min="12808" max="12864" width="9.140625" customWidth="1"/>
    <col min="13057" max="13057" width="9.140625" customWidth="1"/>
    <col min="13058" max="13058" width="82.140625" customWidth="1"/>
    <col min="13059" max="13059" width="18" customWidth="1"/>
    <col min="13060" max="13060" width="14.28515625" customWidth="1"/>
    <col min="13061" max="13061" width="19.140625" customWidth="1"/>
    <col min="13062" max="13062" width="15" customWidth="1"/>
    <col min="13063" max="13063" width="16.28515625" bestFit="1" customWidth="1"/>
    <col min="13064" max="13120" width="9.140625" customWidth="1"/>
    <col min="13313" max="13313" width="9.140625" customWidth="1"/>
    <col min="13314" max="13314" width="82.140625" customWidth="1"/>
    <col min="13315" max="13315" width="18" customWidth="1"/>
    <col min="13316" max="13316" width="14.28515625" customWidth="1"/>
    <col min="13317" max="13317" width="19.140625" customWidth="1"/>
    <col min="13318" max="13318" width="15" customWidth="1"/>
    <col min="13319" max="13319" width="16.28515625" bestFit="1" customWidth="1"/>
    <col min="13320" max="13376" width="9.140625" customWidth="1"/>
    <col min="13569" max="13569" width="9.140625" customWidth="1"/>
    <col min="13570" max="13570" width="82.140625" customWidth="1"/>
    <col min="13571" max="13571" width="18" customWidth="1"/>
    <col min="13572" max="13572" width="14.28515625" customWidth="1"/>
    <col min="13573" max="13573" width="19.140625" customWidth="1"/>
    <col min="13574" max="13574" width="15" customWidth="1"/>
    <col min="13575" max="13575" width="16.28515625" bestFit="1" customWidth="1"/>
    <col min="13576" max="13632" width="9.140625" customWidth="1"/>
    <col min="13825" max="13825" width="9.140625" customWidth="1"/>
    <col min="13826" max="13826" width="82.140625" customWidth="1"/>
    <col min="13827" max="13827" width="18" customWidth="1"/>
    <col min="13828" max="13828" width="14.28515625" customWidth="1"/>
    <col min="13829" max="13829" width="19.140625" customWidth="1"/>
    <col min="13830" max="13830" width="15" customWidth="1"/>
    <col min="13831" max="13831" width="16.28515625" bestFit="1" customWidth="1"/>
    <col min="13832" max="13888" width="9.140625" customWidth="1"/>
    <col min="14081" max="14081" width="9.140625" customWidth="1"/>
    <col min="14082" max="14082" width="82.140625" customWidth="1"/>
    <col min="14083" max="14083" width="18" customWidth="1"/>
    <col min="14084" max="14084" width="14.28515625" customWidth="1"/>
    <col min="14085" max="14085" width="19.140625" customWidth="1"/>
    <col min="14086" max="14086" width="15" customWidth="1"/>
    <col min="14087" max="14087" width="16.28515625" bestFit="1" customWidth="1"/>
    <col min="14088" max="14144" width="9.140625" customWidth="1"/>
    <col min="14337" max="14337" width="9.140625" customWidth="1"/>
    <col min="14338" max="14338" width="82.140625" customWidth="1"/>
    <col min="14339" max="14339" width="18" customWidth="1"/>
    <col min="14340" max="14340" width="14.28515625" customWidth="1"/>
    <col min="14341" max="14341" width="19.140625" customWidth="1"/>
    <col min="14342" max="14342" width="15" customWidth="1"/>
    <col min="14343" max="14343" width="16.28515625" bestFit="1" customWidth="1"/>
    <col min="14344" max="14400" width="9.140625" customWidth="1"/>
    <col min="14593" max="14593" width="9.140625" customWidth="1"/>
    <col min="14594" max="14594" width="82.140625" customWidth="1"/>
    <col min="14595" max="14595" width="18" customWidth="1"/>
    <col min="14596" max="14596" width="14.28515625" customWidth="1"/>
    <col min="14597" max="14597" width="19.140625" customWidth="1"/>
    <col min="14598" max="14598" width="15" customWidth="1"/>
    <col min="14599" max="14599" width="16.28515625" bestFit="1" customWidth="1"/>
    <col min="14600" max="14656" width="9.140625" customWidth="1"/>
    <col min="14849" max="14849" width="9.140625" customWidth="1"/>
    <col min="14850" max="14850" width="82.140625" customWidth="1"/>
    <col min="14851" max="14851" width="18" customWidth="1"/>
    <col min="14852" max="14852" width="14.28515625" customWidth="1"/>
    <col min="14853" max="14853" width="19.140625" customWidth="1"/>
    <col min="14854" max="14854" width="15" customWidth="1"/>
    <col min="14855" max="14855" width="16.28515625" bestFit="1" customWidth="1"/>
    <col min="14856" max="14912" width="9.140625" customWidth="1"/>
    <col min="15105" max="15105" width="9.140625" customWidth="1"/>
    <col min="15106" max="15106" width="82.140625" customWidth="1"/>
    <col min="15107" max="15107" width="18" customWidth="1"/>
    <col min="15108" max="15108" width="14.28515625" customWidth="1"/>
    <col min="15109" max="15109" width="19.140625" customWidth="1"/>
    <col min="15110" max="15110" width="15" customWidth="1"/>
    <col min="15111" max="15111" width="16.28515625" bestFit="1" customWidth="1"/>
    <col min="15112" max="15168" width="9.140625" customWidth="1"/>
    <col min="15361" max="15361" width="9.140625" customWidth="1"/>
    <col min="15362" max="15362" width="82.140625" customWidth="1"/>
    <col min="15363" max="15363" width="18" customWidth="1"/>
    <col min="15364" max="15364" width="14.28515625" customWidth="1"/>
    <col min="15365" max="15365" width="19.140625" customWidth="1"/>
    <col min="15366" max="15366" width="15" customWidth="1"/>
    <col min="15367" max="15367" width="16.28515625" bestFit="1" customWidth="1"/>
    <col min="15368" max="15424" width="9.140625" customWidth="1"/>
    <col min="15617" max="15617" width="9.140625" customWidth="1"/>
    <col min="15618" max="15618" width="82.140625" customWidth="1"/>
    <col min="15619" max="15619" width="18" customWidth="1"/>
    <col min="15620" max="15620" width="14.28515625" customWidth="1"/>
    <col min="15621" max="15621" width="19.140625" customWidth="1"/>
    <col min="15622" max="15622" width="15" customWidth="1"/>
    <col min="15623" max="15623" width="16.28515625" bestFit="1" customWidth="1"/>
    <col min="15624" max="15680" width="9.140625" customWidth="1"/>
    <col min="15873" max="15873" width="9.140625" customWidth="1"/>
    <col min="15874" max="15874" width="82.140625" customWidth="1"/>
    <col min="15875" max="15875" width="18" customWidth="1"/>
    <col min="15876" max="15876" width="14.28515625" customWidth="1"/>
    <col min="15877" max="15877" width="19.140625" customWidth="1"/>
    <col min="15878" max="15878" width="15" customWidth="1"/>
    <col min="15879" max="15879" width="16.28515625" bestFit="1" customWidth="1"/>
    <col min="15880" max="15936" width="9.140625" customWidth="1"/>
    <col min="16129" max="16129" width="9.140625" customWidth="1"/>
    <col min="16130" max="16130" width="82.140625" customWidth="1"/>
    <col min="16131" max="16131" width="18" customWidth="1"/>
    <col min="16132" max="16132" width="14.28515625" customWidth="1"/>
    <col min="16133" max="16133" width="19.140625" customWidth="1"/>
    <col min="16134" max="16134" width="15" customWidth="1"/>
    <col min="16135" max="16135" width="16.28515625" bestFit="1" customWidth="1"/>
    <col min="16136" max="16192" width="9.140625" customWidth="1"/>
  </cols>
  <sheetData>
    <row r="1" spans="1:4" ht="22.15" customHeight="1">
      <c r="A1" s="127" t="s">
        <v>0</v>
      </c>
      <c r="B1" s="127"/>
      <c r="C1" s="127"/>
      <c r="D1" s="127"/>
    </row>
    <row r="2" spans="1:4" ht="22.15" customHeight="1">
      <c r="A2" s="128"/>
      <c r="B2" s="128"/>
      <c r="C2" s="128"/>
      <c r="D2" s="128"/>
    </row>
    <row r="3" spans="1:4" ht="15" customHeight="1">
      <c r="A3" s="129"/>
      <c r="B3" s="129"/>
      <c r="C3" s="129"/>
      <c r="D3" s="129"/>
    </row>
    <row r="4" spans="1:4" ht="15" customHeight="1">
      <c r="A4" s="123" t="s">
        <v>1</v>
      </c>
      <c r="B4" s="123"/>
      <c r="C4" s="123"/>
      <c r="D4" s="123"/>
    </row>
    <row r="5" spans="1:4">
      <c r="A5" s="2"/>
      <c r="B5" s="3"/>
      <c r="C5" s="3"/>
      <c r="D5" s="3"/>
    </row>
    <row r="6" spans="1:4" ht="15" customHeight="1">
      <c r="A6" s="4" t="s">
        <v>2</v>
      </c>
      <c r="B6" s="5" t="s">
        <v>3</v>
      </c>
      <c r="C6" s="130"/>
      <c r="D6" s="130"/>
    </row>
    <row r="7" spans="1:4" ht="15" customHeight="1">
      <c r="A7" s="4" t="s">
        <v>4</v>
      </c>
      <c r="B7" s="5" t="s">
        <v>5</v>
      </c>
      <c r="C7" s="131"/>
      <c r="D7" s="132"/>
    </row>
    <row r="8" spans="1:4">
      <c r="A8" s="6"/>
      <c r="B8"/>
      <c r="C8" s="7"/>
      <c r="D8" s="7"/>
    </row>
    <row r="9" spans="1:4" ht="15" customHeight="1">
      <c r="A9" s="123" t="s">
        <v>6</v>
      </c>
      <c r="B9" s="123"/>
      <c r="C9" s="123"/>
      <c r="D9" s="123"/>
    </row>
    <row r="10" spans="1:4">
      <c r="A10" s="6"/>
      <c r="B10" s="6"/>
      <c r="C10" s="7"/>
      <c r="D10" s="7"/>
    </row>
    <row r="11" spans="1:4" ht="15" customHeight="1">
      <c r="A11" s="8" t="s">
        <v>2</v>
      </c>
      <c r="B11" s="5" t="s">
        <v>7</v>
      </c>
      <c r="C11" s="124"/>
      <c r="D11" s="119"/>
    </row>
    <row r="12" spans="1:4" ht="15" customHeight="1">
      <c r="A12" s="8" t="s">
        <v>4</v>
      </c>
      <c r="B12" s="5" t="s">
        <v>8</v>
      </c>
      <c r="C12" s="119" t="s">
        <v>146</v>
      </c>
      <c r="D12" s="119"/>
    </row>
    <row r="13" spans="1:4" ht="15" customHeight="1">
      <c r="A13" s="8" t="s">
        <v>9</v>
      </c>
      <c r="B13" s="5" t="s">
        <v>10</v>
      </c>
      <c r="C13" s="125" t="s">
        <v>147</v>
      </c>
      <c r="D13" s="126"/>
    </row>
    <row r="14" spans="1:4" ht="15" customHeight="1">
      <c r="A14" s="8" t="s">
        <v>11</v>
      </c>
      <c r="B14" s="5" t="s">
        <v>12</v>
      </c>
      <c r="C14" s="119">
        <v>12</v>
      </c>
      <c r="D14" s="119"/>
    </row>
    <row r="15" spans="1:4">
      <c r="A15" s="6"/>
      <c r="B15" s="6"/>
      <c r="C15" s="7"/>
      <c r="D15" s="7"/>
    </row>
    <row r="16" spans="1:4" ht="15" customHeight="1">
      <c r="A16" s="123" t="s">
        <v>13</v>
      </c>
      <c r="B16" s="123"/>
      <c r="C16" s="123"/>
      <c r="D16" s="123"/>
    </row>
    <row r="17" spans="1:4">
      <c r="A17" s="2"/>
      <c r="B17" s="3"/>
      <c r="C17" s="3"/>
      <c r="D17" s="3"/>
    </row>
    <row r="18" spans="1:4" ht="15" customHeight="1">
      <c r="A18" s="9" t="s">
        <v>2</v>
      </c>
      <c r="B18" s="10" t="s">
        <v>14</v>
      </c>
      <c r="C18" s="121"/>
      <c r="D18" s="121"/>
    </row>
    <row r="19" spans="1:4" ht="15" customHeight="1">
      <c r="A19" s="11" t="s">
        <v>4</v>
      </c>
      <c r="B19" s="12" t="s">
        <v>15</v>
      </c>
      <c r="C19" s="121"/>
      <c r="D19" s="121"/>
    </row>
    <row r="20" spans="1:4" ht="15" customHeight="1">
      <c r="A20" s="11" t="s">
        <v>9</v>
      </c>
      <c r="B20" s="12" t="s">
        <v>16</v>
      </c>
      <c r="C20" s="121"/>
      <c r="D20" s="121"/>
    </row>
    <row r="21" spans="1:4" ht="15" customHeight="1">
      <c r="A21" s="13" t="s">
        <v>11</v>
      </c>
      <c r="B21" s="14" t="s">
        <v>17</v>
      </c>
      <c r="C21" s="121"/>
      <c r="D21" s="121"/>
    </row>
    <row r="22" spans="1:4" ht="15" customHeight="1">
      <c r="A22" s="15"/>
      <c r="B22" s="15"/>
      <c r="C22" s="122"/>
      <c r="D22" s="122"/>
    </row>
    <row r="23" spans="1:4" ht="15" customHeight="1">
      <c r="A23" s="119" t="s">
        <v>18</v>
      </c>
      <c r="B23" s="119"/>
      <c r="C23" s="119"/>
      <c r="D23" s="119"/>
    </row>
    <row r="24" spans="1:4" ht="27.75" customHeight="1">
      <c r="A24" s="8" t="s">
        <v>2</v>
      </c>
      <c r="B24" s="5" t="s">
        <v>19</v>
      </c>
      <c r="C24" s="118" t="s">
        <v>20</v>
      </c>
      <c r="D24" s="118"/>
    </row>
    <row r="25" spans="1:4" ht="15" customHeight="1">
      <c r="A25" s="8" t="s">
        <v>4</v>
      </c>
      <c r="B25" s="5" t="s">
        <v>21</v>
      </c>
      <c r="C25" s="119"/>
      <c r="D25" s="119"/>
    </row>
    <row r="26" spans="1:4" ht="15" customHeight="1">
      <c r="A26" s="8" t="s">
        <v>9</v>
      </c>
      <c r="B26" s="5" t="s">
        <v>22</v>
      </c>
      <c r="C26" s="120">
        <v>1692.22</v>
      </c>
      <c r="D26" s="119"/>
    </row>
    <row r="27" spans="1:4">
      <c r="A27" s="6"/>
      <c r="B27" s="6"/>
      <c r="C27" s="7"/>
      <c r="D27" s="7"/>
    </row>
    <row r="28" spans="1:4" ht="15" customHeight="1">
      <c r="A28" s="98" t="s">
        <v>23</v>
      </c>
      <c r="B28" s="98"/>
      <c r="C28" s="98"/>
      <c r="D28" s="98"/>
    </row>
    <row r="30" spans="1:4" ht="15" customHeight="1">
      <c r="A30" s="98" t="s">
        <v>24</v>
      </c>
      <c r="B30" s="98"/>
      <c r="C30" s="98"/>
      <c r="D30" s="98"/>
    </row>
    <row r="32" spans="1:4" ht="15" customHeight="1">
      <c r="A32" s="16">
        <v>1</v>
      </c>
      <c r="B32" s="17" t="s">
        <v>25</v>
      </c>
      <c r="C32" s="99" t="s">
        <v>26</v>
      </c>
      <c r="D32" s="99"/>
    </row>
    <row r="33" spans="1:4" ht="15" customHeight="1">
      <c r="A33" s="18" t="s">
        <v>2</v>
      </c>
      <c r="B33" s="19" t="s">
        <v>27</v>
      </c>
      <c r="C33" s="94">
        <v>1692.22</v>
      </c>
      <c r="D33" s="94"/>
    </row>
    <row r="34" spans="1:4" ht="15" customHeight="1">
      <c r="A34" s="18" t="s">
        <v>4</v>
      </c>
      <c r="B34" s="19" t="s">
        <v>28</v>
      </c>
      <c r="C34" s="92"/>
      <c r="D34" s="92"/>
    </row>
    <row r="35" spans="1:4" ht="15" customHeight="1">
      <c r="A35" s="18" t="s">
        <v>9</v>
      </c>
      <c r="B35" s="19" t="s">
        <v>29</v>
      </c>
      <c r="C35" s="92">
        <v>0</v>
      </c>
      <c r="D35" s="92"/>
    </row>
    <row r="36" spans="1:4" ht="15" customHeight="1">
      <c r="A36" s="18" t="s">
        <v>11</v>
      </c>
      <c r="B36" s="19" t="s">
        <v>30</v>
      </c>
      <c r="C36" s="92"/>
      <c r="D36" s="92"/>
    </row>
    <row r="37" spans="1:4" ht="15" customHeight="1">
      <c r="A37" s="18" t="s">
        <v>31</v>
      </c>
      <c r="B37" s="19" t="s">
        <v>32</v>
      </c>
      <c r="C37" s="92"/>
      <c r="D37" s="92"/>
    </row>
    <row r="38" spans="1:4" ht="15" customHeight="1">
      <c r="A38" s="18" t="s">
        <v>33</v>
      </c>
      <c r="B38" s="19" t="s">
        <v>34</v>
      </c>
      <c r="C38" s="92"/>
      <c r="D38" s="92"/>
    </row>
    <row r="39" spans="1:4" s="1" customFormat="1" ht="15" customHeight="1">
      <c r="A39" s="93" t="s">
        <v>35</v>
      </c>
      <c r="B39" s="93"/>
      <c r="C39" s="94">
        <f>SUM(C33:D38)</f>
        <v>1692.22</v>
      </c>
      <c r="D39" s="94"/>
    </row>
    <row r="42" spans="1:4" s="1" customFormat="1" ht="15" customHeight="1">
      <c r="A42" s="98" t="s">
        <v>36</v>
      </c>
      <c r="B42" s="98"/>
      <c r="C42" s="98"/>
      <c r="D42" s="98"/>
    </row>
    <row r="43" spans="1:4" s="1" customFormat="1">
      <c r="A43" s="20"/>
    </row>
    <row r="44" spans="1:4" s="1" customFormat="1" ht="15" customHeight="1">
      <c r="A44" s="101" t="s">
        <v>37</v>
      </c>
      <c r="B44" s="101"/>
      <c r="C44" s="101"/>
      <c r="D44" s="101"/>
    </row>
    <row r="46" spans="1:4" s="1" customFormat="1" ht="15" customHeight="1">
      <c r="A46" s="16" t="s">
        <v>38</v>
      </c>
      <c r="B46" s="17" t="s">
        <v>39</v>
      </c>
      <c r="C46" s="99" t="s">
        <v>26</v>
      </c>
      <c r="D46" s="99"/>
    </row>
    <row r="47" spans="1:4" s="1" customFormat="1" ht="15" customHeight="1">
      <c r="A47" s="18" t="s">
        <v>2</v>
      </c>
      <c r="B47" s="19" t="s">
        <v>40</v>
      </c>
      <c r="C47" s="92">
        <f>8.33%*C39</f>
        <v>140.96192600000001</v>
      </c>
      <c r="D47" s="92"/>
    </row>
    <row r="48" spans="1:4" s="1" customFormat="1" ht="15" customHeight="1">
      <c r="A48" s="18" t="s">
        <v>4</v>
      </c>
      <c r="B48" s="19" t="s">
        <v>41</v>
      </c>
      <c r="C48" s="92">
        <f>12.1%*C39</f>
        <v>204.75862000000001</v>
      </c>
      <c r="D48" s="92"/>
    </row>
    <row r="49" spans="1:10" s="1" customFormat="1" ht="15" customHeight="1">
      <c r="A49" s="93" t="s">
        <v>35</v>
      </c>
      <c r="B49" s="93"/>
      <c r="C49" s="94">
        <f>C47+C48</f>
        <v>345.72054600000001</v>
      </c>
      <c r="D49" s="94"/>
    </row>
    <row r="52" spans="1:10" s="1" customFormat="1" ht="32.25" customHeight="1">
      <c r="A52" s="115" t="s">
        <v>42</v>
      </c>
      <c r="B52" s="115"/>
      <c r="C52" s="115"/>
      <c r="D52" s="115"/>
    </row>
    <row r="54" spans="1:10" s="1" customFormat="1">
      <c r="A54" s="16" t="s">
        <v>43</v>
      </c>
      <c r="B54" s="17" t="s">
        <v>44</v>
      </c>
      <c r="C54" s="17" t="s">
        <v>45</v>
      </c>
      <c r="D54" s="17" t="s">
        <v>26</v>
      </c>
    </row>
    <row r="55" spans="1:10" s="1" customFormat="1">
      <c r="A55" s="18" t="s">
        <v>2</v>
      </c>
      <c r="B55" s="19" t="s">
        <v>46</v>
      </c>
      <c r="C55" s="21">
        <v>0.2</v>
      </c>
      <c r="D55" s="22">
        <f>($C$39+$C$49)*C55</f>
        <v>407.58810920000002</v>
      </c>
      <c r="E55" s="116"/>
      <c r="F55" s="117"/>
      <c r="G55" s="117"/>
      <c r="H55" s="117"/>
      <c r="I55" s="117"/>
      <c r="J55" s="117"/>
    </row>
    <row r="56" spans="1:10" s="1" customFormat="1">
      <c r="A56" s="18" t="s">
        <v>4</v>
      </c>
      <c r="B56" s="19" t="s">
        <v>47</v>
      </c>
      <c r="C56" s="21">
        <v>2.5000000000000001E-2</v>
      </c>
      <c r="D56" s="22">
        <f t="shared" ref="D56:D62" si="0">($C$39+$C$49)*C56</f>
        <v>50.948513650000002</v>
      </c>
    </row>
    <row r="57" spans="1:10" s="1" customFormat="1">
      <c r="A57" s="18" t="s">
        <v>9</v>
      </c>
      <c r="B57" s="19" t="s">
        <v>48</v>
      </c>
      <c r="C57" s="21">
        <v>0.03</v>
      </c>
      <c r="D57" s="22">
        <f t="shared" si="0"/>
        <v>61.138216379999996</v>
      </c>
    </row>
    <row r="58" spans="1:10" s="1" customFormat="1">
      <c r="A58" s="18" t="s">
        <v>11</v>
      </c>
      <c r="B58" s="19" t="s">
        <v>49</v>
      </c>
      <c r="C58" s="21">
        <v>1.4999999999999999E-2</v>
      </c>
      <c r="D58" s="22">
        <f t="shared" si="0"/>
        <v>30.569108189999998</v>
      </c>
    </row>
    <row r="59" spans="1:10" s="1" customFormat="1">
      <c r="A59" s="18" t="s">
        <v>31</v>
      </c>
      <c r="B59" s="19" t="s">
        <v>50</v>
      </c>
      <c r="C59" s="21">
        <v>0.01</v>
      </c>
      <c r="D59" s="22">
        <f t="shared" si="0"/>
        <v>20.379405460000001</v>
      </c>
    </row>
    <row r="60" spans="1:10" s="1" customFormat="1">
      <c r="A60" s="18" t="s">
        <v>33</v>
      </c>
      <c r="B60" s="19" t="s">
        <v>51</v>
      </c>
      <c r="C60" s="21">
        <v>6.0000000000000001E-3</v>
      </c>
      <c r="D60" s="22">
        <f t="shared" si="0"/>
        <v>12.227643276</v>
      </c>
    </row>
    <row r="61" spans="1:10" s="1" customFormat="1">
      <c r="A61" s="18" t="s">
        <v>52</v>
      </c>
      <c r="B61" s="19" t="s">
        <v>53</v>
      </c>
      <c r="C61" s="21">
        <v>2E-3</v>
      </c>
      <c r="D61" s="22">
        <f t="shared" si="0"/>
        <v>4.0758810920000004</v>
      </c>
    </row>
    <row r="62" spans="1:10" s="1" customFormat="1">
      <c r="A62" s="18" t="s">
        <v>54</v>
      </c>
      <c r="B62" s="19" t="s">
        <v>55</v>
      </c>
      <c r="C62" s="21">
        <v>0.08</v>
      </c>
      <c r="D62" s="22">
        <f t="shared" si="0"/>
        <v>163.03524368000001</v>
      </c>
    </row>
    <row r="63" spans="1:10" s="1" customFormat="1" ht="15" customHeight="1">
      <c r="A63" s="93" t="s">
        <v>56</v>
      </c>
      <c r="B63" s="93"/>
      <c r="C63" s="23">
        <v>0.36799999999999999</v>
      </c>
      <c r="D63" s="24">
        <f>SUM(D55:D62)</f>
        <v>749.96212092799999</v>
      </c>
    </row>
    <row r="65" spans="1:12" s="1" customFormat="1" ht="15" customHeight="1">
      <c r="A65" s="101" t="s">
        <v>57</v>
      </c>
      <c r="B65" s="101"/>
      <c r="C65" s="101"/>
      <c r="D65" s="101"/>
    </row>
    <row r="67" spans="1:12" s="1" customFormat="1" ht="15" customHeight="1">
      <c r="A67" s="16" t="s">
        <v>58</v>
      </c>
      <c r="B67" s="17" t="s">
        <v>59</v>
      </c>
      <c r="C67" s="99" t="s">
        <v>26</v>
      </c>
      <c r="D67" s="99"/>
    </row>
    <row r="68" spans="1:12" s="1" customFormat="1" ht="15" customHeight="1">
      <c r="A68" s="18" t="s">
        <v>2</v>
      </c>
      <c r="B68" s="19" t="s">
        <v>60</v>
      </c>
      <c r="C68" s="92">
        <f>((22*4.2)*2)-(C33*0.06)</f>
        <v>83.266800000000018</v>
      </c>
      <c r="D68" s="92"/>
      <c r="E68" s="112"/>
      <c r="F68" s="113"/>
      <c r="G68" s="113"/>
      <c r="H68" s="113"/>
      <c r="I68" s="113"/>
      <c r="J68" s="25"/>
      <c r="K68" s="25"/>
      <c r="L68" s="25"/>
    </row>
    <row r="69" spans="1:12" s="1" customFormat="1" ht="15" customHeight="1">
      <c r="A69" s="18" t="s">
        <v>4</v>
      </c>
      <c r="B69" s="19" t="s">
        <v>61</v>
      </c>
      <c r="C69" s="92">
        <f>450-(450*0.2)</f>
        <v>360</v>
      </c>
      <c r="D69" s="92"/>
      <c r="E69" s="26"/>
      <c r="F69" s="26"/>
      <c r="G69" s="26"/>
      <c r="H69" s="26"/>
      <c r="I69" s="26"/>
      <c r="J69" s="25"/>
      <c r="K69" s="25"/>
      <c r="L69" s="25"/>
    </row>
    <row r="70" spans="1:12" s="1" customFormat="1" ht="15.4" customHeight="1">
      <c r="A70" s="27" t="s">
        <v>9</v>
      </c>
      <c r="B70" s="28" t="s">
        <v>148</v>
      </c>
      <c r="C70" s="114">
        <v>64</v>
      </c>
      <c r="D70" s="114"/>
      <c r="E70" s="26"/>
      <c r="F70" s="26"/>
      <c r="G70" s="26"/>
      <c r="H70" s="26"/>
      <c r="I70" s="26"/>
      <c r="J70" s="29"/>
      <c r="K70" s="29"/>
      <c r="L70" s="29"/>
    </row>
    <row r="71" spans="1:12" s="1" customFormat="1" ht="15.4" customHeight="1">
      <c r="A71" s="30" t="s">
        <v>11</v>
      </c>
      <c r="B71" s="31" t="s">
        <v>62</v>
      </c>
      <c r="C71" s="91">
        <v>21</v>
      </c>
      <c r="D71" s="91"/>
      <c r="E71" s="26"/>
      <c r="F71" s="26"/>
      <c r="G71" s="26"/>
      <c r="H71" s="26"/>
      <c r="I71" s="26"/>
      <c r="J71" s="29"/>
      <c r="K71" s="29"/>
      <c r="L71" s="29"/>
    </row>
    <row r="72" spans="1:12" s="1" customFormat="1" ht="15.4" customHeight="1">
      <c r="A72" s="30" t="s">
        <v>31</v>
      </c>
      <c r="B72" s="31" t="s">
        <v>149</v>
      </c>
      <c r="C72" s="91">
        <v>21</v>
      </c>
      <c r="D72" s="91"/>
      <c r="E72" s="26"/>
      <c r="F72" s="26"/>
      <c r="G72" s="26"/>
      <c r="H72" s="26"/>
      <c r="I72" s="26"/>
      <c r="J72" s="29"/>
      <c r="K72" s="29"/>
      <c r="L72" s="29"/>
    </row>
    <row r="73" spans="1:12" s="1" customFormat="1" ht="15" customHeight="1">
      <c r="A73" s="110" t="s">
        <v>35</v>
      </c>
      <c r="B73" s="110"/>
      <c r="C73" s="111">
        <f>SUM(C68:C72)</f>
        <v>549.26679999999999</v>
      </c>
      <c r="D73" s="111"/>
    </row>
    <row r="74" spans="1:12" s="1" customFormat="1">
      <c r="F74" s="1" t="s">
        <v>63</v>
      </c>
    </row>
    <row r="75" spans="1:12" s="1" customFormat="1" ht="15" customHeight="1">
      <c r="A75" s="101" t="s">
        <v>64</v>
      </c>
      <c r="B75" s="101"/>
      <c r="C75" s="101"/>
      <c r="D75" s="101"/>
    </row>
    <row r="77" spans="1:12" s="1" customFormat="1" ht="15" customHeight="1">
      <c r="A77" s="16">
        <v>2</v>
      </c>
      <c r="B77" s="17" t="s">
        <v>65</v>
      </c>
      <c r="C77" s="99" t="s">
        <v>26</v>
      </c>
      <c r="D77" s="99"/>
    </row>
    <row r="78" spans="1:12" s="1" customFormat="1" ht="15" customHeight="1">
      <c r="A78" s="18" t="s">
        <v>38</v>
      </c>
      <c r="B78" s="19" t="s">
        <v>39</v>
      </c>
      <c r="C78" s="92">
        <f>C49</f>
        <v>345.72054600000001</v>
      </c>
      <c r="D78" s="92"/>
    </row>
    <row r="79" spans="1:12" s="1" customFormat="1" ht="15" customHeight="1">
      <c r="A79" s="18" t="s">
        <v>43</v>
      </c>
      <c r="B79" s="19" t="s">
        <v>44</v>
      </c>
      <c r="C79" s="92">
        <f>D63</f>
        <v>749.96212092799999</v>
      </c>
      <c r="D79" s="92"/>
    </row>
    <row r="80" spans="1:12" s="1" customFormat="1" ht="15" customHeight="1">
      <c r="A80" s="18" t="s">
        <v>58</v>
      </c>
      <c r="B80" s="19" t="s">
        <v>59</v>
      </c>
      <c r="C80" s="92">
        <f>C73</f>
        <v>549.26679999999999</v>
      </c>
      <c r="D80" s="92"/>
    </row>
    <row r="81" spans="1:5" s="1" customFormat="1" ht="15" customHeight="1">
      <c r="A81" s="93" t="s">
        <v>35</v>
      </c>
      <c r="B81" s="93"/>
      <c r="C81" s="94">
        <f>SUM(C78:C80)</f>
        <v>1644.9494669279998</v>
      </c>
      <c r="D81" s="94"/>
    </row>
    <row r="82" spans="1:5" s="1" customFormat="1">
      <c r="A82" s="25"/>
    </row>
    <row r="84" spans="1:5" s="1" customFormat="1" ht="15" customHeight="1">
      <c r="A84" s="98" t="s">
        <v>66</v>
      </c>
      <c r="B84" s="98"/>
      <c r="C84" s="98"/>
      <c r="D84" s="98"/>
    </row>
    <row r="86" spans="1:5" s="1" customFormat="1" ht="15" customHeight="1">
      <c r="A86" s="16">
        <v>3</v>
      </c>
      <c r="B86" s="17" t="s">
        <v>67</v>
      </c>
      <c r="C86" s="99" t="s">
        <v>26</v>
      </c>
      <c r="D86" s="99"/>
    </row>
    <row r="87" spans="1:5" s="1" customFormat="1" ht="15" customHeight="1">
      <c r="A87" s="18" t="s">
        <v>2</v>
      </c>
      <c r="B87" s="32" t="s">
        <v>68</v>
      </c>
      <c r="C87" s="92">
        <f>E87*$C$39</f>
        <v>7.7842120000000001</v>
      </c>
      <c r="D87" s="92"/>
      <c r="E87" s="33">
        <v>4.5999999999999999E-3</v>
      </c>
    </row>
    <row r="88" spans="1:5" s="1" customFormat="1" ht="15" customHeight="1">
      <c r="A88" s="18" t="s">
        <v>4</v>
      </c>
      <c r="B88" s="32" t="s">
        <v>69</v>
      </c>
      <c r="C88" s="92">
        <f>C87*C62</f>
        <v>0.62273696000000001</v>
      </c>
      <c r="D88" s="92"/>
      <c r="E88" s="33"/>
    </row>
    <row r="89" spans="1:5" s="1" customFormat="1" ht="15" customHeight="1">
      <c r="A89" s="18" t="s">
        <v>9</v>
      </c>
      <c r="B89" s="32" t="s">
        <v>70</v>
      </c>
      <c r="C89" s="92">
        <f>E89*$C$39</f>
        <v>33.8444</v>
      </c>
      <c r="D89" s="92"/>
      <c r="E89" s="33">
        <v>0.02</v>
      </c>
    </row>
    <row r="90" spans="1:5" s="1" customFormat="1" ht="15" customHeight="1">
      <c r="A90" s="18" t="s">
        <v>11</v>
      </c>
      <c r="B90" s="32" t="s">
        <v>71</v>
      </c>
      <c r="C90" s="92">
        <f>E90*$C$39</f>
        <v>32.829067999999999</v>
      </c>
      <c r="D90" s="92"/>
      <c r="E90" s="34">
        <v>1.9400000000000001E-2</v>
      </c>
    </row>
    <row r="91" spans="1:5" s="1" customFormat="1" ht="15" customHeight="1">
      <c r="A91" s="18" t="s">
        <v>31</v>
      </c>
      <c r="B91" s="32" t="s">
        <v>72</v>
      </c>
      <c r="C91" s="92">
        <f>E91*$D$63</f>
        <v>5.3247310585888004</v>
      </c>
      <c r="D91" s="92"/>
      <c r="E91" s="35">
        <v>7.1000000000000004E-3</v>
      </c>
    </row>
    <row r="92" spans="1:5" s="1" customFormat="1" ht="15" customHeight="1">
      <c r="A92" s="18" t="s">
        <v>33</v>
      </c>
      <c r="B92" s="32" t="s">
        <v>73</v>
      </c>
      <c r="C92" s="92">
        <f>E92*$C$39</f>
        <v>33.8444</v>
      </c>
      <c r="D92" s="92"/>
      <c r="E92" s="33">
        <v>0.02</v>
      </c>
    </row>
    <row r="93" spans="1:5" s="1" customFormat="1" ht="15" customHeight="1">
      <c r="A93" s="18"/>
      <c r="B93" s="32"/>
      <c r="C93" s="92"/>
      <c r="D93" s="92"/>
    </row>
    <row r="94" spans="1:5" s="1" customFormat="1" ht="15" customHeight="1">
      <c r="A94" s="93" t="s">
        <v>35</v>
      </c>
      <c r="B94" s="93"/>
      <c r="C94" s="94">
        <f>SUM(C87:C93)</f>
        <v>114.2495480185888</v>
      </c>
      <c r="D94" s="94"/>
    </row>
    <row r="96" spans="1:5" s="1" customFormat="1" ht="15" customHeight="1">
      <c r="A96" s="98" t="s">
        <v>74</v>
      </c>
      <c r="B96" s="98"/>
      <c r="C96" s="98"/>
      <c r="D96" s="98"/>
    </row>
    <row r="99" spans="1:5" s="1" customFormat="1" ht="15" customHeight="1">
      <c r="A99" s="101" t="s">
        <v>75</v>
      </c>
      <c r="B99" s="101"/>
      <c r="C99" s="101"/>
      <c r="D99" s="101"/>
    </row>
    <row r="100" spans="1:5" s="1" customFormat="1">
      <c r="A100" s="20"/>
    </row>
    <row r="101" spans="1:5" s="1" customFormat="1" ht="15" customHeight="1">
      <c r="A101" s="16" t="s">
        <v>76</v>
      </c>
      <c r="B101" s="17" t="s">
        <v>77</v>
      </c>
      <c r="C101" s="99" t="s">
        <v>26</v>
      </c>
      <c r="D101" s="99"/>
    </row>
    <row r="102" spans="1:5" s="1" customFormat="1" ht="15" customHeight="1">
      <c r="A102" s="18" t="s">
        <v>2</v>
      </c>
      <c r="B102" s="19" t="s">
        <v>78</v>
      </c>
      <c r="C102" s="92">
        <f>$C$39*E102</f>
        <v>153.56896499999999</v>
      </c>
      <c r="D102" s="92"/>
      <c r="E102" s="36">
        <v>9.0749999999999997E-2</v>
      </c>
    </row>
    <row r="103" spans="1:5" s="1" customFormat="1" ht="15" customHeight="1">
      <c r="A103" s="18" t="s">
        <v>4</v>
      </c>
      <c r="B103" s="19" t="s">
        <v>77</v>
      </c>
      <c r="C103" s="108">
        <f>$C$39*E103</f>
        <v>27.583185999999998</v>
      </c>
      <c r="D103" s="109"/>
      <c r="E103" s="37">
        <v>1.6299999999999999E-2</v>
      </c>
    </row>
    <row r="104" spans="1:5" s="1" customFormat="1" ht="15" customHeight="1">
      <c r="A104" s="18" t="s">
        <v>9</v>
      </c>
      <c r="B104" s="19" t="s">
        <v>79</v>
      </c>
      <c r="C104" s="108">
        <f>$C$39*E104</f>
        <v>0.33844400000000002</v>
      </c>
      <c r="D104" s="109"/>
      <c r="E104" s="37">
        <v>2.0000000000000001E-4</v>
      </c>
    </row>
    <row r="105" spans="1:5" s="1" customFormat="1" ht="15" customHeight="1">
      <c r="A105" s="18" t="s">
        <v>11</v>
      </c>
      <c r="B105" s="19" t="s">
        <v>80</v>
      </c>
      <c r="C105" s="108">
        <f>$C$39*E105</f>
        <v>5.5843259999999999</v>
      </c>
      <c r="D105" s="109"/>
      <c r="E105" s="37">
        <v>3.3E-3</v>
      </c>
    </row>
    <row r="106" spans="1:5" s="1" customFormat="1" ht="15" customHeight="1">
      <c r="A106" s="18" t="s">
        <v>31</v>
      </c>
      <c r="B106" s="19" t="s">
        <v>81</v>
      </c>
      <c r="C106" s="108">
        <f>$C$39*E106</f>
        <v>0.93072100000000002</v>
      </c>
      <c r="D106" s="109"/>
      <c r="E106" s="36">
        <v>5.5000000000000003E-4</v>
      </c>
    </row>
    <row r="107" spans="1:5" s="1" customFormat="1" ht="16.5" customHeight="1">
      <c r="A107" s="93" t="s">
        <v>56</v>
      </c>
      <c r="B107" s="93"/>
      <c r="C107" s="94">
        <f>SUM(C102:C106)</f>
        <v>188.00564200000002</v>
      </c>
      <c r="D107" s="94"/>
    </row>
    <row r="109" spans="1:5" s="1" customFormat="1" ht="15" customHeight="1">
      <c r="A109" s="101" t="s">
        <v>82</v>
      </c>
      <c r="B109" s="101"/>
      <c r="C109" s="101"/>
      <c r="D109" s="101"/>
    </row>
    <row r="110" spans="1:5" s="1" customFormat="1">
      <c r="A110" s="20"/>
    </row>
    <row r="111" spans="1:5" s="1" customFormat="1" ht="15" customHeight="1">
      <c r="A111" s="16" t="s">
        <v>83</v>
      </c>
      <c r="B111" s="17" t="s">
        <v>84</v>
      </c>
      <c r="C111" s="99" t="s">
        <v>26</v>
      </c>
      <c r="D111" s="99"/>
    </row>
    <row r="112" spans="1:5" s="1" customFormat="1" ht="15" customHeight="1">
      <c r="A112" s="18" t="s">
        <v>2</v>
      </c>
      <c r="B112" s="19" t="s">
        <v>85</v>
      </c>
      <c r="C112" s="92">
        <v>0</v>
      </c>
      <c r="D112" s="92"/>
    </row>
    <row r="113" spans="1:8" s="1" customFormat="1" ht="16.5" customHeight="1">
      <c r="A113" s="93" t="s">
        <v>35</v>
      </c>
      <c r="B113" s="93"/>
      <c r="C113" s="92">
        <f>C112</f>
        <v>0</v>
      </c>
      <c r="D113" s="92"/>
    </row>
    <row r="116" spans="1:8" s="1" customFormat="1" ht="15" customHeight="1">
      <c r="A116" s="101" t="s">
        <v>86</v>
      </c>
      <c r="B116" s="101"/>
      <c r="C116" s="101"/>
      <c r="D116" s="101"/>
    </row>
    <row r="117" spans="1:8" s="1" customFormat="1">
      <c r="A117" s="20"/>
    </row>
    <row r="118" spans="1:8" s="1" customFormat="1" ht="15" customHeight="1">
      <c r="A118" s="16">
        <v>4</v>
      </c>
      <c r="B118" s="17" t="s">
        <v>87</v>
      </c>
      <c r="C118" s="99" t="s">
        <v>26</v>
      </c>
      <c r="D118" s="99"/>
    </row>
    <row r="119" spans="1:8" s="1" customFormat="1" ht="15" customHeight="1">
      <c r="A119" s="18" t="s">
        <v>76</v>
      </c>
      <c r="B119" s="19" t="s">
        <v>77</v>
      </c>
      <c r="C119" s="92">
        <f>C107</f>
        <v>188.00564200000002</v>
      </c>
      <c r="D119" s="92"/>
    </row>
    <row r="120" spans="1:8" s="1" customFormat="1" ht="15" customHeight="1">
      <c r="A120" s="18" t="s">
        <v>83</v>
      </c>
      <c r="B120" s="19" t="s">
        <v>84</v>
      </c>
      <c r="C120" s="92">
        <f>C113</f>
        <v>0</v>
      </c>
      <c r="D120" s="92"/>
    </row>
    <row r="121" spans="1:8" s="1" customFormat="1" ht="16.5" customHeight="1">
      <c r="A121" s="93" t="s">
        <v>35</v>
      </c>
      <c r="B121" s="93"/>
      <c r="C121" s="94">
        <f>C119+C120</f>
        <v>188.00564200000002</v>
      </c>
      <c r="D121" s="94"/>
    </row>
    <row r="124" spans="1:8" s="1" customFormat="1" ht="15" customHeight="1">
      <c r="A124" s="98" t="s">
        <v>88</v>
      </c>
      <c r="B124" s="98"/>
      <c r="C124" s="98"/>
      <c r="D124" s="98"/>
    </row>
    <row r="126" spans="1:8" s="1" customFormat="1" ht="15" customHeight="1">
      <c r="A126" s="16">
        <v>5</v>
      </c>
      <c r="B126" s="38" t="s">
        <v>89</v>
      </c>
      <c r="C126" s="103" t="s">
        <v>26</v>
      </c>
      <c r="D126" s="104"/>
    </row>
    <row r="127" spans="1:8" s="1" customFormat="1" ht="15" customHeight="1">
      <c r="A127" s="18" t="s">
        <v>2</v>
      </c>
      <c r="B127" s="39" t="s">
        <v>90</v>
      </c>
      <c r="C127" s="105">
        <f>UNIFORMES!F13</f>
        <v>70.178888888888892</v>
      </c>
      <c r="D127" s="105"/>
      <c r="E127" s="40"/>
      <c r="F127" s="40"/>
      <c r="H127" s="41"/>
    </row>
    <row r="128" spans="1:8" s="1" customFormat="1" ht="15" customHeight="1">
      <c r="A128" s="18" t="s">
        <v>4</v>
      </c>
      <c r="B128" s="39" t="s">
        <v>91</v>
      </c>
      <c r="C128" s="106">
        <f>MATERIAIS!D7</f>
        <v>97.65</v>
      </c>
      <c r="D128" s="107"/>
      <c r="E128" s="40"/>
      <c r="F128" s="42"/>
      <c r="H128" s="41"/>
    </row>
    <row r="129" spans="1:7" s="1" customFormat="1" ht="15" customHeight="1">
      <c r="A129" s="18" t="s">
        <v>9</v>
      </c>
      <c r="B129" s="39" t="s">
        <v>92</v>
      </c>
      <c r="C129" s="105">
        <f>'EQUIP ROÇADEIRA CÉU AZUL'!E27</f>
        <v>844.62773333333303</v>
      </c>
      <c r="D129" s="105"/>
      <c r="E129" s="40"/>
      <c r="F129" s="40"/>
    </row>
    <row r="130" spans="1:7" s="1" customFormat="1" ht="15" customHeight="1">
      <c r="A130" s="18" t="s">
        <v>11</v>
      </c>
      <c r="B130" s="39" t="s">
        <v>93</v>
      </c>
      <c r="C130" s="105">
        <v>0</v>
      </c>
      <c r="D130" s="105"/>
      <c r="E130" s="40"/>
      <c r="F130" s="40"/>
    </row>
    <row r="131" spans="1:7" s="1" customFormat="1" ht="16.5" customHeight="1">
      <c r="A131" s="93" t="s">
        <v>56</v>
      </c>
      <c r="B131" s="93"/>
      <c r="C131" s="94">
        <f>C127+C128+C129+C130</f>
        <v>1012.456622222222</v>
      </c>
      <c r="D131" s="94"/>
    </row>
    <row r="132" spans="1:7" s="1" customFormat="1" ht="16.5" customHeight="1">
      <c r="A132" s="100" t="s">
        <v>94</v>
      </c>
      <c r="B132" s="100"/>
      <c r="C132" s="100"/>
      <c r="D132" s="100"/>
    </row>
    <row r="134" spans="1:7" s="1" customFormat="1" ht="15" customHeight="1">
      <c r="A134" s="98" t="s">
        <v>95</v>
      </c>
      <c r="B134" s="98"/>
      <c r="C134" s="98"/>
      <c r="D134" s="98"/>
    </row>
    <row r="136" spans="1:7" s="1" customFormat="1">
      <c r="A136" s="16">
        <v>6</v>
      </c>
      <c r="B136" s="38" t="s">
        <v>96</v>
      </c>
      <c r="C136" s="17" t="s">
        <v>45</v>
      </c>
      <c r="D136" s="17" t="s">
        <v>26</v>
      </c>
      <c r="F136" s="43"/>
    </row>
    <row r="137" spans="1:7" s="1" customFormat="1">
      <c r="A137" s="18" t="s">
        <v>2</v>
      </c>
      <c r="B137" s="19" t="s">
        <v>97</v>
      </c>
      <c r="C137" s="21">
        <v>0.03</v>
      </c>
      <c r="D137" s="22">
        <f>(($C$39+$C$81+$C$94+$C$121+$C$131)*((C137)))</f>
        <v>139.55643837506432</v>
      </c>
      <c r="E137" s="102"/>
    </row>
    <row r="138" spans="1:7" s="1" customFormat="1">
      <c r="A138" s="18" t="s">
        <v>4</v>
      </c>
      <c r="B138" s="19" t="s">
        <v>98</v>
      </c>
      <c r="C138" s="21">
        <v>6.7900000000000002E-2</v>
      </c>
      <c r="D138" s="22">
        <f>(($C$39+$C$81+$C$94+$C$121+$C$131+D137)*((C138)))</f>
        <v>325.33862102122913</v>
      </c>
      <c r="E138" s="102"/>
      <c r="F138" s="43"/>
    </row>
    <row r="139" spans="1:7" s="1" customFormat="1">
      <c r="A139" s="18" t="s">
        <v>9</v>
      </c>
      <c r="B139" s="19" t="s">
        <v>99</v>
      </c>
      <c r="C139" s="21"/>
      <c r="D139" s="22"/>
      <c r="E139" s="102"/>
      <c r="F139" s="44"/>
    </row>
    <row r="140" spans="1:7" s="1" customFormat="1">
      <c r="A140" s="18"/>
      <c r="B140" s="19" t="s">
        <v>100</v>
      </c>
      <c r="C140" s="21">
        <v>9.2499999999999999E-2</v>
      </c>
      <c r="D140" s="22">
        <f>ROUND(((D137+D138+C153)/C144)*C140,2)</f>
        <v>551.96</v>
      </c>
      <c r="E140" s="102"/>
    </row>
    <row r="141" spans="1:7" s="1" customFormat="1">
      <c r="A141" s="18"/>
      <c r="B141" s="19" t="s">
        <v>158</v>
      </c>
      <c r="C141" s="45"/>
      <c r="D141" s="22"/>
      <c r="E141" s="102"/>
    </row>
    <row r="142" spans="1:7" s="1" customFormat="1">
      <c r="A142" s="18"/>
      <c r="B142" s="19" t="s">
        <v>101</v>
      </c>
      <c r="C142" s="21">
        <v>0.05</v>
      </c>
      <c r="D142" s="22">
        <f>ROUND(((D137+D138+C153)/C144)*C142,2)</f>
        <v>298.35000000000002</v>
      </c>
      <c r="E142" s="102"/>
      <c r="F142" s="43"/>
    </row>
    <row r="143" spans="1:7" s="1" customFormat="1" ht="16.5" customHeight="1">
      <c r="A143" s="93" t="s">
        <v>56</v>
      </c>
      <c r="B143" s="93"/>
      <c r="C143" s="21">
        <f>SUM(C137:C142)</f>
        <v>0.2404</v>
      </c>
      <c r="D143" s="24">
        <f>SUM(D137:D142)</f>
        <v>1315.2050593962936</v>
      </c>
      <c r="E143" s="46"/>
    </row>
    <row r="144" spans="1:7" s="1" customFormat="1">
      <c r="C144" s="37">
        <f>1-SUM(C140:C142)/100%</f>
        <v>0.85749999999999993</v>
      </c>
      <c r="E144" s="47"/>
      <c r="F144" s="48"/>
      <c r="G144" s="49"/>
    </row>
    <row r="145" spans="1:4" s="1" customFormat="1" ht="15" customHeight="1">
      <c r="A145" s="98" t="s">
        <v>102</v>
      </c>
      <c r="B145" s="98"/>
      <c r="C145" s="98"/>
      <c r="D145" s="98"/>
    </row>
    <row r="147" spans="1:4" s="1" customFormat="1" ht="15" customHeight="1">
      <c r="A147" s="16"/>
      <c r="B147" s="17" t="s">
        <v>103</v>
      </c>
      <c r="C147" s="99" t="s">
        <v>26</v>
      </c>
      <c r="D147" s="99"/>
    </row>
    <row r="148" spans="1:4" s="1" customFormat="1" ht="15" customHeight="1">
      <c r="A148" s="50" t="s">
        <v>2</v>
      </c>
      <c r="B148" s="19" t="s">
        <v>24</v>
      </c>
      <c r="C148" s="92">
        <f>C39</f>
        <v>1692.22</v>
      </c>
      <c r="D148" s="92"/>
    </row>
    <row r="149" spans="1:4" s="1" customFormat="1" ht="15" customHeight="1">
      <c r="A149" s="50" t="s">
        <v>4</v>
      </c>
      <c r="B149" s="19" t="s">
        <v>36</v>
      </c>
      <c r="C149" s="92">
        <f>C81</f>
        <v>1644.9494669279998</v>
      </c>
      <c r="D149" s="92"/>
    </row>
    <row r="150" spans="1:4" s="1" customFormat="1" ht="15" customHeight="1">
      <c r="A150" s="50" t="s">
        <v>9</v>
      </c>
      <c r="B150" s="19" t="s">
        <v>66</v>
      </c>
      <c r="C150" s="92">
        <f>C94</f>
        <v>114.2495480185888</v>
      </c>
      <c r="D150" s="92"/>
    </row>
    <row r="151" spans="1:4" s="1" customFormat="1" ht="15" customHeight="1">
      <c r="A151" s="50" t="s">
        <v>11</v>
      </c>
      <c r="B151" s="19" t="s">
        <v>74</v>
      </c>
      <c r="C151" s="92">
        <f>C121</f>
        <v>188.00564200000002</v>
      </c>
      <c r="D151" s="92"/>
    </row>
    <row r="152" spans="1:4" s="1" customFormat="1" ht="15" customHeight="1">
      <c r="A152" s="50" t="s">
        <v>31</v>
      </c>
      <c r="B152" s="19" t="s">
        <v>88</v>
      </c>
      <c r="C152" s="92">
        <f>C131</f>
        <v>1012.456622222222</v>
      </c>
      <c r="D152" s="92"/>
    </row>
    <row r="153" spans="1:4" s="1" customFormat="1" ht="16.5" customHeight="1">
      <c r="A153" s="93" t="s">
        <v>104</v>
      </c>
      <c r="B153" s="93"/>
      <c r="C153" s="94">
        <f>C148+C149+C150+C151+C152</f>
        <v>4651.8812791688106</v>
      </c>
      <c r="D153" s="94"/>
    </row>
    <row r="154" spans="1:4" s="1" customFormat="1" ht="15" customHeight="1">
      <c r="A154" s="50" t="s">
        <v>33</v>
      </c>
      <c r="B154" s="19" t="s">
        <v>105</v>
      </c>
      <c r="C154" s="92">
        <f>D143</f>
        <v>1315.2050593962936</v>
      </c>
      <c r="D154" s="92"/>
    </row>
    <row r="155" spans="1:4" s="1" customFormat="1" ht="16.5" customHeight="1">
      <c r="A155" s="95" t="s">
        <v>106</v>
      </c>
      <c r="B155" s="95"/>
      <c r="C155" s="96">
        <f>ROUND((C153+C154),2)</f>
        <v>5967.09</v>
      </c>
      <c r="D155" s="97"/>
    </row>
    <row r="156" spans="1:4" s="1" customFormat="1">
      <c r="A156" s="90" t="s">
        <v>145</v>
      </c>
      <c r="B156" s="90"/>
      <c r="C156" s="89">
        <f>ROUND(C155*12,2)</f>
        <v>71605.08</v>
      </c>
      <c r="D156" s="89"/>
    </row>
    <row r="157" spans="1:4">
      <c r="C157" s="51"/>
    </row>
  </sheetData>
  <mergeCells count="117">
    <mergeCell ref="A9:D9"/>
    <mergeCell ref="C11:D11"/>
    <mergeCell ref="C12:D12"/>
    <mergeCell ref="C13:D13"/>
    <mergeCell ref="C14:D14"/>
    <mergeCell ref="A16:D16"/>
    <mergeCell ref="A1:D1"/>
    <mergeCell ref="A2:D2"/>
    <mergeCell ref="A3:D3"/>
    <mergeCell ref="A4:D4"/>
    <mergeCell ref="C6:D6"/>
    <mergeCell ref="C7:D7"/>
    <mergeCell ref="C24:D24"/>
    <mergeCell ref="C25:D25"/>
    <mergeCell ref="C26:D26"/>
    <mergeCell ref="A28:D28"/>
    <mergeCell ref="A30:D30"/>
    <mergeCell ref="C32:D32"/>
    <mergeCell ref="C18:D18"/>
    <mergeCell ref="C19:D19"/>
    <mergeCell ref="C20:D20"/>
    <mergeCell ref="C21:D21"/>
    <mergeCell ref="C22:D22"/>
    <mergeCell ref="A23:D23"/>
    <mergeCell ref="A39:B39"/>
    <mergeCell ref="C39:D39"/>
    <mergeCell ref="A42:D42"/>
    <mergeCell ref="A44:D44"/>
    <mergeCell ref="C46:D46"/>
    <mergeCell ref="C47:D47"/>
    <mergeCell ref="C33:D33"/>
    <mergeCell ref="C34:D34"/>
    <mergeCell ref="C35:D35"/>
    <mergeCell ref="C36:D36"/>
    <mergeCell ref="C37:D37"/>
    <mergeCell ref="C38:D38"/>
    <mergeCell ref="A65:D65"/>
    <mergeCell ref="C67:D67"/>
    <mergeCell ref="C68:D68"/>
    <mergeCell ref="E68:I68"/>
    <mergeCell ref="C69:D69"/>
    <mergeCell ref="C70:D70"/>
    <mergeCell ref="C48:D48"/>
    <mergeCell ref="A49:B49"/>
    <mergeCell ref="C49:D49"/>
    <mergeCell ref="A52:D52"/>
    <mergeCell ref="E55:J55"/>
    <mergeCell ref="A63:B63"/>
    <mergeCell ref="A81:B81"/>
    <mergeCell ref="C81:D81"/>
    <mergeCell ref="A84:D84"/>
    <mergeCell ref="C71:D71"/>
    <mergeCell ref="C72:D72"/>
    <mergeCell ref="A73:B73"/>
    <mergeCell ref="C73:D73"/>
    <mergeCell ref="A75:D75"/>
    <mergeCell ref="C77:D77"/>
    <mergeCell ref="C86:D86"/>
    <mergeCell ref="C87:D87"/>
    <mergeCell ref="C88:D88"/>
    <mergeCell ref="C89:D89"/>
    <mergeCell ref="C90:D90"/>
    <mergeCell ref="C91:D91"/>
    <mergeCell ref="C78:D78"/>
    <mergeCell ref="C79:D79"/>
    <mergeCell ref="C80:D80"/>
    <mergeCell ref="C101:D101"/>
    <mergeCell ref="C102:D102"/>
    <mergeCell ref="C103:D103"/>
    <mergeCell ref="C104:D104"/>
    <mergeCell ref="C105:D105"/>
    <mergeCell ref="C106:D106"/>
    <mergeCell ref="C92:D92"/>
    <mergeCell ref="C93:D93"/>
    <mergeCell ref="A94:B94"/>
    <mergeCell ref="C94:D94"/>
    <mergeCell ref="A96:D96"/>
    <mergeCell ref="A99:D99"/>
    <mergeCell ref="A116:D116"/>
    <mergeCell ref="C118:D118"/>
    <mergeCell ref="C119:D119"/>
    <mergeCell ref="C120:D120"/>
    <mergeCell ref="A121:B121"/>
    <mergeCell ref="C121:D121"/>
    <mergeCell ref="A107:B107"/>
    <mergeCell ref="C107:D107"/>
    <mergeCell ref="A109:D109"/>
    <mergeCell ref="C111:D111"/>
    <mergeCell ref="C112:D112"/>
    <mergeCell ref="A113:B113"/>
    <mergeCell ref="C113:D113"/>
    <mergeCell ref="A131:B131"/>
    <mergeCell ref="C131:D131"/>
    <mergeCell ref="A132:D132"/>
    <mergeCell ref="A134:D134"/>
    <mergeCell ref="E137:E142"/>
    <mergeCell ref="A143:B143"/>
    <mergeCell ref="A124:D124"/>
    <mergeCell ref="C126:D126"/>
    <mergeCell ref="C127:D127"/>
    <mergeCell ref="C128:D128"/>
    <mergeCell ref="C129:D129"/>
    <mergeCell ref="C130:D130"/>
    <mergeCell ref="A156:B156"/>
    <mergeCell ref="C156:D156"/>
    <mergeCell ref="C152:D152"/>
    <mergeCell ref="A153:B153"/>
    <mergeCell ref="C153:D153"/>
    <mergeCell ref="C154:D154"/>
    <mergeCell ref="A155:B155"/>
    <mergeCell ref="C155:D155"/>
    <mergeCell ref="A145:D145"/>
    <mergeCell ref="C147:D147"/>
    <mergeCell ref="C148:D148"/>
    <mergeCell ref="C149:D149"/>
    <mergeCell ref="C150:D150"/>
    <mergeCell ref="C151:D1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716A-E3CF-44C0-9AB1-71C9660AB373}">
  <dimension ref="A1:Q27"/>
  <sheetViews>
    <sheetView topLeftCell="A9" workbookViewId="0">
      <selection activeCell="E28" sqref="E28"/>
    </sheetView>
  </sheetViews>
  <sheetFormatPr defaultRowHeight="15"/>
  <cols>
    <col min="1" max="1" width="17.5703125" customWidth="1"/>
    <col min="2" max="2" width="14.42578125" customWidth="1"/>
    <col min="3" max="3" width="14.28515625" customWidth="1"/>
    <col min="4" max="4" width="14" customWidth="1"/>
    <col min="5" max="5" width="15.28515625" customWidth="1"/>
    <col min="6" max="6" width="5.28515625" customWidth="1"/>
    <col min="7" max="7" width="13.7109375" customWidth="1"/>
    <col min="10" max="10" width="10.5703125" bestFit="1" customWidth="1"/>
    <col min="11" max="11" width="13" customWidth="1"/>
    <col min="12" max="12" width="5.85546875" customWidth="1"/>
    <col min="13" max="13" width="13.5703125" customWidth="1"/>
    <col min="16" max="16" width="12.140625" bestFit="1" customWidth="1"/>
    <col min="17" max="17" width="11.7109375" customWidth="1"/>
    <col min="257" max="257" width="17.5703125" customWidth="1"/>
    <col min="258" max="258" width="14.42578125" customWidth="1"/>
    <col min="259" max="259" width="14.28515625" customWidth="1"/>
    <col min="260" max="260" width="14" customWidth="1"/>
    <col min="261" max="261" width="15.28515625" customWidth="1"/>
    <col min="513" max="513" width="17.5703125" customWidth="1"/>
    <col min="514" max="514" width="14.42578125" customWidth="1"/>
    <col min="515" max="515" width="14.28515625" customWidth="1"/>
    <col min="516" max="516" width="14" customWidth="1"/>
    <col min="517" max="517" width="15.28515625" customWidth="1"/>
    <col min="769" max="769" width="17.5703125" customWidth="1"/>
    <col min="770" max="770" width="14.42578125" customWidth="1"/>
    <col min="771" max="771" width="14.28515625" customWidth="1"/>
    <col min="772" max="772" width="14" customWidth="1"/>
    <col min="773" max="773" width="15.28515625" customWidth="1"/>
    <col min="1025" max="1025" width="17.5703125" customWidth="1"/>
    <col min="1026" max="1026" width="14.42578125" customWidth="1"/>
    <col min="1027" max="1027" width="14.28515625" customWidth="1"/>
    <col min="1028" max="1028" width="14" customWidth="1"/>
    <col min="1029" max="1029" width="15.28515625" customWidth="1"/>
    <col min="1281" max="1281" width="17.5703125" customWidth="1"/>
    <col min="1282" max="1282" width="14.42578125" customWidth="1"/>
    <col min="1283" max="1283" width="14.28515625" customWidth="1"/>
    <col min="1284" max="1284" width="14" customWidth="1"/>
    <col min="1285" max="1285" width="15.28515625" customWidth="1"/>
    <col min="1537" max="1537" width="17.5703125" customWidth="1"/>
    <col min="1538" max="1538" width="14.42578125" customWidth="1"/>
    <col min="1539" max="1539" width="14.28515625" customWidth="1"/>
    <col min="1540" max="1540" width="14" customWidth="1"/>
    <col min="1541" max="1541" width="15.28515625" customWidth="1"/>
    <col min="1793" max="1793" width="17.5703125" customWidth="1"/>
    <col min="1794" max="1794" width="14.42578125" customWidth="1"/>
    <col min="1795" max="1795" width="14.28515625" customWidth="1"/>
    <col min="1796" max="1796" width="14" customWidth="1"/>
    <col min="1797" max="1797" width="15.28515625" customWidth="1"/>
    <col min="2049" max="2049" width="17.5703125" customWidth="1"/>
    <col min="2050" max="2050" width="14.42578125" customWidth="1"/>
    <col min="2051" max="2051" width="14.28515625" customWidth="1"/>
    <col min="2052" max="2052" width="14" customWidth="1"/>
    <col min="2053" max="2053" width="15.28515625" customWidth="1"/>
    <col min="2305" max="2305" width="17.5703125" customWidth="1"/>
    <col min="2306" max="2306" width="14.42578125" customWidth="1"/>
    <col min="2307" max="2307" width="14.28515625" customWidth="1"/>
    <col min="2308" max="2308" width="14" customWidth="1"/>
    <col min="2309" max="2309" width="15.28515625" customWidth="1"/>
    <col min="2561" max="2561" width="17.5703125" customWidth="1"/>
    <col min="2562" max="2562" width="14.42578125" customWidth="1"/>
    <col min="2563" max="2563" width="14.28515625" customWidth="1"/>
    <col min="2564" max="2564" width="14" customWidth="1"/>
    <col min="2565" max="2565" width="15.28515625" customWidth="1"/>
    <col min="2817" max="2817" width="17.5703125" customWidth="1"/>
    <col min="2818" max="2818" width="14.42578125" customWidth="1"/>
    <col min="2819" max="2819" width="14.28515625" customWidth="1"/>
    <col min="2820" max="2820" width="14" customWidth="1"/>
    <col min="2821" max="2821" width="15.28515625" customWidth="1"/>
    <col min="3073" max="3073" width="17.5703125" customWidth="1"/>
    <col min="3074" max="3074" width="14.42578125" customWidth="1"/>
    <col min="3075" max="3075" width="14.28515625" customWidth="1"/>
    <col min="3076" max="3076" width="14" customWidth="1"/>
    <col min="3077" max="3077" width="15.28515625" customWidth="1"/>
    <col min="3329" max="3329" width="17.5703125" customWidth="1"/>
    <col min="3330" max="3330" width="14.42578125" customWidth="1"/>
    <col min="3331" max="3331" width="14.28515625" customWidth="1"/>
    <col min="3332" max="3332" width="14" customWidth="1"/>
    <col min="3333" max="3333" width="15.28515625" customWidth="1"/>
    <col min="3585" max="3585" width="17.5703125" customWidth="1"/>
    <col min="3586" max="3586" width="14.42578125" customWidth="1"/>
    <col min="3587" max="3587" width="14.28515625" customWidth="1"/>
    <col min="3588" max="3588" width="14" customWidth="1"/>
    <col min="3589" max="3589" width="15.28515625" customWidth="1"/>
    <col min="3841" max="3841" width="17.5703125" customWidth="1"/>
    <col min="3842" max="3842" width="14.42578125" customWidth="1"/>
    <col min="3843" max="3843" width="14.28515625" customWidth="1"/>
    <col min="3844" max="3844" width="14" customWidth="1"/>
    <col min="3845" max="3845" width="15.28515625" customWidth="1"/>
    <col min="4097" max="4097" width="17.5703125" customWidth="1"/>
    <col min="4098" max="4098" width="14.42578125" customWidth="1"/>
    <col min="4099" max="4099" width="14.28515625" customWidth="1"/>
    <col min="4100" max="4100" width="14" customWidth="1"/>
    <col min="4101" max="4101" width="15.28515625" customWidth="1"/>
    <col min="4353" max="4353" width="17.5703125" customWidth="1"/>
    <col min="4354" max="4354" width="14.42578125" customWidth="1"/>
    <col min="4355" max="4355" width="14.28515625" customWidth="1"/>
    <col min="4356" max="4356" width="14" customWidth="1"/>
    <col min="4357" max="4357" width="15.28515625" customWidth="1"/>
    <col min="4609" max="4609" width="17.5703125" customWidth="1"/>
    <col min="4610" max="4610" width="14.42578125" customWidth="1"/>
    <col min="4611" max="4611" width="14.28515625" customWidth="1"/>
    <col min="4612" max="4612" width="14" customWidth="1"/>
    <col min="4613" max="4613" width="15.28515625" customWidth="1"/>
    <col min="4865" max="4865" width="17.5703125" customWidth="1"/>
    <col min="4866" max="4866" width="14.42578125" customWidth="1"/>
    <col min="4867" max="4867" width="14.28515625" customWidth="1"/>
    <col min="4868" max="4868" width="14" customWidth="1"/>
    <col min="4869" max="4869" width="15.28515625" customWidth="1"/>
    <col min="5121" max="5121" width="17.5703125" customWidth="1"/>
    <col min="5122" max="5122" width="14.42578125" customWidth="1"/>
    <col min="5123" max="5123" width="14.28515625" customWidth="1"/>
    <col min="5124" max="5124" width="14" customWidth="1"/>
    <col min="5125" max="5125" width="15.28515625" customWidth="1"/>
    <col min="5377" max="5377" width="17.5703125" customWidth="1"/>
    <col min="5378" max="5378" width="14.42578125" customWidth="1"/>
    <col min="5379" max="5379" width="14.28515625" customWidth="1"/>
    <col min="5380" max="5380" width="14" customWidth="1"/>
    <col min="5381" max="5381" width="15.28515625" customWidth="1"/>
    <col min="5633" max="5633" width="17.5703125" customWidth="1"/>
    <col min="5634" max="5634" width="14.42578125" customWidth="1"/>
    <col min="5635" max="5635" width="14.28515625" customWidth="1"/>
    <col min="5636" max="5636" width="14" customWidth="1"/>
    <col min="5637" max="5637" width="15.28515625" customWidth="1"/>
    <col min="5889" max="5889" width="17.5703125" customWidth="1"/>
    <col min="5890" max="5890" width="14.42578125" customWidth="1"/>
    <col min="5891" max="5891" width="14.28515625" customWidth="1"/>
    <col min="5892" max="5892" width="14" customWidth="1"/>
    <col min="5893" max="5893" width="15.28515625" customWidth="1"/>
    <col min="6145" max="6145" width="17.5703125" customWidth="1"/>
    <col min="6146" max="6146" width="14.42578125" customWidth="1"/>
    <col min="6147" max="6147" width="14.28515625" customWidth="1"/>
    <col min="6148" max="6148" width="14" customWidth="1"/>
    <col min="6149" max="6149" width="15.28515625" customWidth="1"/>
    <col min="6401" max="6401" width="17.5703125" customWidth="1"/>
    <col min="6402" max="6402" width="14.42578125" customWidth="1"/>
    <col min="6403" max="6403" width="14.28515625" customWidth="1"/>
    <col min="6404" max="6404" width="14" customWidth="1"/>
    <col min="6405" max="6405" width="15.28515625" customWidth="1"/>
    <col min="6657" max="6657" width="17.5703125" customWidth="1"/>
    <col min="6658" max="6658" width="14.42578125" customWidth="1"/>
    <col min="6659" max="6659" width="14.28515625" customWidth="1"/>
    <col min="6660" max="6660" width="14" customWidth="1"/>
    <col min="6661" max="6661" width="15.28515625" customWidth="1"/>
    <col min="6913" max="6913" width="17.5703125" customWidth="1"/>
    <col min="6914" max="6914" width="14.42578125" customWidth="1"/>
    <col min="6915" max="6915" width="14.28515625" customWidth="1"/>
    <col min="6916" max="6916" width="14" customWidth="1"/>
    <col min="6917" max="6917" width="15.28515625" customWidth="1"/>
    <col min="7169" max="7169" width="17.5703125" customWidth="1"/>
    <col min="7170" max="7170" width="14.42578125" customWidth="1"/>
    <col min="7171" max="7171" width="14.28515625" customWidth="1"/>
    <col min="7172" max="7172" width="14" customWidth="1"/>
    <col min="7173" max="7173" width="15.28515625" customWidth="1"/>
    <col min="7425" max="7425" width="17.5703125" customWidth="1"/>
    <col min="7426" max="7426" width="14.42578125" customWidth="1"/>
    <col min="7427" max="7427" width="14.28515625" customWidth="1"/>
    <col min="7428" max="7428" width="14" customWidth="1"/>
    <col min="7429" max="7429" width="15.28515625" customWidth="1"/>
    <col min="7681" max="7681" width="17.5703125" customWidth="1"/>
    <col min="7682" max="7682" width="14.42578125" customWidth="1"/>
    <col min="7683" max="7683" width="14.28515625" customWidth="1"/>
    <col min="7684" max="7684" width="14" customWidth="1"/>
    <col min="7685" max="7685" width="15.28515625" customWidth="1"/>
    <col min="7937" max="7937" width="17.5703125" customWidth="1"/>
    <col min="7938" max="7938" width="14.42578125" customWidth="1"/>
    <col min="7939" max="7939" width="14.28515625" customWidth="1"/>
    <col min="7940" max="7940" width="14" customWidth="1"/>
    <col min="7941" max="7941" width="15.28515625" customWidth="1"/>
    <col min="8193" max="8193" width="17.5703125" customWidth="1"/>
    <col min="8194" max="8194" width="14.42578125" customWidth="1"/>
    <col min="8195" max="8195" width="14.28515625" customWidth="1"/>
    <col min="8196" max="8196" width="14" customWidth="1"/>
    <col min="8197" max="8197" width="15.28515625" customWidth="1"/>
    <col min="8449" max="8449" width="17.5703125" customWidth="1"/>
    <col min="8450" max="8450" width="14.42578125" customWidth="1"/>
    <col min="8451" max="8451" width="14.28515625" customWidth="1"/>
    <col min="8452" max="8452" width="14" customWidth="1"/>
    <col min="8453" max="8453" width="15.28515625" customWidth="1"/>
    <col min="8705" max="8705" width="17.5703125" customWidth="1"/>
    <col min="8706" max="8706" width="14.42578125" customWidth="1"/>
    <col min="8707" max="8707" width="14.28515625" customWidth="1"/>
    <col min="8708" max="8708" width="14" customWidth="1"/>
    <col min="8709" max="8709" width="15.28515625" customWidth="1"/>
    <col min="8961" max="8961" width="17.5703125" customWidth="1"/>
    <col min="8962" max="8962" width="14.42578125" customWidth="1"/>
    <col min="8963" max="8963" width="14.28515625" customWidth="1"/>
    <col min="8964" max="8964" width="14" customWidth="1"/>
    <col min="8965" max="8965" width="15.28515625" customWidth="1"/>
    <col min="9217" max="9217" width="17.5703125" customWidth="1"/>
    <col min="9218" max="9218" width="14.42578125" customWidth="1"/>
    <col min="9219" max="9219" width="14.28515625" customWidth="1"/>
    <col min="9220" max="9220" width="14" customWidth="1"/>
    <col min="9221" max="9221" width="15.28515625" customWidth="1"/>
    <col min="9473" max="9473" width="17.5703125" customWidth="1"/>
    <col min="9474" max="9474" width="14.42578125" customWidth="1"/>
    <col min="9475" max="9475" width="14.28515625" customWidth="1"/>
    <col min="9476" max="9476" width="14" customWidth="1"/>
    <col min="9477" max="9477" width="15.28515625" customWidth="1"/>
    <col min="9729" max="9729" width="17.5703125" customWidth="1"/>
    <col min="9730" max="9730" width="14.42578125" customWidth="1"/>
    <col min="9731" max="9731" width="14.28515625" customWidth="1"/>
    <col min="9732" max="9732" width="14" customWidth="1"/>
    <col min="9733" max="9733" width="15.28515625" customWidth="1"/>
    <col min="9985" max="9985" width="17.5703125" customWidth="1"/>
    <col min="9986" max="9986" width="14.42578125" customWidth="1"/>
    <col min="9987" max="9987" width="14.28515625" customWidth="1"/>
    <col min="9988" max="9988" width="14" customWidth="1"/>
    <col min="9989" max="9989" width="15.28515625" customWidth="1"/>
    <col min="10241" max="10241" width="17.5703125" customWidth="1"/>
    <col min="10242" max="10242" width="14.42578125" customWidth="1"/>
    <col min="10243" max="10243" width="14.28515625" customWidth="1"/>
    <col min="10244" max="10244" width="14" customWidth="1"/>
    <col min="10245" max="10245" width="15.28515625" customWidth="1"/>
    <col min="10497" max="10497" width="17.5703125" customWidth="1"/>
    <col min="10498" max="10498" width="14.42578125" customWidth="1"/>
    <col min="10499" max="10499" width="14.28515625" customWidth="1"/>
    <col min="10500" max="10500" width="14" customWidth="1"/>
    <col min="10501" max="10501" width="15.28515625" customWidth="1"/>
    <col min="10753" max="10753" width="17.5703125" customWidth="1"/>
    <col min="10754" max="10754" width="14.42578125" customWidth="1"/>
    <col min="10755" max="10755" width="14.28515625" customWidth="1"/>
    <col min="10756" max="10756" width="14" customWidth="1"/>
    <col min="10757" max="10757" width="15.28515625" customWidth="1"/>
    <col min="11009" max="11009" width="17.5703125" customWidth="1"/>
    <col min="11010" max="11010" width="14.42578125" customWidth="1"/>
    <col min="11011" max="11011" width="14.28515625" customWidth="1"/>
    <col min="11012" max="11012" width="14" customWidth="1"/>
    <col min="11013" max="11013" width="15.28515625" customWidth="1"/>
    <col min="11265" max="11265" width="17.5703125" customWidth="1"/>
    <col min="11266" max="11266" width="14.42578125" customWidth="1"/>
    <col min="11267" max="11267" width="14.28515625" customWidth="1"/>
    <col min="11268" max="11268" width="14" customWidth="1"/>
    <col min="11269" max="11269" width="15.28515625" customWidth="1"/>
    <col min="11521" max="11521" width="17.5703125" customWidth="1"/>
    <col min="11522" max="11522" width="14.42578125" customWidth="1"/>
    <col min="11523" max="11523" width="14.28515625" customWidth="1"/>
    <col min="11524" max="11524" width="14" customWidth="1"/>
    <col min="11525" max="11525" width="15.28515625" customWidth="1"/>
    <col min="11777" max="11777" width="17.5703125" customWidth="1"/>
    <col min="11778" max="11778" width="14.42578125" customWidth="1"/>
    <col min="11779" max="11779" width="14.28515625" customWidth="1"/>
    <col min="11780" max="11780" width="14" customWidth="1"/>
    <col min="11781" max="11781" width="15.28515625" customWidth="1"/>
    <col min="12033" max="12033" width="17.5703125" customWidth="1"/>
    <col min="12034" max="12034" width="14.42578125" customWidth="1"/>
    <col min="12035" max="12035" width="14.28515625" customWidth="1"/>
    <col min="12036" max="12036" width="14" customWidth="1"/>
    <col min="12037" max="12037" width="15.28515625" customWidth="1"/>
    <col min="12289" max="12289" width="17.5703125" customWidth="1"/>
    <col min="12290" max="12290" width="14.42578125" customWidth="1"/>
    <col min="12291" max="12291" width="14.28515625" customWidth="1"/>
    <col min="12292" max="12292" width="14" customWidth="1"/>
    <col min="12293" max="12293" width="15.28515625" customWidth="1"/>
    <col min="12545" max="12545" width="17.5703125" customWidth="1"/>
    <col min="12546" max="12546" width="14.42578125" customWidth="1"/>
    <col min="12547" max="12547" width="14.28515625" customWidth="1"/>
    <col min="12548" max="12548" width="14" customWidth="1"/>
    <col min="12549" max="12549" width="15.28515625" customWidth="1"/>
    <col min="12801" max="12801" width="17.5703125" customWidth="1"/>
    <col min="12802" max="12802" width="14.42578125" customWidth="1"/>
    <col min="12803" max="12803" width="14.28515625" customWidth="1"/>
    <col min="12804" max="12804" width="14" customWidth="1"/>
    <col min="12805" max="12805" width="15.28515625" customWidth="1"/>
    <col min="13057" max="13057" width="17.5703125" customWidth="1"/>
    <col min="13058" max="13058" width="14.42578125" customWidth="1"/>
    <col min="13059" max="13059" width="14.28515625" customWidth="1"/>
    <col min="13060" max="13060" width="14" customWidth="1"/>
    <col min="13061" max="13061" width="15.28515625" customWidth="1"/>
    <col min="13313" max="13313" width="17.5703125" customWidth="1"/>
    <col min="13314" max="13314" width="14.42578125" customWidth="1"/>
    <col min="13315" max="13315" width="14.28515625" customWidth="1"/>
    <col min="13316" max="13316" width="14" customWidth="1"/>
    <col min="13317" max="13317" width="15.28515625" customWidth="1"/>
    <col min="13569" max="13569" width="17.5703125" customWidth="1"/>
    <col min="13570" max="13570" width="14.42578125" customWidth="1"/>
    <col min="13571" max="13571" width="14.28515625" customWidth="1"/>
    <col min="13572" max="13572" width="14" customWidth="1"/>
    <col min="13573" max="13573" width="15.28515625" customWidth="1"/>
    <col min="13825" max="13825" width="17.5703125" customWidth="1"/>
    <col min="13826" max="13826" width="14.42578125" customWidth="1"/>
    <col min="13827" max="13827" width="14.28515625" customWidth="1"/>
    <col min="13828" max="13828" width="14" customWidth="1"/>
    <col min="13829" max="13829" width="15.28515625" customWidth="1"/>
    <col min="14081" max="14081" width="17.5703125" customWidth="1"/>
    <col min="14082" max="14082" width="14.42578125" customWidth="1"/>
    <col min="14083" max="14083" width="14.28515625" customWidth="1"/>
    <col min="14084" max="14084" width="14" customWidth="1"/>
    <col min="14085" max="14085" width="15.28515625" customWidth="1"/>
    <col min="14337" max="14337" width="17.5703125" customWidth="1"/>
    <col min="14338" max="14338" width="14.42578125" customWidth="1"/>
    <col min="14339" max="14339" width="14.28515625" customWidth="1"/>
    <col min="14340" max="14340" width="14" customWidth="1"/>
    <col min="14341" max="14341" width="15.28515625" customWidth="1"/>
    <col min="14593" max="14593" width="17.5703125" customWidth="1"/>
    <col min="14594" max="14594" width="14.42578125" customWidth="1"/>
    <col min="14595" max="14595" width="14.28515625" customWidth="1"/>
    <col min="14596" max="14596" width="14" customWidth="1"/>
    <col min="14597" max="14597" width="15.28515625" customWidth="1"/>
    <col min="14849" max="14849" width="17.5703125" customWidth="1"/>
    <col min="14850" max="14850" width="14.42578125" customWidth="1"/>
    <col min="14851" max="14851" width="14.28515625" customWidth="1"/>
    <col min="14852" max="14852" width="14" customWidth="1"/>
    <col min="14853" max="14853" width="15.28515625" customWidth="1"/>
    <col min="15105" max="15105" width="17.5703125" customWidth="1"/>
    <col min="15106" max="15106" width="14.42578125" customWidth="1"/>
    <col min="15107" max="15107" width="14.28515625" customWidth="1"/>
    <col min="15108" max="15108" width="14" customWidth="1"/>
    <col min="15109" max="15109" width="15.28515625" customWidth="1"/>
    <col min="15361" max="15361" width="17.5703125" customWidth="1"/>
    <col min="15362" max="15362" width="14.42578125" customWidth="1"/>
    <col min="15363" max="15363" width="14.28515625" customWidth="1"/>
    <col min="15364" max="15364" width="14" customWidth="1"/>
    <col min="15365" max="15365" width="15.28515625" customWidth="1"/>
    <col min="15617" max="15617" width="17.5703125" customWidth="1"/>
    <col min="15618" max="15618" width="14.42578125" customWidth="1"/>
    <col min="15619" max="15619" width="14.28515625" customWidth="1"/>
    <col min="15620" max="15620" width="14" customWidth="1"/>
    <col min="15621" max="15621" width="15.28515625" customWidth="1"/>
    <col min="15873" max="15873" width="17.5703125" customWidth="1"/>
    <col min="15874" max="15874" width="14.42578125" customWidth="1"/>
    <col min="15875" max="15875" width="14.28515625" customWidth="1"/>
    <col min="15876" max="15876" width="14" customWidth="1"/>
    <col min="15877" max="15877" width="15.28515625" customWidth="1"/>
    <col min="16129" max="16129" width="17.5703125" customWidth="1"/>
    <col min="16130" max="16130" width="14.42578125" customWidth="1"/>
    <col min="16131" max="16131" width="14.28515625" customWidth="1"/>
    <col min="16132" max="16132" width="14" customWidth="1"/>
    <col min="16133" max="16133" width="15.28515625" customWidth="1"/>
  </cols>
  <sheetData>
    <row r="1" spans="1:17">
      <c r="A1" s="52" t="s">
        <v>107</v>
      </c>
      <c r="B1" s="53"/>
      <c r="C1" s="54">
        <v>769.99</v>
      </c>
      <c r="D1" s="54"/>
      <c r="E1" s="54"/>
      <c r="G1" s="134" t="s">
        <v>151</v>
      </c>
      <c r="H1" s="134"/>
      <c r="I1" s="134"/>
      <c r="J1" s="82">
        <v>899.9</v>
      </c>
      <c r="M1" s="134" t="s">
        <v>152</v>
      </c>
      <c r="N1" s="134"/>
      <c r="O1" s="134"/>
      <c r="P1" s="82">
        <v>1199.9000000000001</v>
      </c>
    </row>
    <row r="2" spans="1:17">
      <c r="A2" s="52">
        <f>'[1]OP DE ROÇADEIRA DF'!A2</f>
        <v>0</v>
      </c>
      <c r="B2" s="53"/>
      <c r="C2" s="54"/>
      <c r="D2" s="54"/>
      <c r="E2" s="54"/>
    </row>
    <row r="3" spans="1:17">
      <c r="A3" s="55"/>
      <c r="B3" s="53"/>
      <c r="C3" s="54"/>
      <c r="D3" s="54"/>
      <c r="E3" s="54"/>
    </row>
    <row r="4" spans="1:17">
      <c r="A4" s="55" t="str">
        <f>'[1]OP DE ROÇADEIRA DF'!B6</f>
        <v>Processo nº 02121.001254/2021-37</v>
      </c>
      <c r="B4" s="53"/>
      <c r="C4" s="54"/>
      <c r="D4" s="54"/>
      <c r="E4" s="54"/>
    </row>
    <row r="5" spans="1:17">
      <c r="A5" s="55" t="str">
        <f>'[1]OP DE ROÇADEIRA DF'!B7</f>
        <v>Licitação Nº 26/2021</v>
      </c>
      <c r="B5" s="53"/>
      <c r="C5" s="54"/>
      <c r="D5" s="54"/>
      <c r="E5" s="54"/>
    </row>
    <row r="6" spans="1:17">
      <c r="A6" s="55"/>
      <c r="B6" s="53"/>
      <c r="C6" s="54"/>
      <c r="D6" s="54"/>
      <c r="E6" s="54"/>
    </row>
    <row r="7" spans="1:17">
      <c r="A7" s="55"/>
      <c r="B7" s="53"/>
      <c r="C7" s="54"/>
      <c r="D7" s="54"/>
      <c r="E7" s="53"/>
    </row>
    <row r="8" spans="1:17">
      <c r="A8" s="139" t="s">
        <v>108</v>
      </c>
      <c r="B8" s="139"/>
      <c r="C8" s="139"/>
      <c r="D8" s="139"/>
      <c r="E8" s="139"/>
    </row>
    <row r="9" spans="1:17">
      <c r="A9" s="135" t="s">
        <v>109</v>
      </c>
      <c r="B9" s="135"/>
      <c r="C9" s="135"/>
      <c r="D9" s="135"/>
      <c r="E9" s="56">
        <v>0.8</v>
      </c>
      <c r="G9" s="135" t="s">
        <v>109</v>
      </c>
      <c r="H9" s="135"/>
      <c r="I9" s="135"/>
      <c r="J9" s="135"/>
      <c r="K9" s="56">
        <v>0.8</v>
      </c>
      <c r="M9" s="135" t="s">
        <v>109</v>
      </c>
      <c r="N9" s="135"/>
      <c r="O9" s="135"/>
      <c r="P9" s="135"/>
      <c r="Q9" s="56">
        <v>0.8</v>
      </c>
    </row>
    <row r="10" spans="1:17">
      <c r="A10" s="52" t="s">
        <v>110</v>
      </c>
      <c r="B10" s="57" t="s">
        <v>111</v>
      </c>
      <c r="C10" s="58" t="s">
        <v>112</v>
      </c>
      <c r="D10" s="58" t="s">
        <v>113</v>
      </c>
      <c r="E10" s="58" t="s">
        <v>114</v>
      </c>
      <c r="G10" s="52" t="s">
        <v>110</v>
      </c>
      <c r="H10" s="57" t="s">
        <v>111</v>
      </c>
      <c r="I10" s="58" t="s">
        <v>112</v>
      </c>
      <c r="J10" s="58" t="s">
        <v>113</v>
      </c>
      <c r="K10" s="58" t="s">
        <v>114</v>
      </c>
      <c r="M10" s="52" t="s">
        <v>110</v>
      </c>
      <c r="N10" s="57" t="s">
        <v>111</v>
      </c>
      <c r="O10" s="58" t="s">
        <v>112</v>
      </c>
      <c r="P10" s="58" t="s">
        <v>113</v>
      </c>
      <c r="Q10" s="58" t="s">
        <v>114</v>
      </c>
    </row>
    <row r="11" spans="1:17" ht="45">
      <c r="A11" s="59" t="s">
        <v>115</v>
      </c>
      <c r="B11" s="53" t="s">
        <v>116</v>
      </c>
      <c r="C11" s="60">
        <v>80</v>
      </c>
      <c r="D11" s="54">
        <f>E9*C1</f>
        <v>615.99200000000008</v>
      </c>
      <c r="E11" s="54">
        <f>D11/60</f>
        <v>10.266533333333335</v>
      </c>
      <c r="G11" s="59" t="s">
        <v>115</v>
      </c>
      <c r="H11" s="53" t="s">
        <v>116</v>
      </c>
      <c r="I11" s="60">
        <v>80</v>
      </c>
      <c r="J11" s="54">
        <f>E9*J1</f>
        <v>719.92000000000007</v>
      </c>
      <c r="K11" s="54">
        <f>J11/60</f>
        <v>11.998666666666669</v>
      </c>
      <c r="M11" s="59" t="s">
        <v>115</v>
      </c>
      <c r="N11" s="53" t="s">
        <v>116</v>
      </c>
      <c r="O11" s="60">
        <v>80</v>
      </c>
      <c r="P11" s="54">
        <f>K9*P1</f>
        <v>959.92000000000007</v>
      </c>
      <c r="Q11" s="54">
        <f>P11/60</f>
        <v>15.998666666666669</v>
      </c>
    </row>
    <row r="12" spans="1:17">
      <c r="A12" s="55"/>
      <c r="B12" s="53"/>
      <c r="C12" s="54"/>
      <c r="D12" s="54"/>
      <c r="E12" s="54"/>
    </row>
    <row r="13" spans="1:17">
      <c r="A13" s="135" t="s">
        <v>117</v>
      </c>
      <c r="B13" s="135"/>
      <c r="C13" s="135"/>
      <c r="D13" s="135"/>
      <c r="E13" s="135"/>
    </row>
    <row r="14" spans="1:17">
      <c r="A14" s="55" t="s">
        <v>110</v>
      </c>
      <c r="B14" s="53" t="s">
        <v>111</v>
      </c>
      <c r="C14" s="54" t="s">
        <v>118</v>
      </c>
      <c r="D14" s="54" t="s">
        <v>119</v>
      </c>
      <c r="E14" s="54" t="s">
        <v>114</v>
      </c>
    </row>
    <row r="15" spans="1:17" ht="30">
      <c r="A15" s="59" t="s">
        <v>120</v>
      </c>
      <c r="B15" s="53" t="s">
        <v>150</v>
      </c>
      <c r="C15" s="60">
        <v>100</v>
      </c>
      <c r="D15" s="61">
        <v>5.673</v>
      </c>
      <c r="E15" s="54">
        <f>C15*D15</f>
        <v>567.29999999999995</v>
      </c>
    </row>
    <row r="16" spans="1:17" ht="30">
      <c r="A16" s="59" t="s">
        <v>122</v>
      </c>
      <c r="B16" s="81" t="s">
        <v>123</v>
      </c>
      <c r="C16" s="60">
        <v>4</v>
      </c>
      <c r="D16" s="54">
        <v>14.7</v>
      </c>
      <c r="E16" s="54">
        <f>C16*D16</f>
        <v>58.8</v>
      </c>
    </row>
    <row r="17" spans="1:17">
      <c r="A17" s="55" t="s">
        <v>124</v>
      </c>
      <c r="B17" s="53" t="s">
        <v>125</v>
      </c>
      <c r="C17" s="60">
        <v>200</v>
      </c>
      <c r="D17" s="54">
        <v>0.71</v>
      </c>
      <c r="E17" s="54">
        <f>C17*D17</f>
        <v>142</v>
      </c>
    </row>
    <row r="18" spans="1:17">
      <c r="A18" s="55"/>
      <c r="B18" s="53"/>
      <c r="C18" s="54"/>
      <c r="D18" s="54"/>
      <c r="E18" s="54">
        <f>SUM(E15:E17)</f>
        <v>768.09999999999991</v>
      </c>
    </row>
    <row r="19" spans="1:17">
      <c r="A19" s="55"/>
      <c r="B19" s="53"/>
      <c r="C19" s="54"/>
      <c r="D19" s="54"/>
      <c r="E19" s="54"/>
    </row>
    <row r="20" spans="1:17">
      <c r="A20" s="55"/>
      <c r="B20" s="53"/>
      <c r="C20" s="54"/>
      <c r="D20" s="54"/>
      <c r="E20" s="54"/>
    </row>
    <row r="21" spans="1:17">
      <c r="A21" s="136" t="s">
        <v>126</v>
      </c>
      <c r="B21" s="136"/>
      <c r="C21" s="136"/>
      <c r="D21" s="136"/>
      <c r="E21" s="136"/>
      <c r="G21" s="136" t="s">
        <v>126</v>
      </c>
      <c r="H21" s="136"/>
      <c r="I21" s="136"/>
      <c r="J21" s="136"/>
      <c r="K21" s="136"/>
      <c r="M21" s="136" t="s">
        <v>126</v>
      </c>
      <c r="N21" s="136"/>
      <c r="O21" s="136"/>
      <c r="P21" s="136"/>
      <c r="Q21" s="136"/>
    </row>
    <row r="22" spans="1:17" ht="60">
      <c r="A22" s="57" t="s">
        <v>110</v>
      </c>
      <c r="B22" s="57" t="s">
        <v>111</v>
      </c>
      <c r="C22" s="58" t="s">
        <v>112</v>
      </c>
      <c r="D22" s="62" t="s">
        <v>127</v>
      </c>
      <c r="E22" s="58" t="s">
        <v>114</v>
      </c>
      <c r="G22" s="57" t="s">
        <v>110</v>
      </c>
      <c r="H22" s="57" t="s">
        <v>111</v>
      </c>
      <c r="I22" s="58" t="s">
        <v>112</v>
      </c>
      <c r="J22" s="62" t="s">
        <v>127</v>
      </c>
      <c r="K22" s="58" t="s">
        <v>114</v>
      </c>
      <c r="M22" s="57" t="s">
        <v>110</v>
      </c>
      <c r="N22" s="57" t="s">
        <v>111</v>
      </c>
      <c r="O22" s="58" t="s">
        <v>112</v>
      </c>
      <c r="P22" s="62" t="s">
        <v>127</v>
      </c>
      <c r="Q22" s="58" t="s">
        <v>114</v>
      </c>
    </row>
    <row r="23" spans="1:17" ht="60">
      <c r="A23" s="59" t="s">
        <v>128</v>
      </c>
      <c r="B23" s="53" t="s">
        <v>116</v>
      </c>
      <c r="C23" s="60">
        <v>80</v>
      </c>
      <c r="D23" s="54">
        <f>E9*C1</f>
        <v>615.99200000000008</v>
      </c>
      <c r="E23" s="54">
        <f>D23/60</f>
        <v>10.266533333333335</v>
      </c>
      <c r="G23" s="59" t="s">
        <v>128</v>
      </c>
      <c r="H23" s="53" t="s">
        <v>116</v>
      </c>
      <c r="I23" s="60">
        <v>80</v>
      </c>
      <c r="J23" s="54">
        <f>E9*J1</f>
        <v>719.92000000000007</v>
      </c>
      <c r="K23" s="54">
        <f>J23/60</f>
        <v>11.998666666666669</v>
      </c>
      <c r="M23" s="59" t="s">
        <v>128</v>
      </c>
      <c r="N23" s="53" t="s">
        <v>116</v>
      </c>
      <c r="O23" s="60">
        <v>80</v>
      </c>
      <c r="P23" s="54">
        <f>K9*P1</f>
        <v>959.92000000000007</v>
      </c>
      <c r="Q23" s="54">
        <f>P23/60</f>
        <v>15.998666666666669</v>
      </c>
    </row>
    <row r="24" spans="1:17">
      <c r="A24" s="55"/>
      <c r="B24" s="53"/>
      <c r="C24" s="54"/>
      <c r="D24" s="54"/>
      <c r="E24" s="54"/>
    </row>
    <row r="25" spans="1:17">
      <c r="A25" s="55"/>
      <c r="B25" s="53"/>
      <c r="C25" s="54"/>
      <c r="D25" s="54"/>
      <c r="E25" s="54"/>
    </row>
    <row r="26" spans="1:17" ht="45">
      <c r="A26" s="55"/>
      <c r="B26" s="53"/>
      <c r="C26" s="54"/>
      <c r="D26" s="54"/>
      <c r="E26" s="83" t="s">
        <v>156</v>
      </c>
    </row>
    <row r="27" spans="1:17">
      <c r="A27" s="133" t="s">
        <v>130</v>
      </c>
      <c r="B27" s="133"/>
      <c r="C27" s="133"/>
      <c r="D27" s="133"/>
      <c r="E27" s="54">
        <f>E23+E18+E11+K11+K23+Q11+Q23</f>
        <v>844.62773333333303</v>
      </c>
    </row>
  </sheetData>
  <mergeCells count="11">
    <mergeCell ref="A8:E8"/>
    <mergeCell ref="A9:D9"/>
    <mergeCell ref="A13:E13"/>
    <mergeCell ref="A21:E21"/>
    <mergeCell ref="A27:D27"/>
    <mergeCell ref="G1:I1"/>
    <mergeCell ref="G9:J9"/>
    <mergeCell ref="G21:K21"/>
    <mergeCell ref="M1:O1"/>
    <mergeCell ref="M9:P9"/>
    <mergeCell ref="M21:Q2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ECB1-BDAA-48DE-B738-9F4D28547954}">
  <dimension ref="A1:BL157"/>
  <sheetViews>
    <sheetView tabSelected="1" topLeftCell="A145" workbookViewId="0">
      <selection activeCell="C129" sqref="C129:D129"/>
    </sheetView>
  </sheetViews>
  <sheetFormatPr defaultColWidth="11" defaultRowHeight="15.75"/>
  <cols>
    <col min="1" max="1" width="9.140625" style="1" customWidth="1"/>
    <col min="2" max="2" width="82.140625" style="1" customWidth="1"/>
    <col min="3" max="3" width="18" style="1" customWidth="1"/>
    <col min="4" max="4" width="14.28515625" style="1" customWidth="1"/>
    <col min="5" max="5" width="19.140625" style="1" customWidth="1"/>
    <col min="6" max="6" width="15" style="1" customWidth="1"/>
    <col min="7" max="7" width="16.28515625" style="1" bestFit="1" customWidth="1"/>
    <col min="8" max="64" width="9.140625" style="1" customWidth="1"/>
    <col min="257" max="257" width="9.140625" customWidth="1"/>
    <col min="258" max="258" width="82.140625" customWidth="1"/>
    <col min="259" max="259" width="18" customWidth="1"/>
    <col min="260" max="260" width="14.28515625" customWidth="1"/>
    <col min="261" max="261" width="19.140625" customWidth="1"/>
    <col min="262" max="262" width="15" customWidth="1"/>
    <col min="263" max="263" width="16.28515625" bestFit="1" customWidth="1"/>
    <col min="264" max="320" width="9.140625" customWidth="1"/>
    <col min="513" max="513" width="9.140625" customWidth="1"/>
    <col min="514" max="514" width="82.140625" customWidth="1"/>
    <col min="515" max="515" width="18" customWidth="1"/>
    <col min="516" max="516" width="14.28515625" customWidth="1"/>
    <col min="517" max="517" width="19.140625" customWidth="1"/>
    <col min="518" max="518" width="15" customWidth="1"/>
    <col min="519" max="519" width="16.28515625" bestFit="1" customWidth="1"/>
    <col min="520" max="576" width="9.140625" customWidth="1"/>
    <col min="769" max="769" width="9.140625" customWidth="1"/>
    <col min="770" max="770" width="82.140625" customWidth="1"/>
    <col min="771" max="771" width="18" customWidth="1"/>
    <col min="772" max="772" width="14.28515625" customWidth="1"/>
    <col min="773" max="773" width="19.140625" customWidth="1"/>
    <col min="774" max="774" width="15" customWidth="1"/>
    <col min="775" max="775" width="16.28515625" bestFit="1" customWidth="1"/>
    <col min="776" max="832" width="9.140625" customWidth="1"/>
    <col min="1025" max="1025" width="9.140625" customWidth="1"/>
    <col min="1026" max="1026" width="82.140625" customWidth="1"/>
    <col min="1027" max="1027" width="18" customWidth="1"/>
    <col min="1028" max="1028" width="14.28515625" customWidth="1"/>
    <col min="1029" max="1029" width="19.140625" customWidth="1"/>
    <col min="1030" max="1030" width="15" customWidth="1"/>
    <col min="1031" max="1031" width="16.28515625" bestFit="1" customWidth="1"/>
    <col min="1032" max="1088" width="9.140625" customWidth="1"/>
    <col min="1281" max="1281" width="9.140625" customWidth="1"/>
    <col min="1282" max="1282" width="82.140625" customWidth="1"/>
    <col min="1283" max="1283" width="18" customWidth="1"/>
    <col min="1284" max="1284" width="14.28515625" customWidth="1"/>
    <col min="1285" max="1285" width="19.140625" customWidth="1"/>
    <col min="1286" max="1286" width="15" customWidth="1"/>
    <col min="1287" max="1287" width="16.28515625" bestFit="1" customWidth="1"/>
    <col min="1288" max="1344" width="9.140625" customWidth="1"/>
    <col min="1537" max="1537" width="9.140625" customWidth="1"/>
    <col min="1538" max="1538" width="82.140625" customWidth="1"/>
    <col min="1539" max="1539" width="18" customWidth="1"/>
    <col min="1540" max="1540" width="14.28515625" customWidth="1"/>
    <col min="1541" max="1541" width="19.140625" customWidth="1"/>
    <col min="1542" max="1542" width="15" customWidth="1"/>
    <col min="1543" max="1543" width="16.28515625" bestFit="1" customWidth="1"/>
    <col min="1544" max="1600" width="9.140625" customWidth="1"/>
    <col min="1793" max="1793" width="9.140625" customWidth="1"/>
    <col min="1794" max="1794" width="82.140625" customWidth="1"/>
    <col min="1795" max="1795" width="18" customWidth="1"/>
    <col min="1796" max="1796" width="14.28515625" customWidth="1"/>
    <col min="1797" max="1797" width="19.140625" customWidth="1"/>
    <col min="1798" max="1798" width="15" customWidth="1"/>
    <col min="1799" max="1799" width="16.28515625" bestFit="1" customWidth="1"/>
    <col min="1800" max="1856" width="9.140625" customWidth="1"/>
    <col min="2049" max="2049" width="9.140625" customWidth="1"/>
    <col min="2050" max="2050" width="82.140625" customWidth="1"/>
    <col min="2051" max="2051" width="18" customWidth="1"/>
    <col min="2052" max="2052" width="14.28515625" customWidth="1"/>
    <col min="2053" max="2053" width="19.140625" customWidth="1"/>
    <col min="2054" max="2054" width="15" customWidth="1"/>
    <col min="2055" max="2055" width="16.28515625" bestFit="1" customWidth="1"/>
    <col min="2056" max="2112" width="9.140625" customWidth="1"/>
    <col min="2305" max="2305" width="9.140625" customWidth="1"/>
    <col min="2306" max="2306" width="82.140625" customWidth="1"/>
    <col min="2307" max="2307" width="18" customWidth="1"/>
    <col min="2308" max="2308" width="14.28515625" customWidth="1"/>
    <col min="2309" max="2309" width="19.140625" customWidth="1"/>
    <col min="2310" max="2310" width="15" customWidth="1"/>
    <col min="2311" max="2311" width="16.28515625" bestFit="1" customWidth="1"/>
    <col min="2312" max="2368" width="9.140625" customWidth="1"/>
    <col min="2561" max="2561" width="9.140625" customWidth="1"/>
    <col min="2562" max="2562" width="82.140625" customWidth="1"/>
    <col min="2563" max="2563" width="18" customWidth="1"/>
    <col min="2564" max="2564" width="14.28515625" customWidth="1"/>
    <col min="2565" max="2565" width="19.140625" customWidth="1"/>
    <col min="2566" max="2566" width="15" customWidth="1"/>
    <col min="2567" max="2567" width="16.28515625" bestFit="1" customWidth="1"/>
    <col min="2568" max="2624" width="9.140625" customWidth="1"/>
    <col min="2817" max="2817" width="9.140625" customWidth="1"/>
    <col min="2818" max="2818" width="82.140625" customWidth="1"/>
    <col min="2819" max="2819" width="18" customWidth="1"/>
    <col min="2820" max="2820" width="14.28515625" customWidth="1"/>
    <col min="2821" max="2821" width="19.140625" customWidth="1"/>
    <col min="2822" max="2822" width="15" customWidth="1"/>
    <col min="2823" max="2823" width="16.28515625" bestFit="1" customWidth="1"/>
    <col min="2824" max="2880" width="9.140625" customWidth="1"/>
    <col min="3073" max="3073" width="9.140625" customWidth="1"/>
    <col min="3074" max="3074" width="82.140625" customWidth="1"/>
    <col min="3075" max="3075" width="18" customWidth="1"/>
    <col min="3076" max="3076" width="14.28515625" customWidth="1"/>
    <col min="3077" max="3077" width="19.140625" customWidth="1"/>
    <col min="3078" max="3078" width="15" customWidth="1"/>
    <col min="3079" max="3079" width="16.28515625" bestFit="1" customWidth="1"/>
    <col min="3080" max="3136" width="9.140625" customWidth="1"/>
    <col min="3329" max="3329" width="9.140625" customWidth="1"/>
    <col min="3330" max="3330" width="82.140625" customWidth="1"/>
    <col min="3331" max="3331" width="18" customWidth="1"/>
    <col min="3332" max="3332" width="14.28515625" customWidth="1"/>
    <col min="3333" max="3333" width="19.140625" customWidth="1"/>
    <col min="3334" max="3334" width="15" customWidth="1"/>
    <col min="3335" max="3335" width="16.28515625" bestFit="1" customWidth="1"/>
    <col min="3336" max="3392" width="9.140625" customWidth="1"/>
    <col min="3585" max="3585" width="9.140625" customWidth="1"/>
    <col min="3586" max="3586" width="82.140625" customWidth="1"/>
    <col min="3587" max="3587" width="18" customWidth="1"/>
    <col min="3588" max="3588" width="14.28515625" customWidth="1"/>
    <col min="3589" max="3589" width="19.140625" customWidth="1"/>
    <col min="3590" max="3590" width="15" customWidth="1"/>
    <col min="3591" max="3591" width="16.28515625" bestFit="1" customWidth="1"/>
    <col min="3592" max="3648" width="9.140625" customWidth="1"/>
    <col min="3841" max="3841" width="9.140625" customWidth="1"/>
    <col min="3842" max="3842" width="82.140625" customWidth="1"/>
    <col min="3843" max="3843" width="18" customWidth="1"/>
    <col min="3844" max="3844" width="14.28515625" customWidth="1"/>
    <col min="3845" max="3845" width="19.140625" customWidth="1"/>
    <col min="3846" max="3846" width="15" customWidth="1"/>
    <col min="3847" max="3847" width="16.28515625" bestFit="1" customWidth="1"/>
    <col min="3848" max="3904" width="9.140625" customWidth="1"/>
    <col min="4097" max="4097" width="9.140625" customWidth="1"/>
    <col min="4098" max="4098" width="82.140625" customWidth="1"/>
    <col min="4099" max="4099" width="18" customWidth="1"/>
    <col min="4100" max="4100" width="14.28515625" customWidth="1"/>
    <col min="4101" max="4101" width="19.140625" customWidth="1"/>
    <col min="4102" max="4102" width="15" customWidth="1"/>
    <col min="4103" max="4103" width="16.28515625" bestFit="1" customWidth="1"/>
    <col min="4104" max="4160" width="9.140625" customWidth="1"/>
    <col min="4353" max="4353" width="9.140625" customWidth="1"/>
    <col min="4354" max="4354" width="82.140625" customWidth="1"/>
    <col min="4355" max="4355" width="18" customWidth="1"/>
    <col min="4356" max="4356" width="14.28515625" customWidth="1"/>
    <col min="4357" max="4357" width="19.140625" customWidth="1"/>
    <col min="4358" max="4358" width="15" customWidth="1"/>
    <col min="4359" max="4359" width="16.28515625" bestFit="1" customWidth="1"/>
    <col min="4360" max="4416" width="9.140625" customWidth="1"/>
    <col min="4609" max="4609" width="9.140625" customWidth="1"/>
    <col min="4610" max="4610" width="82.140625" customWidth="1"/>
    <col min="4611" max="4611" width="18" customWidth="1"/>
    <col min="4612" max="4612" width="14.28515625" customWidth="1"/>
    <col min="4613" max="4613" width="19.140625" customWidth="1"/>
    <col min="4614" max="4614" width="15" customWidth="1"/>
    <col min="4615" max="4615" width="16.28515625" bestFit="1" customWidth="1"/>
    <col min="4616" max="4672" width="9.140625" customWidth="1"/>
    <col min="4865" max="4865" width="9.140625" customWidth="1"/>
    <col min="4866" max="4866" width="82.140625" customWidth="1"/>
    <col min="4867" max="4867" width="18" customWidth="1"/>
    <col min="4868" max="4868" width="14.28515625" customWidth="1"/>
    <col min="4869" max="4869" width="19.140625" customWidth="1"/>
    <col min="4870" max="4870" width="15" customWidth="1"/>
    <col min="4871" max="4871" width="16.28515625" bestFit="1" customWidth="1"/>
    <col min="4872" max="4928" width="9.140625" customWidth="1"/>
    <col min="5121" max="5121" width="9.140625" customWidth="1"/>
    <col min="5122" max="5122" width="82.140625" customWidth="1"/>
    <col min="5123" max="5123" width="18" customWidth="1"/>
    <col min="5124" max="5124" width="14.28515625" customWidth="1"/>
    <col min="5125" max="5125" width="19.140625" customWidth="1"/>
    <col min="5126" max="5126" width="15" customWidth="1"/>
    <col min="5127" max="5127" width="16.28515625" bestFit="1" customWidth="1"/>
    <col min="5128" max="5184" width="9.140625" customWidth="1"/>
    <col min="5377" max="5377" width="9.140625" customWidth="1"/>
    <col min="5378" max="5378" width="82.140625" customWidth="1"/>
    <col min="5379" max="5379" width="18" customWidth="1"/>
    <col min="5380" max="5380" width="14.28515625" customWidth="1"/>
    <col min="5381" max="5381" width="19.140625" customWidth="1"/>
    <col min="5382" max="5382" width="15" customWidth="1"/>
    <col min="5383" max="5383" width="16.28515625" bestFit="1" customWidth="1"/>
    <col min="5384" max="5440" width="9.140625" customWidth="1"/>
    <col min="5633" max="5633" width="9.140625" customWidth="1"/>
    <col min="5634" max="5634" width="82.140625" customWidth="1"/>
    <col min="5635" max="5635" width="18" customWidth="1"/>
    <col min="5636" max="5636" width="14.28515625" customWidth="1"/>
    <col min="5637" max="5637" width="19.140625" customWidth="1"/>
    <col min="5638" max="5638" width="15" customWidth="1"/>
    <col min="5639" max="5639" width="16.28515625" bestFit="1" customWidth="1"/>
    <col min="5640" max="5696" width="9.140625" customWidth="1"/>
    <col min="5889" max="5889" width="9.140625" customWidth="1"/>
    <col min="5890" max="5890" width="82.140625" customWidth="1"/>
    <col min="5891" max="5891" width="18" customWidth="1"/>
    <col min="5892" max="5892" width="14.28515625" customWidth="1"/>
    <col min="5893" max="5893" width="19.140625" customWidth="1"/>
    <col min="5894" max="5894" width="15" customWidth="1"/>
    <col min="5895" max="5895" width="16.28515625" bestFit="1" customWidth="1"/>
    <col min="5896" max="5952" width="9.140625" customWidth="1"/>
    <col min="6145" max="6145" width="9.140625" customWidth="1"/>
    <col min="6146" max="6146" width="82.140625" customWidth="1"/>
    <col min="6147" max="6147" width="18" customWidth="1"/>
    <col min="6148" max="6148" width="14.28515625" customWidth="1"/>
    <col min="6149" max="6149" width="19.140625" customWidth="1"/>
    <col min="6150" max="6150" width="15" customWidth="1"/>
    <col min="6151" max="6151" width="16.28515625" bestFit="1" customWidth="1"/>
    <col min="6152" max="6208" width="9.140625" customWidth="1"/>
    <col min="6401" max="6401" width="9.140625" customWidth="1"/>
    <col min="6402" max="6402" width="82.140625" customWidth="1"/>
    <col min="6403" max="6403" width="18" customWidth="1"/>
    <col min="6404" max="6404" width="14.28515625" customWidth="1"/>
    <col min="6405" max="6405" width="19.140625" customWidth="1"/>
    <col min="6406" max="6406" width="15" customWidth="1"/>
    <col min="6407" max="6407" width="16.28515625" bestFit="1" customWidth="1"/>
    <col min="6408" max="6464" width="9.140625" customWidth="1"/>
    <col min="6657" max="6657" width="9.140625" customWidth="1"/>
    <col min="6658" max="6658" width="82.140625" customWidth="1"/>
    <col min="6659" max="6659" width="18" customWidth="1"/>
    <col min="6660" max="6660" width="14.28515625" customWidth="1"/>
    <col min="6661" max="6661" width="19.140625" customWidth="1"/>
    <col min="6662" max="6662" width="15" customWidth="1"/>
    <col min="6663" max="6663" width="16.28515625" bestFit="1" customWidth="1"/>
    <col min="6664" max="6720" width="9.140625" customWidth="1"/>
    <col min="6913" max="6913" width="9.140625" customWidth="1"/>
    <col min="6914" max="6914" width="82.140625" customWidth="1"/>
    <col min="6915" max="6915" width="18" customWidth="1"/>
    <col min="6916" max="6916" width="14.28515625" customWidth="1"/>
    <col min="6917" max="6917" width="19.140625" customWidth="1"/>
    <col min="6918" max="6918" width="15" customWidth="1"/>
    <col min="6919" max="6919" width="16.28515625" bestFit="1" customWidth="1"/>
    <col min="6920" max="6976" width="9.140625" customWidth="1"/>
    <col min="7169" max="7169" width="9.140625" customWidth="1"/>
    <col min="7170" max="7170" width="82.140625" customWidth="1"/>
    <col min="7171" max="7171" width="18" customWidth="1"/>
    <col min="7172" max="7172" width="14.28515625" customWidth="1"/>
    <col min="7173" max="7173" width="19.140625" customWidth="1"/>
    <col min="7174" max="7174" width="15" customWidth="1"/>
    <col min="7175" max="7175" width="16.28515625" bestFit="1" customWidth="1"/>
    <col min="7176" max="7232" width="9.140625" customWidth="1"/>
    <col min="7425" max="7425" width="9.140625" customWidth="1"/>
    <col min="7426" max="7426" width="82.140625" customWidth="1"/>
    <col min="7427" max="7427" width="18" customWidth="1"/>
    <col min="7428" max="7428" width="14.28515625" customWidth="1"/>
    <col min="7429" max="7429" width="19.140625" customWidth="1"/>
    <col min="7430" max="7430" width="15" customWidth="1"/>
    <col min="7431" max="7431" width="16.28515625" bestFit="1" customWidth="1"/>
    <col min="7432" max="7488" width="9.140625" customWidth="1"/>
    <col min="7681" max="7681" width="9.140625" customWidth="1"/>
    <col min="7682" max="7682" width="82.140625" customWidth="1"/>
    <col min="7683" max="7683" width="18" customWidth="1"/>
    <col min="7684" max="7684" width="14.28515625" customWidth="1"/>
    <col min="7685" max="7685" width="19.140625" customWidth="1"/>
    <col min="7686" max="7686" width="15" customWidth="1"/>
    <col min="7687" max="7687" width="16.28515625" bestFit="1" customWidth="1"/>
    <col min="7688" max="7744" width="9.140625" customWidth="1"/>
    <col min="7937" max="7937" width="9.140625" customWidth="1"/>
    <col min="7938" max="7938" width="82.140625" customWidth="1"/>
    <col min="7939" max="7939" width="18" customWidth="1"/>
    <col min="7940" max="7940" width="14.28515625" customWidth="1"/>
    <col min="7941" max="7941" width="19.140625" customWidth="1"/>
    <col min="7942" max="7942" width="15" customWidth="1"/>
    <col min="7943" max="7943" width="16.28515625" bestFit="1" customWidth="1"/>
    <col min="7944" max="8000" width="9.140625" customWidth="1"/>
    <col min="8193" max="8193" width="9.140625" customWidth="1"/>
    <col min="8194" max="8194" width="82.140625" customWidth="1"/>
    <col min="8195" max="8195" width="18" customWidth="1"/>
    <col min="8196" max="8196" width="14.28515625" customWidth="1"/>
    <col min="8197" max="8197" width="19.140625" customWidth="1"/>
    <col min="8198" max="8198" width="15" customWidth="1"/>
    <col min="8199" max="8199" width="16.28515625" bestFit="1" customWidth="1"/>
    <col min="8200" max="8256" width="9.140625" customWidth="1"/>
    <col min="8449" max="8449" width="9.140625" customWidth="1"/>
    <col min="8450" max="8450" width="82.140625" customWidth="1"/>
    <col min="8451" max="8451" width="18" customWidth="1"/>
    <col min="8452" max="8452" width="14.28515625" customWidth="1"/>
    <col min="8453" max="8453" width="19.140625" customWidth="1"/>
    <col min="8454" max="8454" width="15" customWidth="1"/>
    <col min="8455" max="8455" width="16.28515625" bestFit="1" customWidth="1"/>
    <col min="8456" max="8512" width="9.140625" customWidth="1"/>
    <col min="8705" max="8705" width="9.140625" customWidth="1"/>
    <col min="8706" max="8706" width="82.140625" customWidth="1"/>
    <col min="8707" max="8707" width="18" customWidth="1"/>
    <col min="8708" max="8708" width="14.28515625" customWidth="1"/>
    <col min="8709" max="8709" width="19.140625" customWidth="1"/>
    <col min="8710" max="8710" width="15" customWidth="1"/>
    <col min="8711" max="8711" width="16.28515625" bestFit="1" customWidth="1"/>
    <col min="8712" max="8768" width="9.140625" customWidth="1"/>
    <col min="8961" max="8961" width="9.140625" customWidth="1"/>
    <col min="8962" max="8962" width="82.140625" customWidth="1"/>
    <col min="8963" max="8963" width="18" customWidth="1"/>
    <col min="8964" max="8964" width="14.28515625" customWidth="1"/>
    <col min="8965" max="8965" width="19.140625" customWidth="1"/>
    <col min="8966" max="8966" width="15" customWidth="1"/>
    <col min="8967" max="8967" width="16.28515625" bestFit="1" customWidth="1"/>
    <col min="8968" max="9024" width="9.140625" customWidth="1"/>
    <col min="9217" max="9217" width="9.140625" customWidth="1"/>
    <col min="9218" max="9218" width="82.140625" customWidth="1"/>
    <col min="9219" max="9219" width="18" customWidth="1"/>
    <col min="9220" max="9220" width="14.28515625" customWidth="1"/>
    <col min="9221" max="9221" width="19.140625" customWidth="1"/>
    <col min="9222" max="9222" width="15" customWidth="1"/>
    <col min="9223" max="9223" width="16.28515625" bestFit="1" customWidth="1"/>
    <col min="9224" max="9280" width="9.140625" customWidth="1"/>
    <col min="9473" max="9473" width="9.140625" customWidth="1"/>
    <col min="9474" max="9474" width="82.140625" customWidth="1"/>
    <col min="9475" max="9475" width="18" customWidth="1"/>
    <col min="9476" max="9476" width="14.28515625" customWidth="1"/>
    <col min="9477" max="9477" width="19.140625" customWidth="1"/>
    <col min="9478" max="9478" width="15" customWidth="1"/>
    <col min="9479" max="9479" width="16.28515625" bestFit="1" customWidth="1"/>
    <col min="9480" max="9536" width="9.140625" customWidth="1"/>
    <col min="9729" max="9729" width="9.140625" customWidth="1"/>
    <col min="9730" max="9730" width="82.140625" customWidth="1"/>
    <col min="9731" max="9731" width="18" customWidth="1"/>
    <col min="9732" max="9732" width="14.28515625" customWidth="1"/>
    <col min="9733" max="9733" width="19.140625" customWidth="1"/>
    <col min="9734" max="9734" width="15" customWidth="1"/>
    <col min="9735" max="9735" width="16.28515625" bestFit="1" customWidth="1"/>
    <col min="9736" max="9792" width="9.140625" customWidth="1"/>
    <col min="9985" max="9985" width="9.140625" customWidth="1"/>
    <col min="9986" max="9986" width="82.140625" customWidth="1"/>
    <col min="9987" max="9987" width="18" customWidth="1"/>
    <col min="9988" max="9988" width="14.28515625" customWidth="1"/>
    <col min="9989" max="9989" width="19.140625" customWidth="1"/>
    <col min="9990" max="9990" width="15" customWidth="1"/>
    <col min="9991" max="9991" width="16.28515625" bestFit="1" customWidth="1"/>
    <col min="9992" max="10048" width="9.140625" customWidth="1"/>
    <col min="10241" max="10241" width="9.140625" customWidth="1"/>
    <col min="10242" max="10242" width="82.140625" customWidth="1"/>
    <col min="10243" max="10243" width="18" customWidth="1"/>
    <col min="10244" max="10244" width="14.28515625" customWidth="1"/>
    <col min="10245" max="10245" width="19.140625" customWidth="1"/>
    <col min="10246" max="10246" width="15" customWidth="1"/>
    <col min="10247" max="10247" width="16.28515625" bestFit="1" customWidth="1"/>
    <col min="10248" max="10304" width="9.140625" customWidth="1"/>
    <col min="10497" max="10497" width="9.140625" customWidth="1"/>
    <col min="10498" max="10498" width="82.140625" customWidth="1"/>
    <col min="10499" max="10499" width="18" customWidth="1"/>
    <col min="10500" max="10500" width="14.28515625" customWidth="1"/>
    <col min="10501" max="10501" width="19.140625" customWidth="1"/>
    <col min="10502" max="10502" width="15" customWidth="1"/>
    <col min="10503" max="10503" width="16.28515625" bestFit="1" customWidth="1"/>
    <col min="10504" max="10560" width="9.140625" customWidth="1"/>
    <col min="10753" max="10753" width="9.140625" customWidth="1"/>
    <col min="10754" max="10754" width="82.140625" customWidth="1"/>
    <col min="10755" max="10755" width="18" customWidth="1"/>
    <col min="10756" max="10756" width="14.28515625" customWidth="1"/>
    <col min="10757" max="10757" width="19.140625" customWidth="1"/>
    <col min="10758" max="10758" width="15" customWidth="1"/>
    <col min="10759" max="10759" width="16.28515625" bestFit="1" customWidth="1"/>
    <col min="10760" max="10816" width="9.140625" customWidth="1"/>
    <col min="11009" max="11009" width="9.140625" customWidth="1"/>
    <col min="11010" max="11010" width="82.140625" customWidth="1"/>
    <col min="11011" max="11011" width="18" customWidth="1"/>
    <col min="11012" max="11012" width="14.28515625" customWidth="1"/>
    <col min="11013" max="11013" width="19.140625" customWidth="1"/>
    <col min="11014" max="11014" width="15" customWidth="1"/>
    <col min="11015" max="11015" width="16.28515625" bestFit="1" customWidth="1"/>
    <col min="11016" max="11072" width="9.140625" customWidth="1"/>
    <col min="11265" max="11265" width="9.140625" customWidth="1"/>
    <col min="11266" max="11266" width="82.140625" customWidth="1"/>
    <col min="11267" max="11267" width="18" customWidth="1"/>
    <col min="11268" max="11268" width="14.28515625" customWidth="1"/>
    <col min="11269" max="11269" width="19.140625" customWidth="1"/>
    <col min="11270" max="11270" width="15" customWidth="1"/>
    <col min="11271" max="11271" width="16.28515625" bestFit="1" customWidth="1"/>
    <col min="11272" max="11328" width="9.140625" customWidth="1"/>
    <col min="11521" max="11521" width="9.140625" customWidth="1"/>
    <col min="11522" max="11522" width="82.140625" customWidth="1"/>
    <col min="11523" max="11523" width="18" customWidth="1"/>
    <col min="11524" max="11524" width="14.28515625" customWidth="1"/>
    <col min="11525" max="11525" width="19.140625" customWidth="1"/>
    <col min="11526" max="11526" width="15" customWidth="1"/>
    <col min="11527" max="11527" width="16.28515625" bestFit="1" customWidth="1"/>
    <col min="11528" max="11584" width="9.140625" customWidth="1"/>
    <col min="11777" max="11777" width="9.140625" customWidth="1"/>
    <col min="11778" max="11778" width="82.140625" customWidth="1"/>
    <col min="11779" max="11779" width="18" customWidth="1"/>
    <col min="11780" max="11780" width="14.28515625" customWidth="1"/>
    <col min="11781" max="11781" width="19.140625" customWidth="1"/>
    <col min="11782" max="11782" width="15" customWidth="1"/>
    <col min="11783" max="11783" width="16.28515625" bestFit="1" customWidth="1"/>
    <col min="11784" max="11840" width="9.140625" customWidth="1"/>
    <col min="12033" max="12033" width="9.140625" customWidth="1"/>
    <col min="12034" max="12034" width="82.140625" customWidth="1"/>
    <col min="12035" max="12035" width="18" customWidth="1"/>
    <col min="12036" max="12036" width="14.28515625" customWidth="1"/>
    <col min="12037" max="12037" width="19.140625" customWidth="1"/>
    <col min="12038" max="12038" width="15" customWidth="1"/>
    <col min="12039" max="12039" width="16.28515625" bestFit="1" customWidth="1"/>
    <col min="12040" max="12096" width="9.140625" customWidth="1"/>
    <col min="12289" max="12289" width="9.140625" customWidth="1"/>
    <col min="12290" max="12290" width="82.140625" customWidth="1"/>
    <col min="12291" max="12291" width="18" customWidth="1"/>
    <col min="12292" max="12292" width="14.28515625" customWidth="1"/>
    <col min="12293" max="12293" width="19.140625" customWidth="1"/>
    <col min="12294" max="12294" width="15" customWidth="1"/>
    <col min="12295" max="12295" width="16.28515625" bestFit="1" customWidth="1"/>
    <col min="12296" max="12352" width="9.140625" customWidth="1"/>
    <col min="12545" max="12545" width="9.140625" customWidth="1"/>
    <col min="12546" max="12546" width="82.140625" customWidth="1"/>
    <col min="12547" max="12547" width="18" customWidth="1"/>
    <col min="12548" max="12548" width="14.28515625" customWidth="1"/>
    <col min="12549" max="12549" width="19.140625" customWidth="1"/>
    <col min="12550" max="12550" width="15" customWidth="1"/>
    <col min="12551" max="12551" width="16.28515625" bestFit="1" customWidth="1"/>
    <col min="12552" max="12608" width="9.140625" customWidth="1"/>
    <col min="12801" max="12801" width="9.140625" customWidth="1"/>
    <col min="12802" max="12802" width="82.140625" customWidth="1"/>
    <col min="12803" max="12803" width="18" customWidth="1"/>
    <col min="12804" max="12804" width="14.28515625" customWidth="1"/>
    <col min="12805" max="12805" width="19.140625" customWidth="1"/>
    <col min="12806" max="12806" width="15" customWidth="1"/>
    <col min="12807" max="12807" width="16.28515625" bestFit="1" customWidth="1"/>
    <col min="12808" max="12864" width="9.140625" customWidth="1"/>
    <col min="13057" max="13057" width="9.140625" customWidth="1"/>
    <col min="13058" max="13058" width="82.140625" customWidth="1"/>
    <col min="13059" max="13059" width="18" customWidth="1"/>
    <col min="13060" max="13060" width="14.28515625" customWidth="1"/>
    <col min="13061" max="13061" width="19.140625" customWidth="1"/>
    <col min="13062" max="13062" width="15" customWidth="1"/>
    <col min="13063" max="13063" width="16.28515625" bestFit="1" customWidth="1"/>
    <col min="13064" max="13120" width="9.140625" customWidth="1"/>
    <col min="13313" max="13313" width="9.140625" customWidth="1"/>
    <col min="13314" max="13314" width="82.140625" customWidth="1"/>
    <col min="13315" max="13315" width="18" customWidth="1"/>
    <col min="13316" max="13316" width="14.28515625" customWidth="1"/>
    <col min="13317" max="13317" width="19.140625" customWidth="1"/>
    <col min="13318" max="13318" width="15" customWidth="1"/>
    <col min="13319" max="13319" width="16.28515625" bestFit="1" customWidth="1"/>
    <col min="13320" max="13376" width="9.140625" customWidth="1"/>
    <col min="13569" max="13569" width="9.140625" customWidth="1"/>
    <col min="13570" max="13570" width="82.140625" customWidth="1"/>
    <col min="13571" max="13571" width="18" customWidth="1"/>
    <col min="13572" max="13572" width="14.28515625" customWidth="1"/>
    <col min="13573" max="13573" width="19.140625" customWidth="1"/>
    <col min="13574" max="13574" width="15" customWidth="1"/>
    <col min="13575" max="13575" width="16.28515625" bestFit="1" customWidth="1"/>
    <col min="13576" max="13632" width="9.140625" customWidth="1"/>
    <col min="13825" max="13825" width="9.140625" customWidth="1"/>
    <col min="13826" max="13826" width="82.140625" customWidth="1"/>
    <col min="13827" max="13827" width="18" customWidth="1"/>
    <col min="13828" max="13828" width="14.28515625" customWidth="1"/>
    <col min="13829" max="13829" width="19.140625" customWidth="1"/>
    <col min="13830" max="13830" width="15" customWidth="1"/>
    <col min="13831" max="13831" width="16.28515625" bestFit="1" customWidth="1"/>
    <col min="13832" max="13888" width="9.140625" customWidth="1"/>
    <col min="14081" max="14081" width="9.140625" customWidth="1"/>
    <col min="14082" max="14082" width="82.140625" customWidth="1"/>
    <col min="14083" max="14083" width="18" customWidth="1"/>
    <col min="14084" max="14084" width="14.28515625" customWidth="1"/>
    <col min="14085" max="14085" width="19.140625" customWidth="1"/>
    <col min="14086" max="14086" width="15" customWidth="1"/>
    <col min="14087" max="14087" width="16.28515625" bestFit="1" customWidth="1"/>
    <col min="14088" max="14144" width="9.140625" customWidth="1"/>
    <col min="14337" max="14337" width="9.140625" customWidth="1"/>
    <col min="14338" max="14338" width="82.140625" customWidth="1"/>
    <col min="14339" max="14339" width="18" customWidth="1"/>
    <col min="14340" max="14340" width="14.28515625" customWidth="1"/>
    <col min="14341" max="14341" width="19.140625" customWidth="1"/>
    <col min="14342" max="14342" width="15" customWidth="1"/>
    <col min="14343" max="14343" width="16.28515625" bestFit="1" customWidth="1"/>
    <col min="14344" max="14400" width="9.140625" customWidth="1"/>
    <col min="14593" max="14593" width="9.140625" customWidth="1"/>
    <col min="14594" max="14594" width="82.140625" customWidth="1"/>
    <col min="14595" max="14595" width="18" customWidth="1"/>
    <col min="14596" max="14596" width="14.28515625" customWidth="1"/>
    <col min="14597" max="14597" width="19.140625" customWidth="1"/>
    <col min="14598" max="14598" width="15" customWidth="1"/>
    <col min="14599" max="14599" width="16.28515625" bestFit="1" customWidth="1"/>
    <col min="14600" max="14656" width="9.140625" customWidth="1"/>
    <col min="14849" max="14849" width="9.140625" customWidth="1"/>
    <col min="14850" max="14850" width="82.140625" customWidth="1"/>
    <col min="14851" max="14851" width="18" customWidth="1"/>
    <col min="14852" max="14852" width="14.28515625" customWidth="1"/>
    <col min="14853" max="14853" width="19.140625" customWidth="1"/>
    <col min="14854" max="14854" width="15" customWidth="1"/>
    <col min="14855" max="14855" width="16.28515625" bestFit="1" customWidth="1"/>
    <col min="14856" max="14912" width="9.140625" customWidth="1"/>
    <col min="15105" max="15105" width="9.140625" customWidth="1"/>
    <col min="15106" max="15106" width="82.140625" customWidth="1"/>
    <col min="15107" max="15107" width="18" customWidth="1"/>
    <col min="15108" max="15108" width="14.28515625" customWidth="1"/>
    <col min="15109" max="15109" width="19.140625" customWidth="1"/>
    <col min="15110" max="15110" width="15" customWidth="1"/>
    <col min="15111" max="15111" width="16.28515625" bestFit="1" customWidth="1"/>
    <col min="15112" max="15168" width="9.140625" customWidth="1"/>
    <col min="15361" max="15361" width="9.140625" customWidth="1"/>
    <col min="15362" max="15362" width="82.140625" customWidth="1"/>
    <col min="15363" max="15363" width="18" customWidth="1"/>
    <col min="15364" max="15364" width="14.28515625" customWidth="1"/>
    <col min="15365" max="15365" width="19.140625" customWidth="1"/>
    <col min="15366" max="15366" width="15" customWidth="1"/>
    <col min="15367" max="15367" width="16.28515625" bestFit="1" customWidth="1"/>
    <col min="15368" max="15424" width="9.140625" customWidth="1"/>
    <col min="15617" max="15617" width="9.140625" customWidth="1"/>
    <col min="15618" max="15618" width="82.140625" customWidth="1"/>
    <col min="15619" max="15619" width="18" customWidth="1"/>
    <col min="15620" max="15620" width="14.28515625" customWidth="1"/>
    <col min="15621" max="15621" width="19.140625" customWidth="1"/>
    <col min="15622" max="15622" width="15" customWidth="1"/>
    <col min="15623" max="15623" width="16.28515625" bestFit="1" customWidth="1"/>
    <col min="15624" max="15680" width="9.140625" customWidth="1"/>
    <col min="15873" max="15873" width="9.140625" customWidth="1"/>
    <col min="15874" max="15874" width="82.140625" customWidth="1"/>
    <col min="15875" max="15875" width="18" customWidth="1"/>
    <col min="15876" max="15876" width="14.28515625" customWidth="1"/>
    <col min="15877" max="15877" width="19.140625" customWidth="1"/>
    <col min="15878" max="15878" width="15" customWidth="1"/>
    <col min="15879" max="15879" width="16.28515625" bestFit="1" customWidth="1"/>
    <col min="15880" max="15936" width="9.140625" customWidth="1"/>
    <col min="16129" max="16129" width="9.140625" customWidth="1"/>
    <col min="16130" max="16130" width="82.140625" customWidth="1"/>
    <col min="16131" max="16131" width="18" customWidth="1"/>
    <col min="16132" max="16132" width="14.28515625" customWidth="1"/>
    <col min="16133" max="16133" width="19.140625" customWidth="1"/>
    <col min="16134" max="16134" width="15" customWidth="1"/>
    <col min="16135" max="16135" width="16.28515625" bestFit="1" customWidth="1"/>
    <col min="16136" max="16192" width="9.140625" customWidth="1"/>
  </cols>
  <sheetData>
    <row r="1" spans="1:4" ht="22.15" customHeight="1">
      <c r="A1" s="127" t="s">
        <v>0</v>
      </c>
      <c r="B1" s="127"/>
      <c r="C1" s="127"/>
      <c r="D1" s="127"/>
    </row>
    <row r="2" spans="1:4" ht="22.15" customHeight="1">
      <c r="A2" s="128"/>
      <c r="B2" s="128"/>
      <c r="C2" s="128"/>
      <c r="D2" s="128"/>
    </row>
    <row r="3" spans="1:4" ht="15" customHeight="1">
      <c r="A3" s="129"/>
      <c r="B3" s="129"/>
      <c r="C3" s="129"/>
      <c r="D3" s="129"/>
    </row>
    <row r="4" spans="1:4" ht="15" customHeight="1">
      <c r="A4" s="123" t="s">
        <v>1</v>
      </c>
      <c r="B4" s="123"/>
      <c r="C4" s="123"/>
      <c r="D4" s="123"/>
    </row>
    <row r="5" spans="1:4">
      <c r="A5" s="2"/>
      <c r="B5" s="3"/>
      <c r="C5" s="3"/>
      <c r="D5" s="3"/>
    </row>
    <row r="6" spans="1:4" ht="15" customHeight="1">
      <c r="A6" s="4" t="s">
        <v>2</v>
      </c>
      <c r="B6" s="5" t="s">
        <v>3</v>
      </c>
      <c r="C6" s="130"/>
      <c r="D6" s="130"/>
    </row>
    <row r="7" spans="1:4" ht="15" customHeight="1">
      <c r="A7" s="4" t="s">
        <v>4</v>
      </c>
      <c r="B7" s="5" t="s">
        <v>5</v>
      </c>
      <c r="C7" s="131"/>
      <c r="D7" s="132"/>
    </row>
    <row r="8" spans="1:4">
      <c r="A8" s="6"/>
      <c r="B8"/>
      <c r="C8" s="7"/>
      <c r="D8" s="7"/>
    </row>
    <row r="9" spans="1:4" ht="15" customHeight="1">
      <c r="A9" s="123" t="s">
        <v>6</v>
      </c>
      <c r="B9" s="123"/>
      <c r="C9" s="123"/>
      <c r="D9" s="123"/>
    </row>
    <row r="10" spans="1:4">
      <c r="A10" s="6"/>
      <c r="B10" s="6"/>
      <c r="C10" s="7"/>
      <c r="D10" s="7"/>
    </row>
    <row r="11" spans="1:4" ht="15" customHeight="1">
      <c r="A11" s="8" t="s">
        <v>2</v>
      </c>
      <c r="B11" s="5" t="s">
        <v>7</v>
      </c>
      <c r="C11" s="124"/>
      <c r="D11" s="119"/>
    </row>
    <row r="12" spans="1:4" ht="15" customHeight="1">
      <c r="A12" s="8" t="s">
        <v>4</v>
      </c>
      <c r="B12" s="5" t="s">
        <v>8</v>
      </c>
      <c r="C12" s="119" t="s">
        <v>146</v>
      </c>
      <c r="D12" s="119"/>
    </row>
    <row r="13" spans="1:4" ht="15" customHeight="1">
      <c r="A13" s="8" t="s">
        <v>9</v>
      </c>
      <c r="B13" s="5" t="s">
        <v>10</v>
      </c>
      <c r="C13" s="125" t="s">
        <v>147</v>
      </c>
      <c r="D13" s="126"/>
    </row>
    <row r="14" spans="1:4" ht="15" customHeight="1">
      <c r="A14" s="8" t="s">
        <v>11</v>
      </c>
      <c r="B14" s="5" t="s">
        <v>12</v>
      </c>
      <c r="C14" s="119">
        <v>12</v>
      </c>
      <c r="D14" s="119"/>
    </row>
    <row r="15" spans="1:4">
      <c r="A15" s="6"/>
      <c r="B15" s="6"/>
      <c r="C15" s="7"/>
      <c r="D15" s="7"/>
    </row>
    <row r="16" spans="1:4" ht="15" customHeight="1">
      <c r="A16" s="123" t="s">
        <v>13</v>
      </c>
      <c r="B16" s="123"/>
      <c r="C16" s="123"/>
      <c r="D16" s="123"/>
    </row>
    <row r="17" spans="1:4">
      <c r="A17" s="2"/>
      <c r="B17" s="3"/>
      <c r="C17" s="3"/>
      <c r="D17" s="3"/>
    </row>
    <row r="18" spans="1:4" ht="15" customHeight="1">
      <c r="A18" s="9" t="s">
        <v>2</v>
      </c>
      <c r="B18" s="10" t="s">
        <v>14</v>
      </c>
      <c r="C18" s="121"/>
      <c r="D18" s="121"/>
    </row>
    <row r="19" spans="1:4" ht="15" customHeight="1">
      <c r="A19" s="11" t="s">
        <v>4</v>
      </c>
      <c r="B19" s="12" t="s">
        <v>15</v>
      </c>
      <c r="C19" s="121"/>
      <c r="D19" s="121"/>
    </row>
    <row r="20" spans="1:4" ht="15" customHeight="1">
      <c r="A20" s="11" t="s">
        <v>9</v>
      </c>
      <c r="B20" s="12" t="s">
        <v>16</v>
      </c>
      <c r="C20" s="121"/>
      <c r="D20" s="121"/>
    </row>
    <row r="21" spans="1:4" ht="15" customHeight="1">
      <c r="A21" s="13" t="s">
        <v>11</v>
      </c>
      <c r="B21" s="14" t="s">
        <v>17</v>
      </c>
      <c r="C21" s="121"/>
      <c r="D21" s="121"/>
    </row>
    <row r="22" spans="1:4" ht="15" customHeight="1">
      <c r="A22" s="15"/>
      <c r="B22" s="15"/>
      <c r="C22" s="122"/>
      <c r="D22" s="122"/>
    </row>
    <row r="23" spans="1:4" ht="15" customHeight="1">
      <c r="A23" s="119" t="s">
        <v>18</v>
      </c>
      <c r="B23" s="119"/>
      <c r="C23" s="119"/>
      <c r="D23" s="119"/>
    </row>
    <row r="24" spans="1:4" ht="27.75" customHeight="1">
      <c r="A24" s="8" t="s">
        <v>2</v>
      </c>
      <c r="B24" s="5" t="s">
        <v>19</v>
      </c>
      <c r="C24" s="118" t="s">
        <v>20</v>
      </c>
      <c r="D24" s="118"/>
    </row>
    <row r="25" spans="1:4" ht="15" customHeight="1">
      <c r="A25" s="8" t="s">
        <v>4</v>
      </c>
      <c r="B25" s="5" t="s">
        <v>21</v>
      </c>
      <c r="C25" s="119"/>
      <c r="D25" s="119"/>
    </row>
    <row r="26" spans="1:4" ht="15" customHeight="1">
      <c r="A26" s="8" t="s">
        <v>9</v>
      </c>
      <c r="B26" s="5" t="s">
        <v>22</v>
      </c>
      <c r="C26" s="120">
        <v>1692.22</v>
      </c>
      <c r="D26" s="119"/>
    </row>
    <row r="27" spans="1:4">
      <c r="A27" s="6"/>
      <c r="B27" s="6"/>
      <c r="C27" s="7"/>
      <c r="D27" s="7"/>
    </row>
    <row r="28" spans="1:4" ht="15" customHeight="1">
      <c r="A28" s="98" t="s">
        <v>23</v>
      </c>
      <c r="B28" s="98"/>
      <c r="C28" s="98"/>
      <c r="D28" s="98"/>
    </row>
    <row r="30" spans="1:4" ht="15" customHeight="1">
      <c r="A30" s="98" t="s">
        <v>24</v>
      </c>
      <c r="B30" s="98"/>
      <c r="C30" s="98"/>
      <c r="D30" s="98"/>
    </row>
    <row r="32" spans="1:4" ht="15" customHeight="1">
      <c r="A32" s="16">
        <v>1</v>
      </c>
      <c r="B32" s="17" t="s">
        <v>25</v>
      </c>
      <c r="C32" s="99" t="s">
        <v>26</v>
      </c>
      <c r="D32" s="99"/>
    </row>
    <row r="33" spans="1:4" ht="15" customHeight="1">
      <c r="A33" s="18" t="s">
        <v>2</v>
      </c>
      <c r="B33" s="19" t="s">
        <v>27</v>
      </c>
      <c r="C33" s="94">
        <v>1692.22</v>
      </c>
      <c r="D33" s="94"/>
    </row>
    <row r="34" spans="1:4" ht="15" customHeight="1">
      <c r="A34" s="18" t="s">
        <v>4</v>
      </c>
      <c r="B34" s="19" t="s">
        <v>28</v>
      </c>
      <c r="C34" s="92"/>
      <c r="D34" s="92"/>
    </row>
    <row r="35" spans="1:4" ht="15" customHeight="1">
      <c r="A35" s="18" t="s">
        <v>9</v>
      </c>
      <c r="B35" s="19" t="s">
        <v>29</v>
      </c>
      <c r="C35" s="92">
        <v>0</v>
      </c>
      <c r="D35" s="92"/>
    </row>
    <row r="36" spans="1:4" ht="15" customHeight="1">
      <c r="A36" s="18" t="s">
        <v>11</v>
      </c>
      <c r="B36" s="19" t="s">
        <v>30</v>
      </c>
      <c r="C36" s="92"/>
      <c r="D36" s="92"/>
    </row>
    <row r="37" spans="1:4" ht="15" customHeight="1">
      <c r="A37" s="18" t="s">
        <v>31</v>
      </c>
      <c r="B37" s="19" t="s">
        <v>32</v>
      </c>
      <c r="C37" s="92"/>
      <c r="D37" s="92"/>
    </row>
    <row r="38" spans="1:4" ht="15" customHeight="1">
      <c r="A38" s="18" t="s">
        <v>33</v>
      </c>
      <c r="B38" s="19" t="s">
        <v>34</v>
      </c>
      <c r="C38" s="92"/>
      <c r="D38" s="92"/>
    </row>
    <row r="39" spans="1:4" s="1" customFormat="1" ht="15" customHeight="1">
      <c r="A39" s="93" t="s">
        <v>35</v>
      </c>
      <c r="B39" s="93"/>
      <c r="C39" s="94">
        <f>SUM(C33:D38)</f>
        <v>1692.22</v>
      </c>
      <c r="D39" s="94"/>
    </row>
    <row r="42" spans="1:4" s="1" customFormat="1" ht="15" customHeight="1">
      <c r="A42" s="98" t="s">
        <v>36</v>
      </c>
      <c r="B42" s="98"/>
      <c r="C42" s="98"/>
      <c r="D42" s="98"/>
    </row>
    <row r="43" spans="1:4" s="1" customFormat="1">
      <c r="A43" s="20"/>
    </row>
    <row r="44" spans="1:4" s="1" customFormat="1" ht="15" customHeight="1">
      <c r="A44" s="101" t="s">
        <v>37</v>
      </c>
      <c r="B44" s="101"/>
      <c r="C44" s="101"/>
      <c r="D44" s="101"/>
    </row>
    <row r="46" spans="1:4" s="1" customFormat="1" ht="15" customHeight="1">
      <c r="A46" s="16" t="s">
        <v>38</v>
      </c>
      <c r="B46" s="17" t="s">
        <v>39</v>
      </c>
      <c r="C46" s="99" t="s">
        <v>26</v>
      </c>
      <c r="D46" s="99"/>
    </row>
    <row r="47" spans="1:4" s="1" customFormat="1" ht="15" customHeight="1">
      <c r="A47" s="18" t="s">
        <v>2</v>
      </c>
      <c r="B47" s="19" t="s">
        <v>40</v>
      </c>
      <c r="C47" s="92">
        <f>8.33%*C39</f>
        <v>140.96192600000001</v>
      </c>
      <c r="D47" s="92"/>
    </row>
    <row r="48" spans="1:4" s="1" customFormat="1" ht="15" customHeight="1">
      <c r="A48" s="18" t="s">
        <v>4</v>
      </c>
      <c r="B48" s="19" t="s">
        <v>41</v>
      </c>
      <c r="C48" s="92">
        <f>12.1%*C39</f>
        <v>204.75862000000001</v>
      </c>
      <c r="D48" s="92"/>
    </row>
    <row r="49" spans="1:10" s="1" customFormat="1" ht="15" customHeight="1">
      <c r="A49" s="93" t="s">
        <v>35</v>
      </c>
      <c r="B49" s="93"/>
      <c r="C49" s="94">
        <f>C47+C48</f>
        <v>345.72054600000001</v>
      </c>
      <c r="D49" s="94"/>
    </row>
    <row r="52" spans="1:10" s="1" customFormat="1" ht="32.25" customHeight="1">
      <c r="A52" s="115" t="s">
        <v>42</v>
      </c>
      <c r="B52" s="115"/>
      <c r="C52" s="115"/>
      <c r="D52" s="115"/>
    </row>
    <row r="54" spans="1:10" s="1" customFormat="1">
      <c r="A54" s="16" t="s">
        <v>43</v>
      </c>
      <c r="B54" s="17" t="s">
        <v>44</v>
      </c>
      <c r="C54" s="17" t="s">
        <v>45</v>
      </c>
      <c r="D54" s="17" t="s">
        <v>26</v>
      </c>
    </row>
    <row r="55" spans="1:10" s="1" customFormat="1">
      <c r="A55" s="18" t="s">
        <v>2</v>
      </c>
      <c r="B55" s="19" t="s">
        <v>46</v>
      </c>
      <c r="C55" s="21">
        <v>0.2</v>
      </c>
      <c r="D55" s="22">
        <f>($C$39+$C$49)*C55</f>
        <v>407.58810920000002</v>
      </c>
      <c r="E55" s="116"/>
      <c r="F55" s="117"/>
      <c r="G55" s="117"/>
      <c r="H55" s="117"/>
      <c r="I55" s="117"/>
      <c r="J55" s="117"/>
    </row>
    <row r="56" spans="1:10" s="1" customFormat="1">
      <c r="A56" s="18" t="s">
        <v>4</v>
      </c>
      <c r="B56" s="19" t="s">
        <v>47</v>
      </c>
      <c r="C56" s="21">
        <v>2.5000000000000001E-2</v>
      </c>
      <c r="D56" s="22">
        <f t="shared" ref="D56:D62" si="0">($C$39+$C$49)*C56</f>
        <v>50.948513650000002</v>
      </c>
    </row>
    <row r="57" spans="1:10" s="1" customFormat="1">
      <c r="A57" s="18" t="s">
        <v>9</v>
      </c>
      <c r="B57" s="19" t="s">
        <v>48</v>
      </c>
      <c r="C57" s="21">
        <v>0.03</v>
      </c>
      <c r="D57" s="22">
        <f t="shared" si="0"/>
        <v>61.138216379999996</v>
      </c>
    </row>
    <row r="58" spans="1:10" s="1" customFormat="1">
      <c r="A58" s="18" t="s">
        <v>11</v>
      </c>
      <c r="B58" s="19" t="s">
        <v>49</v>
      </c>
      <c r="C58" s="21">
        <v>1.4999999999999999E-2</v>
      </c>
      <c r="D58" s="22">
        <f t="shared" si="0"/>
        <v>30.569108189999998</v>
      </c>
    </row>
    <row r="59" spans="1:10" s="1" customFormat="1">
      <c r="A59" s="18" t="s">
        <v>31</v>
      </c>
      <c r="B59" s="19" t="s">
        <v>50</v>
      </c>
      <c r="C59" s="21">
        <v>0.01</v>
      </c>
      <c r="D59" s="22">
        <f t="shared" si="0"/>
        <v>20.379405460000001</v>
      </c>
    </row>
    <row r="60" spans="1:10" s="1" customFormat="1">
      <c r="A60" s="18" t="s">
        <v>33</v>
      </c>
      <c r="B60" s="19" t="s">
        <v>51</v>
      </c>
      <c r="C60" s="21">
        <v>6.0000000000000001E-3</v>
      </c>
      <c r="D60" s="22">
        <f t="shared" si="0"/>
        <v>12.227643276</v>
      </c>
    </row>
    <row r="61" spans="1:10" s="1" customFormat="1">
      <c r="A61" s="18" t="s">
        <v>52</v>
      </c>
      <c r="B61" s="19" t="s">
        <v>53</v>
      </c>
      <c r="C61" s="21">
        <v>2E-3</v>
      </c>
      <c r="D61" s="22">
        <f t="shared" si="0"/>
        <v>4.0758810920000004</v>
      </c>
    </row>
    <row r="62" spans="1:10" s="1" customFormat="1">
      <c r="A62" s="18" t="s">
        <v>54</v>
      </c>
      <c r="B62" s="19" t="s">
        <v>55</v>
      </c>
      <c r="C62" s="21">
        <v>0.08</v>
      </c>
      <c r="D62" s="22">
        <f t="shared" si="0"/>
        <v>163.03524368000001</v>
      </c>
    </row>
    <row r="63" spans="1:10" s="1" customFormat="1" ht="15" customHeight="1">
      <c r="A63" s="93" t="s">
        <v>56</v>
      </c>
      <c r="B63" s="93"/>
      <c r="C63" s="23">
        <v>0.36799999999999999</v>
      </c>
      <c r="D63" s="24">
        <f>SUM(D55:D62)</f>
        <v>749.96212092799999</v>
      </c>
    </row>
    <row r="65" spans="1:12" s="1" customFormat="1" ht="15" customHeight="1">
      <c r="A65" s="101" t="s">
        <v>57</v>
      </c>
      <c r="B65" s="101"/>
      <c r="C65" s="101"/>
      <c r="D65" s="101"/>
    </row>
    <row r="67" spans="1:12" s="1" customFormat="1" ht="15" customHeight="1">
      <c r="A67" s="16" t="s">
        <v>58</v>
      </c>
      <c r="B67" s="17" t="s">
        <v>59</v>
      </c>
      <c r="C67" s="99" t="s">
        <v>26</v>
      </c>
      <c r="D67" s="99"/>
    </row>
    <row r="68" spans="1:12" s="1" customFormat="1" ht="15" customHeight="1">
      <c r="A68" s="18" t="s">
        <v>2</v>
      </c>
      <c r="B68" s="19" t="s">
        <v>60</v>
      </c>
      <c r="C68" s="92">
        <f>((22*4.2)*2)-(C33*0.06)</f>
        <v>83.266800000000018</v>
      </c>
      <c r="D68" s="92"/>
      <c r="E68" s="112"/>
      <c r="F68" s="113"/>
      <c r="G68" s="113"/>
      <c r="H68" s="113"/>
      <c r="I68" s="113"/>
      <c r="J68" s="25"/>
      <c r="K68" s="25"/>
      <c r="L68" s="25"/>
    </row>
    <row r="69" spans="1:12" s="1" customFormat="1" ht="15" customHeight="1">
      <c r="A69" s="18" t="s">
        <v>4</v>
      </c>
      <c r="B69" s="19" t="s">
        <v>61</v>
      </c>
      <c r="C69" s="92">
        <f>450-(450*0.2)</f>
        <v>360</v>
      </c>
      <c r="D69" s="92"/>
      <c r="E69" s="26"/>
      <c r="F69" s="26"/>
      <c r="G69" s="26"/>
      <c r="H69" s="26"/>
      <c r="I69" s="26"/>
      <c r="J69" s="25"/>
      <c r="K69" s="25"/>
      <c r="L69" s="25"/>
    </row>
    <row r="70" spans="1:12" s="1" customFormat="1" ht="15.4" customHeight="1">
      <c r="A70" s="27" t="s">
        <v>9</v>
      </c>
      <c r="B70" s="28" t="s">
        <v>148</v>
      </c>
      <c r="C70" s="114">
        <v>64</v>
      </c>
      <c r="D70" s="114"/>
      <c r="E70" s="26"/>
      <c r="F70" s="26"/>
      <c r="G70" s="26"/>
      <c r="H70" s="26"/>
      <c r="I70" s="26"/>
      <c r="J70" s="29"/>
      <c r="K70" s="29"/>
      <c r="L70" s="29"/>
    </row>
    <row r="71" spans="1:12" s="1" customFormat="1" ht="15.4" customHeight="1">
      <c r="A71" s="30" t="s">
        <v>11</v>
      </c>
      <c r="B71" s="31" t="s">
        <v>62</v>
      </c>
      <c r="C71" s="91">
        <v>21</v>
      </c>
      <c r="D71" s="91"/>
      <c r="E71" s="26"/>
      <c r="F71" s="26"/>
      <c r="G71" s="26"/>
      <c r="H71" s="26"/>
      <c r="I71" s="26"/>
      <c r="J71" s="29"/>
      <c r="K71" s="29"/>
      <c r="L71" s="29"/>
    </row>
    <row r="72" spans="1:12" s="1" customFormat="1" ht="15.4" customHeight="1">
      <c r="A72" s="30" t="s">
        <v>31</v>
      </c>
      <c r="B72" s="31" t="s">
        <v>149</v>
      </c>
      <c r="C72" s="91">
        <v>21</v>
      </c>
      <c r="D72" s="91"/>
      <c r="E72" s="26"/>
      <c r="F72" s="26"/>
      <c r="G72" s="26"/>
      <c r="H72" s="26"/>
      <c r="I72" s="26"/>
      <c r="J72" s="29"/>
      <c r="K72" s="29"/>
      <c r="L72" s="29"/>
    </row>
    <row r="73" spans="1:12" s="1" customFormat="1" ht="15" customHeight="1">
      <c r="A73" s="110" t="s">
        <v>35</v>
      </c>
      <c r="B73" s="110"/>
      <c r="C73" s="111">
        <f>SUM(C68:C72)</f>
        <v>549.26679999999999</v>
      </c>
      <c r="D73" s="111"/>
    </row>
    <row r="74" spans="1:12" s="1" customFormat="1">
      <c r="F74" s="1" t="s">
        <v>63</v>
      </c>
    </row>
    <row r="75" spans="1:12" s="1" customFormat="1" ht="15" customHeight="1">
      <c r="A75" s="101" t="s">
        <v>64</v>
      </c>
      <c r="B75" s="101"/>
      <c r="C75" s="101"/>
      <c r="D75" s="101"/>
    </row>
    <row r="77" spans="1:12" s="1" customFormat="1" ht="15" customHeight="1">
      <c r="A77" s="16">
        <v>2</v>
      </c>
      <c r="B77" s="17" t="s">
        <v>65</v>
      </c>
      <c r="C77" s="99" t="s">
        <v>26</v>
      </c>
      <c r="D77" s="99"/>
    </row>
    <row r="78" spans="1:12" s="1" customFormat="1" ht="15" customHeight="1">
      <c r="A78" s="18" t="s">
        <v>38</v>
      </c>
      <c r="B78" s="19" t="s">
        <v>39</v>
      </c>
      <c r="C78" s="92">
        <f>C49</f>
        <v>345.72054600000001</v>
      </c>
      <c r="D78" s="92"/>
    </row>
    <row r="79" spans="1:12" s="1" customFormat="1" ht="15" customHeight="1">
      <c r="A79" s="18" t="s">
        <v>43</v>
      </c>
      <c r="B79" s="19" t="s">
        <v>44</v>
      </c>
      <c r="C79" s="92">
        <f>D63</f>
        <v>749.96212092799999</v>
      </c>
      <c r="D79" s="92"/>
    </row>
    <row r="80" spans="1:12" s="1" customFormat="1" ht="15" customHeight="1">
      <c r="A80" s="18" t="s">
        <v>58</v>
      </c>
      <c r="B80" s="19" t="s">
        <v>59</v>
      </c>
      <c r="C80" s="92">
        <f>C73</f>
        <v>549.26679999999999</v>
      </c>
      <c r="D80" s="92"/>
    </row>
    <row r="81" spans="1:5" s="1" customFormat="1" ht="15" customHeight="1">
      <c r="A81" s="93" t="s">
        <v>35</v>
      </c>
      <c r="B81" s="93"/>
      <c r="C81" s="94">
        <f>SUM(C78:C80)</f>
        <v>1644.9494669279998</v>
      </c>
      <c r="D81" s="94"/>
    </row>
    <row r="82" spans="1:5" s="1" customFormat="1">
      <c r="A82" s="25"/>
    </row>
    <row r="84" spans="1:5" s="1" customFormat="1" ht="15" customHeight="1">
      <c r="A84" s="98" t="s">
        <v>66</v>
      </c>
      <c r="B84" s="98"/>
      <c r="C84" s="98"/>
      <c r="D84" s="98"/>
    </row>
    <row r="86" spans="1:5" s="1" customFormat="1" ht="15" customHeight="1">
      <c r="A86" s="16">
        <v>3</v>
      </c>
      <c r="B86" s="17" t="s">
        <v>67</v>
      </c>
      <c r="C86" s="99" t="s">
        <v>26</v>
      </c>
      <c r="D86" s="99"/>
    </row>
    <row r="87" spans="1:5" s="1" customFormat="1" ht="15" customHeight="1">
      <c r="A87" s="18" t="s">
        <v>2</v>
      </c>
      <c r="B87" s="32" t="s">
        <v>68</v>
      </c>
      <c r="C87" s="92">
        <f>E87*$C$39</f>
        <v>7.7842120000000001</v>
      </c>
      <c r="D87" s="92"/>
      <c r="E87" s="33">
        <v>4.5999999999999999E-3</v>
      </c>
    </row>
    <row r="88" spans="1:5" s="1" customFormat="1" ht="15" customHeight="1">
      <c r="A88" s="18" t="s">
        <v>4</v>
      </c>
      <c r="B88" s="32" t="s">
        <v>69</v>
      </c>
      <c r="C88" s="92">
        <f>C87*C62</f>
        <v>0.62273696000000001</v>
      </c>
      <c r="D88" s="92"/>
      <c r="E88" s="33"/>
    </row>
    <row r="89" spans="1:5" s="1" customFormat="1" ht="15" customHeight="1">
      <c r="A89" s="18" t="s">
        <v>9</v>
      </c>
      <c r="B89" s="32" t="s">
        <v>70</v>
      </c>
      <c r="C89" s="92">
        <f>E89*$C$39</f>
        <v>33.8444</v>
      </c>
      <c r="D89" s="92"/>
      <c r="E89" s="33">
        <v>0.02</v>
      </c>
    </row>
    <row r="90" spans="1:5" s="1" customFormat="1" ht="15" customHeight="1">
      <c r="A90" s="18" t="s">
        <v>11</v>
      </c>
      <c r="B90" s="32" t="s">
        <v>71</v>
      </c>
      <c r="C90" s="92">
        <f>E90*$C$39</f>
        <v>32.829067999999999</v>
      </c>
      <c r="D90" s="92"/>
      <c r="E90" s="34">
        <v>1.9400000000000001E-2</v>
      </c>
    </row>
    <row r="91" spans="1:5" s="1" customFormat="1" ht="15" customHeight="1">
      <c r="A91" s="18" t="s">
        <v>31</v>
      </c>
      <c r="B91" s="32" t="s">
        <v>72</v>
      </c>
      <c r="C91" s="92">
        <f>E91*$D$63</f>
        <v>5.3247310585888004</v>
      </c>
      <c r="D91" s="92"/>
      <c r="E91" s="35">
        <v>7.1000000000000004E-3</v>
      </c>
    </row>
    <row r="92" spans="1:5" s="1" customFormat="1" ht="15" customHeight="1">
      <c r="A92" s="18" t="s">
        <v>33</v>
      </c>
      <c r="B92" s="32" t="s">
        <v>73</v>
      </c>
      <c r="C92" s="92">
        <f>E92*$C$39</f>
        <v>33.8444</v>
      </c>
      <c r="D92" s="92"/>
      <c r="E92" s="33">
        <v>0.02</v>
      </c>
    </row>
    <row r="93" spans="1:5" s="1" customFormat="1" ht="15" customHeight="1">
      <c r="A93" s="18"/>
      <c r="B93" s="32"/>
      <c r="C93" s="92"/>
      <c r="D93" s="92"/>
    </row>
    <row r="94" spans="1:5" s="1" customFormat="1" ht="15" customHeight="1">
      <c r="A94" s="93" t="s">
        <v>35</v>
      </c>
      <c r="B94" s="93"/>
      <c r="C94" s="94">
        <f>SUM(C87:C93)</f>
        <v>114.2495480185888</v>
      </c>
      <c r="D94" s="94"/>
    </row>
    <row r="96" spans="1:5" s="1" customFormat="1" ht="15" customHeight="1">
      <c r="A96" s="98" t="s">
        <v>74</v>
      </c>
      <c r="B96" s="98"/>
      <c r="C96" s="98"/>
      <c r="D96" s="98"/>
    </row>
    <row r="99" spans="1:5" s="1" customFormat="1" ht="15" customHeight="1">
      <c r="A99" s="101" t="s">
        <v>75</v>
      </c>
      <c r="B99" s="101"/>
      <c r="C99" s="101"/>
      <c r="D99" s="101"/>
    </row>
    <row r="100" spans="1:5" s="1" customFormat="1">
      <c r="A100" s="20"/>
    </row>
    <row r="101" spans="1:5" s="1" customFormat="1" ht="15" customHeight="1">
      <c r="A101" s="16" t="s">
        <v>76</v>
      </c>
      <c r="B101" s="17" t="s">
        <v>77</v>
      </c>
      <c r="C101" s="99" t="s">
        <v>26</v>
      </c>
      <c r="D101" s="99"/>
    </row>
    <row r="102" spans="1:5" s="1" customFormat="1" ht="15" customHeight="1">
      <c r="A102" s="18" t="s">
        <v>2</v>
      </c>
      <c r="B102" s="19" t="s">
        <v>78</v>
      </c>
      <c r="C102" s="92">
        <f>$C$39*E102</f>
        <v>153.56896499999999</v>
      </c>
      <c r="D102" s="92"/>
      <c r="E102" s="36">
        <v>9.0749999999999997E-2</v>
      </c>
    </row>
    <row r="103" spans="1:5" s="1" customFormat="1" ht="15" customHeight="1">
      <c r="A103" s="18" t="s">
        <v>4</v>
      </c>
      <c r="B103" s="19" t="s">
        <v>77</v>
      </c>
      <c r="C103" s="108">
        <f>$C$39*E103</f>
        <v>27.583185999999998</v>
      </c>
      <c r="D103" s="109"/>
      <c r="E103" s="37">
        <v>1.6299999999999999E-2</v>
      </c>
    </row>
    <row r="104" spans="1:5" s="1" customFormat="1" ht="15" customHeight="1">
      <c r="A104" s="18" t="s">
        <v>9</v>
      </c>
      <c r="B104" s="19" t="s">
        <v>79</v>
      </c>
      <c r="C104" s="108">
        <f>$C$39*E104</f>
        <v>0.33844400000000002</v>
      </c>
      <c r="D104" s="109"/>
      <c r="E104" s="37">
        <v>2.0000000000000001E-4</v>
      </c>
    </row>
    <row r="105" spans="1:5" s="1" customFormat="1" ht="15" customHeight="1">
      <c r="A105" s="18" t="s">
        <v>11</v>
      </c>
      <c r="B105" s="19" t="s">
        <v>80</v>
      </c>
      <c r="C105" s="108">
        <f>$C$39*E105</f>
        <v>5.5843259999999999</v>
      </c>
      <c r="D105" s="109"/>
      <c r="E105" s="37">
        <v>3.3E-3</v>
      </c>
    </row>
    <row r="106" spans="1:5" s="1" customFormat="1" ht="15" customHeight="1">
      <c r="A106" s="18" t="s">
        <v>31</v>
      </c>
      <c r="B106" s="19" t="s">
        <v>81</v>
      </c>
      <c r="C106" s="108">
        <f>$C$39*E106</f>
        <v>0.93072100000000002</v>
      </c>
      <c r="D106" s="109"/>
      <c r="E106" s="36">
        <v>5.5000000000000003E-4</v>
      </c>
    </row>
    <row r="107" spans="1:5" s="1" customFormat="1" ht="16.5" customHeight="1">
      <c r="A107" s="93" t="s">
        <v>56</v>
      </c>
      <c r="B107" s="93"/>
      <c r="C107" s="94">
        <f>SUM(C102:C106)</f>
        <v>188.00564200000002</v>
      </c>
      <c r="D107" s="94"/>
    </row>
    <row r="109" spans="1:5" s="1" customFormat="1" ht="15" customHeight="1">
      <c r="A109" s="101" t="s">
        <v>82</v>
      </c>
      <c r="B109" s="101"/>
      <c r="C109" s="101"/>
      <c r="D109" s="101"/>
    </row>
    <row r="110" spans="1:5" s="1" customFormat="1">
      <c r="A110" s="20"/>
    </row>
    <row r="111" spans="1:5" s="1" customFormat="1" ht="15" customHeight="1">
      <c r="A111" s="16" t="s">
        <v>83</v>
      </c>
      <c r="B111" s="17" t="s">
        <v>84</v>
      </c>
      <c r="C111" s="99" t="s">
        <v>26</v>
      </c>
      <c r="D111" s="99"/>
    </row>
    <row r="112" spans="1:5" s="1" customFormat="1" ht="15" customHeight="1">
      <c r="A112" s="18" t="s">
        <v>2</v>
      </c>
      <c r="B112" s="19" t="s">
        <v>85</v>
      </c>
      <c r="C112" s="92">
        <v>0</v>
      </c>
      <c r="D112" s="92"/>
    </row>
    <row r="113" spans="1:8" s="1" customFormat="1" ht="16.5" customHeight="1">
      <c r="A113" s="93" t="s">
        <v>35</v>
      </c>
      <c r="B113" s="93"/>
      <c r="C113" s="92">
        <f>C112</f>
        <v>0</v>
      </c>
      <c r="D113" s="92"/>
    </row>
    <row r="116" spans="1:8" s="1" customFormat="1" ht="15" customHeight="1">
      <c r="A116" s="101" t="s">
        <v>86</v>
      </c>
      <c r="B116" s="101"/>
      <c r="C116" s="101"/>
      <c r="D116" s="101"/>
    </row>
    <row r="117" spans="1:8" s="1" customFormat="1">
      <c r="A117" s="20"/>
    </row>
    <row r="118" spans="1:8" s="1" customFormat="1" ht="15" customHeight="1">
      <c r="A118" s="16">
        <v>4</v>
      </c>
      <c r="B118" s="17" t="s">
        <v>87</v>
      </c>
      <c r="C118" s="99" t="s">
        <v>26</v>
      </c>
      <c r="D118" s="99"/>
    </row>
    <row r="119" spans="1:8" s="1" customFormat="1" ht="15" customHeight="1">
      <c r="A119" s="18" t="s">
        <v>76</v>
      </c>
      <c r="B119" s="19" t="s">
        <v>77</v>
      </c>
      <c r="C119" s="92">
        <f>C107</f>
        <v>188.00564200000002</v>
      </c>
      <c r="D119" s="92"/>
    </row>
    <row r="120" spans="1:8" s="1" customFormat="1" ht="15" customHeight="1">
      <c r="A120" s="18" t="s">
        <v>83</v>
      </c>
      <c r="B120" s="19" t="s">
        <v>84</v>
      </c>
      <c r="C120" s="92">
        <f>C113</f>
        <v>0</v>
      </c>
      <c r="D120" s="92"/>
    </row>
    <row r="121" spans="1:8" s="1" customFormat="1" ht="16.5" customHeight="1">
      <c r="A121" s="93" t="s">
        <v>35</v>
      </c>
      <c r="B121" s="93"/>
      <c r="C121" s="94">
        <f>C119+C120</f>
        <v>188.00564200000002</v>
      </c>
      <c r="D121" s="94"/>
    </row>
    <row r="124" spans="1:8" s="1" customFormat="1" ht="15" customHeight="1">
      <c r="A124" s="98" t="s">
        <v>88</v>
      </c>
      <c r="B124" s="98"/>
      <c r="C124" s="98"/>
      <c r="D124" s="98"/>
    </row>
    <row r="126" spans="1:8" s="1" customFormat="1" ht="15" customHeight="1">
      <c r="A126" s="16">
        <v>5</v>
      </c>
      <c r="B126" s="38" t="s">
        <v>89</v>
      </c>
      <c r="C126" s="103" t="s">
        <v>26</v>
      </c>
      <c r="D126" s="104"/>
    </row>
    <row r="127" spans="1:8" s="1" customFormat="1" ht="15" customHeight="1">
      <c r="A127" s="18" t="s">
        <v>2</v>
      </c>
      <c r="B127" s="39" t="s">
        <v>90</v>
      </c>
      <c r="C127" s="105">
        <f>UNIFORMES!F13</f>
        <v>70.178888888888892</v>
      </c>
      <c r="D127" s="105"/>
      <c r="E127" s="40"/>
      <c r="F127" s="40"/>
      <c r="H127" s="41"/>
    </row>
    <row r="128" spans="1:8" s="1" customFormat="1" ht="15" customHeight="1">
      <c r="A128" s="18" t="s">
        <v>4</v>
      </c>
      <c r="B128" s="39" t="s">
        <v>91</v>
      </c>
      <c r="C128" s="106">
        <f>MATERIAIS!D7</f>
        <v>97.65</v>
      </c>
      <c r="D128" s="107"/>
      <c r="E128" s="40"/>
      <c r="F128" s="42"/>
      <c r="H128" s="41"/>
    </row>
    <row r="129" spans="1:7" s="1" customFormat="1" ht="15" customHeight="1">
      <c r="A129" s="18" t="s">
        <v>9</v>
      </c>
      <c r="B129" s="39" t="s">
        <v>92</v>
      </c>
      <c r="C129" s="105">
        <f>'EQUIP ROÇADEIRA PIRAÍ DO SUL'!E27</f>
        <v>788.63306666666654</v>
      </c>
      <c r="D129" s="105"/>
      <c r="E129" s="40"/>
      <c r="F129" s="40"/>
    </row>
    <row r="130" spans="1:7" s="1" customFormat="1" ht="15" customHeight="1">
      <c r="A130" s="18" t="s">
        <v>11</v>
      </c>
      <c r="B130" s="39" t="s">
        <v>93</v>
      </c>
      <c r="C130" s="105">
        <v>0</v>
      </c>
      <c r="D130" s="105"/>
      <c r="E130" s="40"/>
      <c r="F130" s="40"/>
    </row>
    <row r="131" spans="1:7" s="1" customFormat="1" ht="16.5" customHeight="1">
      <c r="A131" s="93" t="s">
        <v>56</v>
      </c>
      <c r="B131" s="93"/>
      <c r="C131" s="94">
        <f>C127+C128+C129+C130</f>
        <v>956.46195555555551</v>
      </c>
      <c r="D131" s="94"/>
    </row>
    <row r="132" spans="1:7" s="1" customFormat="1" ht="16.5" customHeight="1">
      <c r="A132" s="100" t="s">
        <v>94</v>
      </c>
      <c r="B132" s="100"/>
      <c r="C132" s="100"/>
      <c r="D132" s="100"/>
    </row>
    <row r="134" spans="1:7" s="1" customFormat="1" ht="15" customHeight="1">
      <c r="A134" s="98" t="s">
        <v>95</v>
      </c>
      <c r="B134" s="98"/>
      <c r="C134" s="98"/>
      <c r="D134" s="98"/>
    </row>
    <row r="136" spans="1:7" s="1" customFormat="1">
      <c r="A136" s="16">
        <v>6</v>
      </c>
      <c r="B136" s="38" t="s">
        <v>96</v>
      </c>
      <c r="C136" s="17" t="s">
        <v>45</v>
      </c>
      <c r="D136" s="17" t="s">
        <v>26</v>
      </c>
      <c r="F136" s="43"/>
    </row>
    <row r="137" spans="1:7" s="1" customFormat="1">
      <c r="A137" s="18" t="s">
        <v>2</v>
      </c>
      <c r="B137" s="19" t="s">
        <v>97</v>
      </c>
      <c r="C137" s="21">
        <v>0.03</v>
      </c>
      <c r="D137" s="22">
        <f>(($C$39+$C$81+$C$94+$C$121+$C$131)*((C137)))</f>
        <v>137.8765983750643</v>
      </c>
      <c r="E137" s="102"/>
    </row>
    <row r="138" spans="1:7" s="1" customFormat="1">
      <c r="A138" s="18" t="s">
        <v>4</v>
      </c>
      <c r="B138" s="19" t="s">
        <v>98</v>
      </c>
      <c r="C138" s="21">
        <v>6.7900000000000002E-2</v>
      </c>
      <c r="D138" s="22">
        <f>(($C$39+$C$81+$C$94+$C$121+$C$131+D137)*((C138)))</f>
        <v>321.42252201856246</v>
      </c>
      <c r="E138" s="102"/>
      <c r="F138" s="43"/>
    </row>
    <row r="139" spans="1:7" s="1" customFormat="1">
      <c r="A139" s="18" t="s">
        <v>9</v>
      </c>
      <c r="B139" s="19" t="s">
        <v>99</v>
      </c>
      <c r="C139" s="21"/>
      <c r="D139" s="22"/>
      <c r="E139" s="102"/>
      <c r="F139" s="44"/>
    </row>
    <row r="140" spans="1:7" s="1" customFormat="1">
      <c r="A140" s="18"/>
      <c r="B140" s="19" t="s">
        <v>100</v>
      </c>
      <c r="C140" s="21">
        <v>9.2499999999999999E-2</v>
      </c>
      <c r="D140" s="22">
        <f>ROUND(((D137+D138+C153)/C144)*C140,2)</f>
        <v>545.30999999999995</v>
      </c>
      <c r="E140" s="102"/>
    </row>
    <row r="141" spans="1:7" s="1" customFormat="1">
      <c r="A141" s="18"/>
      <c r="B141" s="19" t="s">
        <v>157</v>
      </c>
      <c r="C141" s="45"/>
      <c r="D141" s="22"/>
      <c r="E141" s="102"/>
    </row>
    <row r="142" spans="1:7" s="1" customFormat="1">
      <c r="A142" s="18"/>
      <c r="B142" s="19" t="s">
        <v>101</v>
      </c>
      <c r="C142" s="21">
        <v>0.05</v>
      </c>
      <c r="D142" s="22">
        <f>ROUND(((D137+D138+C153)/C144)*C142,2)</f>
        <v>294.76</v>
      </c>
      <c r="E142" s="102"/>
      <c r="F142" s="43"/>
    </row>
    <row r="143" spans="1:7" s="1" customFormat="1" ht="16.5" customHeight="1">
      <c r="A143" s="93" t="s">
        <v>56</v>
      </c>
      <c r="B143" s="93"/>
      <c r="C143" s="21">
        <f>SUM(C137:C142)</f>
        <v>0.2404</v>
      </c>
      <c r="D143" s="24">
        <f>SUM(D137:D142)</f>
        <v>1299.3691203936266</v>
      </c>
      <c r="E143" s="46"/>
    </row>
    <row r="144" spans="1:7" s="1" customFormat="1">
      <c r="C144" s="37">
        <f>1-SUM(C140:C142)/100%</f>
        <v>0.85749999999999993</v>
      </c>
      <c r="E144" s="47"/>
      <c r="F144" s="48"/>
      <c r="G144" s="49"/>
    </row>
    <row r="145" spans="1:4" s="1" customFormat="1" ht="15" customHeight="1">
      <c r="A145" s="98" t="s">
        <v>102</v>
      </c>
      <c r="B145" s="98"/>
      <c r="C145" s="98"/>
      <c r="D145" s="98"/>
    </row>
    <row r="147" spans="1:4" s="1" customFormat="1" ht="15" customHeight="1">
      <c r="A147" s="16"/>
      <c r="B147" s="17" t="s">
        <v>103</v>
      </c>
      <c r="C147" s="99" t="s">
        <v>26</v>
      </c>
      <c r="D147" s="99"/>
    </row>
    <row r="148" spans="1:4" s="1" customFormat="1" ht="15" customHeight="1">
      <c r="A148" s="50" t="s">
        <v>2</v>
      </c>
      <c r="B148" s="19" t="s">
        <v>24</v>
      </c>
      <c r="C148" s="92">
        <f>C39</f>
        <v>1692.22</v>
      </c>
      <c r="D148" s="92"/>
    </row>
    <row r="149" spans="1:4" s="1" customFormat="1" ht="15" customHeight="1">
      <c r="A149" s="50" t="s">
        <v>4</v>
      </c>
      <c r="B149" s="19" t="s">
        <v>36</v>
      </c>
      <c r="C149" s="92">
        <f>C81</f>
        <v>1644.9494669279998</v>
      </c>
      <c r="D149" s="92"/>
    </row>
    <row r="150" spans="1:4" s="1" customFormat="1" ht="15" customHeight="1">
      <c r="A150" s="50" t="s">
        <v>9</v>
      </c>
      <c r="B150" s="19" t="s">
        <v>66</v>
      </c>
      <c r="C150" s="92">
        <f>C94</f>
        <v>114.2495480185888</v>
      </c>
      <c r="D150" s="92"/>
    </row>
    <row r="151" spans="1:4" s="1" customFormat="1" ht="15" customHeight="1">
      <c r="A151" s="50" t="s">
        <v>11</v>
      </c>
      <c r="B151" s="19" t="s">
        <v>74</v>
      </c>
      <c r="C151" s="92">
        <f>C121</f>
        <v>188.00564200000002</v>
      </c>
      <c r="D151" s="92"/>
    </row>
    <row r="152" spans="1:4" s="1" customFormat="1" ht="15" customHeight="1">
      <c r="A152" s="50" t="s">
        <v>31</v>
      </c>
      <c r="B152" s="19" t="s">
        <v>88</v>
      </c>
      <c r="C152" s="92">
        <f>C131</f>
        <v>956.46195555555551</v>
      </c>
      <c r="D152" s="92"/>
    </row>
    <row r="153" spans="1:4" s="1" customFormat="1" ht="16.5" customHeight="1">
      <c r="A153" s="93" t="s">
        <v>104</v>
      </c>
      <c r="B153" s="93"/>
      <c r="C153" s="94">
        <f>C148+C149+C150+C151+C152</f>
        <v>4595.8866125021441</v>
      </c>
      <c r="D153" s="94"/>
    </row>
    <row r="154" spans="1:4" s="1" customFormat="1" ht="15" customHeight="1">
      <c r="A154" s="50" t="s">
        <v>33</v>
      </c>
      <c r="B154" s="19" t="s">
        <v>105</v>
      </c>
      <c r="C154" s="92">
        <f>D143</f>
        <v>1299.3691203936266</v>
      </c>
      <c r="D154" s="92"/>
    </row>
    <row r="155" spans="1:4" s="1" customFormat="1" ht="16.5" customHeight="1">
      <c r="A155" s="95" t="s">
        <v>106</v>
      </c>
      <c r="B155" s="95"/>
      <c r="C155" s="96">
        <f>ROUND((C153+C154),2)</f>
        <v>5895.26</v>
      </c>
      <c r="D155" s="97"/>
    </row>
    <row r="156" spans="1:4" s="1" customFormat="1">
      <c r="A156" s="90" t="s">
        <v>145</v>
      </c>
      <c r="B156" s="90"/>
      <c r="C156" s="89">
        <f>ROUND(C155*12,2)</f>
        <v>70743.12</v>
      </c>
      <c r="D156" s="89"/>
    </row>
    <row r="157" spans="1:4">
      <c r="C157" s="51"/>
    </row>
  </sheetData>
  <mergeCells count="117">
    <mergeCell ref="A9:D9"/>
    <mergeCell ref="C11:D11"/>
    <mergeCell ref="C12:D12"/>
    <mergeCell ref="C13:D13"/>
    <mergeCell ref="C14:D14"/>
    <mergeCell ref="A16:D16"/>
    <mergeCell ref="A1:D1"/>
    <mergeCell ref="A2:D2"/>
    <mergeCell ref="A3:D3"/>
    <mergeCell ref="A4:D4"/>
    <mergeCell ref="C6:D6"/>
    <mergeCell ref="C7:D7"/>
    <mergeCell ref="C24:D24"/>
    <mergeCell ref="C25:D25"/>
    <mergeCell ref="C26:D26"/>
    <mergeCell ref="A28:D28"/>
    <mergeCell ref="A30:D30"/>
    <mergeCell ref="C32:D32"/>
    <mergeCell ref="C18:D18"/>
    <mergeCell ref="C19:D19"/>
    <mergeCell ref="C20:D20"/>
    <mergeCell ref="C21:D21"/>
    <mergeCell ref="C22:D22"/>
    <mergeCell ref="A23:D23"/>
    <mergeCell ref="A39:B39"/>
    <mergeCell ref="C39:D39"/>
    <mergeCell ref="A42:D42"/>
    <mergeCell ref="A44:D44"/>
    <mergeCell ref="C46:D46"/>
    <mergeCell ref="C47:D47"/>
    <mergeCell ref="C33:D33"/>
    <mergeCell ref="C34:D34"/>
    <mergeCell ref="C35:D35"/>
    <mergeCell ref="C36:D36"/>
    <mergeCell ref="C37:D37"/>
    <mergeCell ref="C38:D38"/>
    <mergeCell ref="A65:D65"/>
    <mergeCell ref="C67:D67"/>
    <mergeCell ref="C68:D68"/>
    <mergeCell ref="E68:I68"/>
    <mergeCell ref="C69:D69"/>
    <mergeCell ref="C70:D70"/>
    <mergeCell ref="C48:D48"/>
    <mergeCell ref="A49:B49"/>
    <mergeCell ref="C49:D49"/>
    <mergeCell ref="A52:D52"/>
    <mergeCell ref="E55:J55"/>
    <mergeCell ref="A63:B63"/>
    <mergeCell ref="A81:B81"/>
    <mergeCell ref="C81:D81"/>
    <mergeCell ref="A84:D84"/>
    <mergeCell ref="C71:D71"/>
    <mergeCell ref="C72:D72"/>
    <mergeCell ref="A73:B73"/>
    <mergeCell ref="C73:D73"/>
    <mergeCell ref="A75:D75"/>
    <mergeCell ref="C77:D77"/>
    <mergeCell ref="C86:D86"/>
    <mergeCell ref="C87:D87"/>
    <mergeCell ref="C88:D88"/>
    <mergeCell ref="C89:D89"/>
    <mergeCell ref="C90:D90"/>
    <mergeCell ref="C91:D91"/>
    <mergeCell ref="C78:D78"/>
    <mergeCell ref="C79:D79"/>
    <mergeCell ref="C80:D80"/>
    <mergeCell ref="C101:D101"/>
    <mergeCell ref="C102:D102"/>
    <mergeCell ref="C103:D103"/>
    <mergeCell ref="C104:D104"/>
    <mergeCell ref="C105:D105"/>
    <mergeCell ref="C106:D106"/>
    <mergeCell ref="C92:D92"/>
    <mergeCell ref="C93:D93"/>
    <mergeCell ref="A94:B94"/>
    <mergeCell ref="C94:D94"/>
    <mergeCell ref="A96:D96"/>
    <mergeCell ref="A99:D99"/>
    <mergeCell ref="A116:D116"/>
    <mergeCell ref="C118:D118"/>
    <mergeCell ref="C119:D119"/>
    <mergeCell ref="C120:D120"/>
    <mergeCell ref="A121:B121"/>
    <mergeCell ref="C121:D121"/>
    <mergeCell ref="A107:B107"/>
    <mergeCell ref="C107:D107"/>
    <mergeCell ref="A109:D109"/>
    <mergeCell ref="C111:D111"/>
    <mergeCell ref="C112:D112"/>
    <mergeCell ref="A113:B113"/>
    <mergeCell ref="C113:D113"/>
    <mergeCell ref="A131:B131"/>
    <mergeCell ref="C131:D131"/>
    <mergeCell ref="A132:D132"/>
    <mergeCell ref="A134:D134"/>
    <mergeCell ref="E137:E142"/>
    <mergeCell ref="A143:B143"/>
    <mergeCell ref="A124:D124"/>
    <mergeCell ref="C126:D126"/>
    <mergeCell ref="C127:D127"/>
    <mergeCell ref="C128:D128"/>
    <mergeCell ref="C129:D129"/>
    <mergeCell ref="C130:D130"/>
    <mergeCell ref="A156:B156"/>
    <mergeCell ref="C156:D156"/>
    <mergeCell ref="C152:D152"/>
    <mergeCell ref="A153:B153"/>
    <mergeCell ref="C153:D153"/>
    <mergeCell ref="C154:D154"/>
    <mergeCell ref="A155:B155"/>
    <mergeCell ref="C155:D155"/>
    <mergeCell ref="A145:D145"/>
    <mergeCell ref="C147:D147"/>
    <mergeCell ref="C148:D148"/>
    <mergeCell ref="C149:D149"/>
    <mergeCell ref="C150:D150"/>
    <mergeCell ref="C151:D1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B70CA-BFF8-4131-A72E-8C093230B897}">
  <dimension ref="A1:E27"/>
  <sheetViews>
    <sheetView topLeftCell="A7" workbookViewId="0">
      <selection activeCell="H23" sqref="H23"/>
    </sheetView>
  </sheetViews>
  <sheetFormatPr defaultRowHeight="15"/>
  <cols>
    <col min="1" max="1" width="17.5703125" customWidth="1"/>
    <col min="2" max="2" width="14.42578125" customWidth="1"/>
    <col min="3" max="3" width="14.28515625" customWidth="1"/>
    <col min="4" max="4" width="14" customWidth="1"/>
    <col min="5" max="5" width="15.28515625" customWidth="1"/>
    <col min="257" max="257" width="17.5703125" customWidth="1"/>
    <col min="258" max="258" width="14.42578125" customWidth="1"/>
    <col min="259" max="259" width="14.28515625" customWidth="1"/>
    <col min="260" max="260" width="14" customWidth="1"/>
    <col min="261" max="261" width="15.28515625" customWidth="1"/>
    <col min="513" max="513" width="17.5703125" customWidth="1"/>
    <col min="514" max="514" width="14.42578125" customWidth="1"/>
    <col min="515" max="515" width="14.28515625" customWidth="1"/>
    <col min="516" max="516" width="14" customWidth="1"/>
    <col min="517" max="517" width="15.28515625" customWidth="1"/>
    <col min="769" max="769" width="17.5703125" customWidth="1"/>
    <col min="770" max="770" width="14.42578125" customWidth="1"/>
    <col min="771" max="771" width="14.28515625" customWidth="1"/>
    <col min="772" max="772" width="14" customWidth="1"/>
    <col min="773" max="773" width="15.28515625" customWidth="1"/>
    <col min="1025" max="1025" width="17.5703125" customWidth="1"/>
    <col min="1026" max="1026" width="14.42578125" customWidth="1"/>
    <col min="1027" max="1027" width="14.28515625" customWidth="1"/>
    <col min="1028" max="1028" width="14" customWidth="1"/>
    <col min="1029" max="1029" width="15.28515625" customWidth="1"/>
    <col min="1281" max="1281" width="17.5703125" customWidth="1"/>
    <col min="1282" max="1282" width="14.42578125" customWidth="1"/>
    <col min="1283" max="1283" width="14.28515625" customWidth="1"/>
    <col min="1284" max="1284" width="14" customWidth="1"/>
    <col min="1285" max="1285" width="15.28515625" customWidth="1"/>
    <col min="1537" max="1537" width="17.5703125" customWidth="1"/>
    <col min="1538" max="1538" width="14.42578125" customWidth="1"/>
    <col min="1539" max="1539" width="14.28515625" customWidth="1"/>
    <col min="1540" max="1540" width="14" customWidth="1"/>
    <col min="1541" max="1541" width="15.28515625" customWidth="1"/>
    <col min="1793" max="1793" width="17.5703125" customWidth="1"/>
    <col min="1794" max="1794" width="14.42578125" customWidth="1"/>
    <col min="1795" max="1795" width="14.28515625" customWidth="1"/>
    <col min="1796" max="1796" width="14" customWidth="1"/>
    <col min="1797" max="1797" width="15.28515625" customWidth="1"/>
    <col min="2049" max="2049" width="17.5703125" customWidth="1"/>
    <col min="2050" max="2050" width="14.42578125" customWidth="1"/>
    <col min="2051" max="2051" width="14.28515625" customWidth="1"/>
    <col min="2052" max="2052" width="14" customWidth="1"/>
    <col min="2053" max="2053" width="15.28515625" customWidth="1"/>
    <col min="2305" max="2305" width="17.5703125" customWidth="1"/>
    <col min="2306" max="2306" width="14.42578125" customWidth="1"/>
    <col min="2307" max="2307" width="14.28515625" customWidth="1"/>
    <col min="2308" max="2308" width="14" customWidth="1"/>
    <col min="2309" max="2309" width="15.28515625" customWidth="1"/>
    <col min="2561" max="2561" width="17.5703125" customWidth="1"/>
    <col min="2562" max="2562" width="14.42578125" customWidth="1"/>
    <col min="2563" max="2563" width="14.28515625" customWidth="1"/>
    <col min="2564" max="2564" width="14" customWidth="1"/>
    <col min="2565" max="2565" width="15.28515625" customWidth="1"/>
    <col min="2817" max="2817" width="17.5703125" customWidth="1"/>
    <col min="2818" max="2818" width="14.42578125" customWidth="1"/>
    <col min="2819" max="2819" width="14.28515625" customWidth="1"/>
    <col min="2820" max="2820" width="14" customWidth="1"/>
    <col min="2821" max="2821" width="15.28515625" customWidth="1"/>
    <col min="3073" max="3073" width="17.5703125" customWidth="1"/>
    <col min="3074" max="3074" width="14.42578125" customWidth="1"/>
    <col min="3075" max="3075" width="14.28515625" customWidth="1"/>
    <col min="3076" max="3076" width="14" customWidth="1"/>
    <col min="3077" max="3077" width="15.28515625" customWidth="1"/>
    <col min="3329" max="3329" width="17.5703125" customWidth="1"/>
    <col min="3330" max="3330" width="14.42578125" customWidth="1"/>
    <col min="3331" max="3331" width="14.28515625" customWidth="1"/>
    <col min="3332" max="3332" width="14" customWidth="1"/>
    <col min="3333" max="3333" width="15.28515625" customWidth="1"/>
    <col min="3585" max="3585" width="17.5703125" customWidth="1"/>
    <col min="3586" max="3586" width="14.42578125" customWidth="1"/>
    <col min="3587" max="3587" width="14.28515625" customWidth="1"/>
    <col min="3588" max="3588" width="14" customWidth="1"/>
    <col min="3589" max="3589" width="15.28515625" customWidth="1"/>
    <col min="3841" max="3841" width="17.5703125" customWidth="1"/>
    <col min="3842" max="3842" width="14.42578125" customWidth="1"/>
    <col min="3843" max="3843" width="14.28515625" customWidth="1"/>
    <col min="3844" max="3844" width="14" customWidth="1"/>
    <col min="3845" max="3845" width="15.28515625" customWidth="1"/>
    <col min="4097" max="4097" width="17.5703125" customWidth="1"/>
    <col min="4098" max="4098" width="14.42578125" customWidth="1"/>
    <col min="4099" max="4099" width="14.28515625" customWidth="1"/>
    <col min="4100" max="4100" width="14" customWidth="1"/>
    <col min="4101" max="4101" width="15.28515625" customWidth="1"/>
    <col min="4353" max="4353" width="17.5703125" customWidth="1"/>
    <col min="4354" max="4354" width="14.42578125" customWidth="1"/>
    <col min="4355" max="4355" width="14.28515625" customWidth="1"/>
    <col min="4356" max="4356" width="14" customWidth="1"/>
    <col min="4357" max="4357" width="15.28515625" customWidth="1"/>
    <col min="4609" max="4609" width="17.5703125" customWidth="1"/>
    <col min="4610" max="4610" width="14.42578125" customWidth="1"/>
    <col min="4611" max="4611" width="14.28515625" customWidth="1"/>
    <col min="4612" max="4612" width="14" customWidth="1"/>
    <col min="4613" max="4613" width="15.28515625" customWidth="1"/>
    <col min="4865" max="4865" width="17.5703125" customWidth="1"/>
    <col min="4866" max="4866" width="14.42578125" customWidth="1"/>
    <col min="4867" max="4867" width="14.28515625" customWidth="1"/>
    <col min="4868" max="4868" width="14" customWidth="1"/>
    <col min="4869" max="4869" width="15.28515625" customWidth="1"/>
    <col min="5121" max="5121" width="17.5703125" customWidth="1"/>
    <col min="5122" max="5122" width="14.42578125" customWidth="1"/>
    <col min="5123" max="5123" width="14.28515625" customWidth="1"/>
    <col min="5124" max="5124" width="14" customWidth="1"/>
    <col min="5125" max="5125" width="15.28515625" customWidth="1"/>
    <col min="5377" max="5377" width="17.5703125" customWidth="1"/>
    <col min="5378" max="5378" width="14.42578125" customWidth="1"/>
    <col min="5379" max="5379" width="14.28515625" customWidth="1"/>
    <col min="5380" max="5380" width="14" customWidth="1"/>
    <col min="5381" max="5381" width="15.28515625" customWidth="1"/>
    <col min="5633" max="5633" width="17.5703125" customWidth="1"/>
    <col min="5634" max="5634" width="14.42578125" customWidth="1"/>
    <col min="5635" max="5635" width="14.28515625" customWidth="1"/>
    <col min="5636" max="5636" width="14" customWidth="1"/>
    <col min="5637" max="5637" width="15.28515625" customWidth="1"/>
    <col min="5889" max="5889" width="17.5703125" customWidth="1"/>
    <col min="5890" max="5890" width="14.42578125" customWidth="1"/>
    <col min="5891" max="5891" width="14.28515625" customWidth="1"/>
    <col min="5892" max="5892" width="14" customWidth="1"/>
    <col min="5893" max="5893" width="15.28515625" customWidth="1"/>
    <col min="6145" max="6145" width="17.5703125" customWidth="1"/>
    <col min="6146" max="6146" width="14.42578125" customWidth="1"/>
    <col min="6147" max="6147" width="14.28515625" customWidth="1"/>
    <col min="6148" max="6148" width="14" customWidth="1"/>
    <col min="6149" max="6149" width="15.28515625" customWidth="1"/>
    <col min="6401" max="6401" width="17.5703125" customWidth="1"/>
    <col min="6402" max="6402" width="14.42578125" customWidth="1"/>
    <col min="6403" max="6403" width="14.28515625" customWidth="1"/>
    <col min="6404" max="6404" width="14" customWidth="1"/>
    <col min="6405" max="6405" width="15.28515625" customWidth="1"/>
    <col min="6657" max="6657" width="17.5703125" customWidth="1"/>
    <col min="6658" max="6658" width="14.42578125" customWidth="1"/>
    <col min="6659" max="6659" width="14.28515625" customWidth="1"/>
    <col min="6660" max="6660" width="14" customWidth="1"/>
    <col min="6661" max="6661" width="15.28515625" customWidth="1"/>
    <col min="6913" max="6913" width="17.5703125" customWidth="1"/>
    <col min="6914" max="6914" width="14.42578125" customWidth="1"/>
    <col min="6915" max="6915" width="14.28515625" customWidth="1"/>
    <col min="6916" max="6916" width="14" customWidth="1"/>
    <col min="6917" max="6917" width="15.28515625" customWidth="1"/>
    <col min="7169" max="7169" width="17.5703125" customWidth="1"/>
    <col min="7170" max="7170" width="14.42578125" customWidth="1"/>
    <col min="7171" max="7171" width="14.28515625" customWidth="1"/>
    <col min="7172" max="7172" width="14" customWidth="1"/>
    <col min="7173" max="7173" width="15.28515625" customWidth="1"/>
    <col min="7425" max="7425" width="17.5703125" customWidth="1"/>
    <col min="7426" max="7426" width="14.42578125" customWidth="1"/>
    <col min="7427" max="7427" width="14.28515625" customWidth="1"/>
    <col min="7428" max="7428" width="14" customWidth="1"/>
    <col min="7429" max="7429" width="15.28515625" customWidth="1"/>
    <col min="7681" max="7681" width="17.5703125" customWidth="1"/>
    <col min="7682" max="7682" width="14.42578125" customWidth="1"/>
    <col min="7683" max="7683" width="14.28515625" customWidth="1"/>
    <col min="7684" max="7684" width="14" customWidth="1"/>
    <col min="7685" max="7685" width="15.28515625" customWidth="1"/>
    <col min="7937" max="7937" width="17.5703125" customWidth="1"/>
    <col min="7938" max="7938" width="14.42578125" customWidth="1"/>
    <col min="7939" max="7939" width="14.28515625" customWidth="1"/>
    <col min="7940" max="7940" width="14" customWidth="1"/>
    <col min="7941" max="7941" width="15.28515625" customWidth="1"/>
    <col min="8193" max="8193" width="17.5703125" customWidth="1"/>
    <col min="8194" max="8194" width="14.42578125" customWidth="1"/>
    <col min="8195" max="8195" width="14.28515625" customWidth="1"/>
    <col min="8196" max="8196" width="14" customWidth="1"/>
    <col min="8197" max="8197" width="15.28515625" customWidth="1"/>
    <col min="8449" max="8449" width="17.5703125" customWidth="1"/>
    <col min="8450" max="8450" width="14.42578125" customWidth="1"/>
    <col min="8451" max="8451" width="14.28515625" customWidth="1"/>
    <col min="8452" max="8452" width="14" customWidth="1"/>
    <col min="8453" max="8453" width="15.28515625" customWidth="1"/>
    <col min="8705" max="8705" width="17.5703125" customWidth="1"/>
    <col min="8706" max="8706" width="14.42578125" customWidth="1"/>
    <col min="8707" max="8707" width="14.28515625" customWidth="1"/>
    <col min="8708" max="8708" width="14" customWidth="1"/>
    <col min="8709" max="8709" width="15.28515625" customWidth="1"/>
    <col min="8961" max="8961" width="17.5703125" customWidth="1"/>
    <col min="8962" max="8962" width="14.42578125" customWidth="1"/>
    <col min="8963" max="8963" width="14.28515625" customWidth="1"/>
    <col min="8964" max="8964" width="14" customWidth="1"/>
    <col min="8965" max="8965" width="15.28515625" customWidth="1"/>
    <col min="9217" max="9217" width="17.5703125" customWidth="1"/>
    <col min="9218" max="9218" width="14.42578125" customWidth="1"/>
    <col min="9219" max="9219" width="14.28515625" customWidth="1"/>
    <col min="9220" max="9220" width="14" customWidth="1"/>
    <col min="9221" max="9221" width="15.28515625" customWidth="1"/>
    <col min="9473" max="9473" width="17.5703125" customWidth="1"/>
    <col min="9474" max="9474" width="14.42578125" customWidth="1"/>
    <col min="9475" max="9475" width="14.28515625" customWidth="1"/>
    <col min="9476" max="9476" width="14" customWidth="1"/>
    <col min="9477" max="9477" width="15.28515625" customWidth="1"/>
    <col min="9729" max="9729" width="17.5703125" customWidth="1"/>
    <col min="9730" max="9730" width="14.42578125" customWidth="1"/>
    <col min="9731" max="9731" width="14.28515625" customWidth="1"/>
    <col min="9732" max="9732" width="14" customWidth="1"/>
    <col min="9733" max="9733" width="15.28515625" customWidth="1"/>
    <col min="9985" max="9985" width="17.5703125" customWidth="1"/>
    <col min="9986" max="9986" width="14.42578125" customWidth="1"/>
    <col min="9987" max="9987" width="14.28515625" customWidth="1"/>
    <col min="9988" max="9988" width="14" customWidth="1"/>
    <col min="9989" max="9989" width="15.28515625" customWidth="1"/>
    <col min="10241" max="10241" width="17.5703125" customWidth="1"/>
    <col min="10242" max="10242" width="14.42578125" customWidth="1"/>
    <col min="10243" max="10243" width="14.28515625" customWidth="1"/>
    <col min="10244" max="10244" width="14" customWidth="1"/>
    <col min="10245" max="10245" width="15.28515625" customWidth="1"/>
    <col min="10497" max="10497" width="17.5703125" customWidth="1"/>
    <col min="10498" max="10498" width="14.42578125" customWidth="1"/>
    <col min="10499" max="10499" width="14.28515625" customWidth="1"/>
    <col min="10500" max="10500" width="14" customWidth="1"/>
    <col min="10501" max="10501" width="15.28515625" customWidth="1"/>
    <col min="10753" max="10753" width="17.5703125" customWidth="1"/>
    <col min="10754" max="10754" width="14.42578125" customWidth="1"/>
    <col min="10755" max="10755" width="14.28515625" customWidth="1"/>
    <col min="10756" max="10756" width="14" customWidth="1"/>
    <col min="10757" max="10757" width="15.28515625" customWidth="1"/>
    <col min="11009" max="11009" width="17.5703125" customWidth="1"/>
    <col min="11010" max="11010" width="14.42578125" customWidth="1"/>
    <col min="11011" max="11011" width="14.28515625" customWidth="1"/>
    <col min="11012" max="11012" width="14" customWidth="1"/>
    <col min="11013" max="11013" width="15.28515625" customWidth="1"/>
    <col min="11265" max="11265" width="17.5703125" customWidth="1"/>
    <col min="11266" max="11266" width="14.42578125" customWidth="1"/>
    <col min="11267" max="11267" width="14.28515625" customWidth="1"/>
    <col min="11268" max="11268" width="14" customWidth="1"/>
    <col min="11269" max="11269" width="15.28515625" customWidth="1"/>
    <col min="11521" max="11521" width="17.5703125" customWidth="1"/>
    <col min="11522" max="11522" width="14.42578125" customWidth="1"/>
    <col min="11523" max="11523" width="14.28515625" customWidth="1"/>
    <col min="11524" max="11524" width="14" customWidth="1"/>
    <col min="11525" max="11525" width="15.28515625" customWidth="1"/>
    <col min="11777" max="11777" width="17.5703125" customWidth="1"/>
    <col min="11778" max="11778" width="14.42578125" customWidth="1"/>
    <col min="11779" max="11779" width="14.28515625" customWidth="1"/>
    <col min="11780" max="11780" width="14" customWidth="1"/>
    <col min="11781" max="11781" width="15.28515625" customWidth="1"/>
    <col min="12033" max="12033" width="17.5703125" customWidth="1"/>
    <col min="12034" max="12034" width="14.42578125" customWidth="1"/>
    <col min="12035" max="12035" width="14.28515625" customWidth="1"/>
    <col min="12036" max="12036" width="14" customWidth="1"/>
    <col min="12037" max="12037" width="15.28515625" customWidth="1"/>
    <col min="12289" max="12289" width="17.5703125" customWidth="1"/>
    <col min="12290" max="12290" width="14.42578125" customWidth="1"/>
    <col min="12291" max="12291" width="14.28515625" customWidth="1"/>
    <col min="12292" max="12292" width="14" customWidth="1"/>
    <col min="12293" max="12293" width="15.28515625" customWidth="1"/>
    <col min="12545" max="12545" width="17.5703125" customWidth="1"/>
    <col min="12546" max="12546" width="14.42578125" customWidth="1"/>
    <col min="12547" max="12547" width="14.28515625" customWidth="1"/>
    <col min="12548" max="12548" width="14" customWidth="1"/>
    <col min="12549" max="12549" width="15.28515625" customWidth="1"/>
    <col min="12801" max="12801" width="17.5703125" customWidth="1"/>
    <col min="12802" max="12802" width="14.42578125" customWidth="1"/>
    <col min="12803" max="12803" width="14.28515625" customWidth="1"/>
    <col min="12804" max="12804" width="14" customWidth="1"/>
    <col min="12805" max="12805" width="15.28515625" customWidth="1"/>
    <col min="13057" max="13057" width="17.5703125" customWidth="1"/>
    <col min="13058" max="13058" width="14.42578125" customWidth="1"/>
    <col min="13059" max="13059" width="14.28515625" customWidth="1"/>
    <col min="13060" max="13060" width="14" customWidth="1"/>
    <col min="13061" max="13061" width="15.28515625" customWidth="1"/>
    <col min="13313" max="13313" width="17.5703125" customWidth="1"/>
    <col min="13314" max="13314" width="14.42578125" customWidth="1"/>
    <col min="13315" max="13315" width="14.28515625" customWidth="1"/>
    <col min="13316" max="13316" width="14" customWidth="1"/>
    <col min="13317" max="13317" width="15.28515625" customWidth="1"/>
    <col min="13569" max="13569" width="17.5703125" customWidth="1"/>
    <col min="13570" max="13570" width="14.42578125" customWidth="1"/>
    <col min="13571" max="13571" width="14.28515625" customWidth="1"/>
    <col min="13572" max="13572" width="14" customWidth="1"/>
    <col min="13573" max="13573" width="15.28515625" customWidth="1"/>
    <col min="13825" max="13825" width="17.5703125" customWidth="1"/>
    <col min="13826" max="13826" width="14.42578125" customWidth="1"/>
    <col min="13827" max="13827" width="14.28515625" customWidth="1"/>
    <col min="13828" max="13828" width="14" customWidth="1"/>
    <col min="13829" max="13829" width="15.28515625" customWidth="1"/>
    <col min="14081" max="14081" width="17.5703125" customWidth="1"/>
    <col min="14082" max="14082" width="14.42578125" customWidth="1"/>
    <col min="14083" max="14083" width="14.28515625" customWidth="1"/>
    <col min="14084" max="14084" width="14" customWidth="1"/>
    <col min="14085" max="14085" width="15.28515625" customWidth="1"/>
    <col min="14337" max="14337" width="17.5703125" customWidth="1"/>
    <col min="14338" max="14338" width="14.42578125" customWidth="1"/>
    <col min="14339" max="14339" width="14.28515625" customWidth="1"/>
    <col min="14340" max="14340" width="14" customWidth="1"/>
    <col min="14341" max="14341" width="15.28515625" customWidth="1"/>
    <col min="14593" max="14593" width="17.5703125" customWidth="1"/>
    <col min="14594" max="14594" width="14.42578125" customWidth="1"/>
    <col min="14595" max="14595" width="14.28515625" customWidth="1"/>
    <col min="14596" max="14596" width="14" customWidth="1"/>
    <col min="14597" max="14597" width="15.28515625" customWidth="1"/>
    <col min="14849" max="14849" width="17.5703125" customWidth="1"/>
    <col min="14850" max="14850" width="14.42578125" customWidth="1"/>
    <col min="14851" max="14851" width="14.28515625" customWidth="1"/>
    <col min="14852" max="14852" width="14" customWidth="1"/>
    <col min="14853" max="14853" width="15.28515625" customWidth="1"/>
    <col min="15105" max="15105" width="17.5703125" customWidth="1"/>
    <col min="15106" max="15106" width="14.42578125" customWidth="1"/>
    <col min="15107" max="15107" width="14.28515625" customWidth="1"/>
    <col min="15108" max="15108" width="14" customWidth="1"/>
    <col min="15109" max="15109" width="15.28515625" customWidth="1"/>
    <col min="15361" max="15361" width="17.5703125" customWidth="1"/>
    <col min="15362" max="15362" width="14.42578125" customWidth="1"/>
    <col min="15363" max="15363" width="14.28515625" customWidth="1"/>
    <col min="15364" max="15364" width="14" customWidth="1"/>
    <col min="15365" max="15365" width="15.28515625" customWidth="1"/>
    <col min="15617" max="15617" width="17.5703125" customWidth="1"/>
    <col min="15618" max="15618" width="14.42578125" customWidth="1"/>
    <col min="15619" max="15619" width="14.28515625" customWidth="1"/>
    <col min="15620" max="15620" width="14" customWidth="1"/>
    <col min="15621" max="15621" width="15.28515625" customWidth="1"/>
    <col min="15873" max="15873" width="17.5703125" customWidth="1"/>
    <col min="15874" max="15874" width="14.42578125" customWidth="1"/>
    <col min="15875" max="15875" width="14.28515625" customWidth="1"/>
    <col min="15876" max="15876" width="14" customWidth="1"/>
    <col min="15877" max="15877" width="15.28515625" customWidth="1"/>
    <col min="16129" max="16129" width="17.5703125" customWidth="1"/>
    <col min="16130" max="16130" width="14.42578125" customWidth="1"/>
    <col min="16131" max="16131" width="14.28515625" customWidth="1"/>
    <col min="16132" max="16132" width="14" customWidth="1"/>
    <col min="16133" max="16133" width="15.28515625" customWidth="1"/>
  </cols>
  <sheetData>
    <row r="1" spans="1:5">
      <c r="A1" s="52" t="s">
        <v>107</v>
      </c>
      <c r="B1" s="53"/>
      <c r="C1" s="54">
        <v>769.99</v>
      </c>
      <c r="D1" s="54"/>
      <c r="E1" s="54"/>
    </row>
    <row r="2" spans="1:5">
      <c r="A2" s="52">
        <f>'[1]OP DE ROÇADEIRA DF'!A2</f>
        <v>0</v>
      </c>
      <c r="B2" s="53"/>
      <c r="C2" s="54"/>
      <c r="D2" s="54"/>
      <c r="E2" s="54"/>
    </row>
    <row r="3" spans="1:5">
      <c r="A3" s="55"/>
      <c r="B3" s="53"/>
      <c r="C3" s="54"/>
      <c r="D3" s="54"/>
      <c r="E3" s="54"/>
    </row>
    <row r="4" spans="1:5">
      <c r="A4" s="55" t="str">
        <f>'[1]OP DE ROÇADEIRA DF'!B6</f>
        <v>Processo nº 02121.001254/2021-37</v>
      </c>
      <c r="B4" s="53"/>
      <c r="C4" s="54"/>
      <c r="D4" s="54"/>
      <c r="E4" s="54"/>
    </row>
    <row r="5" spans="1:5">
      <c r="A5" s="55" t="str">
        <f>'[1]OP DE ROÇADEIRA DF'!B7</f>
        <v>Licitação Nº 26/2021</v>
      </c>
      <c r="B5" s="53"/>
      <c r="C5" s="54"/>
      <c r="D5" s="54"/>
      <c r="E5" s="54"/>
    </row>
    <row r="6" spans="1:5">
      <c r="A6" s="55"/>
      <c r="B6" s="53"/>
      <c r="C6" s="54"/>
      <c r="D6" s="54"/>
      <c r="E6" s="54"/>
    </row>
    <row r="7" spans="1:5">
      <c r="A7" s="55"/>
      <c r="B7" s="53"/>
      <c r="C7" s="54"/>
      <c r="D7" s="54"/>
      <c r="E7" s="53"/>
    </row>
    <row r="8" spans="1:5">
      <c r="A8" s="139" t="s">
        <v>108</v>
      </c>
      <c r="B8" s="139"/>
      <c r="C8" s="139"/>
      <c r="D8" s="139"/>
      <c r="E8" s="139"/>
    </row>
    <row r="9" spans="1:5">
      <c r="A9" s="135" t="s">
        <v>109</v>
      </c>
      <c r="B9" s="135"/>
      <c r="C9" s="135"/>
      <c r="D9" s="135"/>
      <c r="E9" s="56">
        <v>0.8</v>
      </c>
    </row>
    <row r="10" spans="1:5">
      <c r="A10" s="52" t="s">
        <v>110</v>
      </c>
      <c r="B10" s="57" t="s">
        <v>111</v>
      </c>
      <c r="C10" s="58" t="s">
        <v>112</v>
      </c>
      <c r="D10" s="58" t="s">
        <v>113</v>
      </c>
      <c r="E10" s="58" t="s">
        <v>114</v>
      </c>
    </row>
    <row r="11" spans="1:5" ht="45">
      <c r="A11" s="59" t="s">
        <v>115</v>
      </c>
      <c r="B11" s="53" t="s">
        <v>116</v>
      </c>
      <c r="C11" s="60">
        <v>80</v>
      </c>
      <c r="D11" s="54">
        <f>E9*C1</f>
        <v>615.99200000000008</v>
      </c>
      <c r="E11" s="54">
        <f>D11/60</f>
        <v>10.266533333333335</v>
      </c>
    </row>
    <row r="12" spans="1:5">
      <c r="A12" s="55"/>
      <c r="B12" s="53"/>
      <c r="C12" s="54"/>
      <c r="D12" s="54"/>
      <c r="E12" s="54"/>
    </row>
    <row r="13" spans="1:5">
      <c r="A13" s="135" t="s">
        <v>117</v>
      </c>
      <c r="B13" s="135"/>
      <c r="C13" s="135"/>
      <c r="D13" s="135"/>
      <c r="E13" s="135"/>
    </row>
    <row r="14" spans="1:5">
      <c r="A14" s="55" t="s">
        <v>110</v>
      </c>
      <c r="B14" s="53" t="s">
        <v>111</v>
      </c>
      <c r="C14" s="54" t="s">
        <v>118</v>
      </c>
      <c r="D14" s="54" t="s">
        <v>119</v>
      </c>
      <c r="E14" s="54" t="s">
        <v>114</v>
      </c>
    </row>
    <row r="15" spans="1:5" ht="30">
      <c r="A15" s="59" t="s">
        <v>120</v>
      </c>
      <c r="B15" s="53" t="s">
        <v>150</v>
      </c>
      <c r="C15" s="60">
        <v>100</v>
      </c>
      <c r="D15" s="61">
        <v>5.673</v>
      </c>
      <c r="E15" s="54">
        <f>C15*D15</f>
        <v>567.29999999999995</v>
      </c>
    </row>
    <row r="16" spans="1:5" ht="30">
      <c r="A16" s="59" t="s">
        <v>122</v>
      </c>
      <c r="B16" s="81" t="s">
        <v>123</v>
      </c>
      <c r="C16" s="60">
        <v>4</v>
      </c>
      <c r="D16" s="54">
        <v>14.7</v>
      </c>
      <c r="E16" s="54">
        <f>C16*D16</f>
        <v>58.8</v>
      </c>
    </row>
    <row r="17" spans="1:5">
      <c r="A17" s="55" t="s">
        <v>124</v>
      </c>
      <c r="B17" s="53" t="s">
        <v>125</v>
      </c>
      <c r="C17" s="60">
        <v>200</v>
      </c>
      <c r="D17" s="54">
        <v>0.71</v>
      </c>
      <c r="E17" s="54">
        <f>C17*D17</f>
        <v>142</v>
      </c>
    </row>
    <row r="18" spans="1:5">
      <c r="A18" s="55"/>
      <c r="B18" s="53"/>
      <c r="C18" s="54"/>
      <c r="D18" s="54"/>
      <c r="E18" s="54">
        <f>SUM(E15:E17)</f>
        <v>768.09999999999991</v>
      </c>
    </row>
    <row r="19" spans="1:5">
      <c r="A19" s="55"/>
      <c r="B19" s="53"/>
      <c r="C19" s="54"/>
      <c r="D19" s="54"/>
      <c r="E19" s="54"/>
    </row>
    <row r="20" spans="1:5">
      <c r="A20" s="55"/>
      <c r="B20" s="53"/>
      <c r="C20" s="54"/>
      <c r="D20" s="54"/>
      <c r="E20" s="54"/>
    </row>
    <row r="21" spans="1:5">
      <c r="A21" s="136" t="s">
        <v>126</v>
      </c>
      <c r="B21" s="136"/>
      <c r="C21" s="136"/>
      <c r="D21" s="136"/>
      <c r="E21" s="136"/>
    </row>
    <row r="22" spans="1:5" ht="45">
      <c r="A22" s="57" t="s">
        <v>110</v>
      </c>
      <c r="B22" s="57" t="s">
        <v>111</v>
      </c>
      <c r="C22" s="58" t="s">
        <v>112</v>
      </c>
      <c r="D22" s="62" t="s">
        <v>127</v>
      </c>
      <c r="E22" s="58" t="s">
        <v>114</v>
      </c>
    </row>
    <row r="23" spans="1:5" ht="45">
      <c r="A23" s="59" t="s">
        <v>128</v>
      </c>
      <c r="B23" s="53" t="s">
        <v>116</v>
      </c>
      <c r="C23" s="60">
        <v>80</v>
      </c>
      <c r="D23" s="54">
        <f>E9*C1</f>
        <v>615.99200000000008</v>
      </c>
      <c r="E23" s="54">
        <f>D23/60</f>
        <v>10.266533333333335</v>
      </c>
    </row>
    <row r="24" spans="1:5">
      <c r="A24" s="55"/>
      <c r="B24" s="53"/>
      <c r="C24" s="54"/>
      <c r="D24" s="54"/>
      <c r="E24" s="54"/>
    </row>
    <row r="25" spans="1:5">
      <c r="A25" s="55"/>
      <c r="B25" s="53"/>
      <c r="C25" s="54"/>
      <c r="D25" s="54"/>
      <c r="E25" s="54"/>
    </row>
    <row r="26" spans="1:5">
      <c r="A26" s="55"/>
      <c r="B26" s="53"/>
      <c r="C26" s="54"/>
      <c r="D26" s="54"/>
      <c r="E26" s="54" t="s">
        <v>129</v>
      </c>
    </row>
    <row r="27" spans="1:5">
      <c r="A27" s="133" t="s">
        <v>130</v>
      </c>
      <c r="B27" s="133"/>
      <c r="C27" s="133"/>
      <c r="D27" s="133"/>
      <c r="E27" s="54">
        <f>E23+E18+E11</f>
        <v>788.63306666666654</v>
      </c>
    </row>
  </sheetData>
  <mergeCells count="5">
    <mergeCell ref="A8:E8"/>
    <mergeCell ref="A9:D9"/>
    <mergeCell ref="A13:E13"/>
    <mergeCell ref="A21:E21"/>
    <mergeCell ref="A27:D2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67F9-931C-40F8-99DB-6F1F7C1A9015}">
  <dimension ref="B1:I16"/>
  <sheetViews>
    <sheetView workbookViewId="0">
      <selection activeCell="F23" sqref="F23"/>
    </sheetView>
  </sheetViews>
  <sheetFormatPr defaultRowHeight="15.75"/>
  <cols>
    <col min="1" max="1" width="2.7109375" style="63" customWidth="1"/>
    <col min="2" max="2" width="14.5703125" style="63" customWidth="1"/>
    <col min="3" max="3" width="40" style="65" bestFit="1" customWidth="1"/>
    <col min="4" max="4" width="19.28515625" style="63" bestFit="1" customWidth="1"/>
    <col min="5" max="5" width="9.140625" style="63"/>
    <col min="6" max="6" width="21.42578125" style="63" bestFit="1" customWidth="1"/>
    <col min="7" max="7" width="19.28515625" style="63" hidden="1" customWidth="1"/>
    <col min="8" max="8" width="18.140625" style="63" hidden="1" customWidth="1"/>
    <col min="9" max="9" width="10.85546875" style="63" hidden="1" customWidth="1"/>
    <col min="10" max="256" width="9.140625" style="63"/>
    <col min="257" max="257" width="2.7109375" style="63" customWidth="1"/>
    <col min="258" max="258" width="14.5703125" style="63" customWidth="1"/>
    <col min="259" max="259" width="40" style="63" bestFit="1" customWidth="1"/>
    <col min="260" max="260" width="19.28515625" style="63" bestFit="1" customWidth="1"/>
    <col min="261" max="261" width="9.140625" style="63"/>
    <col min="262" max="262" width="21.42578125" style="63" bestFit="1" customWidth="1"/>
    <col min="263" max="263" width="19.28515625" style="63" bestFit="1" customWidth="1"/>
    <col min="264" max="264" width="18.140625" style="63" customWidth="1"/>
    <col min="265" max="265" width="10.85546875" style="63" bestFit="1" customWidth="1"/>
    <col min="266" max="512" width="9.140625" style="63"/>
    <col min="513" max="513" width="2.7109375" style="63" customWidth="1"/>
    <col min="514" max="514" width="14.5703125" style="63" customWidth="1"/>
    <col min="515" max="515" width="40" style="63" bestFit="1" customWidth="1"/>
    <col min="516" max="516" width="19.28515625" style="63" bestFit="1" customWidth="1"/>
    <col min="517" max="517" width="9.140625" style="63"/>
    <col min="518" max="518" width="21.42578125" style="63" bestFit="1" customWidth="1"/>
    <col min="519" max="519" width="19.28515625" style="63" bestFit="1" customWidth="1"/>
    <col min="520" max="520" width="18.140625" style="63" customWidth="1"/>
    <col min="521" max="521" width="10.85546875" style="63" bestFit="1" customWidth="1"/>
    <col min="522" max="768" width="9.140625" style="63"/>
    <col min="769" max="769" width="2.7109375" style="63" customWidth="1"/>
    <col min="770" max="770" width="14.5703125" style="63" customWidth="1"/>
    <col min="771" max="771" width="40" style="63" bestFit="1" customWidth="1"/>
    <col min="772" max="772" width="19.28515625" style="63" bestFit="1" customWidth="1"/>
    <col min="773" max="773" width="9.140625" style="63"/>
    <col min="774" max="774" width="21.42578125" style="63" bestFit="1" customWidth="1"/>
    <col min="775" max="775" width="19.28515625" style="63" bestFit="1" customWidth="1"/>
    <col min="776" max="776" width="18.140625" style="63" customWidth="1"/>
    <col min="777" max="777" width="10.85546875" style="63" bestFit="1" customWidth="1"/>
    <col min="778" max="1024" width="9.140625" style="63"/>
    <col min="1025" max="1025" width="2.7109375" style="63" customWidth="1"/>
    <col min="1026" max="1026" width="14.5703125" style="63" customWidth="1"/>
    <col min="1027" max="1027" width="40" style="63" bestFit="1" customWidth="1"/>
    <col min="1028" max="1028" width="19.28515625" style="63" bestFit="1" customWidth="1"/>
    <col min="1029" max="1029" width="9.140625" style="63"/>
    <col min="1030" max="1030" width="21.42578125" style="63" bestFit="1" customWidth="1"/>
    <col min="1031" max="1031" width="19.28515625" style="63" bestFit="1" customWidth="1"/>
    <col min="1032" max="1032" width="18.140625" style="63" customWidth="1"/>
    <col min="1033" max="1033" width="10.85546875" style="63" bestFit="1" customWidth="1"/>
    <col min="1034" max="1280" width="9.140625" style="63"/>
    <col min="1281" max="1281" width="2.7109375" style="63" customWidth="1"/>
    <col min="1282" max="1282" width="14.5703125" style="63" customWidth="1"/>
    <col min="1283" max="1283" width="40" style="63" bestFit="1" customWidth="1"/>
    <col min="1284" max="1284" width="19.28515625" style="63" bestFit="1" customWidth="1"/>
    <col min="1285" max="1285" width="9.140625" style="63"/>
    <col min="1286" max="1286" width="21.42578125" style="63" bestFit="1" customWidth="1"/>
    <col min="1287" max="1287" width="19.28515625" style="63" bestFit="1" customWidth="1"/>
    <col min="1288" max="1288" width="18.140625" style="63" customWidth="1"/>
    <col min="1289" max="1289" width="10.85546875" style="63" bestFit="1" customWidth="1"/>
    <col min="1290" max="1536" width="9.140625" style="63"/>
    <col min="1537" max="1537" width="2.7109375" style="63" customWidth="1"/>
    <col min="1538" max="1538" width="14.5703125" style="63" customWidth="1"/>
    <col min="1539" max="1539" width="40" style="63" bestFit="1" customWidth="1"/>
    <col min="1540" max="1540" width="19.28515625" style="63" bestFit="1" customWidth="1"/>
    <col min="1541" max="1541" width="9.140625" style="63"/>
    <col min="1542" max="1542" width="21.42578125" style="63" bestFit="1" customWidth="1"/>
    <col min="1543" max="1543" width="19.28515625" style="63" bestFit="1" customWidth="1"/>
    <col min="1544" max="1544" width="18.140625" style="63" customWidth="1"/>
    <col min="1545" max="1545" width="10.85546875" style="63" bestFit="1" customWidth="1"/>
    <col min="1546" max="1792" width="9.140625" style="63"/>
    <col min="1793" max="1793" width="2.7109375" style="63" customWidth="1"/>
    <col min="1794" max="1794" width="14.5703125" style="63" customWidth="1"/>
    <col min="1795" max="1795" width="40" style="63" bestFit="1" customWidth="1"/>
    <col min="1796" max="1796" width="19.28515625" style="63" bestFit="1" customWidth="1"/>
    <col min="1797" max="1797" width="9.140625" style="63"/>
    <col min="1798" max="1798" width="21.42578125" style="63" bestFit="1" customWidth="1"/>
    <col min="1799" max="1799" width="19.28515625" style="63" bestFit="1" customWidth="1"/>
    <col min="1800" max="1800" width="18.140625" style="63" customWidth="1"/>
    <col min="1801" max="1801" width="10.85546875" style="63" bestFit="1" customWidth="1"/>
    <col min="1802" max="2048" width="9.140625" style="63"/>
    <col min="2049" max="2049" width="2.7109375" style="63" customWidth="1"/>
    <col min="2050" max="2050" width="14.5703125" style="63" customWidth="1"/>
    <col min="2051" max="2051" width="40" style="63" bestFit="1" customWidth="1"/>
    <col min="2052" max="2052" width="19.28515625" style="63" bestFit="1" customWidth="1"/>
    <col min="2053" max="2053" width="9.140625" style="63"/>
    <col min="2054" max="2054" width="21.42578125" style="63" bestFit="1" customWidth="1"/>
    <col min="2055" max="2055" width="19.28515625" style="63" bestFit="1" customWidth="1"/>
    <col min="2056" max="2056" width="18.140625" style="63" customWidth="1"/>
    <col min="2057" max="2057" width="10.85546875" style="63" bestFit="1" customWidth="1"/>
    <col min="2058" max="2304" width="9.140625" style="63"/>
    <col min="2305" max="2305" width="2.7109375" style="63" customWidth="1"/>
    <col min="2306" max="2306" width="14.5703125" style="63" customWidth="1"/>
    <col min="2307" max="2307" width="40" style="63" bestFit="1" customWidth="1"/>
    <col min="2308" max="2308" width="19.28515625" style="63" bestFit="1" customWidth="1"/>
    <col min="2309" max="2309" width="9.140625" style="63"/>
    <col min="2310" max="2310" width="21.42578125" style="63" bestFit="1" customWidth="1"/>
    <col min="2311" max="2311" width="19.28515625" style="63" bestFit="1" customWidth="1"/>
    <col min="2312" max="2312" width="18.140625" style="63" customWidth="1"/>
    <col min="2313" max="2313" width="10.85546875" style="63" bestFit="1" customWidth="1"/>
    <col min="2314" max="2560" width="9.140625" style="63"/>
    <col min="2561" max="2561" width="2.7109375" style="63" customWidth="1"/>
    <col min="2562" max="2562" width="14.5703125" style="63" customWidth="1"/>
    <col min="2563" max="2563" width="40" style="63" bestFit="1" customWidth="1"/>
    <col min="2564" max="2564" width="19.28515625" style="63" bestFit="1" customWidth="1"/>
    <col min="2565" max="2565" width="9.140625" style="63"/>
    <col min="2566" max="2566" width="21.42578125" style="63" bestFit="1" customWidth="1"/>
    <col min="2567" max="2567" width="19.28515625" style="63" bestFit="1" customWidth="1"/>
    <col min="2568" max="2568" width="18.140625" style="63" customWidth="1"/>
    <col min="2569" max="2569" width="10.85546875" style="63" bestFit="1" customWidth="1"/>
    <col min="2570" max="2816" width="9.140625" style="63"/>
    <col min="2817" max="2817" width="2.7109375" style="63" customWidth="1"/>
    <col min="2818" max="2818" width="14.5703125" style="63" customWidth="1"/>
    <col min="2819" max="2819" width="40" style="63" bestFit="1" customWidth="1"/>
    <col min="2820" max="2820" width="19.28515625" style="63" bestFit="1" customWidth="1"/>
    <col min="2821" max="2821" width="9.140625" style="63"/>
    <col min="2822" max="2822" width="21.42578125" style="63" bestFit="1" customWidth="1"/>
    <col min="2823" max="2823" width="19.28515625" style="63" bestFit="1" customWidth="1"/>
    <col min="2824" max="2824" width="18.140625" style="63" customWidth="1"/>
    <col min="2825" max="2825" width="10.85546875" style="63" bestFit="1" customWidth="1"/>
    <col min="2826" max="3072" width="9.140625" style="63"/>
    <col min="3073" max="3073" width="2.7109375" style="63" customWidth="1"/>
    <col min="3074" max="3074" width="14.5703125" style="63" customWidth="1"/>
    <col min="3075" max="3075" width="40" style="63" bestFit="1" customWidth="1"/>
    <col min="3076" max="3076" width="19.28515625" style="63" bestFit="1" customWidth="1"/>
    <col min="3077" max="3077" width="9.140625" style="63"/>
    <col min="3078" max="3078" width="21.42578125" style="63" bestFit="1" customWidth="1"/>
    <col min="3079" max="3079" width="19.28515625" style="63" bestFit="1" customWidth="1"/>
    <col min="3080" max="3080" width="18.140625" style="63" customWidth="1"/>
    <col min="3081" max="3081" width="10.85546875" style="63" bestFit="1" customWidth="1"/>
    <col min="3082" max="3328" width="9.140625" style="63"/>
    <col min="3329" max="3329" width="2.7109375" style="63" customWidth="1"/>
    <col min="3330" max="3330" width="14.5703125" style="63" customWidth="1"/>
    <col min="3331" max="3331" width="40" style="63" bestFit="1" customWidth="1"/>
    <col min="3332" max="3332" width="19.28515625" style="63" bestFit="1" customWidth="1"/>
    <col min="3333" max="3333" width="9.140625" style="63"/>
    <col min="3334" max="3334" width="21.42578125" style="63" bestFit="1" customWidth="1"/>
    <col min="3335" max="3335" width="19.28515625" style="63" bestFit="1" customWidth="1"/>
    <col min="3336" max="3336" width="18.140625" style="63" customWidth="1"/>
    <col min="3337" max="3337" width="10.85546875" style="63" bestFit="1" customWidth="1"/>
    <col min="3338" max="3584" width="9.140625" style="63"/>
    <col min="3585" max="3585" width="2.7109375" style="63" customWidth="1"/>
    <col min="3586" max="3586" width="14.5703125" style="63" customWidth="1"/>
    <col min="3587" max="3587" width="40" style="63" bestFit="1" customWidth="1"/>
    <col min="3588" max="3588" width="19.28515625" style="63" bestFit="1" customWidth="1"/>
    <col min="3589" max="3589" width="9.140625" style="63"/>
    <col min="3590" max="3590" width="21.42578125" style="63" bestFit="1" customWidth="1"/>
    <col min="3591" max="3591" width="19.28515625" style="63" bestFit="1" customWidth="1"/>
    <col min="3592" max="3592" width="18.140625" style="63" customWidth="1"/>
    <col min="3593" max="3593" width="10.85546875" style="63" bestFit="1" customWidth="1"/>
    <col min="3594" max="3840" width="9.140625" style="63"/>
    <col min="3841" max="3841" width="2.7109375" style="63" customWidth="1"/>
    <col min="3842" max="3842" width="14.5703125" style="63" customWidth="1"/>
    <col min="3843" max="3843" width="40" style="63" bestFit="1" customWidth="1"/>
    <col min="3844" max="3844" width="19.28515625" style="63" bestFit="1" customWidth="1"/>
    <col min="3845" max="3845" width="9.140625" style="63"/>
    <col min="3846" max="3846" width="21.42578125" style="63" bestFit="1" customWidth="1"/>
    <col min="3847" max="3847" width="19.28515625" style="63" bestFit="1" customWidth="1"/>
    <col min="3848" max="3848" width="18.140625" style="63" customWidth="1"/>
    <col min="3849" max="3849" width="10.85546875" style="63" bestFit="1" customWidth="1"/>
    <col min="3850" max="4096" width="9.140625" style="63"/>
    <col min="4097" max="4097" width="2.7109375" style="63" customWidth="1"/>
    <col min="4098" max="4098" width="14.5703125" style="63" customWidth="1"/>
    <col min="4099" max="4099" width="40" style="63" bestFit="1" customWidth="1"/>
    <col min="4100" max="4100" width="19.28515625" style="63" bestFit="1" customWidth="1"/>
    <col min="4101" max="4101" width="9.140625" style="63"/>
    <col min="4102" max="4102" width="21.42578125" style="63" bestFit="1" customWidth="1"/>
    <col min="4103" max="4103" width="19.28515625" style="63" bestFit="1" customWidth="1"/>
    <col min="4104" max="4104" width="18.140625" style="63" customWidth="1"/>
    <col min="4105" max="4105" width="10.85546875" style="63" bestFit="1" customWidth="1"/>
    <col min="4106" max="4352" width="9.140625" style="63"/>
    <col min="4353" max="4353" width="2.7109375" style="63" customWidth="1"/>
    <col min="4354" max="4354" width="14.5703125" style="63" customWidth="1"/>
    <col min="4355" max="4355" width="40" style="63" bestFit="1" customWidth="1"/>
    <col min="4356" max="4356" width="19.28515625" style="63" bestFit="1" customWidth="1"/>
    <col min="4357" max="4357" width="9.140625" style="63"/>
    <col min="4358" max="4358" width="21.42578125" style="63" bestFit="1" customWidth="1"/>
    <col min="4359" max="4359" width="19.28515625" style="63" bestFit="1" customWidth="1"/>
    <col min="4360" max="4360" width="18.140625" style="63" customWidth="1"/>
    <col min="4361" max="4361" width="10.85546875" style="63" bestFit="1" customWidth="1"/>
    <col min="4362" max="4608" width="9.140625" style="63"/>
    <col min="4609" max="4609" width="2.7109375" style="63" customWidth="1"/>
    <col min="4610" max="4610" width="14.5703125" style="63" customWidth="1"/>
    <col min="4611" max="4611" width="40" style="63" bestFit="1" customWidth="1"/>
    <col min="4612" max="4612" width="19.28515625" style="63" bestFit="1" customWidth="1"/>
    <col min="4613" max="4613" width="9.140625" style="63"/>
    <col min="4614" max="4614" width="21.42578125" style="63" bestFit="1" customWidth="1"/>
    <col min="4615" max="4615" width="19.28515625" style="63" bestFit="1" customWidth="1"/>
    <col min="4616" max="4616" width="18.140625" style="63" customWidth="1"/>
    <col min="4617" max="4617" width="10.85546875" style="63" bestFit="1" customWidth="1"/>
    <col min="4618" max="4864" width="9.140625" style="63"/>
    <col min="4865" max="4865" width="2.7109375" style="63" customWidth="1"/>
    <col min="4866" max="4866" width="14.5703125" style="63" customWidth="1"/>
    <col min="4867" max="4867" width="40" style="63" bestFit="1" customWidth="1"/>
    <col min="4868" max="4868" width="19.28515625" style="63" bestFit="1" customWidth="1"/>
    <col min="4869" max="4869" width="9.140625" style="63"/>
    <col min="4870" max="4870" width="21.42578125" style="63" bestFit="1" customWidth="1"/>
    <col min="4871" max="4871" width="19.28515625" style="63" bestFit="1" customWidth="1"/>
    <col min="4872" max="4872" width="18.140625" style="63" customWidth="1"/>
    <col min="4873" max="4873" width="10.85546875" style="63" bestFit="1" customWidth="1"/>
    <col min="4874" max="5120" width="9.140625" style="63"/>
    <col min="5121" max="5121" width="2.7109375" style="63" customWidth="1"/>
    <col min="5122" max="5122" width="14.5703125" style="63" customWidth="1"/>
    <col min="5123" max="5123" width="40" style="63" bestFit="1" customWidth="1"/>
    <col min="5124" max="5124" width="19.28515625" style="63" bestFit="1" customWidth="1"/>
    <col min="5125" max="5125" width="9.140625" style="63"/>
    <col min="5126" max="5126" width="21.42578125" style="63" bestFit="1" customWidth="1"/>
    <col min="5127" max="5127" width="19.28515625" style="63" bestFit="1" customWidth="1"/>
    <col min="5128" max="5128" width="18.140625" style="63" customWidth="1"/>
    <col min="5129" max="5129" width="10.85546875" style="63" bestFit="1" customWidth="1"/>
    <col min="5130" max="5376" width="9.140625" style="63"/>
    <col min="5377" max="5377" width="2.7109375" style="63" customWidth="1"/>
    <col min="5378" max="5378" width="14.5703125" style="63" customWidth="1"/>
    <col min="5379" max="5379" width="40" style="63" bestFit="1" customWidth="1"/>
    <col min="5380" max="5380" width="19.28515625" style="63" bestFit="1" customWidth="1"/>
    <col min="5381" max="5381" width="9.140625" style="63"/>
    <col min="5382" max="5382" width="21.42578125" style="63" bestFit="1" customWidth="1"/>
    <col min="5383" max="5383" width="19.28515625" style="63" bestFit="1" customWidth="1"/>
    <col min="5384" max="5384" width="18.140625" style="63" customWidth="1"/>
    <col min="5385" max="5385" width="10.85546875" style="63" bestFit="1" customWidth="1"/>
    <col min="5386" max="5632" width="9.140625" style="63"/>
    <col min="5633" max="5633" width="2.7109375" style="63" customWidth="1"/>
    <col min="5634" max="5634" width="14.5703125" style="63" customWidth="1"/>
    <col min="5635" max="5635" width="40" style="63" bestFit="1" customWidth="1"/>
    <col min="5636" max="5636" width="19.28515625" style="63" bestFit="1" customWidth="1"/>
    <col min="5637" max="5637" width="9.140625" style="63"/>
    <col min="5638" max="5638" width="21.42578125" style="63" bestFit="1" customWidth="1"/>
    <col min="5639" max="5639" width="19.28515625" style="63" bestFit="1" customWidth="1"/>
    <col min="5640" max="5640" width="18.140625" style="63" customWidth="1"/>
    <col min="5641" max="5641" width="10.85546875" style="63" bestFit="1" customWidth="1"/>
    <col min="5642" max="5888" width="9.140625" style="63"/>
    <col min="5889" max="5889" width="2.7109375" style="63" customWidth="1"/>
    <col min="5890" max="5890" width="14.5703125" style="63" customWidth="1"/>
    <col min="5891" max="5891" width="40" style="63" bestFit="1" customWidth="1"/>
    <col min="5892" max="5892" width="19.28515625" style="63" bestFit="1" customWidth="1"/>
    <col min="5893" max="5893" width="9.140625" style="63"/>
    <col min="5894" max="5894" width="21.42578125" style="63" bestFit="1" customWidth="1"/>
    <col min="5895" max="5895" width="19.28515625" style="63" bestFit="1" customWidth="1"/>
    <col min="5896" max="5896" width="18.140625" style="63" customWidth="1"/>
    <col min="5897" max="5897" width="10.85546875" style="63" bestFit="1" customWidth="1"/>
    <col min="5898" max="6144" width="9.140625" style="63"/>
    <col min="6145" max="6145" width="2.7109375" style="63" customWidth="1"/>
    <col min="6146" max="6146" width="14.5703125" style="63" customWidth="1"/>
    <col min="6147" max="6147" width="40" style="63" bestFit="1" customWidth="1"/>
    <col min="6148" max="6148" width="19.28515625" style="63" bestFit="1" customWidth="1"/>
    <col min="6149" max="6149" width="9.140625" style="63"/>
    <col min="6150" max="6150" width="21.42578125" style="63" bestFit="1" customWidth="1"/>
    <col min="6151" max="6151" width="19.28515625" style="63" bestFit="1" customWidth="1"/>
    <col min="6152" max="6152" width="18.140625" style="63" customWidth="1"/>
    <col min="6153" max="6153" width="10.85546875" style="63" bestFit="1" customWidth="1"/>
    <col min="6154" max="6400" width="9.140625" style="63"/>
    <col min="6401" max="6401" width="2.7109375" style="63" customWidth="1"/>
    <col min="6402" max="6402" width="14.5703125" style="63" customWidth="1"/>
    <col min="6403" max="6403" width="40" style="63" bestFit="1" customWidth="1"/>
    <col min="6404" max="6404" width="19.28515625" style="63" bestFit="1" customWidth="1"/>
    <col min="6405" max="6405" width="9.140625" style="63"/>
    <col min="6406" max="6406" width="21.42578125" style="63" bestFit="1" customWidth="1"/>
    <col min="6407" max="6407" width="19.28515625" style="63" bestFit="1" customWidth="1"/>
    <col min="6408" max="6408" width="18.140625" style="63" customWidth="1"/>
    <col min="6409" max="6409" width="10.85546875" style="63" bestFit="1" customWidth="1"/>
    <col min="6410" max="6656" width="9.140625" style="63"/>
    <col min="6657" max="6657" width="2.7109375" style="63" customWidth="1"/>
    <col min="6658" max="6658" width="14.5703125" style="63" customWidth="1"/>
    <col min="6659" max="6659" width="40" style="63" bestFit="1" customWidth="1"/>
    <col min="6660" max="6660" width="19.28515625" style="63" bestFit="1" customWidth="1"/>
    <col min="6661" max="6661" width="9.140625" style="63"/>
    <col min="6662" max="6662" width="21.42578125" style="63" bestFit="1" customWidth="1"/>
    <col min="6663" max="6663" width="19.28515625" style="63" bestFit="1" customWidth="1"/>
    <col min="6664" max="6664" width="18.140625" style="63" customWidth="1"/>
    <col min="6665" max="6665" width="10.85546875" style="63" bestFit="1" customWidth="1"/>
    <col min="6666" max="6912" width="9.140625" style="63"/>
    <col min="6913" max="6913" width="2.7109375" style="63" customWidth="1"/>
    <col min="6914" max="6914" width="14.5703125" style="63" customWidth="1"/>
    <col min="6915" max="6915" width="40" style="63" bestFit="1" customWidth="1"/>
    <col min="6916" max="6916" width="19.28515625" style="63" bestFit="1" customWidth="1"/>
    <col min="6917" max="6917" width="9.140625" style="63"/>
    <col min="6918" max="6918" width="21.42578125" style="63" bestFit="1" customWidth="1"/>
    <col min="6919" max="6919" width="19.28515625" style="63" bestFit="1" customWidth="1"/>
    <col min="6920" max="6920" width="18.140625" style="63" customWidth="1"/>
    <col min="6921" max="6921" width="10.85546875" style="63" bestFit="1" customWidth="1"/>
    <col min="6922" max="7168" width="9.140625" style="63"/>
    <col min="7169" max="7169" width="2.7109375" style="63" customWidth="1"/>
    <col min="7170" max="7170" width="14.5703125" style="63" customWidth="1"/>
    <col min="7171" max="7171" width="40" style="63" bestFit="1" customWidth="1"/>
    <col min="7172" max="7172" width="19.28515625" style="63" bestFit="1" customWidth="1"/>
    <col min="7173" max="7173" width="9.140625" style="63"/>
    <col min="7174" max="7174" width="21.42578125" style="63" bestFit="1" customWidth="1"/>
    <col min="7175" max="7175" width="19.28515625" style="63" bestFit="1" customWidth="1"/>
    <col min="7176" max="7176" width="18.140625" style="63" customWidth="1"/>
    <col min="7177" max="7177" width="10.85546875" style="63" bestFit="1" customWidth="1"/>
    <col min="7178" max="7424" width="9.140625" style="63"/>
    <col min="7425" max="7425" width="2.7109375" style="63" customWidth="1"/>
    <col min="7426" max="7426" width="14.5703125" style="63" customWidth="1"/>
    <col min="7427" max="7427" width="40" style="63" bestFit="1" customWidth="1"/>
    <col min="7428" max="7428" width="19.28515625" style="63" bestFit="1" customWidth="1"/>
    <col min="7429" max="7429" width="9.140625" style="63"/>
    <col min="7430" max="7430" width="21.42578125" style="63" bestFit="1" customWidth="1"/>
    <col min="7431" max="7431" width="19.28515625" style="63" bestFit="1" customWidth="1"/>
    <col min="7432" max="7432" width="18.140625" style="63" customWidth="1"/>
    <col min="7433" max="7433" width="10.85546875" style="63" bestFit="1" customWidth="1"/>
    <col min="7434" max="7680" width="9.140625" style="63"/>
    <col min="7681" max="7681" width="2.7109375" style="63" customWidth="1"/>
    <col min="7682" max="7682" width="14.5703125" style="63" customWidth="1"/>
    <col min="7683" max="7683" width="40" style="63" bestFit="1" customWidth="1"/>
    <col min="7684" max="7684" width="19.28515625" style="63" bestFit="1" customWidth="1"/>
    <col min="7685" max="7685" width="9.140625" style="63"/>
    <col min="7686" max="7686" width="21.42578125" style="63" bestFit="1" customWidth="1"/>
    <col min="7687" max="7687" width="19.28515625" style="63" bestFit="1" customWidth="1"/>
    <col min="7688" max="7688" width="18.140625" style="63" customWidth="1"/>
    <col min="7689" max="7689" width="10.85546875" style="63" bestFit="1" customWidth="1"/>
    <col min="7690" max="7936" width="9.140625" style="63"/>
    <col min="7937" max="7937" width="2.7109375" style="63" customWidth="1"/>
    <col min="7938" max="7938" width="14.5703125" style="63" customWidth="1"/>
    <col min="7939" max="7939" width="40" style="63" bestFit="1" customWidth="1"/>
    <col min="7940" max="7940" width="19.28515625" style="63" bestFit="1" customWidth="1"/>
    <col min="7941" max="7941" width="9.140625" style="63"/>
    <col min="7942" max="7942" width="21.42578125" style="63" bestFit="1" customWidth="1"/>
    <col min="7943" max="7943" width="19.28515625" style="63" bestFit="1" customWidth="1"/>
    <col min="7944" max="7944" width="18.140625" style="63" customWidth="1"/>
    <col min="7945" max="7945" width="10.85546875" style="63" bestFit="1" customWidth="1"/>
    <col min="7946" max="8192" width="9.140625" style="63"/>
    <col min="8193" max="8193" width="2.7109375" style="63" customWidth="1"/>
    <col min="8194" max="8194" width="14.5703125" style="63" customWidth="1"/>
    <col min="8195" max="8195" width="40" style="63" bestFit="1" customWidth="1"/>
    <col min="8196" max="8196" width="19.28515625" style="63" bestFit="1" customWidth="1"/>
    <col min="8197" max="8197" width="9.140625" style="63"/>
    <col min="8198" max="8198" width="21.42578125" style="63" bestFit="1" customWidth="1"/>
    <col min="8199" max="8199" width="19.28515625" style="63" bestFit="1" customWidth="1"/>
    <col min="8200" max="8200" width="18.140625" style="63" customWidth="1"/>
    <col min="8201" max="8201" width="10.85546875" style="63" bestFit="1" customWidth="1"/>
    <col min="8202" max="8448" width="9.140625" style="63"/>
    <col min="8449" max="8449" width="2.7109375" style="63" customWidth="1"/>
    <col min="8450" max="8450" width="14.5703125" style="63" customWidth="1"/>
    <col min="8451" max="8451" width="40" style="63" bestFit="1" customWidth="1"/>
    <col min="8452" max="8452" width="19.28515625" style="63" bestFit="1" customWidth="1"/>
    <col min="8453" max="8453" width="9.140625" style="63"/>
    <col min="8454" max="8454" width="21.42578125" style="63" bestFit="1" customWidth="1"/>
    <col min="8455" max="8455" width="19.28515625" style="63" bestFit="1" customWidth="1"/>
    <col min="8456" max="8456" width="18.140625" style="63" customWidth="1"/>
    <col min="8457" max="8457" width="10.85546875" style="63" bestFit="1" customWidth="1"/>
    <col min="8458" max="8704" width="9.140625" style="63"/>
    <col min="8705" max="8705" width="2.7109375" style="63" customWidth="1"/>
    <col min="8706" max="8706" width="14.5703125" style="63" customWidth="1"/>
    <col min="8707" max="8707" width="40" style="63" bestFit="1" customWidth="1"/>
    <col min="8708" max="8708" width="19.28515625" style="63" bestFit="1" customWidth="1"/>
    <col min="8709" max="8709" width="9.140625" style="63"/>
    <col min="8710" max="8710" width="21.42578125" style="63" bestFit="1" customWidth="1"/>
    <col min="8711" max="8711" width="19.28515625" style="63" bestFit="1" customWidth="1"/>
    <col min="8712" max="8712" width="18.140625" style="63" customWidth="1"/>
    <col min="8713" max="8713" width="10.85546875" style="63" bestFit="1" customWidth="1"/>
    <col min="8714" max="8960" width="9.140625" style="63"/>
    <col min="8961" max="8961" width="2.7109375" style="63" customWidth="1"/>
    <col min="8962" max="8962" width="14.5703125" style="63" customWidth="1"/>
    <col min="8963" max="8963" width="40" style="63" bestFit="1" customWidth="1"/>
    <col min="8964" max="8964" width="19.28515625" style="63" bestFit="1" customWidth="1"/>
    <col min="8965" max="8965" width="9.140625" style="63"/>
    <col min="8966" max="8966" width="21.42578125" style="63" bestFit="1" customWidth="1"/>
    <col min="8967" max="8967" width="19.28515625" style="63" bestFit="1" customWidth="1"/>
    <col min="8968" max="8968" width="18.140625" style="63" customWidth="1"/>
    <col min="8969" max="8969" width="10.85546875" style="63" bestFit="1" customWidth="1"/>
    <col min="8970" max="9216" width="9.140625" style="63"/>
    <col min="9217" max="9217" width="2.7109375" style="63" customWidth="1"/>
    <col min="9218" max="9218" width="14.5703125" style="63" customWidth="1"/>
    <col min="9219" max="9219" width="40" style="63" bestFit="1" customWidth="1"/>
    <col min="9220" max="9220" width="19.28515625" style="63" bestFit="1" customWidth="1"/>
    <col min="9221" max="9221" width="9.140625" style="63"/>
    <col min="9222" max="9222" width="21.42578125" style="63" bestFit="1" customWidth="1"/>
    <col min="9223" max="9223" width="19.28515625" style="63" bestFit="1" customWidth="1"/>
    <col min="9224" max="9224" width="18.140625" style="63" customWidth="1"/>
    <col min="9225" max="9225" width="10.85546875" style="63" bestFit="1" customWidth="1"/>
    <col min="9226" max="9472" width="9.140625" style="63"/>
    <col min="9473" max="9473" width="2.7109375" style="63" customWidth="1"/>
    <col min="9474" max="9474" width="14.5703125" style="63" customWidth="1"/>
    <col min="9475" max="9475" width="40" style="63" bestFit="1" customWidth="1"/>
    <col min="9476" max="9476" width="19.28515625" style="63" bestFit="1" customWidth="1"/>
    <col min="9477" max="9477" width="9.140625" style="63"/>
    <col min="9478" max="9478" width="21.42578125" style="63" bestFit="1" customWidth="1"/>
    <col min="9479" max="9479" width="19.28515625" style="63" bestFit="1" customWidth="1"/>
    <col min="9480" max="9480" width="18.140625" style="63" customWidth="1"/>
    <col min="9481" max="9481" width="10.85546875" style="63" bestFit="1" customWidth="1"/>
    <col min="9482" max="9728" width="9.140625" style="63"/>
    <col min="9729" max="9729" width="2.7109375" style="63" customWidth="1"/>
    <col min="9730" max="9730" width="14.5703125" style="63" customWidth="1"/>
    <col min="9731" max="9731" width="40" style="63" bestFit="1" customWidth="1"/>
    <col min="9732" max="9732" width="19.28515625" style="63" bestFit="1" customWidth="1"/>
    <col min="9733" max="9733" width="9.140625" style="63"/>
    <col min="9734" max="9734" width="21.42578125" style="63" bestFit="1" customWidth="1"/>
    <col min="9735" max="9735" width="19.28515625" style="63" bestFit="1" customWidth="1"/>
    <col min="9736" max="9736" width="18.140625" style="63" customWidth="1"/>
    <col min="9737" max="9737" width="10.85546875" style="63" bestFit="1" customWidth="1"/>
    <col min="9738" max="9984" width="9.140625" style="63"/>
    <col min="9985" max="9985" width="2.7109375" style="63" customWidth="1"/>
    <col min="9986" max="9986" width="14.5703125" style="63" customWidth="1"/>
    <col min="9987" max="9987" width="40" style="63" bestFit="1" customWidth="1"/>
    <col min="9988" max="9988" width="19.28515625" style="63" bestFit="1" customWidth="1"/>
    <col min="9989" max="9989" width="9.140625" style="63"/>
    <col min="9990" max="9990" width="21.42578125" style="63" bestFit="1" customWidth="1"/>
    <col min="9991" max="9991" width="19.28515625" style="63" bestFit="1" customWidth="1"/>
    <col min="9992" max="9992" width="18.140625" style="63" customWidth="1"/>
    <col min="9993" max="9993" width="10.85546875" style="63" bestFit="1" customWidth="1"/>
    <col min="9994" max="10240" width="9.140625" style="63"/>
    <col min="10241" max="10241" width="2.7109375" style="63" customWidth="1"/>
    <col min="10242" max="10242" width="14.5703125" style="63" customWidth="1"/>
    <col min="10243" max="10243" width="40" style="63" bestFit="1" customWidth="1"/>
    <col min="10244" max="10244" width="19.28515625" style="63" bestFit="1" customWidth="1"/>
    <col min="10245" max="10245" width="9.140625" style="63"/>
    <col min="10246" max="10246" width="21.42578125" style="63" bestFit="1" customWidth="1"/>
    <col min="10247" max="10247" width="19.28515625" style="63" bestFit="1" customWidth="1"/>
    <col min="10248" max="10248" width="18.140625" style="63" customWidth="1"/>
    <col min="10249" max="10249" width="10.85546875" style="63" bestFit="1" customWidth="1"/>
    <col min="10250" max="10496" width="9.140625" style="63"/>
    <col min="10497" max="10497" width="2.7109375" style="63" customWidth="1"/>
    <col min="10498" max="10498" width="14.5703125" style="63" customWidth="1"/>
    <col min="10499" max="10499" width="40" style="63" bestFit="1" customWidth="1"/>
    <col min="10500" max="10500" width="19.28515625" style="63" bestFit="1" customWidth="1"/>
    <col min="10501" max="10501" width="9.140625" style="63"/>
    <col min="10502" max="10502" width="21.42578125" style="63" bestFit="1" customWidth="1"/>
    <col min="10503" max="10503" width="19.28515625" style="63" bestFit="1" customWidth="1"/>
    <col min="10504" max="10504" width="18.140625" style="63" customWidth="1"/>
    <col min="10505" max="10505" width="10.85546875" style="63" bestFit="1" customWidth="1"/>
    <col min="10506" max="10752" width="9.140625" style="63"/>
    <col min="10753" max="10753" width="2.7109375" style="63" customWidth="1"/>
    <col min="10754" max="10754" width="14.5703125" style="63" customWidth="1"/>
    <col min="10755" max="10755" width="40" style="63" bestFit="1" customWidth="1"/>
    <col min="10756" max="10756" width="19.28515625" style="63" bestFit="1" customWidth="1"/>
    <col min="10757" max="10757" width="9.140625" style="63"/>
    <col min="10758" max="10758" width="21.42578125" style="63" bestFit="1" customWidth="1"/>
    <col min="10759" max="10759" width="19.28515625" style="63" bestFit="1" customWidth="1"/>
    <col min="10760" max="10760" width="18.140625" style="63" customWidth="1"/>
    <col min="10761" max="10761" width="10.85546875" style="63" bestFit="1" customWidth="1"/>
    <col min="10762" max="11008" width="9.140625" style="63"/>
    <col min="11009" max="11009" width="2.7109375" style="63" customWidth="1"/>
    <col min="11010" max="11010" width="14.5703125" style="63" customWidth="1"/>
    <col min="11011" max="11011" width="40" style="63" bestFit="1" customWidth="1"/>
    <col min="11012" max="11012" width="19.28515625" style="63" bestFit="1" customWidth="1"/>
    <col min="11013" max="11013" width="9.140625" style="63"/>
    <col min="11014" max="11014" width="21.42578125" style="63" bestFit="1" customWidth="1"/>
    <col min="11015" max="11015" width="19.28515625" style="63" bestFit="1" customWidth="1"/>
    <col min="11016" max="11016" width="18.140625" style="63" customWidth="1"/>
    <col min="11017" max="11017" width="10.85546875" style="63" bestFit="1" customWidth="1"/>
    <col min="11018" max="11264" width="9.140625" style="63"/>
    <col min="11265" max="11265" width="2.7109375" style="63" customWidth="1"/>
    <col min="11266" max="11266" width="14.5703125" style="63" customWidth="1"/>
    <col min="11267" max="11267" width="40" style="63" bestFit="1" customWidth="1"/>
    <col min="11268" max="11268" width="19.28515625" style="63" bestFit="1" customWidth="1"/>
    <col min="11269" max="11269" width="9.140625" style="63"/>
    <col min="11270" max="11270" width="21.42578125" style="63" bestFit="1" customWidth="1"/>
    <col min="11271" max="11271" width="19.28515625" style="63" bestFit="1" customWidth="1"/>
    <col min="11272" max="11272" width="18.140625" style="63" customWidth="1"/>
    <col min="11273" max="11273" width="10.85546875" style="63" bestFit="1" customWidth="1"/>
    <col min="11274" max="11520" width="9.140625" style="63"/>
    <col min="11521" max="11521" width="2.7109375" style="63" customWidth="1"/>
    <col min="11522" max="11522" width="14.5703125" style="63" customWidth="1"/>
    <col min="11523" max="11523" width="40" style="63" bestFit="1" customWidth="1"/>
    <col min="11524" max="11524" width="19.28515625" style="63" bestFit="1" customWidth="1"/>
    <col min="11525" max="11525" width="9.140625" style="63"/>
    <col min="11526" max="11526" width="21.42578125" style="63" bestFit="1" customWidth="1"/>
    <col min="11527" max="11527" width="19.28515625" style="63" bestFit="1" customWidth="1"/>
    <col min="11528" max="11528" width="18.140625" style="63" customWidth="1"/>
    <col min="11529" max="11529" width="10.85546875" style="63" bestFit="1" customWidth="1"/>
    <col min="11530" max="11776" width="9.140625" style="63"/>
    <col min="11777" max="11777" width="2.7109375" style="63" customWidth="1"/>
    <col min="11778" max="11778" width="14.5703125" style="63" customWidth="1"/>
    <col min="11779" max="11779" width="40" style="63" bestFit="1" customWidth="1"/>
    <col min="11780" max="11780" width="19.28515625" style="63" bestFit="1" customWidth="1"/>
    <col min="11781" max="11781" width="9.140625" style="63"/>
    <col min="11782" max="11782" width="21.42578125" style="63" bestFit="1" customWidth="1"/>
    <col min="11783" max="11783" width="19.28515625" style="63" bestFit="1" customWidth="1"/>
    <col min="11784" max="11784" width="18.140625" style="63" customWidth="1"/>
    <col min="11785" max="11785" width="10.85546875" style="63" bestFit="1" customWidth="1"/>
    <col min="11786" max="12032" width="9.140625" style="63"/>
    <col min="12033" max="12033" width="2.7109375" style="63" customWidth="1"/>
    <col min="12034" max="12034" width="14.5703125" style="63" customWidth="1"/>
    <col min="12035" max="12035" width="40" style="63" bestFit="1" customWidth="1"/>
    <col min="12036" max="12036" width="19.28515625" style="63" bestFit="1" customWidth="1"/>
    <col min="12037" max="12037" width="9.140625" style="63"/>
    <col min="12038" max="12038" width="21.42578125" style="63" bestFit="1" customWidth="1"/>
    <col min="12039" max="12039" width="19.28515625" style="63" bestFit="1" customWidth="1"/>
    <col min="12040" max="12040" width="18.140625" style="63" customWidth="1"/>
    <col min="12041" max="12041" width="10.85546875" style="63" bestFit="1" customWidth="1"/>
    <col min="12042" max="12288" width="9.140625" style="63"/>
    <col min="12289" max="12289" width="2.7109375" style="63" customWidth="1"/>
    <col min="12290" max="12290" width="14.5703125" style="63" customWidth="1"/>
    <col min="12291" max="12291" width="40" style="63" bestFit="1" customWidth="1"/>
    <col min="12292" max="12292" width="19.28515625" style="63" bestFit="1" customWidth="1"/>
    <col min="12293" max="12293" width="9.140625" style="63"/>
    <col min="12294" max="12294" width="21.42578125" style="63" bestFit="1" customWidth="1"/>
    <col min="12295" max="12295" width="19.28515625" style="63" bestFit="1" customWidth="1"/>
    <col min="12296" max="12296" width="18.140625" style="63" customWidth="1"/>
    <col min="12297" max="12297" width="10.85546875" style="63" bestFit="1" customWidth="1"/>
    <col min="12298" max="12544" width="9.140625" style="63"/>
    <col min="12545" max="12545" width="2.7109375" style="63" customWidth="1"/>
    <col min="12546" max="12546" width="14.5703125" style="63" customWidth="1"/>
    <col min="12547" max="12547" width="40" style="63" bestFit="1" customWidth="1"/>
    <col min="12548" max="12548" width="19.28515625" style="63" bestFit="1" customWidth="1"/>
    <col min="12549" max="12549" width="9.140625" style="63"/>
    <col min="12550" max="12550" width="21.42578125" style="63" bestFit="1" customWidth="1"/>
    <col min="12551" max="12551" width="19.28515625" style="63" bestFit="1" customWidth="1"/>
    <col min="12552" max="12552" width="18.140625" style="63" customWidth="1"/>
    <col min="12553" max="12553" width="10.85546875" style="63" bestFit="1" customWidth="1"/>
    <col min="12554" max="12800" width="9.140625" style="63"/>
    <col min="12801" max="12801" width="2.7109375" style="63" customWidth="1"/>
    <col min="12802" max="12802" width="14.5703125" style="63" customWidth="1"/>
    <col min="12803" max="12803" width="40" style="63" bestFit="1" customWidth="1"/>
    <col min="12804" max="12804" width="19.28515625" style="63" bestFit="1" customWidth="1"/>
    <col min="12805" max="12805" width="9.140625" style="63"/>
    <col min="12806" max="12806" width="21.42578125" style="63" bestFit="1" customWidth="1"/>
    <col min="12807" max="12807" width="19.28515625" style="63" bestFit="1" customWidth="1"/>
    <col min="12808" max="12808" width="18.140625" style="63" customWidth="1"/>
    <col min="12809" max="12809" width="10.85546875" style="63" bestFit="1" customWidth="1"/>
    <col min="12810" max="13056" width="9.140625" style="63"/>
    <col min="13057" max="13057" width="2.7109375" style="63" customWidth="1"/>
    <col min="13058" max="13058" width="14.5703125" style="63" customWidth="1"/>
    <col min="13059" max="13059" width="40" style="63" bestFit="1" customWidth="1"/>
    <col min="13060" max="13060" width="19.28515625" style="63" bestFit="1" customWidth="1"/>
    <col min="13061" max="13061" width="9.140625" style="63"/>
    <col min="13062" max="13062" width="21.42578125" style="63" bestFit="1" customWidth="1"/>
    <col min="13063" max="13063" width="19.28515625" style="63" bestFit="1" customWidth="1"/>
    <col min="13064" max="13064" width="18.140625" style="63" customWidth="1"/>
    <col min="13065" max="13065" width="10.85546875" style="63" bestFit="1" customWidth="1"/>
    <col min="13066" max="13312" width="9.140625" style="63"/>
    <col min="13313" max="13313" width="2.7109375" style="63" customWidth="1"/>
    <col min="13314" max="13314" width="14.5703125" style="63" customWidth="1"/>
    <col min="13315" max="13315" width="40" style="63" bestFit="1" customWidth="1"/>
    <col min="13316" max="13316" width="19.28515625" style="63" bestFit="1" customWidth="1"/>
    <col min="13317" max="13317" width="9.140625" style="63"/>
    <col min="13318" max="13318" width="21.42578125" style="63" bestFit="1" customWidth="1"/>
    <col min="13319" max="13319" width="19.28515625" style="63" bestFit="1" customWidth="1"/>
    <col min="13320" max="13320" width="18.140625" style="63" customWidth="1"/>
    <col min="13321" max="13321" width="10.85546875" style="63" bestFit="1" customWidth="1"/>
    <col min="13322" max="13568" width="9.140625" style="63"/>
    <col min="13569" max="13569" width="2.7109375" style="63" customWidth="1"/>
    <col min="13570" max="13570" width="14.5703125" style="63" customWidth="1"/>
    <col min="13571" max="13571" width="40" style="63" bestFit="1" customWidth="1"/>
    <col min="13572" max="13572" width="19.28515625" style="63" bestFit="1" customWidth="1"/>
    <col min="13573" max="13573" width="9.140625" style="63"/>
    <col min="13574" max="13574" width="21.42578125" style="63" bestFit="1" customWidth="1"/>
    <col min="13575" max="13575" width="19.28515625" style="63" bestFit="1" customWidth="1"/>
    <col min="13576" max="13576" width="18.140625" style="63" customWidth="1"/>
    <col min="13577" max="13577" width="10.85546875" style="63" bestFit="1" customWidth="1"/>
    <col min="13578" max="13824" width="9.140625" style="63"/>
    <col min="13825" max="13825" width="2.7109375" style="63" customWidth="1"/>
    <col min="13826" max="13826" width="14.5703125" style="63" customWidth="1"/>
    <col min="13827" max="13827" width="40" style="63" bestFit="1" customWidth="1"/>
    <col min="13828" max="13828" width="19.28515625" style="63" bestFit="1" customWidth="1"/>
    <col min="13829" max="13829" width="9.140625" style="63"/>
    <col min="13830" max="13830" width="21.42578125" style="63" bestFit="1" customWidth="1"/>
    <col min="13831" max="13831" width="19.28515625" style="63" bestFit="1" customWidth="1"/>
    <col min="13832" max="13832" width="18.140625" style="63" customWidth="1"/>
    <col min="13833" max="13833" width="10.85546875" style="63" bestFit="1" customWidth="1"/>
    <col min="13834" max="14080" width="9.140625" style="63"/>
    <col min="14081" max="14081" width="2.7109375" style="63" customWidth="1"/>
    <col min="14082" max="14082" width="14.5703125" style="63" customWidth="1"/>
    <col min="14083" max="14083" width="40" style="63" bestFit="1" customWidth="1"/>
    <col min="14084" max="14084" width="19.28515625" style="63" bestFit="1" customWidth="1"/>
    <col min="14085" max="14085" width="9.140625" style="63"/>
    <col min="14086" max="14086" width="21.42578125" style="63" bestFit="1" customWidth="1"/>
    <col min="14087" max="14087" width="19.28515625" style="63" bestFit="1" customWidth="1"/>
    <col min="14088" max="14088" width="18.140625" style="63" customWidth="1"/>
    <col min="14089" max="14089" width="10.85546875" style="63" bestFit="1" customWidth="1"/>
    <col min="14090" max="14336" width="9.140625" style="63"/>
    <col min="14337" max="14337" width="2.7109375" style="63" customWidth="1"/>
    <col min="14338" max="14338" width="14.5703125" style="63" customWidth="1"/>
    <col min="14339" max="14339" width="40" style="63" bestFit="1" customWidth="1"/>
    <col min="14340" max="14340" width="19.28515625" style="63" bestFit="1" customWidth="1"/>
    <col min="14341" max="14341" width="9.140625" style="63"/>
    <col min="14342" max="14342" width="21.42578125" style="63" bestFit="1" customWidth="1"/>
    <col min="14343" max="14343" width="19.28515625" style="63" bestFit="1" customWidth="1"/>
    <col min="14344" max="14344" width="18.140625" style="63" customWidth="1"/>
    <col min="14345" max="14345" width="10.85546875" style="63" bestFit="1" customWidth="1"/>
    <col min="14346" max="14592" width="9.140625" style="63"/>
    <col min="14593" max="14593" width="2.7109375" style="63" customWidth="1"/>
    <col min="14594" max="14594" width="14.5703125" style="63" customWidth="1"/>
    <col min="14595" max="14595" width="40" style="63" bestFit="1" customWidth="1"/>
    <col min="14596" max="14596" width="19.28515625" style="63" bestFit="1" customWidth="1"/>
    <col min="14597" max="14597" width="9.140625" style="63"/>
    <col min="14598" max="14598" width="21.42578125" style="63" bestFit="1" customWidth="1"/>
    <col min="14599" max="14599" width="19.28515625" style="63" bestFit="1" customWidth="1"/>
    <col min="14600" max="14600" width="18.140625" style="63" customWidth="1"/>
    <col min="14601" max="14601" width="10.85546875" style="63" bestFit="1" customWidth="1"/>
    <col min="14602" max="14848" width="9.140625" style="63"/>
    <col min="14849" max="14849" width="2.7109375" style="63" customWidth="1"/>
    <col min="14850" max="14850" width="14.5703125" style="63" customWidth="1"/>
    <col min="14851" max="14851" width="40" style="63" bestFit="1" customWidth="1"/>
    <col min="14852" max="14852" width="19.28515625" style="63" bestFit="1" customWidth="1"/>
    <col min="14853" max="14853" width="9.140625" style="63"/>
    <col min="14854" max="14854" width="21.42578125" style="63" bestFit="1" customWidth="1"/>
    <col min="14855" max="14855" width="19.28515625" style="63" bestFit="1" customWidth="1"/>
    <col min="14856" max="14856" width="18.140625" style="63" customWidth="1"/>
    <col min="14857" max="14857" width="10.85546875" style="63" bestFit="1" customWidth="1"/>
    <col min="14858" max="15104" width="9.140625" style="63"/>
    <col min="15105" max="15105" width="2.7109375" style="63" customWidth="1"/>
    <col min="15106" max="15106" width="14.5703125" style="63" customWidth="1"/>
    <col min="15107" max="15107" width="40" style="63" bestFit="1" customWidth="1"/>
    <col min="15108" max="15108" width="19.28515625" style="63" bestFit="1" customWidth="1"/>
    <col min="15109" max="15109" width="9.140625" style="63"/>
    <col min="15110" max="15110" width="21.42578125" style="63" bestFit="1" customWidth="1"/>
    <col min="15111" max="15111" width="19.28515625" style="63" bestFit="1" customWidth="1"/>
    <col min="15112" max="15112" width="18.140625" style="63" customWidth="1"/>
    <col min="15113" max="15113" width="10.85546875" style="63" bestFit="1" customWidth="1"/>
    <col min="15114" max="15360" width="9.140625" style="63"/>
    <col min="15361" max="15361" width="2.7109375" style="63" customWidth="1"/>
    <col min="15362" max="15362" width="14.5703125" style="63" customWidth="1"/>
    <col min="15363" max="15363" width="40" style="63" bestFit="1" customWidth="1"/>
    <col min="15364" max="15364" width="19.28515625" style="63" bestFit="1" customWidth="1"/>
    <col min="15365" max="15365" width="9.140625" style="63"/>
    <col min="15366" max="15366" width="21.42578125" style="63" bestFit="1" customWidth="1"/>
    <col min="15367" max="15367" width="19.28515625" style="63" bestFit="1" customWidth="1"/>
    <col min="15368" max="15368" width="18.140625" style="63" customWidth="1"/>
    <col min="15369" max="15369" width="10.85546875" style="63" bestFit="1" customWidth="1"/>
    <col min="15370" max="15616" width="9.140625" style="63"/>
    <col min="15617" max="15617" width="2.7109375" style="63" customWidth="1"/>
    <col min="15618" max="15618" width="14.5703125" style="63" customWidth="1"/>
    <col min="15619" max="15619" width="40" style="63" bestFit="1" customWidth="1"/>
    <col min="15620" max="15620" width="19.28515625" style="63" bestFit="1" customWidth="1"/>
    <col min="15621" max="15621" width="9.140625" style="63"/>
    <col min="15622" max="15622" width="21.42578125" style="63" bestFit="1" customWidth="1"/>
    <col min="15623" max="15623" width="19.28515625" style="63" bestFit="1" customWidth="1"/>
    <col min="15624" max="15624" width="18.140625" style="63" customWidth="1"/>
    <col min="15625" max="15625" width="10.85546875" style="63" bestFit="1" customWidth="1"/>
    <col min="15626" max="15872" width="9.140625" style="63"/>
    <col min="15873" max="15873" width="2.7109375" style="63" customWidth="1"/>
    <col min="15874" max="15874" width="14.5703125" style="63" customWidth="1"/>
    <col min="15875" max="15875" width="40" style="63" bestFit="1" customWidth="1"/>
    <col min="15876" max="15876" width="19.28515625" style="63" bestFit="1" customWidth="1"/>
    <col min="15877" max="15877" width="9.140625" style="63"/>
    <col min="15878" max="15878" width="21.42578125" style="63" bestFit="1" customWidth="1"/>
    <col min="15879" max="15879" width="19.28515625" style="63" bestFit="1" customWidth="1"/>
    <col min="15880" max="15880" width="18.140625" style="63" customWidth="1"/>
    <col min="15881" max="15881" width="10.85546875" style="63" bestFit="1" customWidth="1"/>
    <col min="15882" max="16128" width="9.140625" style="63"/>
    <col min="16129" max="16129" width="2.7109375" style="63" customWidth="1"/>
    <col min="16130" max="16130" width="14.5703125" style="63" customWidth="1"/>
    <col min="16131" max="16131" width="40" style="63" bestFit="1" customWidth="1"/>
    <col min="16132" max="16132" width="19.28515625" style="63" bestFit="1" customWidth="1"/>
    <col min="16133" max="16133" width="9.140625" style="63"/>
    <col min="16134" max="16134" width="21.42578125" style="63" bestFit="1" customWidth="1"/>
    <col min="16135" max="16135" width="19.28515625" style="63" bestFit="1" customWidth="1"/>
    <col min="16136" max="16136" width="18.140625" style="63" customWidth="1"/>
    <col min="16137" max="16137" width="10.85546875" style="63" bestFit="1" customWidth="1"/>
    <col min="16138" max="16384" width="9.140625" style="63"/>
  </cols>
  <sheetData>
    <row r="1" spans="2:9">
      <c r="B1" s="140" t="s">
        <v>131</v>
      </c>
      <c r="C1" s="141"/>
      <c r="D1" s="141"/>
      <c r="E1" s="141"/>
      <c r="F1" s="141"/>
      <c r="G1" s="64"/>
      <c r="H1" s="64"/>
      <c r="I1" s="64"/>
    </row>
    <row r="2" spans="2:9" ht="16.5" thickBot="1">
      <c r="B2" s="142"/>
      <c r="C2" s="143"/>
      <c r="D2" s="143"/>
      <c r="E2" s="143"/>
      <c r="F2" s="143"/>
      <c r="G2" s="64"/>
      <c r="H2" s="64"/>
      <c r="I2" s="64"/>
    </row>
    <row r="3" spans="2:9">
      <c r="G3" s="64"/>
      <c r="H3" s="64"/>
      <c r="I3" s="64"/>
    </row>
    <row r="4" spans="2:9" ht="16.5" thickBot="1">
      <c r="G4" s="64"/>
      <c r="H4" s="64"/>
      <c r="I4" s="64"/>
    </row>
    <row r="5" spans="2:9" ht="16.5" thickBot="1">
      <c r="B5" s="144" t="s">
        <v>132</v>
      </c>
      <c r="C5" s="145"/>
      <c r="D5" s="145"/>
      <c r="E5" s="145"/>
      <c r="F5" s="145"/>
      <c r="G5" s="64"/>
      <c r="H5" s="64"/>
      <c r="I5" s="64"/>
    </row>
    <row r="6" spans="2:9" ht="16.5" thickBot="1">
      <c r="B6" s="66"/>
      <c r="G6" s="64"/>
      <c r="H6" s="64"/>
      <c r="I6" s="64"/>
    </row>
    <row r="7" spans="2:9">
      <c r="B7" s="67" t="s">
        <v>133</v>
      </c>
      <c r="C7" s="68" t="s">
        <v>134</v>
      </c>
      <c r="D7" s="68" t="s">
        <v>135</v>
      </c>
      <c r="E7" s="68" t="s">
        <v>136</v>
      </c>
      <c r="F7" s="69" t="s">
        <v>137</v>
      </c>
      <c r="G7" s="64"/>
      <c r="H7" s="64"/>
      <c r="I7" s="64"/>
    </row>
    <row r="8" spans="2:9" ht="47.25">
      <c r="B8" s="70">
        <v>1</v>
      </c>
      <c r="C8" s="84" t="s">
        <v>159</v>
      </c>
      <c r="D8" s="72">
        <f t="shared" ref="D8:D12" si="0">(G8+H8+I8)/3</f>
        <v>56.930000000000007</v>
      </c>
      <c r="E8" s="73">
        <v>4</v>
      </c>
      <c r="F8" s="85">
        <f t="shared" ref="F8:F12" si="1">E8*D8</f>
        <v>227.72000000000003</v>
      </c>
      <c r="G8" s="86">
        <v>49.99</v>
      </c>
      <c r="H8" s="86">
        <v>55.9</v>
      </c>
      <c r="I8" s="86">
        <v>64.900000000000006</v>
      </c>
    </row>
    <row r="9" spans="2:9">
      <c r="B9" s="70">
        <v>2</v>
      </c>
      <c r="C9" s="71" t="s">
        <v>160</v>
      </c>
      <c r="D9" s="72">
        <f t="shared" si="0"/>
        <v>9.6733333333333338</v>
      </c>
      <c r="E9" s="73">
        <v>4</v>
      </c>
      <c r="F9" s="74">
        <f t="shared" si="1"/>
        <v>38.693333333333335</v>
      </c>
      <c r="G9" s="75">
        <v>10</v>
      </c>
      <c r="H9" s="75">
        <v>10.36</v>
      </c>
      <c r="I9" s="75">
        <v>8.66</v>
      </c>
    </row>
    <row r="10" spans="2:9">
      <c r="B10" s="70">
        <v>3</v>
      </c>
      <c r="C10" s="76" t="s">
        <v>161</v>
      </c>
      <c r="D10" s="72">
        <f t="shared" si="0"/>
        <v>43.126666666666665</v>
      </c>
      <c r="E10" s="73">
        <v>4</v>
      </c>
      <c r="F10" s="74">
        <f t="shared" si="1"/>
        <v>172.50666666666666</v>
      </c>
      <c r="G10" s="75">
        <v>35</v>
      </c>
      <c r="H10" s="75">
        <v>49.4</v>
      </c>
      <c r="I10" s="75">
        <v>44.98</v>
      </c>
    </row>
    <row r="11" spans="2:9">
      <c r="B11" s="70">
        <v>4</v>
      </c>
      <c r="C11" s="76" t="s">
        <v>162</v>
      </c>
      <c r="D11" s="72">
        <f t="shared" si="0"/>
        <v>43.126666666666665</v>
      </c>
      <c r="E11" s="73">
        <v>4</v>
      </c>
      <c r="F11" s="74">
        <f t="shared" si="1"/>
        <v>172.50666666666666</v>
      </c>
      <c r="G11" s="75">
        <v>35</v>
      </c>
      <c r="H11" s="75">
        <v>49.4</v>
      </c>
      <c r="I11" s="75">
        <v>44.98</v>
      </c>
    </row>
    <row r="12" spans="2:9" ht="31.5">
      <c r="B12" s="70">
        <v>5</v>
      </c>
      <c r="C12" s="87" t="s">
        <v>163</v>
      </c>
      <c r="D12" s="72">
        <f t="shared" si="0"/>
        <v>57.680000000000007</v>
      </c>
      <c r="E12" s="73">
        <v>4</v>
      </c>
      <c r="F12" s="74">
        <f t="shared" si="1"/>
        <v>230.72000000000003</v>
      </c>
      <c r="G12" s="75">
        <v>45.99</v>
      </c>
      <c r="H12" s="75">
        <v>65.900000000000006</v>
      </c>
      <c r="I12" s="75">
        <v>61.15</v>
      </c>
    </row>
    <row r="13" spans="2:9">
      <c r="B13" s="148" t="s">
        <v>138</v>
      </c>
      <c r="C13" s="149"/>
      <c r="D13" s="149"/>
      <c r="E13" s="149"/>
      <c r="F13" s="77">
        <f>SUM(F8:F12)/12</f>
        <v>70.178888888888892</v>
      </c>
      <c r="G13" s="75"/>
      <c r="H13" s="75"/>
      <c r="I13" s="75"/>
    </row>
    <row r="14" spans="2:9" ht="16.5" thickBot="1">
      <c r="B14" s="146" t="s">
        <v>139</v>
      </c>
      <c r="C14" s="147"/>
      <c r="D14" s="147"/>
      <c r="E14" s="147"/>
      <c r="F14" s="78">
        <f>SUM(F8:F12)</f>
        <v>842.14666666666676</v>
      </c>
      <c r="G14" s="75"/>
      <c r="H14" s="75"/>
      <c r="I14" s="75"/>
    </row>
    <row r="15" spans="2:9">
      <c r="G15" s="64"/>
      <c r="H15" s="64"/>
      <c r="I15" s="64"/>
    </row>
    <row r="16" spans="2:9">
      <c r="G16" s="64"/>
      <c r="H16" s="64"/>
      <c r="I16" s="64"/>
    </row>
  </sheetData>
  <mergeCells count="4">
    <mergeCell ref="B1:F2"/>
    <mergeCell ref="B5:F5"/>
    <mergeCell ref="B14:E14"/>
    <mergeCell ref="B13:E1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2A3B-4BF2-4D69-B7A5-E8155155DE14}">
  <dimension ref="A1:D7"/>
  <sheetViews>
    <sheetView workbookViewId="0">
      <selection activeCell="D12" sqref="D12"/>
    </sheetView>
  </sheetViews>
  <sheetFormatPr defaultRowHeight="15"/>
  <cols>
    <col min="1" max="1" width="41.28515625" bestFit="1" customWidth="1"/>
    <col min="2" max="2" width="11.42578125" customWidth="1"/>
    <col min="3" max="3" width="16.7109375" customWidth="1"/>
  </cols>
  <sheetData>
    <row r="1" spans="1:4" ht="48.75" customHeight="1">
      <c r="A1" s="88" t="s">
        <v>140</v>
      </c>
      <c r="B1" s="88" t="s">
        <v>141</v>
      </c>
      <c r="C1" s="88" t="s">
        <v>142</v>
      </c>
    </row>
    <row r="2" spans="1:4">
      <c r="A2" s="150" t="s">
        <v>164</v>
      </c>
      <c r="B2" s="151"/>
      <c r="C2" s="152"/>
    </row>
    <row r="3" spans="1:4">
      <c r="A3" s="55" t="s">
        <v>165</v>
      </c>
      <c r="B3" s="80" t="s">
        <v>143</v>
      </c>
      <c r="C3" s="53">
        <v>30</v>
      </c>
      <c r="D3">
        <f>ROUND(1.19*C3/6,2)</f>
        <v>5.95</v>
      </c>
    </row>
    <row r="4" spans="1:4">
      <c r="A4" s="55" t="s">
        <v>166</v>
      </c>
      <c r="B4" s="80" t="s">
        <v>143</v>
      </c>
      <c r="C4" s="53">
        <v>6</v>
      </c>
      <c r="D4">
        <f>ROUND(26.9*C4/6,2)</f>
        <v>26.9</v>
      </c>
    </row>
    <row r="5" spans="1:4">
      <c r="A5" s="55" t="s">
        <v>167</v>
      </c>
      <c r="B5" s="80" t="s">
        <v>143</v>
      </c>
      <c r="C5" s="53">
        <v>5</v>
      </c>
      <c r="D5">
        <f>ROUND(14.24*C5/6,2)</f>
        <v>11.87</v>
      </c>
    </row>
    <row r="6" spans="1:4" ht="45">
      <c r="A6" s="79" t="s">
        <v>144</v>
      </c>
      <c r="B6" s="80" t="s">
        <v>143</v>
      </c>
      <c r="C6" s="53">
        <v>2</v>
      </c>
      <c r="D6">
        <f>ROUND(158.8*C6/6,2)</f>
        <v>52.93</v>
      </c>
    </row>
    <row r="7" spans="1:4">
      <c r="D7">
        <f>SUM(D3:D6)</f>
        <v>97.65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OP ROÇADEIRA FOZ</vt:lpstr>
      <vt:lpstr>EQUIP ROÇADEIRA FOZ</vt:lpstr>
      <vt:lpstr>OP  ROÇADEIRA CÉU AZUL</vt:lpstr>
      <vt:lpstr>EQUIP ROÇADEIRA CÉU AZUL</vt:lpstr>
      <vt:lpstr>OP ROÇADEIRA PIRAÍ DO SUL</vt:lpstr>
      <vt:lpstr>EQUIP ROÇADEIRA PIRAÍ DO SUL</vt:lpstr>
      <vt:lpstr>UNIFORMES</vt:lpstr>
      <vt:lpstr>MATERIAIS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ICMBio</dc:creator>
  <cp:lastModifiedBy>ICMBio</cp:lastModifiedBy>
  <dcterms:created xsi:type="dcterms:W3CDTF">2021-08-19T20:03:59Z</dcterms:created>
  <dcterms:modified xsi:type="dcterms:W3CDTF">2021-08-26T11:29:38Z</dcterms:modified>
</cp:coreProperties>
</file>