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HU\Controladoria\Contratos &amp; Convênios\SUS\2018\"/>
    </mc:Choice>
  </mc:AlternateContent>
  <bookViews>
    <workbookView xWindow="0" yWindow="0" windowWidth="16380" windowHeight="8190" tabRatio="500"/>
  </bookViews>
  <sheets>
    <sheet name="Quadro resumo" sheetId="1" r:id="rId1"/>
  </sheets>
  <calcPr calcId="162913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39" i="1" l="1"/>
  <c r="D35" i="1"/>
  <c r="D39" i="1" l="1"/>
  <c r="J47" i="1"/>
  <c r="J46" i="1"/>
  <c r="F94" i="1"/>
  <c r="D94" i="1"/>
  <c r="C94" i="1"/>
  <c r="F93" i="1"/>
  <c r="D93" i="1"/>
  <c r="C93" i="1"/>
  <c r="F92" i="1"/>
  <c r="D92" i="1"/>
  <c r="C92" i="1"/>
  <c r="J45" i="1"/>
  <c r="J44" i="1"/>
  <c r="J43" i="1"/>
  <c r="J42" i="1"/>
  <c r="J41" i="1"/>
  <c r="J40" i="1"/>
  <c r="J38" i="1"/>
  <c r="F38" i="1"/>
  <c r="C38" i="1"/>
  <c r="J37" i="1"/>
  <c r="F37" i="1"/>
  <c r="C37" i="1"/>
  <c r="F31" i="1"/>
  <c r="C31" i="1"/>
  <c r="F19" i="1"/>
  <c r="C19" i="1"/>
  <c r="C91" i="1" s="1"/>
  <c r="F13" i="1"/>
  <c r="C13" i="1"/>
  <c r="C90" i="1" s="1"/>
  <c r="F4" i="1"/>
  <c r="C4" i="1"/>
  <c r="C89" i="1" s="1"/>
  <c r="G93" i="1" l="1"/>
  <c r="G94" i="1"/>
  <c r="F3" i="1"/>
  <c r="F36" i="1" s="1"/>
  <c r="D31" i="1"/>
  <c r="J39" i="1"/>
  <c r="C3" i="1"/>
  <c r="C36" i="1" s="1"/>
  <c r="G92" i="1"/>
  <c r="F89" i="1"/>
  <c r="F91" i="1"/>
  <c r="F90" i="1"/>
  <c r="G31" i="1" l="1"/>
  <c r="D13" i="1"/>
  <c r="D90" i="1" s="1"/>
  <c r="D4" i="1"/>
  <c r="D89" i="1" s="1"/>
  <c r="D19" i="1"/>
  <c r="D91" i="1" s="1"/>
  <c r="G4" i="1"/>
  <c r="G19" i="1"/>
  <c r="G13" i="1"/>
  <c r="D3" i="1" l="1"/>
  <c r="D36" i="1" s="1"/>
  <c r="D48" i="1" s="1"/>
  <c r="G91" i="1"/>
  <c r="G90" i="1"/>
  <c r="G89" i="1"/>
  <c r="G3" i="1"/>
  <c r="D95" i="1"/>
  <c r="I36" i="1" l="1"/>
  <c r="J35" i="1"/>
  <c r="J36" i="1"/>
  <c r="I38" i="1"/>
  <c r="I39" i="1" s="1"/>
  <c r="G36" i="1"/>
  <c r="G95" i="1"/>
  <c r="G48" i="1" l="1"/>
  <c r="I48" i="1"/>
  <c r="J48" i="1"/>
</calcChain>
</file>

<file path=xl/sharedStrings.xml><?xml version="1.0" encoding="utf-8"?>
<sst xmlns="http://schemas.openxmlformats.org/spreadsheetml/2006/main" count="73" uniqueCount="63">
  <si>
    <r>
      <rPr>
        <b/>
        <sz val="11"/>
        <rFont val="Times New Roman"/>
        <family val="1"/>
        <charset val="1"/>
      </rPr>
      <t xml:space="preserve">QUADRO RESUMO
</t>
    </r>
    <r>
      <rPr>
        <sz val="10"/>
        <rFont val="Arial"/>
        <family val="1"/>
        <charset val="1"/>
      </rPr>
      <t>METAS QUANTITATIVAS MENSAIS</t>
    </r>
  </si>
  <si>
    <t>Proced. (Qtd.)</t>
  </si>
  <si>
    <t>Valor
(R$)</t>
  </si>
  <si>
    <t>TOTAL AMBULATÓRIO</t>
  </si>
  <si>
    <t>EXAMES</t>
  </si>
  <si>
    <t>01</t>
  </si>
  <si>
    <t>Coleta de material</t>
  </si>
  <si>
    <t>02</t>
  </si>
  <si>
    <t>Diagnóstico em laboratório clínico</t>
  </si>
  <si>
    <t>03</t>
  </si>
  <si>
    <t>Diag. por anatomia patológica e citopatologia</t>
  </si>
  <si>
    <t>04</t>
  </si>
  <si>
    <t>Diagnóstico por radiologia</t>
  </si>
  <si>
    <t>05</t>
  </si>
  <si>
    <t>Diagnóstico por ultra-sonografia</t>
  </si>
  <si>
    <t>09</t>
  </si>
  <si>
    <t>Diagnóstico por endoscopia</t>
  </si>
  <si>
    <t>11</t>
  </si>
  <si>
    <t>Métodos diagnósticos em especialidades</t>
  </si>
  <si>
    <t>Diag. e proced. especiais em hemoterapia</t>
  </si>
  <si>
    <t>CONSULTAS E ACOMPANHAMENTOS</t>
  </si>
  <si>
    <t>Consultas / Atendimentos / Acompanhamentos</t>
  </si>
  <si>
    <t>Fisioterapia</t>
  </si>
  <si>
    <t>Tratamentos clínicos (outras especialidades)</t>
  </si>
  <si>
    <t>06</t>
  </si>
  <si>
    <t>Hemoterapia</t>
  </si>
  <si>
    <t>Terapias Especializadas</t>
  </si>
  <si>
    <t>CIRURGIAS E ACOMPANHAMENTOS</t>
  </si>
  <si>
    <t>Peq. cirurgias de pele, tec. subcutâneo e mucosa</t>
  </si>
  <si>
    <t>Cirurgia das vias aéreas superiores</t>
  </si>
  <si>
    <t>Cirurgia do aparelho da visão</t>
  </si>
  <si>
    <t>07</t>
  </si>
  <si>
    <t>Cir. ap. digestivo, órgãos anexos e parede abdom.</t>
  </si>
  <si>
    <t>08</t>
  </si>
  <si>
    <t>Cirurgia do sistema osteomuscular</t>
  </si>
  <si>
    <t>Cirurgia do aparelho geniturinário</t>
  </si>
  <si>
    <t>Cirurgia de mama</t>
  </si>
  <si>
    <t>Cirurgia reparadora</t>
  </si>
  <si>
    <t>Bucomaxilofacial</t>
  </si>
  <si>
    <t>Outras cirurgias</t>
  </si>
  <si>
    <t>Anestesiologia</t>
  </si>
  <si>
    <t>TOTAL INTERNAÇÃO</t>
  </si>
  <si>
    <t>Clínica Cirúrgica</t>
  </si>
  <si>
    <t>Clínica Médica</t>
  </si>
  <si>
    <t>Clínica Pediátrica</t>
  </si>
  <si>
    <t>Terapia Nutricional (5%)</t>
  </si>
  <si>
    <t>TOTAL MÉDIA COMPLEXIDADE (CONTRATO)</t>
  </si>
  <si>
    <t>FAEC (PÓS FIXADO)</t>
  </si>
  <si>
    <t>INCENTIVOS</t>
  </si>
  <si>
    <t>Contrato gestão - Port. 24/2006 e 3.132/2008</t>
  </si>
  <si>
    <t>Fideps - Port. Consol. 2/2017</t>
  </si>
  <si>
    <t>Interministerial - Port. 775/2005</t>
  </si>
  <si>
    <t>REHUF - Port. 1.929/2010</t>
  </si>
  <si>
    <t>CAPS (atend./acompanhamento) - Port. Consol. 6/2017</t>
  </si>
  <si>
    <t>Rede de Vigilância Epidemiológica - Port. 2.413/2016</t>
  </si>
  <si>
    <t>TOTAL GERAL MENSAL</t>
  </si>
  <si>
    <t>*Resolução SES/MG nº 6.001, de 06 de dezembro de 2017</t>
  </si>
  <si>
    <t>Incentivo Bloco de Atenção de Média e Alta Complexidade Ambulatorial e Hospitalar**</t>
  </si>
  <si>
    <r>
      <rPr>
        <sz val="10"/>
        <rFont val="Times New Roman"/>
        <family val="1"/>
      </rPr>
      <t>Contrato 2018</t>
    </r>
    <r>
      <rPr>
        <b/>
        <sz val="10"/>
        <rFont val="Times New Roman"/>
        <family val="1"/>
        <charset val="1"/>
      </rPr>
      <t xml:space="preserve">                                          JULHO E AGOSTO/2018</t>
    </r>
  </si>
  <si>
    <r>
      <rPr>
        <sz val="10"/>
        <rFont val="Times New Roman"/>
        <family val="1"/>
      </rPr>
      <t>Contrato 2018</t>
    </r>
    <r>
      <rPr>
        <b/>
        <sz val="10"/>
        <rFont val="Times New Roman"/>
        <family val="1"/>
        <charset val="1"/>
      </rPr>
      <t xml:space="preserve">                                               A PARTIR DE SETEMBRO/2018</t>
    </r>
  </si>
  <si>
    <t>**Portaria MS nº 3.099, de 28 de dezembro de 2016</t>
  </si>
  <si>
    <t>Incentivo estadual PROHOSP*</t>
  </si>
  <si>
    <t>TOTAL ALTA COMPLEXIDADE (PRODUÇÃO)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</si>
</sst>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5" formatCode="_-* #,##0.00_-;\-* #,##0.00_-;_-* \-??_-;_-@_-"/>
    <numFmt numFmtId="170" formatCode="_-* #,##0_-;\-* #,##0_-;_-* \-??_-;_-@_-"/>
  </numFmts>
  <fonts count="10" x14ac:knownFonts="1">
    <font>
      <sz val="11"/>
      <color rgb="FF000000"/>
      <name val="Calibri"/>
      <family val="2"/>
      <charset val="1"/>
    </font>
    <font>
      <sz val="10"/>
      <name val="Times New Roman"/>
      <family val="1"/>
      <charset val="1"/>
    </font>
    <font>
      <b/>
      <sz val="11"/>
      <name val="Times New Roman"/>
      <family val="1"/>
      <charset val="1"/>
    </font>
    <font>
      <b/>
      <sz val="10"/>
      <name val="Times New Roman"/>
      <family val="1"/>
      <charset val="1"/>
    </font>
    <font>
      <sz val="10"/>
      <name val="Arial"/>
      <family val="1"/>
      <charset val="1"/>
    </font>
    <font>
      <sz val="10"/>
      <color rgb="FF000000"/>
      <name val="Times New Roman"/>
      <family val="1"/>
      <charset val="1"/>
    </font>
    <font>
      <sz val="11"/>
      <color rgb="FF000000"/>
      <name val="Calibri"/>
      <family val="2"/>
      <charset val="1"/>
    </font>
    <font>
      <i/>
      <sz val="10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D9D9D9"/>
        <bgColor rgb="FFCCCCCC"/>
      </patternFill>
    </fill>
    <fill>
      <patternFill patternType="solid">
        <fgColor rgb="FFFFFFFF"/>
        <bgColor rgb="FFFFFFCC"/>
      </patternFill>
    </fill>
    <fill>
      <patternFill patternType="solid">
        <fgColor rgb="FFBFBFBF"/>
        <bgColor rgb="FFC9C9C9"/>
      </patternFill>
    </fill>
  </fills>
  <borders count="1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</borders>
  <cellStyleXfs count="3">
    <xf numFmtId="0" fontId="0" fillId="0" borderId="0"/>
    <xf numFmtId="165" fontId="6" fillId="0" borderId="0" applyBorder="0" applyProtection="0"/>
    <xf numFmtId="9" fontId="6" fillId="0" borderId="0" applyBorder="0" applyProtection="0"/>
  </cellStyleXfs>
  <cellXfs count="45">
    <xf numFmtId="0" fontId="0" fillId="0" borderId="0" xfId="0"/>
    <xf numFmtId="0" fontId="1" fillId="0" borderId="0" xfId="0" applyFont="1" applyBorder="1"/>
    <xf numFmtId="0" fontId="1" fillId="0" borderId="2" xfId="0" applyFont="1" applyBorder="1" applyAlignment="1">
      <alignment horizontal="center"/>
    </xf>
    <xf numFmtId="0" fontId="1" fillId="0" borderId="2" xfId="0" applyFont="1" applyBorder="1"/>
    <xf numFmtId="165" fontId="1" fillId="3" borderId="3" xfId="1" applyFont="1" applyFill="1" applyBorder="1" applyAlignment="1" applyProtection="1"/>
    <xf numFmtId="165" fontId="1" fillId="0" borderId="3" xfId="1" applyFont="1" applyBorder="1" applyAlignment="1" applyProtection="1"/>
    <xf numFmtId="49" fontId="1" fillId="0" borderId="2" xfId="0" applyNumberFormat="1" applyFont="1" applyBorder="1" applyAlignment="1">
      <alignment horizontal="center"/>
    </xf>
    <xf numFmtId="165" fontId="1" fillId="0" borderId="0" xfId="0" applyNumberFormat="1" applyFont="1" applyBorder="1"/>
    <xf numFmtId="0" fontId="5" fillId="0" borderId="2" xfId="0" applyFont="1" applyBorder="1"/>
    <xf numFmtId="4" fontId="1" fillId="0" borderId="0" xfId="0" applyNumberFormat="1" applyFont="1" applyBorder="1"/>
    <xf numFmtId="9" fontId="1" fillId="0" borderId="0" xfId="2" applyFont="1" applyBorder="1" applyAlignment="1" applyProtection="1"/>
    <xf numFmtId="3" fontId="1" fillId="0" borderId="0" xfId="0" applyNumberFormat="1" applyFont="1" applyBorder="1"/>
    <xf numFmtId="0" fontId="7" fillId="0" borderId="0" xfId="0" applyFont="1" applyBorder="1"/>
    <xf numFmtId="165" fontId="1" fillId="0" borderId="0" xfId="0" applyNumberFormat="1" applyFont="1" applyFill="1" applyBorder="1"/>
    <xf numFmtId="0" fontId="1" fillId="0" borderId="0" xfId="0" applyFont="1" applyFill="1" applyBorder="1"/>
    <xf numFmtId="0" fontId="1" fillId="0" borderId="5" xfId="0" applyFont="1" applyBorder="1" applyAlignment="1"/>
    <xf numFmtId="0" fontId="1" fillId="0" borderId="6" xfId="0" applyFont="1" applyBorder="1" applyAlignment="1"/>
    <xf numFmtId="0" fontId="2" fillId="0" borderId="7" xfId="0" applyFont="1" applyBorder="1" applyAlignment="1">
      <alignment vertical="center"/>
    </xf>
    <xf numFmtId="0" fontId="1" fillId="0" borderId="5" xfId="0" applyFont="1" applyBorder="1"/>
    <xf numFmtId="0" fontId="1" fillId="0" borderId="5" xfId="0" applyFont="1" applyBorder="1" applyAlignment="1">
      <alignment horizontal="left"/>
    </xf>
    <xf numFmtId="165" fontId="3" fillId="2" borderId="8" xfId="1" applyFont="1" applyFill="1" applyBorder="1" applyAlignment="1" applyProtection="1">
      <alignment horizontal="center" vertical="center" wrapText="1"/>
    </xf>
    <xf numFmtId="165" fontId="3" fillId="2" borderId="3" xfId="1" applyFont="1" applyFill="1" applyBorder="1" applyAlignment="1" applyProtection="1">
      <alignment horizontal="center" vertical="center" wrapText="1"/>
    </xf>
    <xf numFmtId="165" fontId="3" fillId="4" borderId="3" xfId="1" applyFont="1" applyFill="1" applyBorder="1" applyAlignment="1" applyProtection="1">
      <alignment horizontal="right"/>
    </xf>
    <xf numFmtId="3" fontId="3" fillId="2" borderId="8" xfId="0" applyNumberFormat="1" applyFont="1" applyFill="1" applyBorder="1" applyAlignment="1">
      <alignment horizontal="center"/>
    </xf>
    <xf numFmtId="165" fontId="3" fillId="2" borderId="3" xfId="1" applyFont="1" applyFill="1" applyBorder="1" applyAlignment="1" applyProtection="1">
      <alignment horizontal="right"/>
    </xf>
    <xf numFmtId="3" fontId="1" fillId="3" borderId="8" xfId="0" applyNumberFormat="1" applyFont="1" applyFill="1" applyBorder="1" applyAlignment="1">
      <alignment horizontal="center"/>
    </xf>
    <xf numFmtId="3" fontId="1" fillId="0" borderId="8" xfId="0" applyNumberFormat="1" applyFont="1" applyBorder="1" applyAlignment="1">
      <alignment horizontal="center"/>
    </xf>
    <xf numFmtId="165" fontId="1" fillId="0" borderId="3" xfId="1" applyFont="1" applyBorder="1" applyAlignment="1" applyProtection="1">
      <alignment horizontal="right"/>
    </xf>
    <xf numFmtId="165" fontId="3" fillId="2" borderId="4" xfId="1" applyFont="1" applyFill="1" applyBorder="1" applyAlignment="1" applyProtection="1">
      <alignment horizontal="right" vertical="center"/>
    </xf>
    <xf numFmtId="3" fontId="3" fillId="4" borderId="8" xfId="1" applyNumberFormat="1" applyFont="1" applyFill="1" applyBorder="1" applyAlignment="1" applyProtection="1">
      <alignment horizontal="center" vertical="center"/>
    </xf>
    <xf numFmtId="3" fontId="3" fillId="2" borderId="8" xfId="1" applyNumberFormat="1" applyFont="1" applyFill="1" applyBorder="1" applyAlignment="1" applyProtection="1">
      <alignment horizontal="center" vertical="center"/>
    </xf>
    <xf numFmtId="1" fontId="1" fillId="2" borderId="8" xfId="1" applyNumberFormat="1" applyFont="1" applyFill="1" applyBorder="1" applyAlignment="1" applyProtection="1">
      <alignment horizontal="center" vertical="center"/>
    </xf>
    <xf numFmtId="170" fontId="1" fillId="0" borderId="8" xfId="1" applyNumberFormat="1" applyFont="1" applyBorder="1" applyAlignment="1" applyProtection="1"/>
    <xf numFmtId="170" fontId="1" fillId="2" borderId="9" xfId="1" applyNumberFormat="1" applyFont="1" applyFill="1" applyBorder="1" applyAlignment="1" applyProtection="1"/>
    <xf numFmtId="3" fontId="1" fillId="0" borderId="8" xfId="1" applyNumberFormat="1" applyFont="1" applyBorder="1" applyAlignment="1" applyProtection="1">
      <alignment horizontal="center" vertical="center"/>
    </xf>
    <xf numFmtId="0" fontId="3" fillId="2" borderId="2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165" fontId="9" fillId="2" borderId="1" xfId="1" applyFont="1" applyFill="1" applyBorder="1" applyAlignment="1" applyProtection="1">
      <alignment horizontal="center" vertical="center" wrapText="1"/>
    </xf>
    <xf numFmtId="165" fontId="3" fillId="2" borderId="1" xfId="1" applyFont="1" applyFill="1" applyBorder="1" applyAlignment="1" applyProtection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</cellXfs>
  <cellStyles count="3">
    <cellStyle name="Normal" xfId="0" builtinId="0"/>
    <cellStyle name="Porcentagem" xfId="2" builtinId="5"/>
    <cellStyle name="Vírgula" xfId="1" builtin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DEEBF7"/>
      <rgbColor rgb="FF660066"/>
      <rgbColor rgb="FFFF8080"/>
      <rgbColor rgb="FF0066CC"/>
      <rgbColor rgb="FFCCCCCC"/>
      <rgbColor rgb="FF000080"/>
      <rgbColor rgb="FFFF00FF"/>
      <rgbColor rgb="FFFFF200"/>
      <rgbColor rgb="FF00FFFF"/>
      <rgbColor rgb="FF800080"/>
      <rgbColor rgb="FF800000"/>
      <rgbColor rgb="FF008080"/>
      <rgbColor rgb="FF0000FF"/>
      <rgbColor rgb="FF00CCFF"/>
      <rgbColor rgb="FFCCFFFF"/>
      <rgbColor rgb="FFD9D9D9"/>
      <rgbColor rgb="FFFFFF99"/>
      <rgbColor rgb="FFC9C9C9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U95"/>
  <sheetViews>
    <sheetView tabSelected="1" zoomScaleNormal="10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N48" sqref="N48"/>
    </sheetView>
  </sheetViews>
  <sheetFormatPr defaultRowHeight="15" outlineLevelRow="1" x14ac:dyDescent="0.25"/>
  <cols>
    <col min="1" max="1" width="9.140625" style="1" customWidth="1"/>
    <col min="2" max="2" width="59.5703125" style="1" customWidth="1"/>
    <col min="3" max="3" width="9.140625" style="1" customWidth="1"/>
    <col min="4" max="4" width="13.140625" style="1" customWidth="1"/>
    <col min="5" max="5" width="3" style="1" customWidth="1"/>
    <col min="6" max="6" width="9.140625" style="1" customWidth="1"/>
    <col min="7" max="7" width="13.140625" style="1" customWidth="1"/>
    <col min="8" max="8" width="9.140625" style="1" customWidth="1"/>
    <col min="9" max="9" width="12.140625" style="1" hidden="1" customWidth="1"/>
    <col min="10" max="10" width="11.28515625" style="1" hidden="1" customWidth="1"/>
    <col min="11" max="11" width="11.5703125" style="1" hidden="1"/>
    <col min="12" max="1009" width="9.140625" style="1" customWidth="1"/>
  </cols>
  <sheetData>
    <row r="1" spans="1:7" ht="34.5" customHeight="1" x14ac:dyDescent="0.25">
      <c r="B1" s="17"/>
      <c r="C1" s="41" t="s">
        <v>58</v>
      </c>
      <c r="D1" s="42"/>
      <c r="F1" s="41" t="s">
        <v>59</v>
      </c>
      <c r="G1" s="42"/>
    </row>
    <row r="2" spans="1:7" ht="56.25" customHeight="1" x14ac:dyDescent="0.25">
      <c r="A2" s="43" t="s">
        <v>0</v>
      </c>
      <c r="B2" s="44"/>
      <c r="C2" s="20" t="s">
        <v>1</v>
      </c>
      <c r="D2" s="21" t="s">
        <v>2</v>
      </c>
      <c r="F2" s="20" t="s">
        <v>1</v>
      </c>
      <c r="G2" s="21" t="s">
        <v>2</v>
      </c>
    </row>
    <row r="3" spans="1:7" x14ac:dyDescent="0.25">
      <c r="A3" s="39" t="s">
        <v>3</v>
      </c>
      <c r="B3" s="40"/>
      <c r="C3" s="29">
        <f>SUM(C4,C13,C19)</f>
        <v>29850</v>
      </c>
      <c r="D3" s="22">
        <f>SUM(D4,D13,D19)</f>
        <v>261092.06999999998</v>
      </c>
      <c r="F3" s="29">
        <f>SUM(F4,F13,F19)</f>
        <v>35833</v>
      </c>
      <c r="G3" s="22">
        <f>SUM(G4,G13,G19)</f>
        <v>392089.45066557347</v>
      </c>
    </row>
    <row r="4" spans="1:7" x14ac:dyDescent="0.25">
      <c r="A4" s="35" t="s">
        <v>4</v>
      </c>
      <c r="B4" s="36"/>
      <c r="C4" s="30">
        <f>SUM(C5:C12)</f>
        <v>18539</v>
      </c>
      <c r="D4" s="24">
        <f>SUM(D5:D12)</f>
        <v>133642.04999999999</v>
      </c>
      <c r="F4" s="30">
        <f>SUM(F5:F12)</f>
        <v>21005</v>
      </c>
      <c r="G4" s="24">
        <f>SUM(G5:G12)</f>
        <v>223070.67090038312</v>
      </c>
    </row>
    <row r="5" spans="1:7" outlineLevel="1" x14ac:dyDescent="0.25">
      <c r="A5" s="2" t="s">
        <v>5</v>
      </c>
      <c r="B5" s="18" t="s">
        <v>6</v>
      </c>
      <c r="C5" s="25">
        <v>45</v>
      </c>
      <c r="D5" s="4">
        <v>2604.6</v>
      </c>
      <c r="F5" s="34">
        <v>100</v>
      </c>
      <c r="G5" s="4">
        <v>5788</v>
      </c>
    </row>
    <row r="6" spans="1:7" outlineLevel="1" x14ac:dyDescent="0.25">
      <c r="A6" s="2" t="s">
        <v>7</v>
      </c>
      <c r="B6" s="18" t="s">
        <v>8</v>
      </c>
      <c r="C6" s="26">
        <v>13744</v>
      </c>
      <c r="D6" s="5">
        <v>54838.559999999998</v>
      </c>
      <c r="F6" s="34">
        <v>14883</v>
      </c>
      <c r="G6" s="5">
        <v>59383.17</v>
      </c>
    </row>
    <row r="7" spans="1:7" outlineLevel="1" x14ac:dyDescent="0.25">
      <c r="A7" s="2" t="s">
        <v>9</v>
      </c>
      <c r="B7" s="18" t="s">
        <v>10</v>
      </c>
      <c r="C7" s="26">
        <v>522</v>
      </c>
      <c r="D7" s="5">
        <v>10195.93</v>
      </c>
      <c r="F7" s="34">
        <v>695</v>
      </c>
      <c r="G7" s="5">
        <v>13575.040900383141</v>
      </c>
    </row>
    <row r="8" spans="1:7" outlineLevel="1" x14ac:dyDescent="0.25">
      <c r="A8" s="2" t="s">
        <v>11</v>
      </c>
      <c r="B8" s="18" t="s">
        <v>12</v>
      </c>
      <c r="C8" s="26">
        <v>900</v>
      </c>
      <c r="D8" s="5">
        <v>11592</v>
      </c>
      <c r="F8" s="34">
        <v>1427</v>
      </c>
      <c r="G8" s="5">
        <v>18379.760000000002</v>
      </c>
    </row>
    <row r="9" spans="1:7" outlineLevel="1" x14ac:dyDescent="0.25">
      <c r="A9" s="2" t="s">
        <v>13</v>
      </c>
      <c r="B9" s="18" t="s">
        <v>14</v>
      </c>
      <c r="C9" s="26">
        <v>424</v>
      </c>
      <c r="D9" s="5">
        <v>12804.8</v>
      </c>
      <c r="F9" s="34">
        <v>600</v>
      </c>
      <c r="G9" s="5">
        <v>28120</v>
      </c>
    </row>
    <row r="10" spans="1:7" outlineLevel="1" x14ac:dyDescent="0.25">
      <c r="A10" s="2" t="s">
        <v>15</v>
      </c>
      <c r="B10" s="18" t="s">
        <v>16</v>
      </c>
      <c r="C10" s="26">
        <v>200</v>
      </c>
      <c r="D10" s="5">
        <v>12863.999999999998</v>
      </c>
      <c r="F10" s="34">
        <v>420</v>
      </c>
      <c r="G10" s="5">
        <v>67014.399999999994</v>
      </c>
    </row>
    <row r="11" spans="1:7" outlineLevel="1" x14ac:dyDescent="0.25">
      <c r="A11" s="2" t="s">
        <v>17</v>
      </c>
      <c r="B11" s="18" t="s">
        <v>18</v>
      </c>
      <c r="C11" s="26">
        <v>2700</v>
      </c>
      <c r="D11" s="5">
        <v>28673.999999999996</v>
      </c>
      <c r="F11" s="34">
        <v>2845</v>
      </c>
      <c r="G11" s="5">
        <v>30213.899999999998</v>
      </c>
    </row>
    <row r="12" spans="1:7" outlineLevel="1" x14ac:dyDescent="0.25">
      <c r="A12" s="2">
        <v>12</v>
      </c>
      <c r="B12" s="18" t="s">
        <v>19</v>
      </c>
      <c r="C12" s="26">
        <v>4</v>
      </c>
      <c r="D12" s="5">
        <v>68.16</v>
      </c>
      <c r="F12" s="34">
        <v>35</v>
      </c>
      <c r="G12" s="5">
        <v>596.4</v>
      </c>
    </row>
    <row r="13" spans="1:7" x14ac:dyDescent="0.25">
      <c r="A13" s="35" t="s">
        <v>20</v>
      </c>
      <c r="B13" s="36"/>
      <c r="C13" s="30">
        <f>SUM(C14:C18)</f>
        <v>10956</v>
      </c>
      <c r="D13" s="24">
        <f>SUM(D14:D18)</f>
        <v>110707.15</v>
      </c>
      <c r="F13" s="30">
        <f>SUM(F14:F18)</f>
        <v>14393</v>
      </c>
      <c r="G13" s="24">
        <f>SUM(G14:G18)</f>
        <v>150068.82405090463</v>
      </c>
    </row>
    <row r="14" spans="1:7" outlineLevel="1" x14ac:dyDescent="0.25">
      <c r="A14" s="2" t="s">
        <v>5</v>
      </c>
      <c r="B14" s="18" t="s">
        <v>21</v>
      </c>
      <c r="C14" s="26">
        <v>10160</v>
      </c>
      <c r="D14" s="5">
        <v>100490</v>
      </c>
      <c r="F14" s="34">
        <v>11000</v>
      </c>
      <c r="G14" s="5">
        <v>108798.22834645669</v>
      </c>
    </row>
    <row r="15" spans="1:7" outlineLevel="1" x14ac:dyDescent="0.25">
      <c r="A15" s="2" t="s">
        <v>7</v>
      </c>
      <c r="B15" s="18" t="s">
        <v>22</v>
      </c>
      <c r="C15" s="26">
        <v>688</v>
      </c>
      <c r="D15" s="5">
        <v>3864.38</v>
      </c>
      <c r="F15" s="34">
        <v>2988</v>
      </c>
      <c r="G15" s="5">
        <v>16783.092209302326</v>
      </c>
    </row>
    <row r="16" spans="1:7" outlineLevel="1" x14ac:dyDescent="0.25">
      <c r="A16" s="2" t="s">
        <v>9</v>
      </c>
      <c r="B16" s="18" t="s">
        <v>23</v>
      </c>
      <c r="C16" s="26">
        <v>103</v>
      </c>
      <c r="D16" s="5">
        <v>6289.15</v>
      </c>
      <c r="F16" s="34">
        <v>400</v>
      </c>
      <c r="G16" s="5">
        <v>24423.88349514563</v>
      </c>
    </row>
    <row r="17" spans="1:7" outlineLevel="1" x14ac:dyDescent="0.25">
      <c r="A17" s="2" t="s">
        <v>24</v>
      </c>
      <c r="B17" s="18" t="s">
        <v>25</v>
      </c>
      <c r="C17" s="26">
        <v>4</v>
      </c>
      <c r="D17" s="5">
        <v>32.36</v>
      </c>
      <c r="F17" s="34">
        <v>4</v>
      </c>
      <c r="G17" s="5">
        <v>32.36</v>
      </c>
    </row>
    <row r="18" spans="1:7" outlineLevel="1" x14ac:dyDescent="0.25">
      <c r="A18" s="6" t="s">
        <v>15</v>
      </c>
      <c r="B18" s="18" t="s">
        <v>26</v>
      </c>
      <c r="C18" s="26">
        <v>1</v>
      </c>
      <c r="D18" s="5">
        <v>31.26</v>
      </c>
      <c r="F18" s="34">
        <v>1</v>
      </c>
      <c r="G18" s="5">
        <v>31.26</v>
      </c>
    </row>
    <row r="19" spans="1:7" x14ac:dyDescent="0.25">
      <c r="A19" s="35" t="s">
        <v>27</v>
      </c>
      <c r="B19" s="36"/>
      <c r="C19" s="23">
        <f>SUM(C20:C30)</f>
        <v>355</v>
      </c>
      <c r="D19" s="24">
        <f>SUM(D20:D30)</f>
        <v>16742.870000000003</v>
      </c>
      <c r="F19" s="23">
        <f>SUM(F20:F30)</f>
        <v>435</v>
      </c>
      <c r="G19" s="24">
        <f>SUM(G20:G30)</f>
        <v>18949.955714285716</v>
      </c>
    </row>
    <row r="20" spans="1:7" outlineLevel="1" x14ac:dyDescent="0.25">
      <c r="A20" s="2" t="s">
        <v>5</v>
      </c>
      <c r="B20" s="18" t="s">
        <v>28</v>
      </c>
      <c r="C20" s="25">
        <v>100</v>
      </c>
      <c r="D20" s="5">
        <v>2103</v>
      </c>
      <c r="F20" s="25">
        <v>140</v>
      </c>
      <c r="G20" s="5">
        <v>2944.2000000000003</v>
      </c>
    </row>
    <row r="21" spans="1:7" outlineLevel="1" x14ac:dyDescent="0.25">
      <c r="A21" s="2" t="s">
        <v>11</v>
      </c>
      <c r="B21" s="19" t="s">
        <v>29</v>
      </c>
      <c r="C21" s="26">
        <v>8</v>
      </c>
      <c r="D21" s="5">
        <v>752.7</v>
      </c>
      <c r="F21" s="26">
        <v>8</v>
      </c>
      <c r="G21" s="5">
        <v>752.7</v>
      </c>
    </row>
    <row r="22" spans="1:7" outlineLevel="1" x14ac:dyDescent="0.25">
      <c r="A22" s="2" t="s">
        <v>13</v>
      </c>
      <c r="B22" s="18" t="s">
        <v>30</v>
      </c>
      <c r="C22" s="26">
        <v>45</v>
      </c>
      <c r="D22" s="5">
        <v>9473.4</v>
      </c>
      <c r="F22" s="26">
        <v>45</v>
      </c>
      <c r="G22" s="5">
        <v>9473.4</v>
      </c>
    </row>
    <row r="23" spans="1:7" outlineLevel="1" x14ac:dyDescent="0.25">
      <c r="A23" s="2" t="s">
        <v>31</v>
      </c>
      <c r="B23" s="18" t="s">
        <v>32</v>
      </c>
      <c r="C23" s="26">
        <v>25</v>
      </c>
      <c r="D23" s="5">
        <v>910</v>
      </c>
      <c r="F23" s="26">
        <v>25</v>
      </c>
      <c r="G23" s="5">
        <v>910</v>
      </c>
    </row>
    <row r="24" spans="1:7" outlineLevel="1" x14ac:dyDescent="0.25">
      <c r="A24" s="2" t="s">
        <v>33</v>
      </c>
      <c r="B24" s="18" t="s">
        <v>34</v>
      </c>
      <c r="C24" s="26">
        <v>3</v>
      </c>
      <c r="D24" s="5">
        <v>92.36</v>
      </c>
      <c r="F24" s="26">
        <v>3</v>
      </c>
      <c r="G24" s="5">
        <v>92.36</v>
      </c>
    </row>
    <row r="25" spans="1:7" outlineLevel="1" x14ac:dyDescent="0.25">
      <c r="A25" s="2" t="s">
        <v>15</v>
      </c>
      <c r="B25" s="18" t="s">
        <v>35</v>
      </c>
      <c r="C25" s="26">
        <v>7</v>
      </c>
      <c r="D25" s="5">
        <v>239.03000000000003</v>
      </c>
      <c r="F25" s="26">
        <v>47</v>
      </c>
      <c r="G25" s="5">
        <v>1604.9157142857143</v>
      </c>
    </row>
    <row r="26" spans="1:7" outlineLevel="1" x14ac:dyDescent="0.25">
      <c r="A26" s="2">
        <v>10</v>
      </c>
      <c r="B26" s="18" t="s">
        <v>36</v>
      </c>
      <c r="C26" s="26">
        <v>3</v>
      </c>
      <c r="D26" s="5">
        <v>72.760000000000005</v>
      </c>
      <c r="F26" s="26">
        <v>3</v>
      </c>
      <c r="G26" s="5">
        <v>72.760000000000005</v>
      </c>
    </row>
    <row r="27" spans="1:7" outlineLevel="1" x14ac:dyDescent="0.25">
      <c r="A27" s="2">
        <v>13</v>
      </c>
      <c r="B27" s="18" t="s">
        <v>37</v>
      </c>
      <c r="C27" s="26">
        <v>1</v>
      </c>
      <c r="D27" s="5">
        <v>30.72</v>
      </c>
      <c r="F27" s="26">
        <v>1</v>
      </c>
      <c r="G27" s="5">
        <v>30.72</v>
      </c>
    </row>
    <row r="28" spans="1:7" outlineLevel="1" x14ac:dyDescent="0.25">
      <c r="A28" s="2">
        <v>14</v>
      </c>
      <c r="B28" s="18" t="s">
        <v>38</v>
      </c>
      <c r="C28" s="26">
        <v>2</v>
      </c>
      <c r="D28" s="5">
        <v>45.44</v>
      </c>
      <c r="F28" s="26">
        <v>2</v>
      </c>
      <c r="G28" s="5">
        <v>45.44</v>
      </c>
    </row>
    <row r="29" spans="1:7" outlineLevel="1" x14ac:dyDescent="0.25">
      <c r="A29" s="2">
        <v>15</v>
      </c>
      <c r="B29" s="18" t="s">
        <v>39</v>
      </c>
      <c r="C29" s="26">
        <v>1</v>
      </c>
      <c r="D29" s="5">
        <v>29.86</v>
      </c>
      <c r="F29" s="26">
        <v>1</v>
      </c>
      <c r="G29" s="5">
        <v>29.86</v>
      </c>
    </row>
    <row r="30" spans="1:7" outlineLevel="1" x14ac:dyDescent="0.25">
      <c r="A30" s="2">
        <v>17</v>
      </c>
      <c r="B30" s="18" t="s">
        <v>40</v>
      </c>
      <c r="C30" s="25">
        <v>160</v>
      </c>
      <c r="D30" s="5">
        <v>2993.6000000000004</v>
      </c>
      <c r="F30" s="25">
        <v>160</v>
      </c>
      <c r="G30" s="5">
        <v>2993.6000000000004</v>
      </c>
    </row>
    <row r="31" spans="1:7" x14ac:dyDescent="0.25">
      <c r="A31" s="39" t="s">
        <v>41</v>
      </c>
      <c r="B31" s="40"/>
      <c r="C31" s="29">
        <f>SUM(C32:C34)</f>
        <v>314</v>
      </c>
      <c r="D31" s="22">
        <f>SUM(D32:D35)</f>
        <v>455510.30700000003</v>
      </c>
      <c r="F31" s="29">
        <f>SUM(F32:F34)</f>
        <v>570</v>
      </c>
      <c r="G31" s="22">
        <f>SUM(G32:G35)</f>
        <v>819416.85</v>
      </c>
    </row>
    <row r="32" spans="1:7" x14ac:dyDescent="0.25">
      <c r="A32" s="2">
        <v>181</v>
      </c>
      <c r="B32" s="18" t="s">
        <v>42</v>
      </c>
      <c r="C32" s="26">
        <v>184</v>
      </c>
      <c r="D32" s="27">
        <v>311328</v>
      </c>
      <c r="F32" s="34">
        <v>380</v>
      </c>
      <c r="G32" s="5">
        <v>546014.4</v>
      </c>
    </row>
    <row r="33" spans="1:10" x14ac:dyDescent="0.25">
      <c r="A33" s="2">
        <v>195</v>
      </c>
      <c r="B33" s="18" t="s">
        <v>43</v>
      </c>
      <c r="C33" s="26">
        <v>90</v>
      </c>
      <c r="D33" s="27">
        <v>83504.94</v>
      </c>
      <c r="F33" s="34">
        <v>122</v>
      </c>
      <c r="G33" s="5">
        <v>187055.28</v>
      </c>
    </row>
    <row r="34" spans="1:10" ht="12.75" customHeight="1" x14ac:dyDescent="0.25">
      <c r="A34" s="2">
        <v>198</v>
      </c>
      <c r="B34" s="18" t="s">
        <v>44</v>
      </c>
      <c r="C34" s="26">
        <v>40</v>
      </c>
      <c r="D34" s="27">
        <v>38986.400000000001</v>
      </c>
      <c r="F34" s="34">
        <v>68</v>
      </c>
      <c r="G34" s="5">
        <v>47327.32</v>
      </c>
    </row>
    <row r="35" spans="1:10" ht="12.75" customHeight="1" x14ac:dyDescent="0.25">
      <c r="A35" s="2"/>
      <c r="B35" s="18" t="s">
        <v>45</v>
      </c>
      <c r="C35" s="26"/>
      <c r="D35" s="5">
        <f>SUM(D32:D34)*0.05</f>
        <v>21690.967000000004</v>
      </c>
      <c r="F35" s="34"/>
      <c r="G35" s="5">
        <v>39019.85</v>
      </c>
      <c r="J35" s="7">
        <f>(D36+D39)*3</f>
        <v>3458141.2709999997</v>
      </c>
    </row>
    <row r="36" spans="1:10" x14ac:dyDescent="0.25">
      <c r="A36" s="35" t="s">
        <v>46</v>
      </c>
      <c r="B36" s="36"/>
      <c r="C36" s="30">
        <f>SUM(C3,C31)</f>
        <v>30164</v>
      </c>
      <c r="D36" s="24">
        <f>SUM(D3,D31)</f>
        <v>716602.37699999998</v>
      </c>
      <c r="F36" s="30">
        <f>SUM(F3,F31)</f>
        <v>36403</v>
      </c>
      <c r="G36" s="24">
        <f>SUM(G3,G31)</f>
        <v>1211506.3006655734</v>
      </c>
      <c r="I36" s="7">
        <f>D36*12</f>
        <v>8599228.5240000002</v>
      </c>
      <c r="J36" s="7">
        <f>D36*3</f>
        <v>2149807.1310000001</v>
      </c>
    </row>
    <row r="37" spans="1:10" x14ac:dyDescent="0.25">
      <c r="A37" s="35" t="s">
        <v>62</v>
      </c>
      <c r="B37" s="36"/>
      <c r="C37" s="30">
        <f>577+100+35</f>
        <v>712</v>
      </c>
      <c r="D37" s="24">
        <v>280000</v>
      </c>
      <c r="F37" s="30">
        <f>577+100+35</f>
        <v>712</v>
      </c>
      <c r="G37" s="24">
        <v>280000</v>
      </c>
      <c r="J37" s="7">
        <f>D37*3</f>
        <v>840000</v>
      </c>
    </row>
    <row r="38" spans="1:10" x14ac:dyDescent="0.25">
      <c r="A38" s="35" t="s">
        <v>47</v>
      </c>
      <c r="B38" s="36"/>
      <c r="C38" s="30">
        <f>1279+5+260+260</f>
        <v>1804</v>
      </c>
      <c r="D38" s="24">
        <v>580000</v>
      </c>
      <c r="F38" s="30">
        <f>1279+5+260+260</f>
        <v>1804</v>
      </c>
      <c r="G38" s="24">
        <v>580000</v>
      </c>
      <c r="I38" s="7">
        <f>D36+D39</f>
        <v>1152713.757</v>
      </c>
      <c r="J38" s="7">
        <f>D38*3</f>
        <v>1740000</v>
      </c>
    </row>
    <row r="39" spans="1:10" x14ac:dyDescent="0.25">
      <c r="A39" s="35" t="s">
        <v>48</v>
      </c>
      <c r="B39" s="36"/>
      <c r="C39" s="31"/>
      <c r="D39" s="24">
        <f>SUM(D40:D47)</f>
        <v>436111.38</v>
      </c>
      <c r="F39" s="31"/>
      <c r="G39" s="24">
        <f>SUM(G40:G47)</f>
        <v>436111.38</v>
      </c>
      <c r="I39" s="7">
        <f>I38*12</f>
        <v>13832565.083999999</v>
      </c>
      <c r="J39" s="7">
        <f>J37+J38</f>
        <v>2580000</v>
      </c>
    </row>
    <row r="40" spans="1:10" ht="13.5" customHeight="1" outlineLevel="1" x14ac:dyDescent="0.25">
      <c r="A40" s="3" t="s">
        <v>49</v>
      </c>
      <c r="B40" s="18"/>
      <c r="C40" s="32"/>
      <c r="D40" s="27">
        <v>79673.990000000005</v>
      </c>
      <c r="F40" s="32"/>
      <c r="G40" s="27">
        <v>79673.990000000005</v>
      </c>
      <c r="J40" s="7">
        <f>D40*3</f>
        <v>239021.97000000003</v>
      </c>
    </row>
    <row r="41" spans="1:10" ht="14.25" customHeight="1" outlineLevel="1" x14ac:dyDescent="0.25">
      <c r="A41" s="8" t="s">
        <v>50</v>
      </c>
      <c r="B41" s="18"/>
      <c r="C41" s="32"/>
      <c r="D41" s="27">
        <v>40881</v>
      </c>
      <c r="F41" s="32"/>
      <c r="G41" s="27">
        <v>40881</v>
      </c>
      <c r="J41" s="7">
        <f>D41*3</f>
        <v>122643</v>
      </c>
    </row>
    <row r="42" spans="1:10" ht="14.25" customHeight="1" outlineLevel="1" x14ac:dyDescent="0.25">
      <c r="A42" s="3" t="s">
        <v>51</v>
      </c>
      <c r="B42" s="18"/>
      <c r="C42" s="32"/>
      <c r="D42" s="27">
        <v>84508.33</v>
      </c>
      <c r="F42" s="32"/>
      <c r="G42" s="27">
        <v>84508.33</v>
      </c>
      <c r="J42" s="7">
        <f>D42*3</f>
        <v>253524.99</v>
      </c>
    </row>
    <row r="43" spans="1:10" ht="14.25" customHeight="1" outlineLevel="1" x14ac:dyDescent="0.25">
      <c r="A43" s="3" t="s">
        <v>52</v>
      </c>
      <c r="B43" s="18"/>
      <c r="C43" s="32"/>
      <c r="D43" s="27">
        <v>73096.740000000005</v>
      </c>
      <c r="F43" s="32"/>
      <c r="G43" s="27">
        <v>73096.740000000005</v>
      </c>
      <c r="J43" s="7">
        <f>D43*3</f>
        <v>219290.22000000003</v>
      </c>
    </row>
    <row r="44" spans="1:10" ht="14.25" customHeight="1" outlineLevel="1" x14ac:dyDescent="0.25">
      <c r="A44" s="3" t="s">
        <v>53</v>
      </c>
      <c r="B44" s="18"/>
      <c r="C44" s="32"/>
      <c r="D44" s="27">
        <v>33086.25</v>
      </c>
      <c r="F44" s="32"/>
      <c r="G44" s="27">
        <v>33086.25</v>
      </c>
      <c r="J44" s="7">
        <f>D44*3</f>
        <v>99258.75</v>
      </c>
    </row>
    <row r="45" spans="1:10" ht="14.25" customHeight="1" outlineLevel="1" x14ac:dyDescent="0.25">
      <c r="A45" s="3" t="s">
        <v>54</v>
      </c>
      <c r="B45" s="18"/>
      <c r="C45" s="32"/>
      <c r="D45" s="27">
        <v>5000</v>
      </c>
      <c r="F45" s="32"/>
      <c r="G45" s="27">
        <v>5000</v>
      </c>
      <c r="J45" s="7">
        <f>D45*3</f>
        <v>15000</v>
      </c>
    </row>
    <row r="46" spans="1:10" ht="14.25" customHeight="1" outlineLevel="1" x14ac:dyDescent="0.25">
      <c r="A46" s="15" t="s">
        <v>61</v>
      </c>
      <c r="B46" s="16"/>
      <c r="C46" s="32"/>
      <c r="D46" s="27">
        <v>85450.99</v>
      </c>
      <c r="F46" s="32"/>
      <c r="G46" s="27">
        <v>85450.99</v>
      </c>
      <c r="J46" s="7">
        <f>D46*3</f>
        <v>256352.97000000003</v>
      </c>
    </row>
    <row r="47" spans="1:10" ht="14.25" customHeight="1" outlineLevel="1" x14ac:dyDescent="0.25">
      <c r="A47" s="15" t="s">
        <v>57</v>
      </c>
      <c r="B47" s="16"/>
      <c r="C47" s="32"/>
      <c r="D47" s="27">
        <v>34414.080000000002</v>
      </c>
      <c r="F47" s="32"/>
      <c r="G47" s="27">
        <v>34414.080000000002</v>
      </c>
      <c r="J47" s="7">
        <f>D47*3</f>
        <v>103242.24000000001</v>
      </c>
    </row>
    <row r="48" spans="1:10" ht="24.95" customHeight="1" thickBot="1" x14ac:dyDescent="0.3">
      <c r="A48" s="37" t="s">
        <v>55</v>
      </c>
      <c r="B48" s="38"/>
      <c r="C48" s="33"/>
      <c r="D48" s="28">
        <f>SUM(D36:D39)</f>
        <v>2012713.7569999998</v>
      </c>
      <c r="F48" s="33"/>
      <c r="G48" s="28">
        <f>SUM(G36:G39)</f>
        <v>2507617.6806655736</v>
      </c>
      <c r="I48" s="7">
        <f>D48*12</f>
        <v>24152565.083999999</v>
      </c>
      <c r="J48" s="7">
        <f>D48*3</f>
        <v>6038141.2709999997</v>
      </c>
    </row>
    <row r="49" spans="1:8" x14ac:dyDescent="0.25">
      <c r="A49" s="12" t="s">
        <v>56</v>
      </c>
      <c r="D49" s="7"/>
      <c r="G49" s="7"/>
    </row>
    <row r="50" spans="1:8" x14ac:dyDescent="0.25">
      <c r="A50" s="12" t="s">
        <v>60</v>
      </c>
      <c r="D50" s="7"/>
      <c r="G50" s="7"/>
    </row>
    <row r="51" spans="1:8" x14ac:dyDescent="0.25">
      <c r="D51" s="7"/>
      <c r="G51" s="7"/>
      <c r="H51" s="9"/>
    </row>
    <row r="52" spans="1:8" x14ac:dyDescent="0.25">
      <c r="D52" s="7"/>
      <c r="G52" s="7"/>
      <c r="H52" s="9"/>
    </row>
    <row r="54" spans="1:8" x14ac:dyDescent="0.25">
      <c r="C54" s="10"/>
      <c r="D54" s="7"/>
      <c r="F54" s="10"/>
      <c r="G54" s="7"/>
    </row>
    <row r="55" spans="1:8" x14ac:dyDescent="0.25">
      <c r="C55" s="10"/>
      <c r="D55" s="7"/>
      <c r="F55" s="10"/>
      <c r="G55" s="7"/>
    </row>
    <row r="56" spans="1:8" x14ac:dyDescent="0.25">
      <c r="C56" s="10"/>
      <c r="D56" s="7"/>
      <c r="F56" s="10"/>
      <c r="G56" s="7"/>
    </row>
    <row r="57" spans="1:8" x14ac:dyDescent="0.25">
      <c r="C57" s="10"/>
      <c r="D57" s="7"/>
      <c r="F57" s="10"/>
      <c r="G57" s="7"/>
    </row>
    <row r="58" spans="1:8" x14ac:dyDescent="0.25">
      <c r="C58" s="10"/>
      <c r="D58" s="7"/>
      <c r="F58" s="10"/>
      <c r="G58" s="7"/>
    </row>
    <row r="59" spans="1:8" x14ac:dyDescent="0.25">
      <c r="C59" s="10"/>
      <c r="D59" s="7"/>
      <c r="F59" s="10"/>
      <c r="G59" s="7"/>
    </row>
    <row r="60" spans="1:8" x14ac:dyDescent="0.25">
      <c r="C60" s="10"/>
      <c r="D60" s="7"/>
      <c r="F60" s="10"/>
      <c r="G60" s="7"/>
    </row>
    <row r="61" spans="1:8" x14ac:dyDescent="0.25">
      <c r="C61" s="10"/>
      <c r="D61" s="7"/>
      <c r="F61" s="10"/>
      <c r="G61" s="7"/>
    </row>
    <row r="62" spans="1:8" x14ac:dyDescent="0.25">
      <c r="D62" s="7"/>
    </row>
    <row r="63" spans="1:8" x14ac:dyDescent="0.25">
      <c r="C63" s="10"/>
      <c r="D63" s="7"/>
      <c r="F63" s="10"/>
      <c r="G63" s="7"/>
    </row>
    <row r="64" spans="1:8" x14ac:dyDescent="0.25">
      <c r="C64" s="10"/>
      <c r="D64" s="7"/>
      <c r="F64" s="10"/>
      <c r="G64" s="7"/>
    </row>
    <row r="65" spans="3:7" x14ac:dyDescent="0.25">
      <c r="C65" s="10"/>
      <c r="D65" s="7"/>
      <c r="F65" s="10"/>
      <c r="G65" s="7"/>
    </row>
    <row r="66" spans="3:7" x14ac:dyDescent="0.25">
      <c r="C66" s="10"/>
      <c r="D66" s="7"/>
      <c r="F66" s="10"/>
      <c r="G66" s="7"/>
    </row>
    <row r="67" spans="3:7" x14ac:dyDescent="0.25">
      <c r="C67" s="10"/>
      <c r="D67" s="7"/>
      <c r="F67" s="10"/>
      <c r="G67" s="7"/>
    </row>
    <row r="68" spans="3:7" x14ac:dyDescent="0.25">
      <c r="C68" s="10"/>
      <c r="D68" s="7"/>
      <c r="F68" s="10"/>
      <c r="G68" s="7"/>
    </row>
    <row r="69" spans="3:7" x14ac:dyDescent="0.25">
      <c r="D69" s="7"/>
    </row>
    <row r="70" spans="3:7" x14ac:dyDescent="0.25">
      <c r="D70" s="7"/>
    </row>
    <row r="71" spans="3:7" x14ac:dyDescent="0.25">
      <c r="D71" s="7"/>
      <c r="G71" s="7"/>
    </row>
    <row r="72" spans="3:7" x14ac:dyDescent="0.25">
      <c r="D72" s="7"/>
      <c r="G72" s="7"/>
    </row>
    <row r="73" spans="3:7" x14ac:dyDescent="0.25">
      <c r="G73" s="13"/>
    </row>
    <row r="74" spans="3:7" x14ac:dyDescent="0.25">
      <c r="G74" s="7"/>
    </row>
    <row r="75" spans="3:7" x14ac:dyDescent="0.25">
      <c r="D75" s="7"/>
      <c r="G75" s="7"/>
    </row>
    <row r="76" spans="3:7" x14ac:dyDescent="0.25">
      <c r="D76" s="7"/>
      <c r="G76" s="7"/>
    </row>
    <row r="77" spans="3:7" x14ac:dyDescent="0.25">
      <c r="G77" s="13"/>
    </row>
    <row r="79" spans="3:7" x14ac:dyDescent="0.25">
      <c r="D79" s="7"/>
      <c r="G79" s="7"/>
    </row>
    <row r="80" spans="3:7" x14ac:dyDescent="0.25">
      <c r="D80" s="7"/>
      <c r="G80" s="7"/>
    </row>
    <row r="81" spans="3:7" x14ac:dyDescent="0.25">
      <c r="G81" s="13"/>
    </row>
    <row r="82" spans="3:7" x14ac:dyDescent="0.25">
      <c r="G82" s="14"/>
    </row>
    <row r="83" spans="3:7" x14ac:dyDescent="0.25">
      <c r="D83" s="7"/>
      <c r="G83" s="7"/>
    </row>
    <row r="84" spans="3:7" x14ac:dyDescent="0.25">
      <c r="D84" s="7"/>
      <c r="G84" s="7"/>
    </row>
    <row r="85" spans="3:7" x14ac:dyDescent="0.25">
      <c r="G85" s="13"/>
    </row>
    <row r="89" spans="3:7" x14ac:dyDescent="0.25">
      <c r="C89" s="11">
        <f>C4</f>
        <v>18539</v>
      </c>
      <c r="D89" s="9">
        <f>D4</f>
        <v>133642.04999999999</v>
      </c>
      <c r="F89" s="11">
        <f>F4</f>
        <v>21005</v>
      </c>
      <c r="G89" s="9">
        <f>G4</f>
        <v>223070.67090038312</v>
      </c>
    </row>
    <row r="90" spans="3:7" x14ac:dyDescent="0.25">
      <c r="C90" s="11">
        <f>C13</f>
        <v>10956</v>
      </c>
      <c r="D90" s="9">
        <f>D13</f>
        <v>110707.15</v>
      </c>
      <c r="F90" s="11">
        <f>F13</f>
        <v>14393</v>
      </c>
      <c r="G90" s="9">
        <f>G13</f>
        <v>150068.82405090463</v>
      </c>
    </row>
    <row r="91" spans="3:7" x14ac:dyDescent="0.25">
      <c r="C91" s="11">
        <f>C19</f>
        <v>355</v>
      </c>
      <c r="D91" s="9">
        <f>D19</f>
        <v>16742.870000000003</v>
      </c>
      <c r="F91" s="11">
        <f>F19</f>
        <v>435</v>
      </c>
      <c r="G91" s="9">
        <f>G19</f>
        <v>18949.955714285716</v>
      </c>
    </row>
    <row r="92" spans="3:7" x14ac:dyDescent="0.25">
      <c r="C92" s="11">
        <f t="shared" ref="C92:D94" si="0">C32</f>
        <v>184</v>
      </c>
      <c r="D92" s="9">
        <f t="shared" si="0"/>
        <v>311328</v>
      </c>
      <c r="F92" s="11">
        <f t="shared" ref="F92:G94" si="1">F32</f>
        <v>380</v>
      </c>
      <c r="G92" s="9">
        <f t="shared" si="1"/>
        <v>546014.4</v>
      </c>
    </row>
    <row r="93" spans="3:7" x14ac:dyDescent="0.25">
      <c r="C93" s="11">
        <f t="shared" si="0"/>
        <v>90</v>
      </c>
      <c r="D93" s="9">
        <f t="shared" si="0"/>
        <v>83504.94</v>
      </c>
      <c r="F93" s="11">
        <f t="shared" si="1"/>
        <v>122</v>
      </c>
      <c r="G93" s="9">
        <f t="shared" si="1"/>
        <v>187055.28</v>
      </c>
    </row>
    <row r="94" spans="3:7" x14ac:dyDescent="0.25">
      <c r="C94" s="11">
        <f t="shared" si="0"/>
        <v>40</v>
      </c>
      <c r="D94" s="9">
        <f t="shared" si="0"/>
        <v>38986.400000000001</v>
      </c>
      <c r="F94" s="11">
        <f t="shared" si="1"/>
        <v>68</v>
      </c>
      <c r="G94" s="9">
        <f t="shared" si="1"/>
        <v>47327.32</v>
      </c>
    </row>
    <row r="95" spans="3:7" x14ac:dyDescent="0.25">
      <c r="D95" s="9">
        <f>SUM(D89:D94)</f>
        <v>694911.41</v>
      </c>
      <c r="G95" s="9">
        <f>SUM(G89:G94)</f>
        <v>1172486.4506655736</v>
      </c>
    </row>
  </sheetData>
  <mergeCells count="13">
    <mergeCell ref="C1:D1"/>
    <mergeCell ref="F1:G1"/>
    <mergeCell ref="A2:B2"/>
    <mergeCell ref="A3:B3"/>
    <mergeCell ref="A37:B37"/>
    <mergeCell ref="A38:B38"/>
    <mergeCell ref="A39:B39"/>
    <mergeCell ref="A48:B48"/>
    <mergeCell ref="A4:B4"/>
    <mergeCell ref="A13:B13"/>
    <mergeCell ref="A19:B19"/>
    <mergeCell ref="A31:B31"/>
    <mergeCell ref="A36:B36"/>
  </mergeCells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49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Quadro resumo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Bruno</dc:creator>
  <dc:description/>
  <cp:lastModifiedBy>Rodrigo Giacoia Mendes</cp:lastModifiedBy>
  <cp:revision>3</cp:revision>
  <cp:lastPrinted>2018-04-19T01:26:58Z</cp:lastPrinted>
  <dcterms:created xsi:type="dcterms:W3CDTF">2017-05-30T21:10:59Z</dcterms:created>
  <dcterms:modified xsi:type="dcterms:W3CDTF">2020-03-06T20:31:52Z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