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Unid_Compras\Terceirizações\2021\23529.007477.2021-03 - DISP. EMERG.SERV.ENGENHARIA CLINICA\"/>
    </mc:Choice>
  </mc:AlternateContent>
  <bookViews>
    <workbookView xWindow="0" yWindow="0" windowWidth="21600" windowHeight="9600" tabRatio="913"/>
  </bookViews>
  <sheets>
    <sheet name="% LUCRO, DOA e SALÁRIO" sheetId="41" r:id="rId1"/>
    <sheet name="Coordenador Técnico (1427)" sheetId="19" r:id="rId2"/>
    <sheet name="Téc. Equip. Bio 44h (9153)" sheetId="25" r:id="rId3"/>
    <sheet name="Apoio Técnico" sheetId="27" r:id="rId4"/>
    <sheet name="Apoio Logístico" sheetId="30" r:id="rId5"/>
    <sheet name="Resumo Geral" sheetId="49" r:id="rId6"/>
    <sheet name="Ferramentas" sheetId="43" r:id="rId7"/>
    <sheet name="Analisadores" sheetId="44" r:id="rId8"/>
    <sheet name="Uniformes" sheetId="45" r:id="rId9"/>
    <sheet name="EPI'S" sheetId="46" r:id="rId10"/>
    <sheet name="Móveis de Escritório" sheetId="47" r:id="rId11"/>
    <sheet name="CLASSIFICAÇÃO" sheetId="40" state="hidden" r:id="rId12"/>
  </sheets>
  <externalReferences>
    <externalReference r:id="rId13"/>
    <externalReference r:id="rId14"/>
  </externalReferences>
  <definedNames>
    <definedName name="_xlnm._FilterDatabase" localSheetId="11" hidden="1">CLASSIFICAÇÃO!$B$2:$C$10</definedName>
    <definedName name="_xlnm.Print_Area" localSheetId="7">Analisadores!$A$1:$AE$25</definedName>
    <definedName name="_xlnm.Print_Area" localSheetId="4">'Apoio Logístico'!$A$1:$D$154</definedName>
    <definedName name="_xlnm.Print_Area" localSheetId="3">'Apoio Técnico'!$A$1:$D$155</definedName>
    <definedName name="_xlnm.Print_Area" localSheetId="1">'Coordenador Técnico (1427)'!$A$1:$D$155</definedName>
    <definedName name="_xlnm.Print_Area" localSheetId="9">'EPI''S'!$A$1:$Q$31</definedName>
    <definedName name="_xlnm.Print_Area" localSheetId="5">'Resumo Geral'!$A$1:$G$58</definedName>
    <definedName name="_xlnm.Print_Area" localSheetId="2">'Téc. Equip. Bio 44h (9153)'!$A$1:$D$155</definedName>
    <definedName name="_xlnm.Print_Area" localSheetId="8">Uniformes!$A$1:$R$25</definedName>
    <definedName name="FUNCAO">OFFSET([1]FUNÇÕES!$A$2,0,0,COUNTA([1]FUNÇÕES!$A:$A),1)</definedName>
    <definedName name="PATRONAL">[1]SINDICATOS!$C$2:$C$5</definedName>
    <definedName name="RelacaoSind">[1]SINDICATOS!$F$2:$F$9</definedName>
    <definedName name="SIMouNAO">"SIM;NÃO"</definedName>
    <definedName name="_xlnm.Print_Titles" localSheetId="4">'Apoio Logístico'!#REF!</definedName>
    <definedName name="_xlnm.Print_Titles" localSheetId="3">'Apoio Técnico'!#REF!</definedName>
    <definedName name="_xlnm.Print_Titles" localSheetId="1">'Coordenador Técnico (1427)'!#REF!</definedName>
    <definedName name="_xlnm.Print_Titles" localSheetId="2">'Téc. Equip. Bio 44h (9153)'!#REF!</definedName>
  </definedNames>
  <calcPr calcId="162913"/>
</workbook>
</file>

<file path=xl/calcChain.xml><?xml version="1.0" encoding="utf-8"?>
<calcChain xmlns="http://schemas.openxmlformats.org/spreadsheetml/2006/main">
  <c r="D33" i="30" l="1"/>
  <c r="D33" i="27"/>
  <c r="D33" i="25"/>
  <c r="D33" i="19"/>
  <c r="D76" i="27"/>
  <c r="D77" i="27"/>
  <c r="F41" i="49"/>
  <c r="F40" i="49"/>
  <c r="G19" i="49"/>
  <c r="G27" i="49"/>
  <c r="G29" i="49"/>
  <c r="G30" i="49" l="1"/>
  <c r="G31" i="49" s="1"/>
  <c r="B130" i="27"/>
  <c r="G21" i="49" l="1"/>
  <c r="J13" i="41" l="1"/>
  <c r="J12" i="41"/>
  <c r="R105" i="43" l="1"/>
  <c r="R117" i="43" l="1"/>
  <c r="R113" i="43"/>
  <c r="R97" i="43"/>
  <c r="R11" i="44" l="1"/>
  <c r="R9" i="44"/>
  <c r="R107" i="43"/>
  <c r="R29" i="43"/>
  <c r="R31" i="43"/>
  <c r="R33" i="43"/>
  <c r="R35" i="43"/>
  <c r="R37" i="43"/>
  <c r="R39" i="43"/>
  <c r="R41" i="43"/>
  <c r="R43" i="43"/>
  <c r="R45" i="43"/>
  <c r="R47" i="43"/>
  <c r="R49" i="43"/>
  <c r="R51" i="43"/>
  <c r="R53" i="43"/>
  <c r="R55" i="43"/>
  <c r="R57" i="43"/>
  <c r="R59" i="43"/>
  <c r="R61" i="43"/>
  <c r="R63" i="43"/>
  <c r="R65" i="43"/>
  <c r="R67" i="43"/>
  <c r="R69" i="43"/>
  <c r="R71" i="43"/>
  <c r="R73" i="43"/>
  <c r="R75" i="43"/>
  <c r="R77" i="43"/>
  <c r="R79" i="43"/>
  <c r="R81" i="43"/>
  <c r="R83" i="43"/>
  <c r="R85" i="43"/>
  <c r="R87" i="43"/>
  <c r="R89" i="43"/>
  <c r="R91" i="43"/>
  <c r="R93" i="43"/>
  <c r="R95" i="43"/>
  <c r="R99" i="43"/>
  <c r="R103" i="43"/>
  <c r="R101" i="43"/>
  <c r="R27" i="43"/>
  <c r="R25" i="43"/>
  <c r="R23" i="43"/>
  <c r="R21" i="43"/>
  <c r="R19" i="43"/>
  <c r="R17" i="43"/>
  <c r="R15" i="43"/>
  <c r="R13" i="43"/>
  <c r="R11" i="43"/>
  <c r="R9" i="43"/>
  <c r="R7" i="43"/>
  <c r="T101" i="43" l="1"/>
  <c r="Z101" i="43" s="1"/>
  <c r="AB101" i="43" s="1"/>
  <c r="T11" i="44"/>
  <c r="Z11" i="44" s="1"/>
  <c r="T9" i="44"/>
  <c r="Z9" i="44" s="1"/>
  <c r="O18" i="46" l="1"/>
  <c r="Q18" i="46" s="1"/>
  <c r="T107" i="43"/>
  <c r="Z107" i="43" s="1"/>
  <c r="AB107" i="43" s="1"/>
  <c r="C142" i="30"/>
  <c r="C141" i="30"/>
  <c r="C140" i="30"/>
  <c r="B130" i="30"/>
  <c r="B129" i="30"/>
  <c r="B128" i="30"/>
  <c r="B127" i="30"/>
  <c r="B126" i="30"/>
  <c r="D76" i="30"/>
  <c r="D75" i="30"/>
  <c r="B76" i="30"/>
  <c r="B75" i="30"/>
  <c r="B72" i="30"/>
  <c r="D72" i="30"/>
  <c r="B58" i="30"/>
  <c r="D38" i="30"/>
  <c r="B38" i="30"/>
  <c r="B37" i="30"/>
  <c r="B33" i="30"/>
  <c r="D31" i="30"/>
  <c r="D13" i="30"/>
  <c r="D5" i="30"/>
  <c r="C143" i="27"/>
  <c r="C142" i="27"/>
  <c r="C141" i="27"/>
  <c r="B131" i="27"/>
  <c r="B129" i="27"/>
  <c r="B128" i="27"/>
  <c r="B127" i="27"/>
  <c r="B77" i="27"/>
  <c r="B76" i="27"/>
  <c r="B73" i="27"/>
  <c r="B59" i="27"/>
  <c r="D38" i="27"/>
  <c r="B38" i="27"/>
  <c r="B37" i="27"/>
  <c r="B33" i="27"/>
  <c r="D31" i="27"/>
  <c r="D5" i="27"/>
  <c r="D73" i="25"/>
  <c r="C143" i="25"/>
  <c r="C142" i="25"/>
  <c r="C141" i="25"/>
  <c r="B131" i="25"/>
  <c r="B130" i="25"/>
  <c r="B129" i="25"/>
  <c r="B128" i="25"/>
  <c r="B127" i="25"/>
  <c r="D77" i="25"/>
  <c r="D76" i="25"/>
  <c r="B77" i="25"/>
  <c r="B76" i="25"/>
  <c r="B73" i="25"/>
  <c r="B59" i="25"/>
  <c r="D38" i="25"/>
  <c r="B38" i="25"/>
  <c r="B37" i="25"/>
  <c r="B33" i="25"/>
  <c r="D5" i="25"/>
  <c r="F14" i="49"/>
  <c r="B13" i="49"/>
  <c r="B12" i="49"/>
  <c r="B11" i="49"/>
  <c r="B10" i="49"/>
  <c r="Q21" i="47"/>
  <c r="S21" i="47" s="1"/>
  <c r="W21" i="47" s="1"/>
  <c r="X21" i="47" s="1"/>
  <c r="Q19" i="47"/>
  <c r="S19" i="47" s="1"/>
  <c r="W19" i="47" s="1"/>
  <c r="X19" i="47" s="1"/>
  <c r="Q17" i="47"/>
  <c r="S17" i="47" s="1"/>
  <c r="W17" i="47" s="1"/>
  <c r="X17" i="47" s="1"/>
  <c r="Q15" i="47"/>
  <c r="S15" i="47" s="1"/>
  <c r="W15" i="47" s="1"/>
  <c r="X15" i="47" s="1"/>
  <c r="Q13" i="47"/>
  <c r="S13" i="47" s="1"/>
  <c r="W13" i="47" s="1"/>
  <c r="X13" i="47" s="1"/>
  <c r="Q11" i="47"/>
  <c r="S11" i="47" s="1"/>
  <c r="W11" i="47" s="1"/>
  <c r="X11" i="47" s="1"/>
  <c r="Q9" i="47"/>
  <c r="S9" i="47" s="1"/>
  <c r="W9" i="47" s="1"/>
  <c r="X9" i="47" s="1"/>
  <c r="Q7" i="47"/>
  <c r="S7" i="47" s="1"/>
  <c r="W7" i="47" s="1"/>
  <c r="O16" i="46"/>
  <c r="Q16" i="46" s="1"/>
  <c r="O14" i="46"/>
  <c r="Q14" i="46" s="1"/>
  <c r="O12" i="46"/>
  <c r="Q12" i="46" s="1"/>
  <c r="O10" i="46"/>
  <c r="Q10" i="46" s="1"/>
  <c r="O8" i="46"/>
  <c r="Q8" i="46" s="1"/>
  <c r="O6" i="46"/>
  <c r="Q6" i="46" s="1"/>
  <c r="P12" i="45"/>
  <c r="R12" i="45" s="1"/>
  <c r="P10" i="45"/>
  <c r="R10" i="45" s="1"/>
  <c r="P8" i="45"/>
  <c r="R8" i="45" s="1"/>
  <c r="P6" i="45"/>
  <c r="R6" i="45" s="1"/>
  <c r="R47" i="44"/>
  <c r="T47" i="44" s="1"/>
  <c r="Z47" i="44" s="1"/>
  <c r="R45" i="44"/>
  <c r="T45" i="44" s="1"/>
  <c r="Z45" i="44" s="1"/>
  <c r="R43" i="44"/>
  <c r="R41" i="44"/>
  <c r="T41" i="44" s="1"/>
  <c r="Z41" i="44" s="1"/>
  <c r="R39" i="44"/>
  <c r="R37" i="44"/>
  <c r="T37" i="44" s="1"/>
  <c r="Z37" i="44" s="1"/>
  <c r="R35" i="44"/>
  <c r="T35" i="44" s="1"/>
  <c r="Z35" i="44" s="1"/>
  <c r="R33" i="44"/>
  <c r="T33" i="44" s="1"/>
  <c r="Z33" i="44" s="1"/>
  <c r="R31" i="44"/>
  <c r="R29" i="44"/>
  <c r="T29" i="44" s="1"/>
  <c r="Z29" i="44" s="1"/>
  <c r="R27" i="44"/>
  <c r="R13" i="44"/>
  <c r="R7" i="44"/>
  <c r="T7" i="44" s="1"/>
  <c r="Z7" i="44" s="1"/>
  <c r="T7" i="43"/>
  <c r="T9" i="43"/>
  <c r="Z9" i="43" s="1"/>
  <c r="AB9" i="43" s="1"/>
  <c r="T11" i="43"/>
  <c r="Z11" i="43" s="1"/>
  <c r="AB11" i="43" s="1"/>
  <c r="T13" i="43"/>
  <c r="Z13" i="43" s="1"/>
  <c r="AB13" i="43" s="1"/>
  <c r="T15" i="43"/>
  <c r="Z15" i="43" s="1"/>
  <c r="AB15" i="43" s="1"/>
  <c r="T17" i="43"/>
  <c r="Z17" i="43" s="1"/>
  <c r="AB17" i="43" s="1"/>
  <c r="T19" i="43"/>
  <c r="Z19" i="43" s="1"/>
  <c r="AB19" i="43" s="1"/>
  <c r="T21" i="43"/>
  <c r="Z21" i="43" s="1"/>
  <c r="AB21" i="43" s="1"/>
  <c r="T23" i="43"/>
  <c r="Z23" i="43" s="1"/>
  <c r="AB23" i="43" s="1"/>
  <c r="T25" i="43"/>
  <c r="Z25" i="43" s="1"/>
  <c r="AB25" i="43" s="1"/>
  <c r="T27" i="43"/>
  <c r="Z27" i="43" s="1"/>
  <c r="AB27" i="43" s="1"/>
  <c r="T29" i="43"/>
  <c r="Z29" i="43" s="1"/>
  <c r="AB29" i="43" s="1"/>
  <c r="T31" i="43"/>
  <c r="Z31" i="43" s="1"/>
  <c r="AB31" i="43" s="1"/>
  <c r="T33" i="43"/>
  <c r="Z33" i="43" s="1"/>
  <c r="AB33" i="43" s="1"/>
  <c r="T35" i="43"/>
  <c r="Z35" i="43" s="1"/>
  <c r="AB35" i="43" s="1"/>
  <c r="T37" i="43"/>
  <c r="Z37" i="43" s="1"/>
  <c r="AB37" i="43" s="1"/>
  <c r="T39" i="43"/>
  <c r="Z39" i="43" s="1"/>
  <c r="AB39" i="43" s="1"/>
  <c r="T41" i="43"/>
  <c r="Z41" i="43" s="1"/>
  <c r="AB41" i="43" s="1"/>
  <c r="T43" i="43"/>
  <c r="Z43" i="43" s="1"/>
  <c r="AB43" i="43" s="1"/>
  <c r="T45" i="43"/>
  <c r="Z45" i="43" s="1"/>
  <c r="AB45" i="43" s="1"/>
  <c r="T47" i="43"/>
  <c r="Z47" i="43" s="1"/>
  <c r="AB47" i="43" s="1"/>
  <c r="T49" i="43"/>
  <c r="Z49" i="43" s="1"/>
  <c r="AB49" i="43" s="1"/>
  <c r="T51" i="43"/>
  <c r="Z51" i="43" s="1"/>
  <c r="AB51" i="43" s="1"/>
  <c r="T53" i="43"/>
  <c r="Z53" i="43" s="1"/>
  <c r="AB53" i="43" s="1"/>
  <c r="T55" i="43"/>
  <c r="Z55" i="43" s="1"/>
  <c r="AB55" i="43" s="1"/>
  <c r="T57" i="43"/>
  <c r="Z57" i="43" s="1"/>
  <c r="AB57" i="43" s="1"/>
  <c r="T59" i="43"/>
  <c r="Z59" i="43" s="1"/>
  <c r="AB59" i="43" s="1"/>
  <c r="T61" i="43"/>
  <c r="Z61" i="43" s="1"/>
  <c r="AB61" i="43" s="1"/>
  <c r="T63" i="43"/>
  <c r="Z63" i="43" s="1"/>
  <c r="AB63" i="43" s="1"/>
  <c r="T65" i="43"/>
  <c r="Z65" i="43" s="1"/>
  <c r="AB65" i="43" s="1"/>
  <c r="T67" i="43"/>
  <c r="Z67" i="43" s="1"/>
  <c r="AB67" i="43" s="1"/>
  <c r="T69" i="43"/>
  <c r="Z69" i="43" s="1"/>
  <c r="AB69" i="43" s="1"/>
  <c r="T71" i="43"/>
  <c r="Z71" i="43" s="1"/>
  <c r="AB71" i="43" s="1"/>
  <c r="T73" i="43"/>
  <c r="Z73" i="43" s="1"/>
  <c r="AB73" i="43" s="1"/>
  <c r="T75" i="43"/>
  <c r="Z75" i="43" s="1"/>
  <c r="AB75" i="43" s="1"/>
  <c r="T77" i="43"/>
  <c r="Z77" i="43" s="1"/>
  <c r="AB77" i="43" s="1"/>
  <c r="T79" i="43"/>
  <c r="Z79" i="43" s="1"/>
  <c r="AB79" i="43" s="1"/>
  <c r="T81" i="43"/>
  <c r="Z81" i="43" s="1"/>
  <c r="AB81" i="43" s="1"/>
  <c r="T83" i="43"/>
  <c r="Z83" i="43" s="1"/>
  <c r="AB83" i="43" s="1"/>
  <c r="T85" i="43"/>
  <c r="Z85" i="43" s="1"/>
  <c r="AB85" i="43" s="1"/>
  <c r="T87" i="43"/>
  <c r="Z87" i="43" s="1"/>
  <c r="AB87" i="43" s="1"/>
  <c r="T89" i="43"/>
  <c r="Z89" i="43" s="1"/>
  <c r="AB89" i="43" s="1"/>
  <c r="T91" i="43"/>
  <c r="Z91" i="43" s="1"/>
  <c r="AB91" i="43" s="1"/>
  <c r="T93" i="43"/>
  <c r="Z93" i="43" s="1"/>
  <c r="AB93" i="43" s="1"/>
  <c r="T105" i="43"/>
  <c r="Z105" i="43" s="1"/>
  <c r="AB105" i="43" s="1"/>
  <c r="T95" i="43"/>
  <c r="Z95" i="43" s="1"/>
  <c r="AB95" i="43" s="1"/>
  <c r="T97" i="43"/>
  <c r="Z97" i="43" s="1"/>
  <c r="AB97" i="43" s="1"/>
  <c r="T99" i="43"/>
  <c r="Z99" i="43" s="1"/>
  <c r="AB99" i="43" s="1"/>
  <c r="T103" i="43"/>
  <c r="Z103" i="43" s="1"/>
  <c r="AB103" i="43" s="1"/>
  <c r="T113" i="43"/>
  <c r="Z113" i="43" s="1"/>
  <c r="AB113" i="43" s="1"/>
  <c r="R115" i="43"/>
  <c r="T117" i="43"/>
  <c r="Z117" i="43" s="1"/>
  <c r="AB117" i="43" s="1"/>
  <c r="R119" i="43"/>
  <c r="R121" i="43"/>
  <c r="R123" i="43"/>
  <c r="R125" i="43"/>
  <c r="R127" i="43"/>
  <c r="R129" i="43"/>
  <c r="R131" i="43"/>
  <c r="R133" i="43"/>
  <c r="R135" i="43"/>
  <c r="R137" i="43"/>
  <c r="R139" i="43"/>
  <c r="R141" i="43"/>
  <c r="B8" i="41"/>
  <c r="B7" i="41"/>
  <c r="D25" i="19"/>
  <c r="D31" i="19" s="1"/>
  <c r="B6" i="41"/>
  <c r="Z7" i="43" l="1"/>
  <c r="X25" i="47"/>
  <c r="X26" i="47" s="1"/>
  <c r="X27" i="47" s="1"/>
  <c r="X7" i="47"/>
  <c r="T133" i="43"/>
  <c r="Z133" i="43" s="1"/>
  <c r="AB133" i="43" s="1"/>
  <c r="T135" i="43"/>
  <c r="Z135" i="43" s="1"/>
  <c r="AB135" i="43" s="1"/>
  <c r="T127" i="43"/>
  <c r="Z127" i="43" s="1"/>
  <c r="AB127" i="43" s="1"/>
  <c r="T119" i="43"/>
  <c r="Z119" i="43" s="1"/>
  <c r="AB119" i="43" s="1"/>
  <c r="T141" i="43"/>
  <c r="Z141" i="43" s="1"/>
  <c r="AB141" i="43" s="1"/>
  <c r="T129" i="43"/>
  <c r="Z129" i="43" s="1"/>
  <c r="AB129" i="43" s="1"/>
  <c r="T121" i="43"/>
  <c r="Z121" i="43" s="1"/>
  <c r="AB121" i="43" s="1"/>
  <c r="T125" i="43"/>
  <c r="Z125" i="43" s="1"/>
  <c r="AB125" i="43" s="1"/>
  <c r="T137" i="43"/>
  <c r="Z137" i="43" s="1"/>
  <c r="AB137" i="43" s="1"/>
  <c r="T139" i="43"/>
  <c r="Z139" i="43" s="1"/>
  <c r="AB139" i="43" s="1"/>
  <c r="T131" i="43"/>
  <c r="Z131" i="43" s="1"/>
  <c r="AB131" i="43" s="1"/>
  <c r="T123" i="43"/>
  <c r="Z123" i="43" s="1"/>
  <c r="AB123" i="43" s="1"/>
  <c r="T115" i="43"/>
  <c r="Z115" i="43" s="1"/>
  <c r="AB115" i="43" s="1"/>
  <c r="S23" i="47"/>
  <c r="Q20" i="46"/>
  <c r="Q22" i="46" s="1"/>
  <c r="R14" i="45"/>
  <c r="R16" i="45" s="1"/>
  <c r="T31" i="44"/>
  <c r="Z31" i="44" s="1"/>
  <c r="D25" i="25"/>
  <c r="D31" i="25" s="1"/>
  <c r="C137" i="25"/>
  <c r="T43" i="44"/>
  <c r="Z43" i="44" s="1"/>
  <c r="C138" i="25"/>
  <c r="C137" i="27"/>
  <c r="C136" i="30"/>
  <c r="C137" i="19"/>
  <c r="C138" i="27"/>
  <c r="C137" i="30"/>
  <c r="C138" i="19"/>
  <c r="T27" i="44"/>
  <c r="Z27" i="44" s="1"/>
  <c r="T13" i="44"/>
  <c r="T39" i="44"/>
  <c r="Z39" i="44" s="1"/>
  <c r="G22" i="49"/>
  <c r="G23" i="49" s="1"/>
  <c r="D47" i="30" l="1"/>
  <c r="D46" i="30"/>
  <c r="D46" i="19"/>
  <c r="D47" i="19"/>
  <c r="T143" i="43"/>
  <c r="T15" i="44"/>
  <c r="Z13" i="44"/>
  <c r="Z15" i="44" s="1"/>
  <c r="T17" i="44" s="1"/>
  <c r="T18" i="44" s="1"/>
  <c r="T19" i="44" s="1"/>
  <c r="Z49" i="44"/>
  <c r="T51" i="44" s="1"/>
  <c r="T52" i="44" s="1"/>
  <c r="T145" i="43"/>
  <c r="T146" i="43" s="1"/>
  <c r="AB7" i="43"/>
  <c r="Q23" i="46"/>
  <c r="Q24" i="46" s="1"/>
  <c r="R17" i="45"/>
  <c r="R18" i="45" s="1"/>
  <c r="T49" i="44"/>
  <c r="C37" i="40"/>
  <c r="D37" i="40" s="1"/>
  <c r="C36" i="40"/>
  <c r="D36" i="40" s="1"/>
  <c r="C40" i="40"/>
  <c r="D40" i="40" s="1"/>
  <c r="C42" i="40"/>
  <c r="D42" i="40" s="1"/>
  <c r="C39" i="40"/>
  <c r="D39" i="40" s="1"/>
  <c r="C41" i="40"/>
  <c r="D41" i="40" s="1"/>
  <c r="C38" i="40"/>
  <c r="D38" i="40" s="1"/>
  <c r="C43" i="40"/>
  <c r="D43" i="40" s="1"/>
  <c r="C35" i="40"/>
  <c r="D35" i="40" s="1"/>
  <c r="D24" i="40"/>
  <c r="D25" i="40"/>
  <c r="D26" i="40"/>
  <c r="D27" i="40"/>
  <c r="D28" i="40"/>
  <c r="D29" i="40"/>
  <c r="D30" i="40"/>
  <c r="D31" i="40"/>
  <c r="D32" i="40"/>
  <c r="D13" i="40"/>
  <c r="D14" i="40"/>
  <c r="D15" i="40"/>
  <c r="D16" i="40"/>
  <c r="D17" i="40"/>
  <c r="D18" i="40"/>
  <c r="D19" i="40"/>
  <c r="D20" i="40"/>
  <c r="D21" i="40"/>
  <c r="D48" i="30" l="1"/>
  <c r="D49" i="30"/>
  <c r="T147" i="43"/>
  <c r="T53" i="44"/>
  <c r="T55" i="44" s="1"/>
  <c r="D3" i="40"/>
  <c r="D4" i="40"/>
  <c r="D5" i="40"/>
  <c r="D6" i="40"/>
  <c r="D7" i="40"/>
  <c r="D8" i="40"/>
  <c r="D9" i="40"/>
  <c r="D10" i="40"/>
  <c r="D2" i="40"/>
  <c r="D116" i="30" l="1"/>
  <c r="D121" i="30" s="1"/>
  <c r="D85" i="30"/>
  <c r="C64" i="30"/>
  <c r="D26" i="30"/>
  <c r="A18" i="30"/>
  <c r="D117" i="27"/>
  <c r="D122" i="27" s="1"/>
  <c r="D78" i="27"/>
  <c r="D86" i="27" s="1"/>
  <c r="C65" i="27"/>
  <c r="D26" i="27"/>
  <c r="A18" i="27"/>
  <c r="D117" i="25"/>
  <c r="D122" i="25" s="1"/>
  <c r="D78" i="25"/>
  <c r="D86" i="25" s="1"/>
  <c r="C65" i="25"/>
  <c r="D26" i="25"/>
  <c r="A18" i="25"/>
  <c r="D132" i="19" l="1"/>
  <c r="D147" i="30"/>
  <c r="D95" i="30"/>
  <c r="D23" i="25"/>
  <c r="D23" i="30"/>
  <c r="D23" i="27"/>
  <c r="D56" i="30"/>
  <c r="D58" i="30"/>
  <c r="D60" i="30"/>
  <c r="D62" i="30"/>
  <c r="D90" i="30"/>
  <c r="D93" i="30"/>
  <c r="D94" i="30" s="1"/>
  <c r="D104" i="30"/>
  <c r="D106" i="30"/>
  <c r="D108" i="30"/>
  <c r="D109" i="30" s="1"/>
  <c r="D110" i="30"/>
  <c r="D57" i="30"/>
  <c r="D59" i="30"/>
  <c r="D61" i="30"/>
  <c r="D63" i="30"/>
  <c r="D103" i="30"/>
  <c r="D105" i="30"/>
  <c r="D96" i="25"/>
  <c r="D64" i="30" l="1"/>
  <c r="D84" i="30" s="1"/>
  <c r="D91" i="30"/>
  <c r="D96" i="30" s="1"/>
  <c r="D149" i="30" s="1"/>
  <c r="D107" i="30"/>
  <c r="D111" i="30" s="1"/>
  <c r="D120" i="30" s="1"/>
  <c r="D122" i="30" s="1"/>
  <c r="D150" i="30" s="1"/>
  <c r="D148" i="25"/>
  <c r="D64" i="25"/>
  <c r="D63" i="25"/>
  <c r="D62" i="25"/>
  <c r="D61" i="25"/>
  <c r="D60" i="25"/>
  <c r="D59" i="25"/>
  <c r="D58" i="25"/>
  <c r="D57" i="25"/>
  <c r="D47" i="25"/>
  <c r="D46" i="25"/>
  <c r="D111" i="25"/>
  <c r="D109" i="25"/>
  <c r="D110" i="25" s="1"/>
  <c r="D107" i="25"/>
  <c r="D106" i="25"/>
  <c r="D105" i="25"/>
  <c r="D104" i="25"/>
  <c r="D94" i="25"/>
  <c r="D95" i="25" s="1"/>
  <c r="D91" i="25"/>
  <c r="D50" i="30" l="1"/>
  <c r="D83" i="30" s="1"/>
  <c r="D86" i="30" s="1"/>
  <c r="D148" i="30" s="1"/>
  <c r="D92" i="25"/>
  <c r="D97" i="25" s="1"/>
  <c r="D150" i="25" s="1"/>
  <c r="D108" i="25"/>
  <c r="D112" i="25" s="1"/>
  <c r="D121" i="25" s="1"/>
  <c r="D123" i="25" s="1"/>
  <c r="D151" i="25" s="1"/>
  <c r="D49" i="25"/>
  <c r="D48" i="25"/>
  <c r="D65" i="25"/>
  <c r="D85" i="25" s="1"/>
  <c r="D50" i="25" l="1"/>
  <c r="D84" i="25" s="1"/>
  <c r="D87" i="25" s="1"/>
  <c r="D149" i="25" s="1"/>
  <c r="D117" i="19" l="1"/>
  <c r="D122" i="19" s="1"/>
  <c r="D78" i="19"/>
  <c r="D86" i="19" s="1"/>
  <c r="C65" i="19"/>
  <c r="D26" i="19"/>
  <c r="A18" i="19"/>
  <c r="D23" i="19" l="1"/>
  <c r="D132" i="25" l="1"/>
  <c r="D152" i="25" s="1"/>
  <c r="D153" i="25" s="1"/>
  <c r="D131" i="30"/>
  <c r="D151" i="30" s="1"/>
  <c r="D152" i="30" s="1"/>
  <c r="D132" i="27"/>
  <c r="D152" i="27" s="1"/>
  <c r="D136" i="30" l="1"/>
  <c r="D137" i="25"/>
  <c r="D138" i="25" l="1"/>
  <c r="D142" i="25" s="1"/>
  <c r="D137" i="30"/>
  <c r="D140" i="30" s="1"/>
  <c r="D142" i="30" l="1"/>
  <c r="D141" i="30"/>
  <c r="D141" i="25"/>
  <c r="D143" i="25"/>
  <c r="D144" i="25" l="1"/>
  <c r="D154" i="25" s="1"/>
  <c r="D155" i="25" s="1"/>
  <c r="C11" i="49" s="1"/>
  <c r="E11" i="49" s="1"/>
  <c r="G11" i="49" s="1"/>
  <c r="D143" i="30"/>
  <c r="D153" i="30" s="1"/>
  <c r="D154" i="30" s="1"/>
  <c r="C13" i="49" s="1"/>
  <c r="E13" i="49" s="1"/>
  <c r="G13" i="49" s="1"/>
  <c r="D152" i="19" l="1"/>
  <c r="D96" i="19"/>
  <c r="D58" i="19"/>
  <c r="D106" i="19"/>
  <c r="D105" i="19"/>
  <c r="D111" i="19"/>
  <c r="D64" i="19"/>
  <c r="D59" i="19"/>
  <c r="D60" i="19"/>
  <c r="D63" i="19"/>
  <c r="D61" i="19"/>
  <c r="D107" i="19"/>
  <c r="D62" i="19"/>
  <c r="D57" i="19"/>
  <c r="D94" i="19"/>
  <c r="D95" i="19" s="1"/>
  <c r="D109" i="19"/>
  <c r="D110" i="19" s="1"/>
  <c r="D91" i="19"/>
  <c r="D92" i="19" s="1"/>
  <c r="D104" i="19"/>
  <c r="D48" i="19"/>
  <c r="D148" i="19"/>
  <c r="D108" i="19" l="1"/>
  <c r="D112" i="19" s="1"/>
  <c r="D121" i="19" s="1"/>
  <c r="D123" i="19" s="1"/>
  <c r="D151" i="19" s="1"/>
  <c r="D65" i="19"/>
  <c r="D85" i="19" s="1"/>
  <c r="D49" i="19"/>
  <c r="D97" i="19"/>
  <c r="D150" i="19" s="1"/>
  <c r="D50" i="19" l="1"/>
  <c r="D84" i="19" s="1"/>
  <c r="D87" i="19" s="1"/>
  <c r="D149" i="19" s="1"/>
  <c r="D153" i="19" s="1"/>
  <c r="D137" i="19" s="1"/>
  <c r="D138" i="19" l="1"/>
  <c r="D142" i="19" l="1"/>
  <c r="D143" i="19"/>
  <c r="D141" i="19"/>
  <c r="D144" i="19" l="1"/>
  <c r="D154" i="19" s="1"/>
  <c r="D155" i="19" s="1"/>
  <c r="C10" i="49" s="1"/>
  <c r="E10" i="49" s="1"/>
  <c r="G10" i="49" s="1"/>
  <c r="D96" i="27"/>
  <c r="D60" i="27"/>
  <c r="D63" i="27"/>
  <c r="D62" i="27"/>
  <c r="D106" i="27"/>
  <c r="D111" i="27"/>
  <c r="D105" i="27"/>
  <c r="D59" i="27"/>
  <c r="D58" i="27"/>
  <c r="D64" i="27"/>
  <c r="D107" i="27"/>
  <c r="D61" i="27"/>
  <c r="D47" i="27"/>
  <c r="D57" i="27"/>
  <c r="D91" i="27"/>
  <c r="D92" i="27" s="1"/>
  <c r="D94" i="27"/>
  <c r="D95" i="27" s="1"/>
  <c r="D109" i="27"/>
  <c r="D110" i="27" s="1"/>
  <c r="D104" i="27"/>
  <c r="D46" i="27"/>
  <c r="D49" i="27" s="1"/>
  <c r="D148" i="27"/>
  <c r="D65" i="27" l="1"/>
  <c r="D85" i="27" s="1"/>
  <c r="D48" i="27"/>
  <c r="D50" i="27" s="1"/>
  <c r="D84" i="27" s="1"/>
  <c r="D108" i="27"/>
  <c r="D112" i="27" s="1"/>
  <c r="D121" i="27" s="1"/>
  <c r="D123" i="27" s="1"/>
  <c r="D151" i="27" s="1"/>
  <c r="D97" i="27"/>
  <c r="D150" i="27" s="1"/>
  <c r="D87" i="27" l="1"/>
  <c r="D149" i="27" s="1"/>
  <c r="D153" i="27"/>
  <c r="D138" i="27" s="1"/>
  <c r="D137" i="27"/>
  <c r="D143" i="27" l="1"/>
  <c r="D142" i="27"/>
  <c r="D141" i="27"/>
  <c r="D144" i="27" l="1"/>
  <c r="D154" i="27" s="1"/>
  <c r="D155" i="27" s="1"/>
  <c r="C12" i="49" s="1"/>
  <c r="E12" i="49" s="1"/>
  <c r="G12" i="49" s="1"/>
  <c r="G14" i="49" s="1"/>
  <c r="G15" i="49" s="1"/>
  <c r="F39" i="49" s="1"/>
  <c r="F43" i="49" s="1"/>
  <c r="F44" i="49" s="1"/>
</calcChain>
</file>

<file path=xl/comments1.xml><?xml version="1.0" encoding="utf-8"?>
<comments xmlns="http://schemas.openxmlformats.org/spreadsheetml/2006/main">
  <authors>
    <author>Ronivon Sampaio dos Santos</author>
  </authors>
  <commentList>
    <comment ref="K21" authorId="0" shapeId="0">
      <text>
        <r>
          <rPr>
            <b/>
            <sz val="9"/>
            <color indexed="81"/>
            <rFont val="Segoe UI"/>
            <family val="2"/>
          </rPr>
          <t>Não é cabo isolado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<sst xmlns="http://schemas.openxmlformats.org/spreadsheetml/2006/main" count="2431" uniqueCount="375">
  <si>
    <t>PLANILHA DE CUSTOS E FORMAÇÃO DE PREÇOS</t>
  </si>
  <si>
    <t>Nº Processo</t>
  </si>
  <si>
    <t>Licitação Nº</t>
  </si>
  <si>
    <t> DISCRIMINAÇÃO DOS SERVIÇOS (DADOS REFERENTES À CONTRATAÇÃO)</t>
  </si>
  <si>
    <t> 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</si>
  <si>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</si>
  <si>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</si>
  <si>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</si>
  <si>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</si>
  <si>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</si>
  <si>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</si>
  <si>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Nº de meses de execução contratual</t>
  </si>
  <si>
    <t>IDENTIFICAÇÃO DOS SERVIÇOS</t>
  </si>
  <si>
    <t> Tipo de Serviço</t>
  </si>
  <si>
    <t>Unidade de Medida</t>
  </si>
  <si>
    <t> Quantidade total a contratar</t>
  </si>
  <si>
    <t>POSTOS</t>
  </si>
  <si>
    <t>MÓDULOS</t>
  </si>
  <si>
    <t> Mão-de-obra vinculada à execução contratual</t>
  </si>
  <si>
    <t>Dados complementares para composição dos custos referente à mão-de-obra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</si>
  <si>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</si>
  <si>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</si>
  <si>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</si>
  <si>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 base da categoria (dia/mês/ano)</t>
  </si>
  <si>
    <t>MÓDULO 1 :   COMPOSIÇÃO DA REMUNERAÇÃO</t>
  </si>
  <si>
    <t>Composição da Remuneração</t>
  </si>
  <si>
    <t>Valor (R$)</t>
  </si>
  <si>
    <t>A</t>
  </si>
  <si>
    <t>Salário Base</t>
  </si>
  <si>
    <t>E</t>
  </si>
  <si>
    <t>F</t>
  </si>
  <si>
    <t>G</t>
  </si>
  <si>
    <t>H</t>
  </si>
  <si>
    <t>I</t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</si>
  <si>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</si>
  <si>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</si>
  <si>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</si>
  <si>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</si>
  <si>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t>CONTA VINCULADA</t>
  </si>
  <si>
    <t>SUBTOTAL (A+B)</t>
  </si>
  <si>
    <t>TOTAL DE 13º (DÉCIMO TERCEIRO) SALÁRIO, FÉRIAS E ADICIONAL DE FÉRIAS (A+B+C)</t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</si>
  <si>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</si>
  <si>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</si>
  <si>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</si>
  <si>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</si>
  <si>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</si>
  <si>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</si>
  <si>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</si>
  <si>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</si>
  <si>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</si>
  <si>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</si>
  <si>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</si>
  <si>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</si>
  <si>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</si>
  <si>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Benefícios  Mensais e Diários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</si>
  <si>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</si>
  <si>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</si>
  <si>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</si>
  <si>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2.3</t>
  </si>
  <si>
    <t>TOTAL ENCARGOS BENEFÍCIOS ANUAIS, MENSAIS E DIÁRIOS</t>
  </si>
  <si>
    <t>MÓDULO 3: PROVISÃO PARA RESCISÃO</t>
  </si>
  <si>
    <t>Provisão para Rescisão</t>
  </si>
  <si>
    <t>ZERADO</t>
  </si>
  <si>
    <t>TOTAL PROVISÃO PARA RESCISÃO</t>
  </si>
  <si>
    <t>MÓDULO 4: CUSTO DE REPOSIÇÃO DE PROFISSIONAL AUSENTE</t>
  </si>
  <si>
    <t>SUBMÓDULO 4.1: Ausências legais</t>
  </si>
  <si>
    <t>4.1</t>
  </si>
  <si>
    <t>TOTAL AUSÊNCIAS LEGAIS (A+B+C+D+E+F)</t>
  </si>
  <si>
    <t>4.2</t>
  </si>
  <si>
    <t>TOTAL INTRAJORNADA (A)</t>
  </si>
  <si>
    <t>Quadro-Resumo do Módulo 4 - Custo de Reposição do Profissional Ausente</t>
  </si>
  <si>
    <t>MÓDULO 5: INSUMOS DIVERSOS</t>
  </si>
  <si>
    <t>Insumos Diversos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</si>
  <si>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</si>
  <si>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</si>
  <si>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</si>
  <si>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</si>
  <si>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</si>
  <si>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t>Lucro</t>
  </si>
  <si>
    <t>Tributos</t>
  </si>
  <si>
    <t>C1. Tributos Federais</t>
  </si>
  <si>
    <t xml:space="preserve">        C.1.1  PIS</t>
  </si>
  <si>
    <t xml:space="preserve">        C.1.2 COFINS</t>
  </si>
  <si>
    <t>TOTAL</t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</si>
  <si>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</si>
  <si>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</si>
  <si>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</si>
  <si>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</si>
  <si>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</si>
  <si>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</si>
  <si>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</si>
  <si>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</si>
  <si>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</si>
  <si>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</si>
  <si>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</si>
  <si>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t>Tipo de Serviço (A)</t>
  </si>
  <si>
    <t>Valor proposto por empregado (B)</t>
  </si>
  <si>
    <t>Descrição</t>
  </si>
  <si>
    <t>Especificação (nome, tipo, embalagem etc.)</t>
  </si>
  <si>
    <t>Unidade</t>
  </si>
  <si>
    <t>Qtd.</t>
  </si>
  <si>
    <t>DOURADOS/MS</t>
  </si>
  <si>
    <t>Qtde de empregados por posto (C)</t>
  </si>
  <si>
    <t>Qtde de postos (E)</t>
  </si>
  <si>
    <t>SUBMÓDULO 4.2: Substituto na Intrajornada</t>
  </si>
  <si>
    <t>Substituto na Intrajornada</t>
  </si>
  <si>
    <t>Substituto nas Ausências Legais</t>
  </si>
  <si>
    <t>Substituto na cobertura de Férias</t>
  </si>
  <si>
    <t>Substituto na cobertura de Intervalo para repouso ou alimentação</t>
  </si>
  <si>
    <t xml:space="preserve">Substituto na Intrajornada </t>
  </si>
  <si>
    <t xml:space="preserve">Substituto nas Ausências Legais </t>
  </si>
  <si>
    <t>Custo de Reposição do Profissional Ausente</t>
  </si>
  <si>
    <t>Ref</t>
  </si>
  <si>
    <t>Valor</t>
  </si>
  <si>
    <t>Item</t>
  </si>
  <si>
    <t>CatMat</t>
  </si>
  <si>
    <t>Cod. AGHU</t>
  </si>
  <si>
    <t>Física</t>
  </si>
  <si>
    <t>Valor Total</t>
  </si>
  <si>
    <t>Salário Normativo da Categoria Profissional/Salário da Categoria Profissional -  CAGED</t>
  </si>
  <si>
    <t>TOTAL DA REMUNERAÇÃO (A+B+C+D+E+F+G+H+I)</t>
  </si>
  <si>
    <t>unidade</t>
  </si>
  <si>
    <t>par</t>
  </si>
  <si>
    <t>Taxa de Depreciação Anual</t>
  </si>
  <si>
    <t>Valor da Depreciação Anual Unitário</t>
  </si>
  <si>
    <t>TOTAL DA DEPRECIAÇÃO ANUAL</t>
  </si>
  <si>
    <t>TOTAL DA DEPRECIAÇÃO MENSAL</t>
  </si>
  <si>
    <t>DESCONTO</t>
  </si>
  <si>
    <t>C.3   Tributos Municipais C.3.1 - ISS</t>
  </si>
  <si>
    <t>D AUGUSTO DA SILVA EIRELI</t>
  </si>
  <si>
    <t>ELETRODATA ENGENHARIA LTDA</t>
  </si>
  <si>
    <t>ENGEPROM ENGENHARIA LTDA</t>
  </si>
  <si>
    <t>ELIMCO SOLUCOES EIRELI</t>
  </si>
  <si>
    <t>CONSTRUTORA FIBRA EIRELI</t>
  </si>
  <si>
    <t>IC SUPPLY ENGENHARIA LTDA</t>
  </si>
  <si>
    <t>TOTAL ADMINISTRACAO DE SERVICOS TERCEIRIZADOS LTDA</t>
  </si>
  <si>
    <t>RV CONSTRUCOES - EIRELI</t>
  </si>
  <si>
    <t>UEDER SILVA FEITOSA EIRELI</t>
  </si>
  <si>
    <t>CLASSIFICAÇÃO</t>
  </si>
  <si>
    <t>LANCE</t>
  </si>
  <si>
    <t>EMPRESA - ITEM 1</t>
  </si>
  <si>
    <t>EMPRESA - ITEM 2</t>
  </si>
  <si>
    <t>EMPRESA - ITEM 3</t>
  </si>
  <si>
    <t>EMPRESA - GERAL</t>
  </si>
  <si>
    <r>
      <t>Adicional  de periculosidade -</t>
    </r>
    <r>
      <rPr>
        <sz val="10"/>
        <color rgb="FF000000"/>
        <rFont val="Calibri"/>
        <family val="2"/>
        <scheme val="minor"/>
      </rPr>
      <t xml:space="preserve"> (30% do salário base)</t>
    </r>
  </si>
  <si>
    <r>
      <t xml:space="preserve">Adicional noturno - </t>
    </r>
    <r>
      <rPr>
        <sz val="10"/>
        <color rgb="FF000000"/>
        <rFont val="Calibri"/>
        <family val="2"/>
        <scheme val="minor"/>
      </rPr>
      <t>(((((Sal. Base+Periculosidade ou insalubridade+gratificações/220)*20%))*qtd horas noturnas)*qtd dias com adicional noturno)-CLÁUSULA DÉCIMA PRIMEIRA CCT 20%</t>
    </r>
  </si>
  <si>
    <r>
      <t xml:space="preserve">Adicional de hora noturna reduzida - </t>
    </r>
    <r>
      <rPr>
        <sz val="10"/>
        <color rgb="FF000000"/>
        <rFont val="Calibri"/>
        <family val="2"/>
        <scheme val="minor"/>
      </rPr>
      <t>((((salário base + periculosidade ou insalubridade + gratificações) ÷ 180 ou 220) x quantidade de hora noturna adicional) x 120%)x quantidade de dias trabalhados)</t>
    </r>
  </si>
  <si>
    <r>
      <t>Outros - Intervalo Intrajornada -</t>
    </r>
    <r>
      <rPr>
        <sz val="10"/>
        <color rgb="FF000000"/>
        <rFont val="Calibri"/>
        <family val="2"/>
        <scheme val="minor"/>
      </rPr>
      <t xml:space="preserve"> (((Salario base+ad.Insalu/peric.+gratificações/180ou220)+( ad. Noturno/120))*0,5)*qtd. dias trab. sem concessão do intervalo mínimo</t>
    </r>
  </si>
  <si>
    <r>
      <rPr>
        <b/>
        <sz val="10"/>
        <color rgb="FF000000"/>
        <rFont val="Calibri"/>
        <family val="2"/>
        <scheme val="minor"/>
      </rPr>
      <t>Nota 1:</t>
    </r>
    <r>
      <rPr>
        <sz val="10"/>
        <color rgb="FF000000"/>
        <rFont val="Calibri"/>
        <family val="2"/>
        <scheme val="minor"/>
      </rPr>
      <t xml:space="preserve"> O Módulo 1 refere-se ao valor mensal devido ao empregado pela prestação do serviço no período de 12 meses.</t>
    </r>
  </si>
  <si>
    <r>
      <t xml:space="preserve">13º (décimo terceiro) Salário - </t>
    </r>
    <r>
      <rPr>
        <b/>
        <sz val="10"/>
        <color rgb="FF000000"/>
        <rFont val="Calibri"/>
        <family val="2"/>
        <scheme val="minor"/>
      </rPr>
      <t>(remuneração x 8,33%)</t>
    </r>
  </si>
  <si>
    <r>
      <t>Férias e Adicional de Férias -</t>
    </r>
    <r>
      <rPr>
        <b/>
        <sz val="10"/>
        <color rgb="FF000000"/>
        <rFont val="Calibri"/>
        <family val="2"/>
        <scheme val="minor"/>
      </rPr>
      <t xml:space="preserve"> (remuneração x 12,10%)</t>
    </r>
  </si>
  <si>
    <r>
      <t xml:space="preserve">Incidência do submódulo 2.2 no 13º, férias e adicional de férias - </t>
    </r>
    <r>
      <rPr>
        <b/>
        <sz val="10"/>
        <color rgb="FF000000"/>
        <rFont val="Calibri"/>
        <family val="2"/>
        <scheme val="minor"/>
      </rPr>
      <t>(A+B)x%do submódulo 2.2</t>
    </r>
  </si>
  <si>
    <r>
      <rPr>
        <b/>
        <sz val="10"/>
        <color rgb="FF000000"/>
        <rFont val="Calibri"/>
        <family val="2"/>
        <scheme val="minor"/>
      </rPr>
      <t>Nota 1:</t>
    </r>
    <r>
      <rPr>
        <sz val="10"/>
        <color rgb="FF000000"/>
        <rFont val="Calibri"/>
        <family val="2"/>
        <scheme val="minor"/>
      </rPr>
      <t xml:space="preserve"> Como a planilha de custos e formação de preços é calculada mensalmente, provisiona-se proporcionalmente 1/12 (um doze avos) dos valores referentes a gratificação natalina, férias e adicional de férias.</t>
    </r>
  </si>
  <si>
    <r>
      <t xml:space="preserve">Nota 2: </t>
    </r>
    <r>
      <rPr>
        <sz val="10"/>
        <color rgb="FF000000"/>
        <rFont val="Calibri"/>
        <family val="2"/>
        <scheme val="minor"/>
      </rPr>
      <t>O adicional de férias contido no Submódulo 2.1 corresponde a 1/3 (um terço) da remuneração que por sua vez é divido por 12 (doze) conforme Nota 1 acima.</t>
    </r>
  </si>
  <si>
    <r>
      <rPr>
        <b/>
        <sz val="10"/>
        <color rgb="FF000000"/>
        <rFont val="Calibri"/>
        <family val="2"/>
        <scheme val="minor"/>
      </rPr>
      <t>Nota 1:</t>
    </r>
    <r>
      <rPr>
        <sz val="10"/>
        <color rgb="FF000000"/>
        <rFont val="Calibri"/>
        <family val="2"/>
        <scheme val="minor"/>
      </rPr>
      <t xml:space="preserve"> Os percentuais dos encargos previdenciários, do FGTS e demais contribuições são aqueles estabelecidos pela legislação vigente.</t>
    </r>
  </si>
  <si>
    <r>
      <rPr>
        <b/>
        <sz val="10"/>
        <color rgb="FF000000"/>
        <rFont val="Calibri"/>
        <family val="2"/>
        <scheme val="minor"/>
      </rPr>
      <t>Nota 3:</t>
    </r>
    <r>
      <rPr>
        <sz val="10"/>
        <color rgb="FF000000"/>
        <rFont val="Calibri"/>
        <family val="2"/>
        <scheme val="minor"/>
      </rPr>
      <t xml:space="preserve"> Esses percentuais incidem sobre o Módulo 1, o Submódulo 2.1.</t>
    </r>
  </si>
  <si>
    <r>
      <t xml:space="preserve">Transporte - </t>
    </r>
    <r>
      <rPr>
        <sz val="10"/>
        <color rgb="FF000000"/>
        <rFont val="Calibri"/>
        <family val="2"/>
        <scheme val="minor"/>
      </rPr>
      <t>(valor do VT*2*numero de dias trabalhados - 15 ou 24)-(salário base*6%)</t>
    </r>
  </si>
  <si>
    <r>
      <t xml:space="preserve">Auxílio creche - </t>
    </r>
    <r>
      <rPr>
        <sz val="10"/>
        <color rgb="FF000000"/>
        <rFont val="Calibri"/>
        <family val="2"/>
        <scheme val="minor"/>
      </rPr>
      <t>Cláusula XXº CCT</t>
    </r>
  </si>
  <si>
    <r>
      <t xml:space="preserve">Seguro de vida, invalidez e funeral - </t>
    </r>
    <r>
      <rPr>
        <sz val="10"/>
        <color rgb="FF000000"/>
        <rFont val="Calibri"/>
        <family val="2"/>
        <scheme val="minor"/>
      </rPr>
      <t>Cláusula xx CCT</t>
    </r>
  </si>
  <si>
    <r>
      <t xml:space="preserve">Nota 1: </t>
    </r>
    <r>
      <rPr>
        <sz val="10"/>
        <color rgb="FF000000"/>
        <rFont val="Calibri"/>
        <family val="2"/>
        <scheme val="minor"/>
      </rPr>
      <t>O valor informado deverá ser o custo real do benefício (descontado o valor eventualmente pago pelo empregado).</t>
    </r>
  </si>
  <si>
    <r>
      <t xml:space="preserve">Nota 2: </t>
    </r>
    <r>
      <rPr>
        <sz val="10"/>
        <color rgb="FF000000"/>
        <rFont val="Calibri"/>
        <family val="2"/>
        <scheme val="minor"/>
      </rPr>
      <t>Observar a previsão dos benefícios contidos em Acordos, Convenções e Dissídios Coletivos de Trabalho e atentar-se ao disposto no art. 6º desta Instrução Normativa.</t>
    </r>
  </si>
  <si>
    <r>
      <t xml:space="preserve">Aviso Prévio Indenizado - </t>
    </r>
    <r>
      <rPr>
        <sz val="10"/>
        <color rgb="FF000000"/>
        <rFont val="Calibri"/>
        <family val="2"/>
        <scheme val="minor"/>
      </rPr>
      <t>((rem/12)*5%)</t>
    </r>
  </si>
  <si>
    <r>
      <rPr>
        <b/>
        <sz val="10"/>
        <color rgb="FF000000"/>
        <rFont val="Calibri"/>
        <family val="2"/>
        <scheme val="minor"/>
      </rPr>
      <t xml:space="preserve">Incidência do FGTS sobre o Aviso Prévio Indenizado - </t>
    </r>
    <r>
      <rPr>
        <sz val="10"/>
        <color rgb="FF000000"/>
        <rFont val="Calibri"/>
        <family val="2"/>
        <scheme val="minor"/>
      </rPr>
      <t>(Aviso Prévio Indenizado * 8% FGTS)</t>
    </r>
  </si>
  <si>
    <r>
      <t xml:space="preserve">Multa do FGTS e contribuição social sobre o Aviso Prévio Indenizado - </t>
    </r>
    <r>
      <rPr>
        <sz val="10"/>
        <color rgb="FF000000"/>
        <rFont val="Calibri"/>
        <family val="2"/>
        <scheme val="minor"/>
      </rPr>
      <t>(multa 40% e contribuição 10%)</t>
    </r>
  </si>
  <si>
    <r>
      <t xml:space="preserve">Aviso Prévio Trabalhado - </t>
    </r>
    <r>
      <rPr>
        <sz val="10"/>
        <color rgb="FF000000"/>
        <rFont val="Calibri"/>
        <family val="2"/>
        <scheme val="minor"/>
      </rPr>
      <t>(REM/12)/30)x7)x100% ou 1,94%</t>
    </r>
  </si>
  <si>
    <r>
      <t xml:space="preserve">Incidência dos encargos do submódulo 2.2 sobre o Aviso Prévio
Trabalhado - </t>
    </r>
    <r>
      <rPr>
        <sz val="10"/>
        <color rgb="FF000000"/>
        <rFont val="Calibri"/>
        <family val="2"/>
        <scheme val="minor"/>
      </rPr>
      <t>(Aviso Prévio Trabalhado) x % do Submódulo 2.2</t>
    </r>
  </si>
  <si>
    <r>
      <t xml:space="preserve">Nota 1: </t>
    </r>
    <r>
      <rPr>
        <sz val="10"/>
        <color rgb="FF000000"/>
        <rFont val="Calibri"/>
        <family val="2"/>
        <scheme val="minor"/>
      </rPr>
      <t>Os itens que contemplam o módulo 4 se referem ao custo dos dias trabalhados pelo repositor/substituto, quando o empregado alocado na prestação de serviço estiver ausente, conforme as previsões estabelecidas na legislação.</t>
    </r>
  </si>
  <si>
    <r>
      <t xml:space="preserve">Substituto na cobertura de Ausências legais - </t>
    </r>
    <r>
      <rPr>
        <sz val="10"/>
        <color rgb="FF000000"/>
        <rFont val="Calibri"/>
        <family val="2"/>
        <scheme val="minor"/>
      </rPr>
      <t>((Rem/30/12)x1 dia</t>
    </r>
  </si>
  <si>
    <r>
      <t xml:space="preserve">Substituto na cobertura de Licença paternidade - </t>
    </r>
    <r>
      <rPr>
        <sz val="10"/>
        <color rgb="FF000000"/>
        <rFont val="Calibri"/>
        <family val="2"/>
        <scheme val="minor"/>
      </rPr>
      <t>((Rem/30/12)x5 dias)x1,5%</t>
    </r>
  </si>
  <si>
    <r>
      <t xml:space="preserve">Substituto na cobertura de Ausência por acidente de trabalho - </t>
    </r>
    <r>
      <rPr>
        <sz val="10"/>
        <color rgb="FF000000"/>
        <rFont val="Calibri"/>
        <family val="2"/>
        <scheme val="minor"/>
      </rPr>
      <t>((Rem/30/12)x30 dias)x8%</t>
    </r>
  </si>
  <si>
    <r>
      <t xml:space="preserve">Outros – Substituto na cobertura de ausência por atestado médico - </t>
    </r>
    <r>
      <rPr>
        <sz val="10"/>
        <color rgb="FF000000"/>
        <rFont val="Calibri"/>
        <family val="2"/>
        <scheme val="minor"/>
      </rPr>
      <t>(rem/30/12)x5 diasx40%</t>
    </r>
  </si>
  <si>
    <r>
      <t xml:space="preserve">Incidência dos Encargos do Submódulo 2.2 sobre as ausências legais – </t>
    </r>
    <r>
      <rPr>
        <sz val="10"/>
        <color rgb="FF000000"/>
        <rFont val="Calibri"/>
        <family val="2"/>
        <scheme val="minor"/>
      </rPr>
      <t>(A+B+C+D+E) x % do submódulo 2.2</t>
    </r>
  </si>
  <si>
    <r>
      <t xml:space="preserve">Substituto na cobertura de Afastamento Maternidade (Férias pagas ao substituto pelos 120 dias de reposição) - </t>
    </r>
    <r>
      <rPr>
        <sz val="10"/>
        <color rgb="FF000000"/>
        <rFont val="Calibri"/>
        <family val="2"/>
        <scheme val="minor"/>
      </rPr>
      <t>(((Remuneração+(Remuneração ÷ 3)) x (4/12)) ÷ 12) x 2%</t>
    </r>
  </si>
  <si>
    <r>
      <t xml:space="preserve">Incidência dos encargos do submódulo 2.2 sobre as férias pagas ao substituto pelos 120 dias de reposição – </t>
    </r>
    <r>
      <rPr>
        <sz val="10"/>
        <color rgb="FF000000"/>
        <rFont val="Calibri"/>
        <family val="2"/>
        <scheme val="minor"/>
      </rPr>
      <t>(férias pagas ao substituto pelos 120 dias de reposição) x % do submódulo 2.2</t>
    </r>
  </si>
  <si>
    <r>
      <t xml:space="preserve">Incidência do submódulo 2.2 sobre remuneração e 13º salário proporcionais aos 120 dias de reposição - </t>
    </r>
    <r>
      <rPr>
        <sz val="10"/>
        <color rgb="FF000000"/>
        <rFont val="Calibri"/>
        <family val="2"/>
        <scheme val="minor"/>
      </rPr>
      <t>(((rem + (rem ÷ 12)) x (4÷12)) x 2%) x % do submódulo 2.2</t>
    </r>
  </si>
  <si>
    <r>
      <rPr>
        <b/>
        <sz val="10"/>
        <color rgb="FF000000"/>
        <rFont val="Calibri"/>
        <family val="2"/>
        <scheme val="minor"/>
      </rPr>
      <t xml:space="preserve">Nota: </t>
    </r>
    <r>
      <rPr>
        <sz val="10"/>
        <color rgb="FF000000"/>
        <rFont val="Calibri"/>
        <family val="2"/>
        <scheme val="minor"/>
      </rPr>
      <t>Valores mensais por empregado.</t>
    </r>
  </si>
  <si>
    <t>COORDENADOR TÉCNICO - 44h</t>
  </si>
  <si>
    <t>-</t>
  </si>
  <si>
    <t xml:space="preserve"> ESTIMATIVA DE PREÇOS - DOA - LUCRO E SALÁRIOS</t>
  </si>
  <si>
    <t>UASG 153104 PE 19/2019</t>
  </si>
  <si>
    <t>UASG 158172  PE 36/2019</t>
  </si>
  <si>
    <t>MÉDIA</t>
  </si>
  <si>
    <t>APOIO LOGÍSTICO - 44h</t>
  </si>
  <si>
    <t>UASG 985833 PE 10/2019</t>
  </si>
  <si>
    <t>UASG 155010 PE 13/2019</t>
  </si>
  <si>
    <t>LUCRO</t>
  </si>
  <si>
    <t>DOA</t>
  </si>
  <si>
    <t>* O valor retirado do CAGED é do ano de 2018, os demais são de 2019. Todos os valores foram atualizados para o ano de 2020. O valor de atualização se com base no percentual de aumento do salário mínimo de 2018 para 2019 (4,61%) e 2019 para 2020 (4,71%).</t>
  </si>
  <si>
    <t xml:space="preserve"> ESTIMATIVA DE PREÇOS - UNIFORMES</t>
  </si>
  <si>
    <t>COMPRAS GOVERNAMENTAIS - INC. I</t>
  </si>
  <si>
    <t>OUTROS ENTES DA FEDERAÇÃO - INC. II</t>
  </si>
  <si>
    <t>SÍTIOS ELETRÔNICOS - INC. III</t>
  </si>
  <si>
    <t>FORNECEDORES - INC. IV</t>
  </si>
  <si>
    <t>VALOR TOTAL</t>
  </si>
  <si>
    <t xml:space="preserve">TOTAL                                 </t>
  </si>
  <si>
    <t>Valor mensal</t>
  </si>
  <si>
    <t>Valor Total MENSAL por posto</t>
  </si>
  <si>
    <t>Ferro de solda de minimo 40 watts;</t>
  </si>
  <si>
    <t>Sugador de ponta de teflon</t>
  </si>
  <si>
    <t>Multimetro digital TRUE RMS</t>
  </si>
  <si>
    <t>Estilete com proteção (tamanho grande);</t>
  </si>
  <si>
    <t>Chave Philips 6'' 5/16</t>
  </si>
  <si>
    <t>Chave Philips 6'' 3/16</t>
  </si>
  <si>
    <t>Chave Philips 6'' 1/4</t>
  </si>
  <si>
    <t>Chave de fenda 1/8x5''</t>
  </si>
  <si>
    <t>Chave de fenda 1/4x6''</t>
  </si>
  <si>
    <t>Chave de fenda 4x100mm</t>
  </si>
  <si>
    <t>Chave de fenda 3/16x4''</t>
  </si>
  <si>
    <t>Chave de fenda 1/8x4''</t>
  </si>
  <si>
    <t>Chave de fenda 8" 5/16</t>
  </si>
  <si>
    <t>Alicate de corte diagonal cabo isolado 6.1/2''</t>
  </si>
  <si>
    <t>Alicate de corte (corte rente) c/ cabo isolado</t>
  </si>
  <si>
    <t xml:space="preserve"> ESTIMATIVA DE PREÇOS - FERRAMENTAS DE USO INDIVIDUAL</t>
  </si>
  <si>
    <t>Pipeta</t>
  </si>
  <si>
    <t>Paquímetro</t>
  </si>
  <si>
    <t xml:space="preserve">Analisador de oxímetros </t>
  </si>
  <si>
    <t>Alicate amperímetro corrente AC até 1000A</t>
  </si>
  <si>
    <t>Jogos de bits e brocas com 78 peças</t>
  </si>
  <si>
    <t>Carregador de bateria de 12V</t>
  </si>
  <si>
    <t>Estação de solda (ferro de solda com controle de temperatura)</t>
  </si>
  <si>
    <t>Pinça reta serrilhada</t>
  </si>
  <si>
    <t>Morsa de bancada</t>
  </si>
  <si>
    <t>Martelo comum</t>
  </si>
  <si>
    <t>Martelo de borracha</t>
  </si>
  <si>
    <t>Conjunto de maletas- grande, média e pequena</t>
  </si>
  <si>
    <t>Lima chata bastarda 10"</t>
  </si>
  <si>
    <t>Lanterna tipo caneta</t>
  </si>
  <si>
    <t>Chave torx reta com cabo-T30</t>
  </si>
  <si>
    <t>Chave torx reta com cabo-T15</t>
  </si>
  <si>
    <t>Chave torx reta com cabo-T10</t>
  </si>
  <si>
    <t>Chave torx reta com cabo-T8</t>
  </si>
  <si>
    <t>Chave torx reta com cabo-T7</t>
  </si>
  <si>
    <t>Chave torx reta com cabo-T6</t>
  </si>
  <si>
    <t>Jogo de chave soquete (milímetro e polegada)</t>
  </si>
  <si>
    <t>Jogo de chave de boca (milímetro e polegada)</t>
  </si>
  <si>
    <t>Jogo de chave Allen (milímetro e polegada) 25 peças</t>
  </si>
  <si>
    <t>Espelho de dentista</t>
  </si>
  <si>
    <t>Jogo de escovas para limpeza 12 peças, indicado para manutenção</t>
  </si>
  <si>
    <t>Conjunto de chave estrela catraca 5 peças</t>
  </si>
  <si>
    <t>Chave Philips 6'' 3/8</t>
  </si>
  <si>
    <t>Chave Philips 6'' 1/8</t>
  </si>
  <si>
    <t>Chave de fenda 5/16x6''</t>
  </si>
  <si>
    <t>Chave de fenda 1/8x6''</t>
  </si>
  <si>
    <t>Chave de fenda 5/16x4''</t>
  </si>
  <si>
    <t>Chave de fenda 1/4x4''</t>
  </si>
  <si>
    <t>Conjunto de chaves de precisão e fenda p/ relojoeiro</t>
  </si>
  <si>
    <t>Chave ajustável 12''/300mm</t>
  </si>
  <si>
    <t>Chave ajustável 10''/250mm</t>
  </si>
  <si>
    <t>Chave ajustável inglesa 6''/150mm</t>
  </si>
  <si>
    <t>Chave teste néon</t>
  </si>
  <si>
    <t>Chave de fenda 3/16''x1.1/2''</t>
  </si>
  <si>
    <t>Alicate p/anéis interno 6'' bico curvo 150 mm</t>
  </si>
  <si>
    <t>Alicate universal, cabo isolado, 8"</t>
  </si>
  <si>
    <t>Alicate de pressão 10''</t>
  </si>
  <si>
    <t>Alicate de corte c/mola (bico reto) c/ cabo isolado</t>
  </si>
  <si>
    <t>Alicate de bico reto c/ cabo isolado</t>
  </si>
  <si>
    <t>Alicate de bico meia cana reto tipo telefone 8'' ponta semi redonda</t>
  </si>
  <si>
    <t>Alicate multifuncional 7" cabo isolado</t>
  </si>
  <si>
    <t>Alicate de bico meia cana reto 6.1/2"</t>
  </si>
  <si>
    <t>Alicate crimpador para RJ 11e RJ 45</t>
  </si>
  <si>
    <t xml:space="preserve"> ESTIMATIVA DE PREÇOS - FERRAMENTAS DE USO COMUM</t>
  </si>
  <si>
    <t xml:space="preserve"> ESTIMATIVA DE PREÇOS - Analisadores e simuladores de uso regular</t>
  </si>
  <si>
    <t>NCM</t>
  </si>
  <si>
    <t>Simulador de ECG</t>
  </si>
  <si>
    <t xml:space="preserve">TOTAL DA DEPRECIAÇÃO ANUAL DOS ANALISADORES </t>
  </si>
  <si>
    <t>TOTAL DA DEPRECIAÇÃO MENSAL DOS ANALISADORES</t>
  </si>
  <si>
    <t>TOTAL DA DEPRECIAÇÃO MENSAL POR POSTO</t>
  </si>
  <si>
    <t xml:space="preserve"> ESTIMATIVA DE PREÇOS - Analisadores e simuladores de uso eventual</t>
  </si>
  <si>
    <t>Analisador de desfibriladores</t>
  </si>
  <si>
    <t>Analisador de bisturi elétrico</t>
  </si>
  <si>
    <t>Analisador de marcapasso</t>
  </si>
  <si>
    <t>Analisador de segurança elétrica</t>
  </si>
  <si>
    <t>Analisador de ventilador pulmonar</t>
  </si>
  <si>
    <t>Analisador P.N.I. (pressão não-invasiva)</t>
  </si>
  <si>
    <t>Conjunto de pesos padrão</t>
  </si>
  <si>
    <t>Decibelímetro</t>
  </si>
  <si>
    <t>Analisador de capnografia: gas padrão de CO2</t>
  </si>
  <si>
    <t>Tacômetro óptico digital</t>
  </si>
  <si>
    <t>Calça comprida tipo jeans ou social</t>
  </si>
  <si>
    <t>Camisa social ou Camiseta Polo com identificação  CONTRATADA</t>
  </si>
  <si>
    <t>Jaleco Branco com identi?cação da CONTRATADA, do funcionário e o termo “Engenharia Clínica” em destaque</t>
  </si>
  <si>
    <t>Sapato ou bota, com solado de acordo com a categoria profissional</t>
  </si>
  <si>
    <t>Pulseira anti-estática</t>
  </si>
  <si>
    <t>Máscara para fumos de solda - PFF2</t>
  </si>
  <si>
    <t>Óculos de segurança incolor</t>
  </si>
  <si>
    <t>Sapato de segurança (eletricista)</t>
  </si>
  <si>
    <t>Luva de segurança em latex</t>
  </si>
  <si>
    <t>Óculos laranja de proteção- bloqueador de luz azul</t>
  </si>
  <si>
    <t>Máscara N95</t>
  </si>
  <si>
    <t>ESTIMATIVA DE PREÇOS - MATERIAIS PARA ESCRITÓRIO</t>
  </si>
  <si>
    <t>Mesa de escritorio - Mesa com no mínimo 03 (três) gavetas com chave, com dimensões mínimas de 70X150X55cm</t>
  </si>
  <si>
    <t>Cadeira com rodizio - Cadeira estofada com rodízios, ajuste de altura e inclinação, apoio de braços.</t>
  </si>
  <si>
    <t>Cadeira com Rodizio para Bancada - Cadeira estofada com rodízios, ajuste de altura e inclinação, apoio de braços, com ajuste de altura para bancada técnica.</t>
  </si>
  <si>
    <t>Impressora - Laser, colorida, multifuncional com scanner com acesso à rede wireless.</t>
  </si>
  <si>
    <t>Aparelho de Telefone, digital, sem fio, e com um aparelho extensão</t>
  </si>
  <si>
    <t>Aparelho Celular com plano de ligação ilimitada e internet 4G, linha ativa para receber chamadas, em casos excepcionais onde haja a necessidade de contato fora do horário de expediente</t>
  </si>
  <si>
    <t>Radio movel - Rádios Móveis de Comunicação, tipo Walkie Talkie e também 01 (um) Rádio para ficar fixo na base da Engenharia Clínica</t>
  </si>
  <si>
    <t>VALOR MENSAL PARA O PERÍODO</t>
  </si>
  <si>
    <t>Valor proposto por posto      (D) = (B x C)</t>
  </si>
  <si>
    <t>Valor Mensal total do Serviço (F) = (D x E)</t>
  </si>
  <si>
    <t>VALOR MENSAL DOS POSTOS</t>
  </si>
  <si>
    <t>Valor do BDI</t>
  </si>
  <si>
    <t>(=) TOTAL [A+C=D]</t>
  </si>
  <si>
    <t>SAT  (= RAT 3,00 x FAP 2,0) valores máximo</t>
  </si>
  <si>
    <r>
      <t xml:space="preserve">Vale-alimentação - </t>
    </r>
    <r>
      <rPr>
        <sz val="10"/>
        <color rgb="FF000000"/>
        <rFont val="Calibri"/>
        <family val="2"/>
        <scheme val="minor"/>
      </rPr>
      <t xml:space="preserve"> (Cláusula 13º - CCT)</t>
    </r>
  </si>
  <si>
    <r>
      <t xml:space="preserve">Benefício Social Familiar - </t>
    </r>
    <r>
      <rPr>
        <sz val="10"/>
        <color rgb="FF000000"/>
        <rFont val="Calibri"/>
        <family val="2"/>
        <scheme val="minor"/>
      </rPr>
      <t>Cláusula 16ª CCT</t>
    </r>
  </si>
  <si>
    <r>
      <t xml:space="preserve">PROFAC - </t>
    </r>
    <r>
      <rPr>
        <sz val="10"/>
        <color rgb="FF000000"/>
        <rFont val="Calibri"/>
        <family val="2"/>
        <scheme val="minor"/>
      </rPr>
      <t>Cláusula 17ª CCT</t>
    </r>
  </si>
  <si>
    <r>
      <t xml:space="preserve">Multa do FGTS e contribuição social sobre o Aviso Prévio Indenizado e Trabalhado - </t>
    </r>
    <r>
      <rPr>
        <sz val="10"/>
        <color rgb="FF000000"/>
        <rFont val="Calibri"/>
        <family val="2"/>
        <scheme val="minor"/>
      </rPr>
      <t>(Remuneração x 4%)</t>
    </r>
  </si>
  <si>
    <t>Uniformes (pesquisa de mercado)</t>
  </si>
  <si>
    <t>EPI's (pesquisa de mercado)</t>
  </si>
  <si>
    <t xml:space="preserve"> Dia </t>
  </si>
  <si>
    <t>TÉCNICO EM EQUIPAMENTOS BIOMÉDICOS - 44h</t>
  </si>
  <si>
    <t xml:space="preserve"> Dia</t>
  </si>
  <si>
    <t>APOIO TÉCNICO - 44h</t>
  </si>
  <si>
    <t>RESUMO GERAL</t>
  </si>
  <si>
    <t>CONTRATO ATUAL DO HU-UFGD/EBSERH</t>
  </si>
  <si>
    <t>Soprador térmico</t>
  </si>
  <si>
    <t>Analisador de Pressão (Manômetro +Vacuômetro digital -400 a 400mmhg(faixa mínima))</t>
  </si>
  <si>
    <t>Furadeira/parafusadeira</t>
  </si>
  <si>
    <t>Aspirador de pó de no minimo 80W , 110/220V</t>
  </si>
  <si>
    <t>Radiômetro de fototerapia</t>
  </si>
  <si>
    <t xml:space="preserve">Cronômetro - Resolução: 1/100s (até 30min)/ 1s (acima de 30min)
Temperatura de operação: 0 a 50°C
certificado de calibração rastreado RBC, certificação Inmetro.
 </t>
  </si>
  <si>
    <t>Termohigrômetro digital - Para monitoramento de temperatura e umidade, com 1 sensor interno e 1 sensor externo, função de leitura máxima e mínima, seleção de unidade de temperatura °C ou °F , opção para fixação do instrumento na parede ou superfícies. Display triplo para temperatura dos 2 sensores e da umidade, indicador do estado da bateria.
Resolução da temperatura: 0,1°C/ 0,1°F
Precisão da temperatura: +/- 1,0°C/ +/- 2,0 °F na faixa de 0 a 40°C/ 32 a 104 °F
Faixa de medição de temperatura interna: 0 a 50°C/ 32 a 122°F
Faixa de medição de temperatura externa: -50 a 70 °C/ -58 a 70°F
Faixa de medição da umidade: 5 a 95%
Resolução da umidade: 1% Precisão de +/-10%
Deve acompanhar manual operacional, certificado de calibração rastreado RBC, certificação Inmetro.</t>
  </si>
  <si>
    <t>Termômetro digital - função para travamento das indicações instantâneas e máxima e mínima,
indicador do estado da bateria
indicador de sensor danificado e de temperatura média
 seleção de unidade de temperatura °C e °F
desligamento automático configurável.
sensores de aproximadamente 1,5 metros.
Display com iluminação, cabos dos sensores com boa vedação.
Faixa de medição: -50 a 105 °C/ -58 a 221 °F
Temperatura de operação: 0 a 50°C/ 32 a 122°F Resolução: 0.1°C/ 0.1 °F Precisão: +/- 1°C/ +/- 1°F
Deve acompanhar: 1 bateria 9 v, manual de operação, manual técnico, estojo para transporte, certificado de calibração rastreavel RBC, certificação Inmetro.</t>
  </si>
  <si>
    <t xml:space="preserve">TOTAL DA DEPRECIAÇÃO ANUAL DOS ANALISADORES (90 DIAS POR ANO) </t>
  </si>
  <si>
    <t>VALOR TOTAL DA DEPRECIAÇÃO POR POSTO</t>
  </si>
  <si>
    <t>*</t>
  </si>
  <si>
    <t>Depreciação móveis de equipamento de escritório (pesquisa de mercado)</t>
  </si>
  <si>
    <r>
      <rPr>
        <b/>
        <sz val="10"/>
        <color rgb="FF000000"/>
        <rFont val="Calibri"/>
        <family val="2"/>
        <scheme val="minor"/>
      </rPr>
      <t>Nota 1:</t>
    </r>
    <r>
      <rPr>
        <sz val="10"/>
        <color rgb="FF000000"/>
        <rFont val="Calibri"/>
        <family val="2"/>
        <scheme val="minor"/>
      </rPr>
      <t xml:space="preserve"> Como a planilha de custos e formação de preços é calculada mensalmente, provisiona-se proporcionalmente 1/12 (um doze avos) dos valores referentes a gratificação natalina, férias.</t>
    </r>
  </si>
  <si>
    <t>Computador (desktop) Processador i3 Memória RAM 8 GB HD 500 GB Monitor LED 18.5". Sistema Operacional Windows</t>
  </si>
  <si>
    <t>Percentual de BDI sobre o valor das peças *</t>
  </si>
  <si>
    <t>* O cálculo utilizado para o BDI das peças encontra-se discriminado no memorial de cálculo anexo ao processo</t>
  </si>
  <si>
    <r>
      <t xml:space="preserve">Nota 3: </t>
    </r>
    <r>
      <rPr>
        <sz val="10"/>
        <color rgb="FF000000"/>
        <rFont val="Calibri"/>
        <family val="2"/>
        <scheme val="minor"/>
      </rPr>
      <t>Levando em consideração a vigência contratual, a rubrica férias tem como objetivo principal suprir a necessidade do pagamento das férias remuneradas ao final do contrato de 12 meses. Esta rubrica, quando da prorrogação contratual, torna-se custo não renovável.</t>
    </r>
  </si>
  <si>
    <r>
      <rPr>
        <b/>
        <sz val="10"/>
        <color rgb="FF000000"/>
        <rFont val="Calibri"/>
        <family val="2"/>
        <scheme val="minor"/>
      </rPr>
      <t>Nota 2:</t>
    </r>
    <r>
      <rPr>
        <sz val="10"/>
        <color rgb="FF000000"/>
        <rFont val="Calibri"/>
        <family val="2"/>
        <scheme val="minor"/>
      </rPr>
      <t xml:space="preserve"> O SAT a depender do grau de risco do serviço que a empresa esta enquadrada.</t>
    </r>
  </si>
  <si>
    <r>
      <rPr>
        <b/>
        <sz val="10"/>
        <color rgb="FF000000"/>
        <rFont val="Calibri"/>
        <family val="2"/>
        <scheme val="minor"/>
      </rPr>
      <t>Nota 3:</t>
    </r>
    <r>
      <rPr>
        <sz val="10"/>
        <color rgb="FF000000"/>
        <rFont val="Calibri"/>
        <family val="2"/>
        <scheme val="minor"/>
      </rPr>
      <t xml:space="preserve"> Levando em consideração a vigência contratual, a rubrica férias tem como objetivo principal suprir a necessidade do pagamento das férias remuneradas ao final do contrato de 12 meses. Esta rubrica, quando da prorrogação contratual, torna-se custo não renovável.</t>
    </r>
  </si>
  <si>
    <r>
      <rPr>
        <b/>
        <sz val="10"/>
        <color rgb="FF000000"/>
        <rFont val="Calibri"/>
        <family val="2"/>
        <scheme val="minor"/>
      </rPr>
      <t xml:space="preserve">Nota 3: </t>
    </r>
    <r>
      <rPr>
        <sz val="10"/>
        <color rgb="FF000000"/>
        <rFont val="Calibri"/>
        <family val="2"/>
        <scheme val="minor"/>
      </rPr>
      <t>Levando em consideração a vigência contratual, a rubrica férias tem como objetivo principal suprir a necessidade do pagamento das férias remuneradas ao final do contrato de 12 meses. Esta rubrica, quando da prorrogação contratual, torna-se custo não renovável.</t>
    </r>
  </si>
  <si>
    <r>
      <rPr>
        <b/>
        <sz val="10"/>
        <color rgb="FF000000"/>
        <rFont val="Calibri"/>
        <family val="2"/>
        <scheme val="minor"/>
      </rPr>
      <t xml:space="preserve">Nota 2: </t>
    </r>
    <r>
      <rPr>
        <sz val="10"/>
        <color rgb="FF000000"/>
        <rFont val="Calibri"/>
        <family val="2"/>
        <scheme val="minor"/>
      </rPr>
      <t>O SAT a depender do grau de risco do serviço que a empresa esta enquadrada.</t>
    </r>
  </si>
  <si>
    <t>Ronivon dos Santos Sampaio</t>
  </si>
  <si>
    <t xml:space="preserve">Unidade de Compras </t>
  </si>
  <si>
    <t>____________________________________</t>
  </si>
  <si>
    <t>(=) TOTAL MENSAL ESTIMADO DAS PEÇAS [D/30=E]</t>
  </si>
  <si>
    <t xml:space="preserve">VALOR TOTAL ESTIMADO </t>
  </si>
  <si>
    <t>(=) TOTAL MENSAL ESTIMADO DA PROPOSTA  [F/30=G]</t>
  </si>
  <si>
    <r>
      <t xml:space="preserve">Custo Estimado de gastos com postos de mão-de-obra </t>
    </r>
    <r>
      <rPr>
        <b/>
        <sz val="12"/>
        <rFont val="Calibri"/>
        <family val="2"/>
      </rPr>
      <t>RESIDENTE</t>
    </r>
  </si>
  <si>
    <t>VALOR GLOBAL  DOS POSTOS</t>
  </si>
  <si>
    <t>Saldo Global</t>
  </si>
  <si>
    <t>Valor considerado muito abaixo ou acima do mercado.</t>
  </si>
  <si>
    <t>23529.007477/2021-03</t>
  </si>
  <si>
    <t>Valor da Depreciação Mensal Unitário</t>
  </si>
  <si>
    <t>TOTAL DA DEPRECIAÇÃO ANUAL DAS FERRAMENTAS</t>
  </si>
  <si>
    <t>TOTAL DA DEPRECIAÇÃO MENSAL DAS FERRAMENTAS</t>
  </si>
  <si>
    <t>TOTAL DAS FERRAMENTAS</t>
  </si>
  <si>
    <t>Dourados-MS, 20 de julho de 2021</t>
  </si>
  <si>
    <t>Depreciação ferramentas (pesquisa de mercado)</t>
  </si>
  <si>
    <t>Depreciação de analisadores de uso eventual e regular (pesquisa de mercado)</t>
  </si>
  <si>
    <t>MS000049/2021</t>
  </si>
  <si>
    <t>Dados Caged - CBO 1427 e MS000049/2021</t>
  </si>
  <si>
    <r>
      <t xml:space="preserve">Outros - </t>
    </r>
    <r>
      <rPr>
        <sz val="10"/>
        <color rgb="FF000000"/>
        <rFont val="Calibri"/>
        <family val="2"/>
        <scheme val="minor"/>
      </rPr>
      <t>Gratificação especiais por posto (Cláusula 11ª CCT)</t>
    </r>
  </si>
  <si>
    <r>
      <t>Outros -</t>
    </r>
    <r>
      <rPr>
        <sz val="10"/>
        <color rgb="FF000000"/>
        <rFont val="Calibri"/>
        <family val="2"/>
        <scheme val="minor"/>
      </rPr>
      <t xml:space="preserve"> Gratificação por funções administrativas e de gestão (Cláusula 6ª CCT)</t>
    </r>
  </si>
  <si>
    <t>STEAC 2021</t>
  </si>
  <si>
    <t>Dados Caged - CBO 9153 MS000049/2021</t>
  </si>
  <si>
    <t>Custo Estimado de gastos com INSUMOS</t>
  </si>
  <si>
    <t>Custo Estimado de gastos com PEÇAS</t>
  </si>
  <si>
    <t>Percentual de BDI sobre o valor dos insumos *</t>
  </si>
  <si>
    <t>(=) TOTAL MENSAL ESTIMADO DOS INSUMOS [D/30=E]</t>
  </si>
  <si>
    <t>Custo Estimado Subcontratação</t>
  </si>
  <si>
    <t xml:space="preserve"> 1 - EQUIPE TÉCNICA RESIDENTE - COM DEDICAÇÃO EXCLUSIVA DE MÃO-DE-OBRA</t>
  </si>
  <si>
    <t>1.2 - PEÇAS</t>
  </si>
  <si>
    <t>1.3 - INSUMOS</t>
  </si>
  <si>
    <t>1.4 SUBCONTRATAÇÃO</t>
  </si>
  <si>
    <t>1.2</t>
  </si>
  <si>
    <t>1.3</t>
  </si>
  <si>
    <t>1.4</t>
  </si>
  <si>
    <t>(=) TOTAL  ESTIMADO DA PROPOSTA  [A+B+C+D=F]</t>
  </si>
  <si>
    <r>
      <t xml:space="preserve">Adicional  de insalubridade - </t>
    </r>
    <r>
      <rPr>
        <sz val="10"/>
        <color rgb="FF000000"/>
        <rFont val="Calibri"/>
        <family val="2"/>
        <scheme val="minor"/>
      </rPr>
      <t>(10%, 20% ou 40% do salário mínimo R$ 1.100,00)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</si>
</sst>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* #,##0.00_-;\-&quot;R$&quot;* #,##0.00_-;_-&quot;R$&quot;* &quot;-&quot;??_-;_-@_-"/>
    <numFmt numFmtId="43" formatCode="_-* #,##0.00_-;\-* #,##0.00_-;_-* &quot;-&quot;??_-;_-@_-"/>
    <numFmt numFmtId="165" formatCode="_-&quot;R$&quot;\ * #,##0.00_-;\-&quot;R$&quot;\ * #,##0.00_-;_-&quot;R$&quot;\ * &quot;-&quot;??_-;_-@_-"/>
    <numFmt numFmtId="166" formatCode="#,##0.00&quot; &quot;;#,##0.00&quot; &quot;;&quot;-&quot;#&quot; &quot;;&quot; &quot;@&quot; &quot;"/>
    <numFmt numFmtId="167" formatCode="&quot;R$ &quot;#,##0.00"/>
    <numFmt numFmtId="168" formatCode="&quot;R$ &quot;#,##0.00;[Red]&quot;-R$ &quot;#,##0.00"/>
    <numFmt numFmtId="169" formatCode="#,##0.00&quot; &quot;;&quot;(&quot;#,##0.00&quot;)&quot;;&quot;-&quot;#&quot; &quot;;&quot; &quot;@&quot; &quot;"/>
    <numFmt numFmtId="170" formatCode="&quot;R$&quot;\ #,##0.00"/>
    <numFmt numFmtId="171" formatCode="_(&quot;R$ &quot;* #,##0.00_);_(&quot;R$ &quot;* \(#,##0.00\);_(&quot;R$ &quot;* &quot;-&quot;??_);_(@_)"/>
    <numFmt numFmtId="172" formatCode="_-* #,##0.00_-;\-* #,##0.00_-;_-* \-??_-;_-@_-"/>
  </numFmts>
  <fonts count="71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sz val="10"/>
      <color theme="1"/>
      <name val="Arial"/>
      <family val="2"/>
    </font>
    <font>
      <sz val="10"/>
      <color rgb="FF996600"/>
      <name val="Arial1"/>
    </font>
    <font>
      <sz val="11"/>
      <color rgb="FF000000"/>
      <name val="Calibri"/>
      <family val="2"/>
    </font>
    <font>
      <sz val="10"/>
      <color rgb="FF333333"/>
      <name val="Arial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pranq eco sans"/>
      <family val="2"/>
    </font>
    <font>
      <b/>
      <sz val="11"/>
      <name val="Spranq eco sans"/>
    </font>
    <font>
      <b/>
      <sz val="14"/>
      <name val="Spranq eco sans"/>
      <family val="2"/>
    </font>
    <font>
      <b/>
      <sz val="11"/>
      <color theme="1"/>
      <name val="Calibri"/>
      <family val="2"/>
      <scheme val="minor"/>
    </font>
    <font>
      <b/>
      <sz val="10"/>
      <name val="Spranq eco sans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name val="Calibri"/>
      <family val="2"/>
      <scheme val="minor"/>
    </font>
    <font>
      <sz val="12"/>
      <name val="Arial"/>
      <family val="2"/>
    </font>
    <font>
      <sz val="14"/>
      <name val="Spranq eco sans"/>
      <family val="2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14999847407452621"/>
      <name val="Spranq eco sans"/>
    </font>
    <font>
      <sz val="11"/>
      <color indexed="8"/>
      <name val="Calibri"/>
      <family val="2"/>
      <scheme val="minor"/>
    </font>
    <font>
      <sz val="12"/>
      <name val="Spranq eco sans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Spranq eco sans"/>
      <family val="2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Spranq eco sans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sz val="14"/>
      <name val="Times New Roman"/>
      <family val="1"/>
    </font>
    <font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A6A6A6"/>
        <bgColor rgb="FFA6A6A6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7B7B7B"/>
      </left>
      <right style="thin">
        <color rgb="FF7B7B7B"/>
      </right>
      <top/>
      <bottom style="thin">
        <color rgb="FF7B7B7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theme="0" tint="-0.499984740745262"/>
      </bottom>
      <diagonal/>
    </border>
  </borders>
  <cellStyleXfs count="60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9" fillId="6" borderId="0"/>
    <xf numFmtId="166" fontId="5" fillId="0" borderId="0"/>
    <xf numFmtId="9" fontId="5" fillId="0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14" fillId="0" borderId="0"/>
    <xf numFmtId="166" fontId="5" fillId="0" borderId="0"/>
    <xf numFmtId="169" fontId="15" fillId="0" borderId="0"/>
    <xf numFmtId="169" fontId="5" fillId="0" borderId="0"/>
    <xf numFmtId="0" fontId="16" fillId="8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8" borderId="1"/>
    <xf numFmtId="9" fontId="5" fillId="0" borderId="0"/>
    <xf numFmtId="9" fontId="5" fillId="0" borderId="0"/>
    <xf numFmtId="0" fontId="5" fillId="0" borderId="0"/>
    <xf numFmtId="0" fontId="5" fillId="0" borderId="0"/>
    <xf numFmtId="0" fontId="8" fillId="0" borderId="0"/>
    <xf numFmtId="0" fontId="22" fillId="0" borderId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/>
    <xf numFmtId="0" fontId="21" fillId="0" borderId="0"/>
    <xf numFmtId="0" fontId="3" fillId="0" borderId="0"/>
    <xf numFmtId="0" fontId="28" fillId="0" borderId="0"/>
    <xf numFmtId="0" fontId="36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9" fillId="0" borderId="24" applyProtection="0"/>
    <xf numFmtId="172" fontId="40" fillId="0" borderId="0" applyBorder="0" applyProtection="0"/>
    <xf numFmtId="43" fontId="2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5">
    <xf numFmtId="0" fontId="0" fillId="0" borderId="0" xfId="0"/>
    <xf numFmtId="0" fontId="19" fillId="0" borderId="0" xfId="20" applyFont="1"/>
    <xf numFmtId="167" fontId="19" fillId="0" borderId="0" xfId="20" applyNumberFormat="1" applyFont="1" applyFill="1" applyBorder="1" applyAlignment="1">
      <alignment horizontal="center" vertical="center" wrapText="1"/>
    </xf>
    <xf numFmtId="167" fontId="19" fillId="0" borderId="0" xfId="20" applyNumberFormat="1" applyFont="1"/>
    <xf numFmtId="10" fontId="19" fillId="0" borderId="0" xfId="2" applyNumberFormat="1" applyFont="1"/>
    <xf numFmtId="165" fontId="0" fillId="0" borderId="0" xfId="0" applyNumberFormat="1"/>
    <xf numFmtId="0" fontId="26" fillId="15" borderId="13" xfId="0" applyFont="1" applyFill="1" applyBorder="1" applyAlignment="1">
      <alignment horizontal="center"/>
    </xf>
    <xf numFmtId="0" fontId="29" fillId="13" borderId="13" xfId="0" applyFont="1" applyFill="1" applyBorder="1" applyAlignment="1">
      <alignment horizontal="center" vertical="center"/>
    </xf>
    <xf numFmtId="0" fontId="29" fillId="13" borderId="13" xfId="0" applyFont="1" applyFill="1" applyBorder="1" applyAlignment="1">
      <alignment horizontal="justify" vertical="center"/>
    </xf>
    <xf numFmtId="165" fontId="29" fillId="13" borderId="13" xfId="1" applyFont="1" applyFill="1" applyBorder="1" applyAlignment="1">
      <alignment horizontal="center" vertical="center"/>
    </xf>
    <xf numFmtId="10" fontId="29" fillId="13" borderId="13" xfId="2" applyNumberFormat="1" applyFont="1" applyFill="1" applyBorder="1" applyAlignment="1">
      <alignment horizontal="center" vertical="center"/>
    </xf>
    <xf numFmtId="0" fontId="30" fillId="16" borderId="13" xfId="0" applyFont="1" applyFill="1" applyBorder="1" applyAlignment="1">
      <alignment horizontal="center" vertical="center"/>
    </xf>
    <xf numFmtId="0" fontId="30" fillId="16" borderId="13" xfId="0" applyFont="1" applyFill="1" applyBorder="1" applyAlignment="1">
      <alignment horizontal="justify" vertical="center"/>
    </xf>
    <xf numFmtId="165" fontId="30" fillId="16" borderId="13" xfId="1" applyFont="1" applyFill="1" applyBorder="1" applyAlignment="1">
      <alignment horizontal="center" vertical="center"/>
    </xf>
    <xf numFmtId="10" fontId="30" fillId="16" borderId="13" xfId="2" applyNumberFormat="1" applyFont="1" applyFill="1" applyBorder="1" applyAlignment="1">
      <alignment horizontal="center" vertical="center"/>
    </xf>
    <xf numFmtId="0" fontId="29" fillId="14" borderId="13" xfId="0" applyFont="1" applyFill="1" applyBorder="1" applyAlignment="1">
      <alignment horizontal="center" vertical="center"/>
    </xf>
    <xf numFmtId="0" fontId="29" fillId="14" borderId="13" xfId="0" applyFont="1" applyFill="1" applyBorder="1" applyAlignment="1">
      <alignment horizontal="justify" vertical="center"/>
    </xf>
    <xf numFmtId="165" fontId="29" fillId="14" borderId="13" xfId="1" applyFont="1" applyFill="1" applyBorder="1" applyAlignment="1">
      <alignment horizontal="center" vertical="center"/>
    </xf>
    <xf numFmtId="10" fontId="29" fillId="14" borderId="13" xfId="2" applyNumberFormat="1" applyFont="1" applyFill="1" applyBorder="1" applyAlignment="1">
      <alignment horizontal="center" vertical="center"/>
    </xf>
    <xf numFmtId="0" fontId="2" fillId="0" borderId="0" xfId="0" applyFont="1"/>
    <xf numFmtId="0" fontId="26" fillId="17" borderId="0" xfId="0" applyFont="1" applyFill="1" applyAlignment="1">
      <alignment horizontal="center"/>
    </xf>
    <xf numFmtId="0" fontId="29" fillId="13" borderId="14" xfId="0" applyFont="1" applyFill="1" applyBorder="1" applyAlignment="1">
      <alignment horizontal="center" vertical="center" wrapText="1"/>
    </xf>
    <xf numFmtId="0" fontId="29" fillId="13" borderId="14" xfId="0" applyFont="1" applyFill="1" applyBorder="1" applyAlignment="1">
      <alignment horizontal="justify" vertical="center" wrapText="1"/>
    </xf>
    <xf numFmtId="4" fontId="29" fillId="13" borderId="14" xfId="0" applyNumberFormat="1" applyFont="1" applyFill="1" applyBorder="1" applyAlignment="1">
      <alignment horizontal="center" vertical="center" wrapText="1"/>
    </xf>
    <xf numFmtId="10" fontId="29" fillId="13" borderId="14" xfId="2" applyNumberFormat="1" applyFont="1" applyFill="1" applyBorder="1" applyAlignment="1">
      <alignment horizontal="center" vertical="center" wrapText="1"/>
    </xf>
    <xf numFmtId="0" fontId="29" fillId="14" borderId="14" xfId="0" applyFont="1" applyFill="1" applyBorder="1" applyAlignment="1">
      <alignment horizontal="center" vertical="center" wrapText="1"/>
    </xf>
    <xf numFmtId="0" fontId="29" fillId="14" borderId="14" xfId="0" applyFont="1" applyFill="1" applyBorder="1" applyAlignment="1">
      <alignment horizontal="justify" vertical="center" wrapText="1"/>
    </xf>
    <xf numFmtId="4" fontId="29" fillId="14" borderId="14" xfId="0" applyNumberFormat="1" applyFont="1" applyFill="1" applyBorder="1" applyAlignment="1">
      <alignment horizontal="center" vertical="center" wrapText="1"/>
    </xf>
    <xf numFmtId="10" fontId="29" fillId="14" borderId="14" xfId="2" applyNumberFormat="1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justify" vertical="center" wrapText="1"/>
    </xf>
    <xf numFmtId="4" fontId="30" fillId="16" borderId="14" xfId="0" applyNumberFormat="1" applyFont="1" applyFill="1" applyBorder="1" applyAlignment="1">
      <alignment horizontal="center" vertical="center" wrapText="1"/>
    </xf>
    <xf numFmtId="10" fontId="30" fillId="16" borderId="14" xfId="2" applyNumberFormat="1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/>
    </xf>
    <xf numFmtId="165" fontId="29" fillId="13" borderId="14" xfId="1" applyFont="1" applyFill="1" applyBorder="1" applyAlignment="1">
      <alignment horizontal="center" vertical="center" wrapText="1"/>
    </xf>
    <xf numFmtId="165" fontId="30" fillId="16" borderId="14" xfId="1" applyFont="1" applyFill="1" applyBorder="1" applyAlignment="1">
      <alignment horizontal="center" vertical="center" wrapText="1"/>
    </xf>
    <xf numFmtId="165" fontId="29" fillId="14" borderId="14" xfId="1" applyFont="1" applyFill="1" applyBorder="1" applyAlignment="1">
      <alignment horizontal="center" vertical="center" wrapText="1"/>
    </xf>
    <xf numFmtId="0" fontId="33" fillId="0" borderId="0" xfId="20" applyFont="1" applyAlignment="1">
      <alignment horizontal="justify" vertical="center"/>
    </xf>
    <xf numFmtId="0" fontId="33" fillId="0" borderId="0" xfId="20" applyFont="1" applyAlignment="1">
      <alignment vertical="center"/>
    </xf>
    <xf numFmtId="0" fontId="33" fillId="0" borderId="0" xfId="20" applyFont="1" applyAlignment="1">
      <alignment horizontal="center" vertical="center"/>
    </xf>
    <xf numFmtId="0" fontId="33" fillId="0" borderId="0" xfId="20" applyFont="1" applyAlignment="1">
      <alignment horizontal="center"/>
    </xf>
    <xf numFmtId="0" fontId="33" fillId="0" borderId="2" xfId="20" applyFont="1" applyBorder="1" applyAlignment="1">
      <alignment horizontal="center" vertical="center" wrapText="1"/>
    </xf>
    <xf numFmtId="0" fontId="33" fillId="0" borderId="0" xfId="20" applyFont="1" applyBorder="1" applyAlignment="1">
      <alignment vertical="center" wrapText="1"/>
    </xf>
    <xf numFmtId="0" fontId="33" fillId="0" borderId="0" xfId="20" applyFont="1" applyBorder="1" applyAlignment="1">
      <alignment horizontal="center" vertical="center" wrapText="1"/>
    </xf>
    <xf numFmtId="0" fontId="33" fillId="0" borderId="0" xfId="20" applyFont="1" applyAlignment="1">
      <alignment horizontal="left" vertical="center"/>
    </xf>
    <xf numFmtId="0" fontId="32" fillId="10" borderId="2" xfId="20" applyFont="1" applyFill="1" applyBorder="1" applyAlignment="1">
      <alignment horizontal="center" vertical="center" wrapText="1"/>
    </xf>
    <xf numFmtId="0" fontId="33" fillId="0" borderId="6" xfId="20" applyFont="1" applyBorder="1" applyAlignment="1">
      <alignment horizontal="center" vertical="center" wrapText="1"/>
    </xf>
    <xf numFmtId="165" fontId="33" fillId="0" borderId="2" xfId="1" applyFont="1" applyFill="1" applyBorder="1" applyAlignment="1" applyProtection="1">
      <alignment horizontal="center" vertical="center" wrapText="1"/>
    </xf>
    <xf numFmtId="167" fontId="33" fillId="0" borderId="2" xfId="20" applyNumberFormat="1" applyFont="1" applyBorder="1" applyAlignment="1">
      <alignment horizontal="center" vertical="center" wrapText="1"/>
    </xf>
    <xf numFmtId="167" fontId="33" fillId="0" borderId="2" xfId="20" applyNumberFormat="1" applyFont="1" applyFill="1" applyBorder="1" applyAlignment="1">
      <alignment horizontal="center" vertical="center" wrapText="1"/>
    </xf>
    <xf numFmtId="0" fontId="33" fillId="10" borderId="2" xfId="20" applyFont="1" applyFill="1" applyBorder="1" applyAlignment="1">
      <alignment horizontal="center" vertical="center" wrapText="1"/>
    </xf>
    <xf numFmtId="167" fontId="32" fillId="10" borderId="2" xfId="20" applyNumberFormat="1" applyFont="1" applyFill="1" applyBorder="1" applyAlignment="1">
      <alignment horizontal="center" vertical="center" wrapText="1"/>
    </xf>
    <xf numFmtId="0" fontId="33" fillId="0" borderId="0" xfId="20" applyFont="1" applyFill="1" applyAlignment="1">
      <alignment horizontal="center"/>
    </xf>
    <xf numFmtId="0" fontId="33" fillId="0" borderId="2" xfId="20" applyFont="1" applyBorder="1" applyAlignment="1">
      <alignment vertical="center" wrapText="1"/>
    </xf>
    <xf numFmtId="0" fontId="32" fillId="11" borderId="2" xfId="20" applyFont="1" applyFill="1" applyBorder="1" applyAlignment="1">
      <alignment horizontal="center" vertical="center" wrapText="1"/>
    </xf>
    <xf numFmtId="167" fontId="32" fillId="0" borderId="2" xfId="20" applyNumberFormat="1" applyFont="1" applyBorder="1" applyAlignment="1">
      <alignment horizontal="center" vertical="center" wrapText="1"/>
    </xf>
    <xf numFmtId="0" fontId="33" fillId="0" borderId="0" xfId="20" applyFont="1" applyFill="1"/>
    <xf numFmtId="0" fontId="32" fillId="10" borderId="2" xfId="20" applyFont="1" applyFill="1" applyBorder="1" applyAlignment="1">
      <alignment vertical="center" wrapText="1"/>
    </xf>
    <xf numFmtId="10" fontId="32" fillId="10" borderId="2" xfId="10" applyNumberFormat="1" applyFont="1" applyFill="1" applyBorder="1" applyAlignment="1" applyProtection="1">
      <alignment horizontal="center" vertical="center" wrapText="1"/>
    </xf>
    <xf numFmtId="0" fontId="32" fillId="0" borderId="4" xfId="20" applyFont="1" applyBorder="1" applyAlignment="1">
      <alignment horizontal="left" vertical="center" wrapText="1"/>
    </xf>
    <xf numFmtId="167" fontId="32" fillId="0" borderId="2" xfId="20" applyNumberFormat="1" applyFont="1" applyFill="1" applyBorder="1" applyAlignment="1">
      <alignment horizontal="center" vertical="center" wrapText="1"/>
    </xf>
    <xf numFmtId="0" fontId="33" fillId="0" borderId="3" xfId="20" applyFont="1" applyFill="1" applyBorder="1" applyAlignment="1">
      <alignment horizontal="center"/>
    </xf>
    <xf numFmtId="0" fontId="33" fillId="0" borderId="2" xfId="20" applyFont="1" applyFill="1" applyBorder="1" applyAlignment="1">
      <alignment horizontal="center" vertical="center" wrapText="1"/>
    </xf>
    <xf numFmtId="0" fontId="32" fillId="0" borderId="4" xfId="20" applyFont="1" applyFill="1" applyBorder="1" applyAlignment="1">
      <alignment horizontal="left" vertical="center" wrapText="1"/>
    </xf>
    <xf numFmtId="0" fontId="32" fillId="11" borderId="5" xfId="20" applyFont="1" applyFill="1" applyBorder="1" applyAlignment="1">
      <alignment horizontal="center" vertical="center" wrapText="1"/>
    </xf>
    <xf numFmtId="10" fontId="33" fillId="0" borderId="2" xfId="20" applyNumberFormat="1" applyFont="1" applyFill="1" applyBorder="1" applyAlignment="1">
      <alignment horizontal="center" vertical="center" wrapText="1"/>
    </xf>
    <xf numFmtId="0" fontId="33" fillId="0" borderId="8" xfId="20" applyFont="1" applyBorder="1" applyAlignment="1">
      <alignment vertical="center" wrapText="1"/>
    </xf>
    <xf numFmtId="10" fontId="33" fillId="0" borderId="2" xfId="20" applyNumberFormat="1" applyFont="1" applyBorder="1" applyAlignment="1">
      <alignment horizontal="center" vertical="center" wrapText="1"/>
    </xf>
    <xf numFmtId="0" fontId="33" fillId="0" borderId="10" xfId="20" applyFont="1" applyBorder="1" applyAlignment="1">
      <alignment vertical="center" wrapText="1"/>
    </xf>
    <xf numFmtId="10" fontId="33" fillId="0" borderId="10" xfId="20" applyNumberFormat="1" applyFont="1" applyBorder="1" applyAlignment="1">
      <alignment horizontal="center" vertical="center" wrapText="1"/>
    </xf>
    <xf numFmtId="0" fontId="33" fillId="0" borderId="11" xfId="20" applyFont="1" applyFill="1" applyBorder="1" applyAlignment="1">
      <alignment horizontal="center" vertical="center" wrapText="1"/>
    </xf>
    <xf numFmtId="0" fontId="33" fillId="0" borderId="9" xfId="20" applyFont="1" applyBorder="1" applyAlignment="1">
      <alignment vertical="center" wrapText="1"/>
    </xf>
    <xf numFmtId="167" fontId="32" fillId="11" borderId="5" xfId="20" applyNumberFormat="1" applyFont="1" applyFill="1" applyBorder="1" applyAlignment="1">
      <alignment horizontal="center" vertical="center" wrapText="1"/>
    </xf>
    <xf numFmtId="0" fontId="33" fillId="10" borderId="2" xfId="20" applyFont="1" applyFill="1" applyBorder="1" applyAlignment="1">
      <alignment vertical="center" wrapText="1"/>
    </xf>
    <xf numFmtId="10" fontId="35" fillId="0" borderId="2" xfId="10" applyNumberFormat="1" applyFont="1" applyFill="1" applyBorder="1" applyAlignment="1" applyProtection="1">
      <alignment horizontal="center" vertical="center" wrapText="1"/>
    </xf>
    <xf numFmtId="0" fontId="33" fillId="0" borderId="12" xfId="20" applyFont="1" applyBorder="1" applyAlignment="1">
      <alignment horizontal="left" vertical="center" wrapText="1"/>
    </xf>
    <xf numFmtId="0" fontId="37" fillId="0" borderId="15" xfId="40" applyFont="1" applyBorder="1" applyAlignment="1" applyProtection="1">
      <alignment vertical="center" wrapText="1"/>
      <protection locked="0"/>
    </xf>
    <xf numFmtId="0" fontId="37" fillId="0" borderId="15" xfId="40" applyFont="1" applyBorder="1" applyAlignment="1" applyProtection="1">
      <alignment horizontal="left" vertical="center" wrapText="1"/>
      <protection locked="0"/>
    </xf>
    <xf numFmtId="0" fontId="37" fillId="0" borderId="0" xfId="40" applyFont="1" applyBorder="1" applyAlignment="1" applyProtection="1">
      <alignment vertical="center" wrapText="1"/>
      <protection locked="0"/>
    </xf>
    <xf numFmtId="0" fontId="36" fillId="0" borderId="0" xfId="40"/>
    <xf numFmtId="0" fontId="38" fillId="0" borderId="0" xfId="40" applyFont="1" applyBorder="1" applyAlignment="1" applyProtection="1">
      <alignment vertical="center" wrapText="1"/>
      <protection locked="0"/>
    </xf>
    <xf numFmtId="0" fontId="38" fillId="0" borderId="0" xfId="40" applyFont="1" applyBorder="1" applyAlignment="1" applyProtection="1">
      <alignment horizontal="center" vertical="center" wrapText="1"/>
      <protection locked="0"/>
    </xf>
    <xf numFmtId="0" fontId="38" fillId="0" borderId="0" xfId="40" applyFont="1" applyBorder="1" applyAlignment="1" applyProtection="1">
      <alignment horizontal="left" vertical="center" wrapText="1"/>
      <protection locked="0"/>
    </xf>
    <xf numFmtId="0" fontId="36" fillId="0" borderId="0" xfId="40" applyAlignment="1">
      <alignment wrapText="1"/>
    </xf>
    <xf numFmtId="0" fontId="36" fillId="0" borderId="0" xfId="40" applyBorder="1" applyAlignment="1">
      <alignment horizontal="left" vertical="center" wrapText="1"/>
    </xf>
    <xf numFmtId="0" fontId="36" fillId="0" borderId="0" xfId="40" applyBorder="1" applyAlignment="1">
      <alignment horizontal="center" vertical="center" wrapText="1"/>
    </xf>
    <xf numFmtId="0" fontId="27" fillId="12" borderId="17" xfId="40" applyFont="1" applyFill="1" applyBorder="1" applyAlignment="1">
      <alignment horizontal="center" vertical="center" wrapText="1"/>
    </xf>
    <xf numFmtId="0" fontId="27" fillId="12" borderId="14" xfId="40" applyFont="1" applyFill="1" applyBorder="1" applyAlignment="1">
      <alignment horizontal="center" vertical="center" wrapText="1"/>
    </xf>
    <xf numFmtId="0" fontId="27" fillId="0" borderId="0" xfId="40" applyFont="1" applyFill="1" applyBorder="1" applyAlignment="1">
      <alignment horizontal="center" vertical="center" wrapText="1"/>
    </xf>
    <xf numFmtId="0" fontId="36" fillId="0" borderId="0" xfId="40" applyAlignment="1">
      <alignment horizontal="center" vertical="center" wrapText="1"/>
    </xf>
    <xf numFmtId="165" fontId="0" fillId="0" borderId="14" xfId="34" applyFont="1" applyBorder="1" applyAlignment="1">
      <alignment horizontal="center" vertical="center"/>
    </xf>
    <xf numFmtId="165" fontId="21" fillId="0" borderId="14" xfId="34" applyFont="1" applyBorder="1" applyAlignment="1">
      <alignment horizontal="center" vertical="center"/>
    </xf>
    <xf numFmtId="165" fontId="21" fillId="0" borderId="0" xfId="34" applyFont="1" applyFill="1" applyBorder="1" applyAlignment="1">
      <alignment horizontal="center" vertical="center"/>
    </xf>
    <xf numFmtId="165" fontId="20" fillId="0" borderId="0" xfId="40" applyNumberFormat="1" applyFont="1" applyFill="1" applyBorder="1" applyAlignment="1">
      <alignment horizontal="center" vertical="center"/>
    </xf>
    <xf numFmtId="0" fontId="36" fillId="0" borderId="0" xfId="40" applyAlignment="1">
      <alignment horizontal="center" vertical="center"/>
    </xf>
    <xf numFmtId="0" fontId="36" fillId="0" borderId="0" xfId="40" applyAlignment="1">
      <alignment horizontal="left"/>
    </xf>
    <xf numFmtId="0" fontId="27" fillId="0" borderId="0" xfId="40" applyFont="1" applyFill="1" applyBorder="1" applyAlignment="1">
      <alignment horizontal="left" vertical="center" wrapText="1"/>
    </xf>
    <xf numFmtId="165" fontId="0" fillId="0" borderId="14" xfId="34" applyFont="1" applyBorder="1" applyAlignment="1">
      <alignment horizontal="left" vertical="center"/>
    </xf>
    <xf numFmtId="165" fontId="21" fillId="0" borderId="0" xfId="34" applyFont="1" applyFill="1" applyBorder="1" applyAlignment="1">
      <alignment horizontal="left" vertical="center"/>
    </xf>
    <xf numFmtId="165" fontId="20" fillId="0" borderId="0" xfId="40" applyNumberFormat="1" applyFont="1" applyFill="1" applyBorder="1" applyAlignment="1">
      <alignment horizontal="left" vertical="center"/>
    </xf>
    <xf numFmtId="0" fontId="36" fillId="0" borderId="0" xfId="40" applyAlignment="1">
      <alignment horizontal="left" vertical="center"/>
    </xf>
    <xf numFmtId="10" fontId="21" fillId="0" borderId="0" xfId="41" applyNumberFormat="1" applyFont="1" applyFill="1" applyBorder="1" applyAlignment="1">
      <alignment horizontal="center" vertical="center"/>
    </xf>
    <xf numFmtId="10" fontId="21" fillId="0" borderId="21" xfId="41" applyNumberFormat="1" applyFont="1" applyBorder="1" applyAlignment="1">
      <alignment horizontal="center" vertical="center"/>
    </xf>
    <xf numFmtId="10" fontId="20" fillId="0" borderId="0" xfId="41" applyNumberFormat="1" applyFont="1" applyFill="1" applyBorder="1" applyAlignment="1">
      <alignment horizontal="center" vertical="center"/>
    </xf>
    <xf numFmtId="10" fontId="20" fillId="0" borderId="0" xfId="41" applyNumberFormat="1" applyFont="1" applyBorder="1" applyAlignment="1">
      <alignment horizontal="center" vertical="center"/>
    </xf>
    <xf numFmtId="10" fontId="0" fillId="0" borderId="14" xfId="41" applyNumberFormat="1" applyFont="1" applyBorder="1" applyAlignment="1">
      <alignment horizontal="center" vertical="center"/>
    </xf>
    <xf numFmtId="0" fontId="38" fillId="0" borderId="0" xfId="40" applyFont="1" applyAlignment="1">
      <alignment vertical="center" wrapText="1"/>
    </xf>
    <xf numFmtId="0" fontId="41" fillId="0" borderId="0" xfId="40" applyFont="1" applyAlignment="1">
      <alignment horizontal="center" vertical="center" wrapText="1"/>
    </xf>
    <xf numFmtId="0" fontId="41" fillId="0" borderId="0" xfId="40" applyFont="1" applyAlignment="1">
      <alignment vertical="center" wrapText="1"/>
    </xf>
    <xf numFmtId="0" fontId="23" fillId="0" borderId="0" xfId="40" applyFont="1" applyFill="1" applyBorder="1" applyAlignment="1" applyProtection="1">
      <alignment wrapText="1"/>
      <protection locked="0"/>
    </xf>
    <xf numFmtId="165" fontId="27" fillId="18" borderId="17" xfId="34" applyFont="1" applyFill="1" applyBorder="1" applyAlignment="1" applyProtection="1">
      <alignment horizontal="center" vertical="center" wrapText="1"/>
      <protection locked="0"/>
    </xf>
    <xf numFmtId="0" fontId="23" fillId="0" borderId="17" xfId="40" applyFont="1" applyFill="1" applyBorder="1" applyAlignment="1" applyProtection="1">
      <alignment horizontal="center" vertical="center" wrapText="1"/>
      <protection locked="0"/>
    </xf>
    <xf numFmtId="0" fontId="23" fillId="0" borderId="17" xfId="40" applyFont="1" applyFill="1" applyBorder="1" applyAlignment="1" applyProtection="1">
      <alignment horizontal="left" vertical="center" wrapText="1"/>
      <protection locked="0"/>
    </xf>
    <xf numFmtId="165" fontId="23" fillId="0" borderId="17" xfId="34" applyFont="1" applyFill="1" applyBorder="1" applyAlignment="1" applyProtection="1">
      <alignment horizontal="center" vertical="center" wrapText="1"/>
      <protection locked="0"/>
    </xf>
    <xf numFmtId="165" fontId="23" fillId="0" borderId="0" xfId="34" applyFont="1" applyAlignment="1" applyProtection="1">
      <alignment horizontal="center" vertical="center" wrapText="1"/>
      <protection locked="0"/>
    </xf>
    <xf numFmtId="0" fontId="27" fillId="12" borderId="17" xfId="40" applyFont="1" applyFill="1" applyBorder="1" applyAlignment="1" applyProtection="1">
      <alignment horizontal="center" vertical="center" wrapText="1"/>
      <protection locked="0"/>
    </xf>
    <xf numFmtId="165" fontId="27" fillId="12" borderId="17" xfId="34" applyFont="1" applyFill="1" applyBorder="1" applyAlignment="1" applyProtection="1">
      <alignment horizontal="center" vertical="center" wrapText="1"/>
      <protection locked="0"/>
    </xf>
    <xf numFmtId="165" fontId="23" fillId="0" borderId="0" xfId="34" applyFont="1" applyFill="1" applyAlignment="1" applyProtection="1">
      <alignment horizontal="center" vertical="center" wrapText="1"/>
      <protection locked="0"/>
    </xf>
    <xf numFmtId="0" fontId="23" fillId="0" borderId="0" xfId="40" applyFont="1" applyFill="1" applyBorder="1" applyAlignment="1" applyProtection="1">
      <alignment horizontal="center" vertical="center" wrapText="1"/>
      <protection locked="0"/>
    </xf>
    <xf numFmtId="0" fontId="23" fillId="0" borderId="0" xfId="40" applyFont="1" applyFill="1" applyBorder="1" applyAlignment="1" applyProtection="1">
      <alignment horizontal="left" vertical="center" wrapText="1"/>
      <protection locked="0"/>
    </xf>
    <xf numFmtId="165" fontId="23" fillId="0" borderId="0" xfId="34" applyFont="1" applyFill="1" applyBorder="1" applyAlignment="1" applyProtection="1">
      <alignment horizontal="center" vertical="center" wrapText="1"/>
      <protection locked="0"/>
    </xf>
    <xf numFmtId="165" fontId="20" fillId="20" borderId="14" xfId="40" applyNumberFormat="1" applyFont="1" applyFill="1" applyBorder="1" applyAlignment="1">
      <alignment horizontal="center" vertical="center"/>
    </xf>
    <xf numFmtId="0" fontId="37" fillId="0" borderId="0" xfId="40" applyFont="1" applyAlignment="1">
      <alignment vertical="center" wrapText="1"/>
    </xf>
    <xf numFmtId="0" fontId="42" fillId="0" borderId="0" xfId="40" applyFont="1" applyBorder="1" applyAlignment="1" applyProtection="1">
      <alignment horizontal="left" vertical="center" wrapText="1"/>
      <protection locked="0"/>
    </xf>
    <xf numFmtId="0" fontId="21" fillId="21" borderId="0" xfId="40" applyFont="1" applyFill="1" applyBorder="1" applyAlignment="1" applyProtection="1">
      <alignment vertical="center" wrapText="1"/>
      <protection locked="0"/>
    </xf>
    <xf numFmtId="165" fontId="38" fillId="22" borderId="14" xfId="4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40" applyFont="1" applyAlignment="1" applyProtection="1">
      <protection locked="0"/>
    </xf>
    <xf numFmtId="0" fontId="25" fillId="0" borderId="0" xfId="40" applyFont="1" applyAlignment="1" applyProtection="1">
      <alignment horizontal="center"/>
      <protection locked="0"/>
    </xf>
    <xf numFmtId="0" fontId="44" fillId="0" borderId="0" xfId="40" applyFont="1" applyAlignment="1">
      <alignment vertical="center" wrapText="1"/>
    </xf>
    <xf numFmtId="0" fontId="43" fillId="0" borderId="0" xfId="40" applyFont="1" applyAlignment="1" applyProtection="1">
      <alignment horizontal="center"/>
      <protection locked="0"/>
    </xf>
    <xf numFmtId="0" fontId="36" fillId="0" borderId="0" xfId="40" applyFill="1" applyBorder="1"/>
    <xf numFmtId="165" fontId="41" fillId="0" borderId="0" xfId="40" applyNumberFormat="1" applyFont="1" applyAlignment="1">
      <alignment vertical="center" wrapText="1"/>
    </xf>
    <xf numFmtId="0" fontId="41" fillId="0" borderId="0" xfId="40" applyFont="1" applyFill="1" applyBorder="1" applyAlignment="1">
      <alignment vertical="center" wrapText="1"/>
    </xf>
    <xf numFmtId="0" fontId="41" fillId="0" borderId="0" xfId="40" applyFont="1" applyAlignment="1">
      <alignment horizontal="left" vertical="center" wrapText="1"/>
    </xf>
    <xf numFmtId="165" fontId="38" fillId="20" borderId="14" xfId="40" applyNumberFormat="1" applyFont="1" applyFill="1" applyBorder="1" applyAlignment="1" applyProtection="1">
      <alignment vertical="center" wrapText="1"/>
      <protection locked="0"/>
    </xf>
    <xf numFmtId="0" fontId="38" fillId="0" borderId="0" xfId="40" applyFont="1" applyFill="1" applyBorder="1" applyAlignment="1" applyProtection="1">
      <alignment vertical="center" wrapText="1"/>
      <protection locked="0"/>
    </xf>
    <xf numFmtId="0" fontId="41" fillId="0" borderId="0" xfId="40" applyFont="1" applyFill="1" applyBorder="1" applyAlignment="1">
      <alignment horizontal="center" vertical="center" wrapText="1"/>
    </xf>
    <xf numFmtId="0" fontId="45" fillId="0" borderId="0" xfId="40" applyFont="1" applyFill="1" applyBorder="1" applyAlignment="1">
      <alignment horizontal="left" vertical="center" wrapText="1"/>
    </xf>
    <xf numFmtId="0" fontId="45" fillId="0" borderId="0" xfId="40" applyFont="1" applyFill="1" applyBorder="1" applyAlignment="1">
      <alignment horizontal="center" vertical="center" wrapText="1"/>
    </xf>
    <xf numFmtId="0" fontId="23" fillId="0" borderId="14" xfId="40" applyFont="1" applyFill="1" applyBorder="1" applyAlignment="1" applyProtection="1">
      <alignment horizontal="center" vertical="center" wrapText="1"/>
      <protection locked="0"/>
    </xf>
    <xf numFmtId="0" fontId="23" fillId="0" borderId="14" xfId="40" applyFont="1" applyFill="1" applyBorder="1" applyAlignment="1" applyProtection="1">
      <alignment horizontal="left" vertical="center" wrapText="1"/>
      <protection locked="0"/>
    </xf>
    <xf numFmtId="0" fontId="27" fillId="12" borderId="14" xfId="40" applyFont="1" applyFill="1" applyBorder="1" applyAlignment="1" applyProtection="1">
      <alignment horizontal="center" vertical="center" wrapText="1"/>
      <protection locked="0"/>
    </xf>
    <xf numFmtId="165" fontId="27" fillId="12" borderId="19" xfId="34" applyFont="1" applyFill="1" applyBorder="1" applyAlignment="1" applyProtection="1">
      <alignment horizontal="center" vertical="center" wrapText="1"/>
      <protection locked="0"/>
    </xf>
    <xf numFmtId="165" fontId="27" fillId="18" borderId="19" xfId="34" applyFont="1" applyFill="1" applyBorder="1" applyAlignment="1" applyProtection="1">
      <alignment horizontal="center" vertical="center" wrapText="1"/>
      <protection locked="0"/>
    </xf>
    <xf numFmtId="0" fontId="27" fillId="12" borderId="19" xfId="40" applyFont="1" applyFill="1" applyBorder="1" applyAlignment="1" applyProtection="1">
      <alignment horizontal="center" vertical="center" wrapText="1"/>
      <protection locked="0"/>
    </xf>
    <xf numFmtId="0" fontId="38" fillId="0" borderId="0" xfId="40" applyFont="1" applyFill="1" applyBorder="1" applyAlignment="1" applyProtection="1">
      <alignment horizontal="center" vertical="center" wrapText="1"/>
      <protection locked="0"/>
    </xf>
    <xf numFmtId="165" fontId="27" fillId="18" borderId="23" xfId="34" applyFont="1" applyFill="1" applyBorder="1" applyAlignment="1" applyProtection="1">
      <alignment horizontal="center" vertical="center" wrapText="1"/>
      <protection locked="0"/>
    </xf>
    <xf numFmtId="0" fontId="46" fillId="0" borderId="0" xfId="40" applyFont="1" applyFill="1" applyBorder="1" applyAlignment="1">
      <alignment horizontal="center" vertical="center" wrapText="1"/>
    </xf>
    <xf numFmtId="0" fontId="36" fillId="0" borderId="15" xfId="40" applyBorder="1"/>
    <xf numFmtId="0" fontId="37" fillId="19" borderId="15" xfId="40" applyFont="1" applyFill="1" applyBorder="1" applyAlignment="1" applyProtection="1">
      <alignment vertical="center" wrapText="1"/>
      <protection locked="0"/>
    </xf>
    <xf numFmtId="0" fontId="37" fillId="0" borderId="15" xfId="40" applyFont="1" applyFill="1" applyBorder="1" applyAlignment="1" applyProtection="1">
      <alignment vertical="center" wrapText="1"/>
      <protection locked="0"/>
    </xf>
    <xf numFmtId="0" fontId="38" fillId="19" borderId="0" xfId="40" applyFont="1" applyFill="1" applyBorder="1" applyAlignment="1" applyProtection="1">
      <alignment horizontal="center" vertical="center" wrapText="1"/>
      <protection locked="0"/>
    </xf>
    <xf numFmtId="0" fontId="41" fillId="0" borderId="0" xfId="40" applyFont="1" applyBorder="1" applyAlignment="1">
      <alignment vertical="center" wrapText="1"/>
    </xf>
    <xf numFmtId="0" fontId="41" fillId="19" borderId="0" xfId="40" applyFont="1" applyFill="1" applyBorder="1" applyAlignment="1">
      <alignment vertical="center" wrapText="1"/>
    </xf>
    <xf numFmtId="0" fontId="27" fillId="19" borderId="0" xfId="40" applyFont="1" applyFill="1" applyBorder="1" applyAlignment="1" applyProtection="1">
      <alignment horizontal="center" vertical="center" wrapText="1"/>
      <protection locked="0"/>
    </xf>
    <xf numFmtId="165" fontId="27" fillId="12" borderId="14" xfId="34" applyFont="1" applyFill="1" applyBorder="1" applyAlignment="1" applyProtection="1">
      <alignment horizontal="center" vertical="center" wrapText="1"/>
      <protection locked="0"/>
    </xf>
    <xf numFmtId="165" fontId="27" fillId="0" borderId="0" xfId="34" applyFont="1" applyFill="1" applyBorder="1" applyAlignment="1" applyProtection="1">
      <alignment horizontal="center" vertical="center" wrapText="1"/>
      <protection locked="0"/>
    </xf>
    <xf numFmtId="165" fontId="45" fillId="19" borderId="0" xfId="34" applyFont="1" applyFill="1" applyBorder="1" applyAlignment="1">
      <alignment horizontal="center" vertical="center" wrapText="1"/>
    </xf>
    <xf numFmtId="165" fontId="23" fillId="0" borderId="0" xfId="34" applyFont="1" applyAlignment="1" applyProtection="1">
      <alignment horizontal="center" vertical="center"/>
      <protection locked="0"/>
    </xf>
    <xf numFmtId="0" fontId="23" fillId="0" borderId="0" xfId="40" applyFont="1" applyAlignment="1" applyProtection="1">
      <alignment horizontal="center" vertical="center"/>
      <protection locked="0"/>
    </xf>
    <xf numFmtId="165" fontId="23" fillId="19" borderId="17" xfId="34" applyFont="1" applyFill="1" applyBorder="1" applyAlignment="1" applyProtection="1">
      <alignment horizontal="center" vertical="center" wrapText="1"/>
      <protection locked="0"/>
    </xf>
    <xf numFmtId="165" fontId="23" fillId="0" borderId="14" xfId="34" applyFont="1" applyFill="1" applyBorder="1" applyAlignment="1" applyProtection="1">
      <alignment horizontal="center" vertical="center" wrapText="1"/>
      <protection locked="0"/>
    </xf>
    <xf numFmtId="165" fontId="45" fillId="0" borderId="0" xfId="34" applyFont="1" applyFill="1" applyBorder="1" applyAlignment="1">
      <alignment horizontal="center" vertical="center" wrapText="1"/>
    </xf>
    <xf numFmtId="0" fontId="36" fillId="0" borderId="0" xfId="40" applyFill="1"/>
    <xf numFmtId="165" fontId="46" fillId="19" borderId="0" xfId="34" applyFont="1" applyFill="1" applyBorder="1" applyAlignment="1">
      <alignment horizontal="center" vertical="center" wrapText="1"/>
    </xf>
    <xf numFmtId="165" fontId="46" fillId="0" borderId="0" xfId="34" applyFont="1" applyFill="1" applyBorder="1" applyAlignment="1">
      <alignment horizontal="center" vertical="center" wrapText="1"/>
    </xf>
    <xf numFmtId="0" fontId="34" fillId="0" borderId="0" xfId="32" applyFont="1" applyFill="1" applyBorder="1" applyAlignment="1" applyProtection="1">
      <alignment horizontal="center" vertical="center" wrapText="1"/>
      <protection locked="0"/>
    </xf>
    <xf numFmtId="165" fontId="34" fillId="22" borderId="14" xfId="32" applyNumberFormat="1" applyFont="1" applyFill="1" applyBorder="1" applyAlignment="1" applyProtection="1">
      <alignment horizontal="center" vertical="center" wrapText="1"/>
      <protection locked="0"/>
    </xf>
    <xf numFmtId="0" fontId="36" fillId="0" borderId="15" xfId="40" applyBorder="1" applyAlignment="1">
      <alignment vertical="center"/>
    </xf>
    <xf numFmtId="0" fontId="36" fillId="19" borderId="15" xfId="40" applyFill="1" applyBorder="1"/>
    <xf numFmtId="0" fontId="36" fillId="0" borderId="15" xfId="40" applyFill="1" applyBorder="1"/>
    <xf numFmtId="0" fontId="23" fillId="19" borderId="17" xfId="40" applyFont="1" applyFill="1" applyBorder="1" applyAlignment="1" applyProtection="1">
      <alignment horizontal="center" vertical="center" wrapText="1"/>
      <protection locked="0"/>
    </xf>
    <xf numFmtId="0" fontId="23" fillId="19" borderId="17" xfId="40" applyFont="1" applyFill="1" applyBorder="1" applyAlignment="1" applyProtection="1">
      <alignment horizontal="left" vertical="center" wrapText="1"/>
      <protection locked="0"/>
    </xf>
    <xf numFmtId="0" fontId="36" fillId="0" borderId="0" xfId="40" applyAlignment="1">
      <alignment vertical="center"/>
    </xf>
    <xf numFmtId="0" fontId="36" fillId="19" borderId="0" xfId="40" applyFill="1"/>
    <xf numFmtId="165" fontId="20" fillId="20" borderId="14" xfId="40" applyNumberFormat="1" applyFont="1" applyFill="1" applyBorder="1"/>
    <xf numFmtId="165" fontId="27" fillId="0" borderId="14" xfId="34" applyFont="1" applyFill="1" applyBorder="1" applyAlignment="1">
      <alignment horizontal="center" vertical="center" wrapText="1"/>
    </xf>
    <xf numFmtId="0" fontId="21" fillId="0" borderId="0" xfId="40" applyFont="1"/>
    <xf numFmtId="165" fontId="24" fillId="0" borderId="14" xfId="34" applyFont="1" applyFill="1" applyBorder="1" applyAlignment="1">
      <alignment horizontal="center" vertical="center" wrapText="1"/>
    </xf>
    <xf numFmtId="165" fontId="24" fillId="0" borderId="14" xfId="34" applyFont="1" applyFill="1" applyBorder="1" applyAlignment="1">
      <alignment horizontal="center" wrapText="1"/>
    </xf>
    <xf numFmtId="9" fontId="0" fillId="0" borderId="15" xfId="41" applyFont="1" applyBorder="1"/>
    <xf numFmtId="9" fontId="38" fillId="0" borderId="0" xfId="41" applyFont="1" applyBorder="1" applyAlignment="1" applyProtection="1">
      <alignment horizontal="center" vertical="center" wrapText="1"/>
      <protection locked="0"/>
    </xf>
    <xf numFmtId="0" fontId="27" fillId="0" borderId="0" xfId="40" applyFont="1" applyFill="1" applyBorder="1" applyAlignment="1" applyProtection="1">
      <alignment horizontal="center" vertical="center" wrapText="1"/>
      <protection locked="0"/>
    </xf>
    <xf numFmtId="9" fontId="27" fillId="12" borderId="17" xfId="41" applyFont="1" applyFill="1" applyBorder="1" applyAlignment="1" applyProtection="1">
      <alignment horizontal="center" vertical="center" wrapText="1"/>
      <protection locked="0"/>
    </xf>
    <xf numFmtId="0" fontId="23" fillId="0" borderId="17" xfId="34" applyNumberFormat="1" applyFont="1" applyFill="1" applyBorder="1" applyAlignment="1" applyProtection="1">
      <alignment horizontal="center" vertical="center" wrapText="1"/>
      <protection locked="0"/>
    </xf>
    <xf numFmtId="9" fontId="23" fillId="0" borderId="17" xfId="41" applyFont="1" applyFill="1" applyBorder="1" applyAlignment="1" applyProtection="1">
      <alignment horizontal="center" vertical="center" wrapText="1"/>
      <protection locked="0"/>
    </xf>
    <xf numFmtId="0" fontId="27" fillId="12" borderId="17" xfId="34" applyNumberFormat="1" applyFont="1" applyFill="1" applyBorder="1" applyAlignment="1" applyProtection="1">
      <alignment horizontal="center" vertical="center" wrapText="1"/>
      <protection locked="0"/>
    </xf>
    <xf numFmtId="0" fontId="27" fillId="12" borderId="19" xfId="34" applyNumberFormat="1" applyFont="1" applyFill="1" applyBorder="1" applyAlignment="1" applyProtection="1">
      <alignment horizontal="center" vertical="center" wrapText="1"/>
      <protection locked="0"/>
    </xf>
    <xf numFmtId="9" fontId="27" fillId="12" borderId="19" xfId="41" applyFont="1" applyFill="1" applyBorder="1" applyAlignment="1" applyProtection="1">
      <alignment horizontal="center" vertical="center" wrapText="1"/>
      <protection locked="0"/>
    </xf>
    <xf numFmtId="0" fontId="23" fillId="0" borderId="14" xfId="34" applyNumberFormat="1" applyFont="1" applyFill="1" applyBorder="1" applyAlignment="1" applyProtection="1">
      <alignment horizontal="center" vertical="center" wrapText="1"/>
      <protection locked="0"/>
    </xf>
    <xf numFmtId="9" fontId="23" fillId="0" borderId="14" xfId="41" applyFont="1" applyFill="1" applyBorder="1" applyAlignment="1" applyProtection="1">
      <alignment horizontal="center" vertical="center" wrapText="1"/>
      <protection locked="0"/>
    </xf>
    <xf numFmtId="0" fontId="45" fillId="0" borderId="0" xfId="40" applyNumberFormat="1" applyFont="1" applyFill="1" applyBorder="1" applyAlignment="1">
      <alignment horizontal="center" vertical="center" wrapText="1"/>
    </xf>
    <xf numFmtId="9" fontId="48" fillId="0" borderId="0" xfId="41" applyFont="1" applyFill="1" applyBorder="1" applyAlignment="1" applyProtection="1">
      <alignment horizontal="center" vertical="center" wrapText="1"/>
    </xf>
    <xf numFmtId="170" fontId="45" fillId="0" borderId="0" xfId="40" applyNumberFormat="1" applyFont="1" applyFill="1" applyBorder="1" applyAlignment="1">
      <alignment horizontal="center" vertical="center" wrapText="1"/>
    </xf>
    <xf numFmtId="9" fontId="38" fillId="0" borderId="0" xfId="41" applyFont="1" applyFill="1" applyBorder="1" applyAlignment="1" applyProtection="1">
      <alignment vertical="center" wrapText="1"/>
      <protection locked="0"/>
    </xf>
    <xf numFmtId="9" fontId="41" fillId="0" borderId="0" xfId="41" applyFont="1" applyAlignment="1">
      <alignment vertical="center" wrapText="1"/>
    </xf>
    <xf numFmtId="0" fontId="34" fillId="0" borderId="0" xfId="32" applyFont="1" applyFill="1" applyBorder="1" applyAlignment="1" applyProtection="1">
      <alignment vertical="center" wrapText="1"/>
      <protection locked="0"/>
    </xf>
    <xf numFmtId="165" fontId="34" fillId="22" borderId="14" xfId="34" applyFont="1" applyFill="1" applyBorder="1" applyAlignment="1" applyProtection="1">
      <alignment horizontal="center" vertical="center" wrapText="1"/>
      <protection locked="0"/>
    </xf>
    <xf numFmtId="165" fontId="34" fillId="22" borderId="14" xfId="34" applyFont="1" applyFill="1" applyBorder="1" applyAlignment="1" applyProtection="1">
      <alignment vertical="center" wrapText="1"/>
      <protection locked="0"/>
    </xf>
    <xf numFmtId="0" fontId="49" fillId="0" borderId="0" xfId="40" applyFont="1" applyAlignment="1" applyProtection="1">
      <alignment horizontal="center"/>
      <protection locked="0"/>
    </xf>
    <xf numFmtId="0" fontId="51" fillId="0" borderId="0" xfId="40" applyFont="1"/>
    <xf numFmtId="0" fontId="53" fillId="0" borderId="0" xfId="40" applyFont="1"/>
    <xf numFmtId="0" fontId="55" fillId="0" borderId="0" xfId="40" applyFont="1"/>
    <xf numFmtId="165" fontId="55" fillId="0" borderId="0" xfId="40" applyNumberFormat="1" applyFont="1"/>
    <xf numFmtId="0" fontId="51" fillId="0" borderId="0" xfId="40" applyFont="1" applyBorder="1"/>
    <xf numFmtId="165" fontId="51" fillId="0" borderId="0" xfId="40" applyNumberFormat="1" applyFont="1"/>
    <xf numFmtId="0" fontId="55" fillId="0" borderId="0" xfId="40" applyFont="1" applyBorder="1"/>
    <xf numFmtId="0" fontId="54" fillId="0" borderId="0" xfId="40" applyFont="1" applyBorder="1" applyAlignment="1">
      <alignment horizontal="center" vertical="center" wrapText="1"/>
    </xf>
    <xf numFmtId="0" fontId="54" fillId="0" borderId="0" xfId="40" applyNumberFormat="1" applyFont="1" applyBorder="1" applyAlignment="1">
      <alignment horizontal="center" vertical="center" wrapText="1"/>
    </xf>
    <xf numFmtId="167" fontId="54" fillId="0" borderId="0" xfId="40" applyNumberFormat="1" applyFont="1" applyBorder="1" applyAlignment="1">
      <alignment horizontal="center" vertical="center" wrapText="1"/>
    </xf>
    <xf numFmtId="4" fontId="55" fillId="0" borderId="0" xfId="40" applyNumberFormat="1" applyFont="1"/>
    <xf numFmtId="167" fontId="56" fillId="0" borderId="0" xfId="40" applyNumberFormat="1" applyFont="1" applyBorder="1" applyAlignment="1">
      <alignment horizontal="center"/>
    </xf>
    <xf numFmtId="14" fontId="33" fillId="0" borderId="2" xfId="20" applyNumberFormat="1" applyFont="1" applyBorder="1" applyAlignment="1">
      <alignment horizontal="center" vertical="center" wrapText="1"/>
    </xf>
    <xf numFmtId="167" fontId="33" fillId="23" borderId="2" xfId="20" applyNumberFormat="1" applyFont="1" applyFill="1" applyBorder="1" applyAlignment="1">
      <alignment horizontal="center" vertical="center" wrapText="1"/>
    </xf>
    <xf numFmtId="10" fontId="35" fillId="23" borderId="2" xfId="10" applyNumberFormat="1" applyFont="1" applyFill="1" applyBorder="1" applyAlignment="1" applyProtection="1">
      <alignment horizontal="center" vertical="center" wrapText="1"/>
    </xf>
    <xf numFmtId="168" fontId="33" fillId="0" borderId="0" xfId="20" applyNumberFormat="1" applyFont="1" applyBorder="1" applyAlignment="1">
      <alignment horizontal="left" vertical="center" wrapText="1"/>
    </xf>
    <xf numFmtId="10" fontId="33" fillId="23" borderId="2" xfId="20" applyNumberFormat="1" applyFont="1" applyFill="1" applyBorder="1" applyAlignment="1">
      <alignment horizontal="center" vertical="center" wrapText="1"/>
    </xf>
    <xf numFmtId="10" fontId="33" fillId="23" borderId="6" xfId="20" applyNumberFormat="1" applyFont="1" applyFill="1" applyBorder="1" applyAlignment="1">
      <alignment horizontal="center" vertical="center" wrapText="1"/>
    </xf>
    <xf numFmtId="165" fontId="33" fillId="23" borderId="2" xfId="1" applyFont="1" applyFill="1" applyBorder="1" applyAlignment="1" applyProtection="1">
      <alignment horizontal="center" vertical="center" wrapText="1"/>
    </xf>
    <xf numFmtId="168" fontId="33" fillId="23" borderId="2" xfId="20" applyNumberFormat="1" applyFont="1" applyFill="1" applyBorder="1" applyAlignment="1">
      <alignment horizontal="center" vertical="center" wrapText="1"/>
    </xf>
    <xf numFmtId="0" fontId="41" fillId="19" borderId="0" xfId="40" applyFont="1" applyFill="1" applyBorder="1" applyAlignment="1">
      <alignment horizontal="center" vertical="center" wrapText="1"/>
    </xf>
    <xf numFmtId="165" fontId="23" fillId="19" borderId="0" xfId="34" applyFont="1" applyFill="1" applyAlignment="1" applyProtection="1">
      <alignment horizontal="center" vertical="center" wrapText="1"/>
      <protection locked="0"/>
    </xf>
    <xf numFmtId="168" fontId="33" fillId="23" borderId="27" xfId="20" applyNumberFormat="1" applyFont="1" applyFill="1" applyBorder="1" applyAlignment="1">
      <alignment horizontal="center" vertical="center" wrapText="1"/>
    </xf>
    <xf numFmtId="0" fontId="23" fillId="0" borderId="14" xfId="47" applyNumberFormat="1" applyFont="1" applyFill="1" applyBorder="1" applyAlignment="1" applyProtection="1">
      <alignment horizontal="center" vertical="center" wrapText="1"/>
      <protection locked="0"/>
    </xf>
    <xf numFmtId="10" fontId="23" fillId="0" borderId="14" xfId="41" applyNumberFormat="1" applyFont="1" applyFill="1" applyBorder="1" applyAlignment="1" applyProtection="1">
      <alignment horizontal="center" vertical="center" wrapText="1"/>
      <protection locked="0"/>
    </xf>
    <xf numFmtId="165" fontId="34" fillId="22" borderId="14" xfId="1" applyFont="1" applyFill="1" applyBorder="1" applyAlignment="1" applyProtection="1">
      <alignment horizontal="center" vertical="center" wrapText="1"/>
      <protection locked="0"/>
    </xf>
    <xf numFmtId="0" fontId="23" fillId="0" borderId="0" xfId="47" applyNumberFormat="1" applyFont="1" applyFill="1" applyBorder="1" applyAlignment="1" applyProtection="1">
      <alignment horizontal="center" vertical="center" wrapText="1"/>
      <protection locked="0"/>
    </xf>
    <xf numFmtId="10" fontId="23" fillId="0" borderId="0" xfId="41" applyNumberFormat="1" applyFont="1" applyFill="1" applyBorder="1" applyAlignment="1" applyProtection="1">
      <alignment horizontal="center" vertical="center" wrapText="1"/>
      <protection locked="0"/>
    </xf>
    <xf numFmtId="165" fontId="60" fillId="18" borderId="17" xfId="34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9" fillId="0" borderId="0" xfId="20" applyFont="1" applyBorder="1"/>
    <xf numFmtId="10" fontId="19" fillId="0" borderId="0" xfId="2" applyNumberFormat="1" applyFont="1" applyBorder="1" applyAlignment="1">
      <alignment horizontal="center"/>
    </xf>
    <xf numFmtId="165" fontId="57" fillId="0" borderId="17" xfId="34" applyFont="1" applyFill="1" applyBorder="1" applyAlignment="1" applyProtection="1">
      <alignment horizontal="center" vertical="center" wrapText="1"/>
      <protection locked="0"/>
    </xf>
    <xf numFmtId="165" fontId="47" fillId="0" borderId="0" xfId="34" applyFont="1" applyFill="1" applyBorder="1" applyAlignment="1" applyProtection="1">
      <alignment horizontal="center" vertical="center"/>
      <protection locked="0"/>
    </xf>
    <xf numFmtId="0" fontId="47" fillId="0" borderId="0" xfId="40" applyFont="1" applyFill="1" applyBorder="1" applyAlignment="1" applyProtection="1">
      <alignment horizontal="center" vertical="center"/>
      <protection locked="0"/>
    </xf>
    <xf numFmtId="0" fontId="41" fillId="0" borderId="0" xfId="40" applyFont="1" applyFill="1" applyAlignment="1">
      <alignment vertical="center" wrapText="1"/>
    </xf>
    <xf numFmtId="10" fontId="21" fillId="0" borderId="21" xfId="41" applyNumberFormat="1" applyFont="1" applyFill="1" applyBorder="1" applyAlignment="1">
      <alignment horizontal="center" vertical="center"/>
    </xf>
    <xf numFmtId="10" fontId="0" fillId="0" borderId="21" xfId="41" applyNumberFormat="1" applyFont="1" applyFill="1" applyBorder="1" applyAlignment="1">
      <alignment horizontal="center" vertical="center"/>
    </xf>
    <xf numFmtId="10" fontId="0" fillId="0" borderId="14" xfId="41" applyNumberFormat="1" applyFont="1" applyFill="1" applyBorder="1" applyAlignment="1">
      <alignment horizontal="center" vertical="center"/>
    </xf>
    <xf numFmtId="10" fontId="21" fillId="0" borderId="14" xfId="41" applyNumberFormat="1" applyFont="1" applyFill="1" applyBorder="1" applyAlignment="1">
      <alignment horizontal="center" vertical="center"/>
    </xf>
    <xf numFmtId="165" fontId="0" fillId="0" borderId="14" xfId="34" applyFont="1" applyFill="1" applyBorder="1" applyAlignment="1">
      <alignment horizontal="center" vertical="center"/>
    </xf>
    <xf numFmtId="165" fontId="21" fillId="0" borderId="14" xfId="34" applyFont="1" applyFill="1" applyBorder="1" applyAlignment="1">
      <alignment horizontal="center" vertical="center"/>
    </xf>
    <xf numFmtId="165" fontId="0" fillId="0" borderId="14" xfId="34" applyFont="1" applyFill="1" applyBorder="1" applyAlignment="1">
      <alignment horizontal="left" vertical="center"/>
    </xf>
    <xf numFmtId="165" fontId="21" fillId="0" borderId="14" xfId="34" applyFont="1" applyFill="1" applyBorder="1" applyAlignment="1">
      <alignment horizontal="left" vertical="center"/>
    </xf>
    <xf numFmtId="0" fontId="27" fillId="24" borderId="17" xfId="40" applyFont="1" applyFill="1" applyBorder="1" applyAlignment="1">
      <alignment horizontal="right" vertical="center" wrapText="1"/>
    </xf>
    <xf numFmtId="0" fontId="27" fillId="24" borderId="19" xfId="40" applyFont="1" applyFill="1" applyBorder="1" applyAlignment="1">
      <alignment horizontal="right" vertical="center" wrapText="1"/>
    </xf>
    <xf numFmtId="0" fontId="27" fillId="24" borderId="14" xfId="40" applyFont="1" applyFill="1" applyBorder="1" applyAlignment="1">
      <alignment horizontal="right" vertical="center" wrapText="1"/>
    </xf>
    <xf numFmtId="0" fontId="27" fillId="24" borderId="23" xfId="40" applyFont="1" applyFill="1" applyBorder="1" applyAlignment="1">
      <alignment horizontal="right" vertical="center" wrapText="1"/>
    </xf>
    <xf numFmtId="165" fontId="20" fillId="24" borderId="14" xfId="40" applyNumberFormat="1" applyFont="1" applyFill="1" applyBorder="1" applyAlignment="1">
      <alignment horizontal="center" vertical="center"/>
    </xf>
    <xf numFmtId="165" fontId="20" fillId="24" borderId="14" xfId="40" applyNumberFormat="1" applyFont="1" applyFill="1" applyBorder="1" applyAlignment="1">
      <alignment horizontal="left" vertical="center"/>
    </xf>
    <xf numFmtId="165" fontId="20" fillId="24" borderId="20" xfId="40" applyNumberFormat="1" applyFont="1" applyFill="1" applyBorder="1" applyAlignment="1">
      <alignment horizontal="center" vertical="center"/>
    </xf>
    <xf numFmtId="10" fontId="20" fillId="24" borderId="21" xfId="41" applyNumberFormat="1" applyFont="1" applyFill="1" applyBorder="1" applyAlignment="1">
      <alignment horizontal="center" vertical="center"/>
    </xf>
    <xf numFmtId="10" fontId="20" fillId="24" borderId="14" xfId="41" applyNumberFormat="1" applyFont="1" applyFill="1" applyBorder="1" applyAlignment="1">
      <alignment horizontal="center" vertical="center"/>
    </xf>
    <xf numFmtId="0" fontId="61" fillId="0" borderId="0" xfId="40" applyFont="1" applyFill="1" applyBorder="1" applyAlignment="1">
      <alignment horizontal="center" vertical="center" wrapText="1"/>
    </xf>
    <xf numFmtId="170" fontId="61" fillId="0" borderId="0" xfId="40" applyNumberFormat="1" applyFont="1" applyFill="1" applyBorder="1" applyAlignment="1">
      <alignment horizontal="center" vertical="center" wrapText="1"/>
    </xf>
    <xf numFmtId="0" fontId="62" fillId="0" borderId="0" xfId="40" applyFont="1"/>
    <xf numFmtId="0" fontId="63" fillId="0" borderId="14" xfId="40" applyFont="1" applyBorder="1" applyAlignment="1">
      <alignment horizontal="center" vertical="center" wrapText="1"/>
    </xf>
    <xf numFmtId="0" fontId="63" fillId="0" borderId="14" xfId="40" applyFont="1" applyBorder="1" applyAlignment="1">
      <alignment vertical="center" wrapText="1"/>
    </xf>
    <xf numFmtId="170" fontId="64" fillId="0" borderId="14" xfId="40" applyNumberFormat="1" applyFont="1" applyBorder="1" applyAlignment="1">
      <alignment horizontal="center" vertical="center" wrapText="1"/>
    </xf>
    <xf numFmtId="0" fontId="64" fillId="19" borderId="14" xfId="40" applyFont="1" applyFill="1" applyBorder="1" applyAlignment="1">
      <alignment horizontal="center" vertical="center" wrapText="1"/>
    </xf>
    <xf numFmtId="170" fontId="64" fillId="19" borderId="14" xfId="40" applyNumberFormat="1" applyFont="1" applyFill="1" applyBorder="1" applyAlignment="1">
      <alignment horizontal="center" vertical="center" wrapText="1"/>
    </xf>
    <xf numFmtId="0" fontId="64" fillId="0" borderId="14" xfId="40" applyNumberFormat="1" applyFont="1" applyBorder="1" applyAlignment="1">
      <alignment horizontal="center" vertical="center" wrapText="1"/>
    </xf>
    <xf numFmtId="165" fontId="64" fillId="0" borderId="14" xfId="40" applyNumberFormat="1" applyFont="1" applyBorder="1" applyAlignment="1">
      <alignment horizontal="center" vertical="center" wrapText="1"/>
    </xf>
    <xf numFmtId="0" fontId="62" fillId="0" borderId="14" xfId="40" applyFont="1" applyBorder="1" applyAlignment="1">
      <alignment horizontal="center" vertical="center"/>
    </xf>
    <xf numFmtId="165" fontId="65" fillId="0" borderId="14" xfId="34" applyFont="1" applyBorder="1" applyAlignment="1">
      <alignment horizontal="center" vertical="center"/>
    </xf>
    <xf numFmtId="10" fontId="65" fillId="0" borderId="14" xfId="41" applyNumberFormat="1" applyFont="1" applyBorder="1" applyAlignment="1">
      <alignment horizontal="center" vertical="center"/>
    </xf>
    <xf numFmtId="165" fontId="65" fillId="0" borderId="14" xfId="34" applyNumberFormat="1" applyFont="1" applyBorder="1" applyAlignment="1">
      <alignment horizontal="center" vertical="center"/>
    </xf>
    <xf numFmtId="44" fontId="62" fillId="0" borderId="0" xfId="40" applyNumberFormat="1" applyFont="1"/>
    <xf numFmtId="165" fontId="62" fillId="0" borderId="0" xfId="40" applyNumberFormat="1" applyFont="1"/>
    <xf numFmtId="165" fontId="62" fillId="0" borderId="0" xfId="34" applyFont="1"/>
    <xf numFmtId="0" fontId="54" fillId="0" borderId="0" xfId="40" applyFont="1" applyBorder="1" applyAlignment="1">
      <alignment horizontal="left" vertical="center" wrapText="1"/>
    </xf>
    <xf numFmtId="0" fontId="51" fillId="0" borderId="15" xfId="40" applyFont="1" applyBorder="1"/>
    <xf numFmtId="0" fontId="61" fillId="25" borderId="14" xfId="40" applyFont="1" applyFill="1" applyBorder="1" applyAlignment="1">
      <alignment horizontal="center" vertical="center" wrapText="1"/>
    </xf>
    <xf numFmtId="0" fontId="61" fillId="25" borderId="14" xfId="40" applyFont="1" applyFill="1" applyBorder="1" applyAlignment="1">
      <alignment vertical="center" wrapText="1"/>
    </xf>
    <xf numFmtId="1" fontId="61" fillId="25" borderId="14" xfId="40" applyNumberFormat="1" applyFont="1" applyFill="1" applyBorder="1" applyAlignment="1">
      <alignment horizontal="center" vertical="center" wrapText="1"/>
    </xf>
    <xf numFmtId="165" fontId="61" fillId="25" borderId="14" xfId="40" applyNumberFormat="1" applyFont="1" applyFill="1" applyBorder="1" applyAlignment="1">
      <alignment horizontal="center" vertical="center" wrapText="1"/>
    </xf>
    <xf numFmtId="165" fontId="61" fillId="25" borderId="14" xfId="34" applyFont="1" applyFill="1" applyBorder="1" applyAlignment="1">
      <alignment vertical="center" wrapText="1"/>
    </xf>
    <xf numFmtId="10" fontId="66" fillId="0" borderId="2" xfId="10" applyNumberFormat="1" applyFont="1" applyFill="1" applyBorder="1" applyAlignment="1" applyProtection="1">
      <alignment horizontal="center" vertical="center" wrapText="1"/>
    </xf>
    <xf numFmtId="167" fontId="66" fillId="0" borderId="2" xfId="20" applyNumberFormat="1" applyFont="1" applyFill="1" applyBorder="1" applyAlignment="1">
      <alignment horizontal="center" vertical="center" wrapText="1"/>
    </xf>
    <xf numFmtId="0" fontId="19" fillId="0" borderId="0" xfId="20" applyFont="1" applyAlignment="1">
      <alignment horizontal="left" vertical="center"/>
    </xf>
    <xf numFmtId="0" fontId="19" fillId="0" borderId="0" xfId="20" applyFont="1" applyAlignment="1">
      <alignment vertical="center"/>
    </xf>
    <xf numFmtId="167" fontId="67" fillId="0" borderId="0" xfId="40" applyNumberFormat="1" applyFont="1" applyFill="1" applyBorder="1" applyAlignment="1">
      <alignment horizontal="center"/>
    </xf>
    <xf numFmtId="0" fontId="67" fillId="0" borderId="0" xfId="40" applyFont="1" applyBorder="1"/>
    <xf numFmtId="9" fontId="23" fillId="0" borderId="14" xfId="2" applyFont="1" applyFill="1" applyBorder="1" applyAlignment="1" applyProtection="1">
      <alignment horizontal="center" vertical="center" wrapText="1"/>
      <protection locked="0"/>
    </xf>
    <xf numFmtId="0" fontId="21" fillId="0" borderId="0" xfId="40" applyFont="1" applyAlignment="1">
      <alignment horizontal="center"/>
    </xf>
    <xf numFmtId="1" fontId="23" fillId="0" borderId="17" xfId="40" applyNumberFormat="1" applyFont="1" applyFill="1" applyBorder="1" applyAlignment="1" applyProtection="1">
      <alignment horizontal="center" vertical="center" wrapText="1"/>
      <protection locked="0"/>
    </xf>
    <xf numFmtId="0" fontId="33" fillId="26" borderId="2" xfId="20" applyFont="1" applyFill="1" applyBorder="1" applyAlignment="1">
      <alignment horizontal="center" vertical="center" wrapText="1"/>
    </xf>
    <xf numFmtId="0" fontId="38" fillId="0" borderId="0" xfId="40" applyFont="1" applyBorder="1" applyAlignment="1" applyProtection="1">
      <alignment horizontal="center" vertical="center" wrapText="1"/>
      <protection locked="0"/>
    </xf>
    <xf numFmtId="0" fontId="38" fillId="19" borderId="0" xfId="40" applyFont="1" applyFill="1" applyBorder="1" applyAlignment="1" applyProtection="1">
      <alignment horizontal="center" vertical="center" wrapText="1"/>
      <protection locked="0"/>
    </xf>
    <xf numFmtId="165" fontId="27" fillId="18" borderId="17" xfId="34" applyFont="1" applyFill="1" applyBorder="1" applyAlignment="1" applyProtection="1">
      <alignment horizontal="center" vertical="center" wrapText="1"/>
      <protection locked="0"/>
    </xf>
    <xf numFmtId="165" fontId="23" fillId="0" borderId="17" xfId="34" applyFont="1" applyFill="1" applyBorder="1" applyAlignment="1" applyProtection="1">
      <alignment horizontal="center" vertical="center" wrapText="1"/>
      <protection locked="0"/>
    </xf>
    <xf numFmtId="165" fontId="27" fillId="18" borderId="23" xfId="34" applyFont="1" applyFill="1" applyBorder="1" applyAlignment="1" applyProtection="1">
      <alignment horizontal="center" vertical="center" wrapText="1"/>
      <protection locked="0"/>
    </xf>
    <xf numFmtId="165" fontId="23" fillId="19" borderId="17" xfId="34" applyFont="1" applyFill="1" applyBorder="1" applyAlignment="1" applyProtection="1">
      <alignment horizontal="center" vertical="center" wrapText="1"/>
      <protection locked="0"/>
    </xf>
    <xf numFmtId="165" fontId="27" fillId="18" borderId="17" xfId="34" applyFont="1" applyFill="1" applyBorder="1" applyAlignment="1" applyProtection="1">
      <alignment horizontal="center" vertical="center" wrapText="1"/>
      <protection locked="0"/>
    </xf>
    <xf numFmtId="165" fontId="23" fillId="0" borderId="17" xfId="34" applyFont="1" applyFill="1" applyBorder="1" applyAlignment="1" applyProtection="1">
      <alignment horizontal="center" vertical="center" wrapText="1"/>
      <protection locked="0"/>
    </xf>
    <xf numFmtId="165" fontId="27" fillId="18" borderId="19" xfId="34" applyFont="1" applyFill="1" applyBorder="1" applyAlignment="1" applyProtection="1">
      <alignment horizontal="center" vertical="center" wrapText="1"/>
      <protection locked="0"/>
    </xf>
    <xf numFmtId="0" fontId="38" fillId="0" borderId="15" xfId="40" applyFont="1" applyBorder="1" applyAlignment="1" applyProtection="1">
      <alignment horizontal="center" vertical="center" wrapText="1"/>
      <protection locked="0"/>
    </xf>
    <xf numFmtId="165" fontId="23" fillId="0" borderId="30" xfId="34" applyFont="1" applyFill="1" applyBorder="1" applyAlignment="1" applyProtection="1">
      <alignment horizontal="center" vertical="center" wrapText="1"/>
      <protection locked="0"/>
    </xf>
    <xf numFmtId="0" fontId="23" fillId="0" borderId="31" xfId="40" applyFont="1" applyFill="1" applyBorder="1" applyAlignment="1" applyProtection="1">
      <alignment horizontal="center" vertical="center" wrapText="1"/>
      <protection locked="0"/>
    </xf>
    <xf numFmtId="0" fontId="23" fillId="0" borderId="31" xfId="40" applyFont="1" applyFill="1" applyBorder="1" applyAlignment="1" applyProtection="1">
      <alignment horizontal="left" vertical="center" wrapText="1"/>
      <protection locked="0"/>
    </xf>
    <xf numFmtId="165" fontId="23" fillId="0" borderId="31" xfId="34" applyFont="1" applyFill="1" applyBorder="1" applyAlignment="1" applyProtection="1">
      <alignment horizontal="center" vertical="center" wrapText="1"/>
      <protection locked="0"/>
    </xf>
    <xf numFmtId="0" fontId="27" fillId="0" borderId="15" xfId="40" applyFont="1" applyFill="1" applyBorder="1" applyAlignment="1" applyProtection="1">
      <alignment horizontal="center" vertical="center" wrapText="1"/>
      <protection locked="0"/>
    </xf>
    <xf numFmtId="0" fontId="41" fillId="0" borderId="15" xfId="40" applyFont="1" applyFill="1" applyBorder="1" applyAlignment="1">
      <alignment horizontal="center" vertical="center" wrapText="1"/>
    </xf>
    <xf numFmtId="165" fontId="27" fillId="0" borderId="15" xfId="34" applyFont="1" applyFill="1" applyBorder="1" applyAlignment="1" applyProtection="1">
      <alignment horizontal="center" vertical="center" wrapText="1"/>
      <protection locked="0"/>
    </xf>
    <xf numFmtId="165" fontId="23" fillId="0" borderId="15" xfId="34" applyFont="1" applyFill="1" applyBorder="1" applyAlignment="1" applyProtection="1">
      <alignment horizontal="center" vertical="center" wrapText="1"/>
      <protection locked="0"/>
    </xf>
    <xf numFmtId="0" fontId="61" fillId="25" borderId="14" xfId="40" applyFont="1" applyFill="1" applyBorder="1" applyAlignment="1">
      <alignment horizontal="center" vertical="center" wrapText="1"/>
    </xf>
    <xf numFmtId="0" fontId="38" fillId="0" borderId="16" xfId="40" applyFont="1" applyBorder="1" applyAlignment="1" applyProtection="1">
      <alignment horizontal="center" vertical="center" wrapText="1"/>
      <protection locked="0"/>
    </xf>
    <xf numFmtId="0" fontId="21" fillId="0" borderId="0" xfId="40" applyFont="1" applyAlignment="1">
      <alignment horizontal="left" vertical="top" wrapText="1"/>
    </xf>
    <xf numFmtId="165" fontId="21" fillId="0" borderId="18" xfId="34" applyFont="1" applyBorder="1" applyAlignment="1">
      <alignment horizontal="center" vertical="center"/>
    </xf>
    <xf numFmtId="165" fontId="21" fillId="0" borderId="26" xfId="34" applyFont="1" applyBorder="1" applyAlignment="1">
      <alignment horizontal="center" vertical="center"/>
    </xf>
    <xf numFmtId="165" fontId="21" fillId="0" borderId="25" xfId="34" applyFont="1" applyBorder="1" applyAlignment="1">
      <alignment horizontal="center" vertical="center"/>
    </xf>
    <xf numFmtId="9" fontId="21" fillId="0" borderId="18" xfId="41" applyFont="1" applyBorder="1" applyAlignment="1">
      <alignment horizontal="center" vertical="center"/>
    </xf>
    <xf numFmtId="9" fontId="21" fillId="0" borderId="26" xfId="41" applyFont="1" applyBorder="1" applyAlignment="1">
      <alignment horizontal="center" vertical="center"/>
    </xf>
    <xf numFmtId="9" fontId="21" fillId="0" borderId="25" xfId="41" applyFont="1" applyBorder="1" applyAlignment="1">
      <alignment horizontal="center" vertical="center"/>
    </xf>
    <xf numFmtId="0" fontId="32" fillId="0" borderId="2" xfId="20" applyFont="1" applyFill="1" applyBorder="1" applyAlignment="1">
      <alignment horizontal="center" vertical="center" wrapText="1"/>
    </xf>
    <xf numFmtId="0" fontId="33" fillId="0" borderId="2" xfId="20" applyFont="1" applyFill="1" applyBorder="1" applyAlignment="1">
      <alignment horizontal="left" vertical="center" wrapText="1"/>
    </xf>
    <xf numFmtId="0" fontId="32" fillId="10" borderId="2" xfId="20" applyFont="1" applyFill="1" applyBorder="1" applyAlignment="1">
      <alignment horizontal="center" vertical="center" wrapText="1"/>
    </xf>
    <xf numFmtId="0" fontId="32" fillId="0" borderId="0" xfId="20" applyFont="1" applyFill="1" applyBorder="1" applyAlignment="1">
      <alignment horizontal="center" vertical="center"/>
    </xf>
    <xf numFmtId="0" fontId="33" fillId="0" borderId="9" xfId="20" applyFont="1" applyFill="1" applyBorder="1" applyAlignment="1">
      <alignment horizontal="center" vertical="center" wrapText="1"/>
    </xf>
    <xf numFmtId="0" fontId="32" fillId="0" borderId="3" xfId="20" applyFont="1" applyFill="1" applyBorder="1" applyAlignment="1">
      <alignment horizontal="center" vertical="center"/>
    </xf>
    <xf numFmtId="0" fontId="33" fillId="0" borderId="7" xfId="20" applyFont="1" applyFill="1" applyBorder="1" applyAlignment="1">
      <alignment horizontal="left"/>
    </xf>
    <xf numFmtId="0" fontId="32" fillId="0" borderId="0" xfId="20" applyFont="1" applyFill="1" applyBorder="1" applyAlignment="1">
      <alignment horizontal="left"/>
    </xf>
    <xf numFmtId="0" fontId="32" fillId="0" borderId="2" xfId="20" applyFont="1" applyFill="1" applyBorder="1" applyAlignment="1">
      <alignment horizontal="left" vertical="center" wrapText="1"/>
    </xf>
    <xf numFmtId="0" fontId="32" fillId="0" borderId="0" xfId="20" applyFont="1" applyFill="1" applyBorder="1" applyAlignment="1">
      <alignment horizontal="center"/>
    </xf>
    <xf numFmtId="0" fontId="32" fillId="0" borderId="3" xfId="20" applyFont="1" applyFill="1" applyBorder="1" applyAlignment="1">
      <alignment horizontal="left"/>
    </xf>
    <xf numFmtId="0" fontId="32" fillId="0" borderId="0" xfId="20" applyFont="1" applyFill="1" applyBorder="1" applyAlignment="1">
      <alignment horizontal="left" wrapText="1"/>
    </xf>
    <xf numFmtId="0" fontId="32" fillId="0" borderId="3" xfId="20" applyFont="1" applyFill="1" applyBorder="1" applyAlignment="1">
      <alignment horizontal="center"/>
    </xf>
    <xf numFmtId="0" fontId="32" fillId="0" borderId="7" xfId="20" applyFont="1" applyFill="1" applyBorder="1" applyAlignment="1">
      <alignment horizontal="left" vertical="center" wrapText="1"/>
    </xf>
    <xf numFmtId="0" fontId="32" fillId="0" borderId="0" xfId="20" applyFont="1" applyFill="1" applyBorder="1" applyAlignment="1">
      <alignment horizontal="left" vertical="center" wrapText="1"/>
    </xf>
    <xf numFmtId="0" fontId="33" fillId="0" borderId="7" xfId="20" applyFont="1" applyFill="1" applyBorder="1" applyAlignment="1">
      <alignment horizontal="left" vertical="center" wrapText="1"/>
    </xf>
    <xf numFmtId="0" fontId="33" fillId="0" borderId="0" xfId="20" applyFont="1" applyFill="1" applyBorder="1" applyAlignment="1">
      <alignment horizontal="left" vertical="center" wrapText="1"/>
    </xf>
    <xf numFmtId="0" fontId="33" fillId="0" borderId="0" xfId="20" applyFont="1" applyAlignment="1">
      <alignment horizontal="left" vertical="center" wrapText="1"/>
    </xf>
    <xf numFmtId="0" fontId="32" fillId="0" borderId="4" xfId="20" applyFont="1" applyFill="1" applyBorder="1" applyAlignment="1">
      <alignment horizontal="center" vertical="center" wrapText="1"/>
    </xf>
    <xf numFmtId="0" fontId="32" fillId="0" borderId="5" xfId="2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33" fillId="0" borderId="2" xfId="20" applyFont="1" applyFill="1" applyBorder="1" applyAlignment="1">
      <alignment horizontal="center" vertical="center" wrapText="1"/>
    </xf>
    <xf numFmtId="0" fontId="33" fillId="0" borderId="4" xfId="20" applyFont="1" applyBorder="1" applyAlignment="1">
      <alignment horizontal="center" vertical="center" wrapText="1"/>
    </xf>
    <xf numFmtId="0" fontId="33" fillId="0" borderId="5" xfId="20" applyFont="1" applyBorder="1" applyAlignment="1">
      <alignment horizontal="center" vertical="center" wrapText="1"/>
    </xf>
    <xf numFmtId="0" fontId="31" fillId="9" borderId="0" xfId="20" applyFont="1" applyFill="1" applyBorder="1" applyAlignment="1">
      <alignment horizontal="center" vertical="center"/>
    </xf>
    <xf numFmtId="0" fontId="2" fillId="0" borderId="0" xfId="0" applyFont="1" applyFill="1" applyBorder="1"/>
    <xf numFmtId="0" fontId="32" fillId="0" borderId="3" xfId="20" applyFont="1" applyFill="1" applyBorder="1" applyAlignment="1">
      <alignment horizontal="center" vertical="center" wrapText="1"/>
    </xf>
    <xf numFmtId="0" fontId="33" fillId="0" borderId="0" xfId="20" applyFont="1" applyFill="1" applyAlignment="1">
      <alignment horizontal="left" vertical="center" wrapText="1"/>
    </xf>
    <xf numFmtId="0" fontId="62" fillId="0" borderId="14" xfId="40" applyFont="1" applyBorder="1" applyAlignment="1">
      <alignment horizontal="left" vertical="center" wrapText="1"/>
    </xf>
    <xf numFmtId="0" fontId="61" fillId="25" borderId="14" xfId="40" applyFont="1" applyFill="1" applyBorder="1" applyAlignment="1">
      <alignment horizontal="center" vertical="center" wrapText="1"/>
    </xf>
    <xf numFmtId="0" fontId="62" fillId="0" borderId="14" xfId="40" applyFont="1" applyBorder="1" applyAlignment="1">
      <alignment horizontal="center" vertical="center" wrapText="1"/>
    </xf>
    <xf numFmtId="0" fontId="50" fillId="19" borderId="14" xfId="40" applyFont="1" applyFill="1" applyBorder="1" applyAlignment="1">
      <alignment horizontal="center" vertical="center"/>
    </xf>
    <xf numFmtId="0" fontId="50" fillId="0" borderId="21" xfId="40" applyFont="1" applyFill="1" applyBorder="1" applyAlignment="1">
      <alignment horizontal="center" vertical="center"/>
    </xf>
    <xf numFmtId="0" fontId="50" fillId="0" borderId="22" xfId="40" applyFont="1" applyFill="1" applyBorder="1" applyAlignment="1">
      <alignment horizontal="center" vertical="center"/>
    </xf>
    <xf numFmtId="0" fontId="50" fillId="0" borderId="28" xfId="40" applyFont="1" applyFill="1" applyBorder="1" applyAlignment="1">
      <alignment horizontal="center" vertical="center"/>
    </xf>
    <xf numFmtId="0" fontId="50" fillId="0" borderId="29" xfId="40" applyFont="1" applyFill="1" applyBorder="1" applyAlignment="1">
      <alignment horizontal="center" vertical="center"/>
    </xf>
    <xf numFmtId="0" fontId="61" fillId="25" borderId="14" xfId="40" applyFont="1" applyFill="1" applyBorder="1" applyAlignment="1">
      <alignment horizontal="center" vertical="center"/>
    </xf>
    <xf numFmtId="0" fontId="56" fillId="0" borderId="0" xfId="40" applyFont="1" applyFill="1" applyBorder="1" applyAlignment="1">
      <alignment horizontal="center"/>
    </xf>
    <xf numFmtId="0" fontId="52" fillId="0" borderId="0" xfId="40" applyFont="1" applyBorder="1" applyAlignment="1">
      <alignment horizontal="center" vertical="center" wrapText="1"/>
    </xf>
    <xf numFmtId="0" fontId="54" fillId="0" borderId="0" xfId="40" applyFont="1" applyBorder="1" applyAlignment="1">
      <alignment horizontal="center" vertical="center" wrapText="1"/>
    </xf>
    <xf numFmtId="0" fontId="67" fillId="0" borderId="0" xfId="40" applyFont="1" applyFill="1" applyBorder="1" applyAlignment="1">
      <alignment horizontal="center"/>
    </xf>
    <xf numFmtId="0" fontId="68" fillId="0" borderId="0" xfId="40" applyFont="1" applyBorder="1" applyAlignment="1">
      <alignment horizontal="center" vertical="center" wrapText="1"/>
    </xf>
    <xf numFmtId="0" fontId="68" fillId="0" borderId="0" xfId="40" applyFont="1" applyBorder="1" applyAlignment="1">
      <alignment horizontal="center" wrapText="1"/>
    </xf>
    <xf numFmtId="0" fontId="69" fillId="0" borderId="0" xfId="40" applyFont="1" applyFill="1" applyBorder="1" applyAlignment="1">
      <alignment horizontal="center" vertical="center"/>
    </xf>
    <xf numFmtId="17" fontId="70" fillId="0" borderId="0" xfId="40" applyNumberFormat="1" applyFont="1" applyFill="1" applyBorder="1" applyAlignment="1">
      <alignment horizontal="center"/>
    </xf>
    <xf numFmtId="0" fontId="34" fillId="22" borderId="14" xfId="32" applyFont="1" applyFill="1" applyBorder="1" applyAlignment="1" applyProtection="1">
      <alignment horizontal="center" vertical="center" wrapText="1"/>
      <protection locked="0"/>
    </xf>
    <xf numFmtId="0" fontId="34" fillId="22" borderId="21" xfId="32" applyFont="1" applyFill="1" applyBorder="1" applyAlignment="1" applyProtection="1">
      <alignment horizontal="center" vertical="center" wrapText="1"/>
      <protection locked="0"/>
    </xf>
    <xf numFmtId="0" fontId="37" fillId="0" borderId="15" xfId="40" applyFont="1" applyBorder="1" applyAlignment="1" applyProtection="1">
      <alignment horizontal="center" vertical="center" wrapText="1"/>
      <protection locked="0"/>
    </xf>
    <xf numFmtId="165" fontId="24" fillId="0" borderId="14" xfId="34" applyFont="1" applyFill="1" applyBorder="1" applyAlignment="1">
      <alignment horizontal="center" vertical="center" wrapText="1"/>
    </xf>
    <xf numFmtId="0" fontId="38" fillId="0" borderId="15" xfId="40" applyFont="1" applyBorder="1" applyAlignment="1" applyProtection="1">
      <alignment horizontal="center" vertical="center" wrapText="1"/>
      <protection locked="0"/>
    </xf>
    <xf numFmtId="165" fontId="24" fillId="0" borderId="18" xfId="34" applyFont="1" applyFill="1" applyBorder="1" applyAlignment="1">
      <alignment horizontal="center" vertical="center" wrapText="1"/>
    </xf>
    <xf numFmtId="165" fontId="24" fillId="0" borderId="25" xfId="34" applyFont="1" applyFill="1" applyBorder="1" applyAlignment="1">
      <alignment horizontal="center" vertical="center" wrapText="1"/>
    </xf>
    <xf numFmtId="165" fontId="24" fillId="0" borderId="26" xfId="34" applyFont="1" applyFill="1" applyBorder="1" applyAlignment="1">
      <alignment horizontal="center" vertical="center" wrapText="1"/>
    </xf>
    <xf numFmtId="0" fontId="20" fillId="20" borderId="14" xfId="40" applyFont="1" applyFill="1" applyBorder="1" applyAlignment="1">
      <alignment horizontal="center"/>
    </xf>
    <xf numFmtId="0" fontId="38" fillId="22" borderId="14" xfId="40" applyFont="1" applyFill="1" applyBorder="1" applyAlignment="1" applyProtection="1">
      <alignment horizontal="center" vertical="center" wrapText="1"/>
      <protection locked="0"/>
    </xf>
    <xf numFmtId="165" fontId="27" fillId="0" borderId="14" xfId="34" applyFont="1" applyFill="1" applyBorder="1" applyAlignment="1">
      <alignment horizontal="center" vertical="center" wrapText="1"/>
    </xf>
    <xf numFmtId="165" fontId="27" fillId="0" borderId="18" xfId="34" applyFont="1" applyFill="1" applyBorder="1" applyAlignment="1">
      <alignment horizontal="center" vertical="center" wrapText="1"/>
    </xf>
    <xf numFmtId="165" fontId="27" fillId="0" borderId="26" xfId="34" applyFont="1" applyFill="1" applyBorder="1" applyAlignment="1">
      <alignment horizontal="center" vertical="center" wrapText="1"/>
    </xf>
    <xf numFmtId="0" fontId="38" fillId="20" borderId="14" xfId="40" applyFont="1" applyFill="1" applyBorder="1" applyAlignment="1" applyProtection="1">
      <alignment horizontal="center" vertical="center" wrapText="1"/>
      <protection locked="0"/>
    </xf>
    <xf numFmtId="0" fontId="38" fillId="20" borderId="18" xfId="40" applyFont="1" applyFill="1" applyBorder="1" applyAlignment="1" applyProtection="1">
      <alignment horizontal="center" vertical="center" wrapText="1"/>
      <protection locked="0"/>
    </xf>
    <xf numFmtId="0" fontId="38" fillId="20" borderId="26" xfId="40" applyFont="1" applyFill="1" applyBorder="1" applyAlignment="1" applyProtection="1">
      <alignment horizontal="center" vertical="center" wrapText="1"/>
      <protection locked="0"/>
    </xf>
    <xf numFmtId="0" fontId="38" fillId="20" borderId="25" xfId="40" applyFont="1" applyFill="1" applyBorder="1" applyAlignment="1" applyProtection="1">
      <alignment horizontal="center" vertical="center" wrapText="1"/>
      <protection locked="0"/>
    </xf>
    <xf numFmtId="0" fontId="34" fillId="22" borderId="18" xfId="32" applyFont="1" applyFill="1" applyBorder="1" applyAlignment="1" applyProtection="1">
      <alignment horizontal="center" vertical="center" wrapText="1"/>
      <protection locked="0"/>
    </xf>
    <xf numFmtId="0" fontId="34" fillId="22" borderId="26" xfId="32" applyFont="1" applyFill="1" applyBorder="1" applyAlignment="1" applyProtection="1">
      <alignment horizontal="center" vertical="center" wrapText="1"/>
      <protection locked="0"/>
    </xf>
    <xf numFmtId="0" fontId="34" fillId="22" borderId="25" xfId="32" applyFont="1" applyFill="1" applyBorder="1" applyAlignment="1" applyProtection="1">
      <alignment horizontal="center" vertical="center" wrapText="1"/>
      <protection locked="0"/>
    </xf>
    <xf numFmtId="0" fontId="61" fillId="19" borderId="0" xfId="40" applyFont="1" applyFill="1" applyBorder="1" applyAlignment="1">
      <alignment horizontal="center" vertical="center" wrapText="1"/>
    </xf>
    <xf numFmtId="165" fontId="61" fillId="19" borderId="0" xfId="34" applyFont="1" applyFill="1" applyBorder="1" applyAlignment="1">
      <alignment vertical="center" wrapText="1"/>
    </xf>
    <xf numFmtId="4" fontId="19" fillId="0" borderId="0" xfId="20" applyNumberFormat="1" applyFont="1"/>
    <xf numFmtId="165" fontId="65" fillId="0" borderId="0" xfId="34" applyFont="1" applyBorder="1" applyAlignment="1">
      <alignment horizontal="center" vertical="center"/>
    </xf>
    <xf numFmtId="0" fontId="62" fillId="0" borderId="0" xfId="40" applyFont="1" applyBorder="1" applyAlignment="1">
      <alignment horizontal="center" vertical="center"/>
    </xf>
    <xf numFmtId="0" fontId="62" fillId="0" borderId="0" xfId="40" applyFont="1" applyBorder="1" applyAlignment="1">
      <alignment horizontal="center" vertical="center" wrapText="1"/>
    </xf>
  </cellXfs>
  <cellStyles count="60">
    <cellStyle name="Accent" xfId="3"/>
    <cellStyle name="Accent 1" xfId="4"/>
    <cellStyle name="Accent 2" xfId="5"/>
    <cellStyle name="Accent 3" xfId="6"/>
    <cellStyle name="Bad" xfId="7"/>
    <cellStyle name="Error" xfId="8"/>
    <cellStyle name="Excel Built-in Currency" xfId="9"/>
    <cellStyle name="Excel Built-in Percent" xfId="10"/>
    <cellStyle name="Footnote" xfId="11"/>
    <cellStyle name="Good" xfId="12"/>
    <cellStyle name="Heading (user)" xfId="13"/>
    <cellStyle name="Heading 1" xfId="14"/>
    <cellStyle name="Heading 2" xfId="15"/>
    <cellStyle name="Moeda" xfId="1" builtinId="4"/>
    <cellStyle name="Moeda 2" xfId="16"/>
    <cellStyle name="Moeda 2 2" xfId="17"/>
    <cellStyle name="Moeda 3" xfId="18"/>
    <cellStyle name="Moeda 3 2" xfId="34"/>
    <cellStyle name="Moeda 4" xfId="33"/>
    <cellStyle name="Moeda 5" xfId="35"/>
    <cellStyle name="Moeda 6" xfId="48"/>
    <cellStyle name="Moeda 6 2" xfId="57"/>
    <cellStyle name="Moeda 7" xfId="52"/>
    <cellStyle name="Neutral" xfId="19"/>
    <cellStyle name="Normal" xfId="0" builtinId="0" customBuiltin="1"/>
    <cellStyle name="Normal 2" xfId="20"/>
    <cellStyle name="Normal 2 2" xfId="21"/>
    <cellStyle name="Normal 2 2 2" xfId="32"/>
    <cellStyle name="Normal 2 2 3" xfId="42"/>
    <cellStyle name="Normal 2 3" xfId="22"/>
    <cellStyle name="Normal 2 4" xfId="23"/>
    <cellStyle name="Normal 3" xfId="24"/>
    <cellStyle name="Normal 3 2" xfId="37"/>
    <cellStyle name="Normal 4" xfId="31"/>
    <cellStyle name="Normal 4 2" xfId="36"/>
    <cellStyle name="Normal 4 3" xfId="39"/>
    <cellStyle name="Normal 5" xfId="38"/>
    <cellStyle name="Normal 5 2" xfId="50"/>
    <cellStyle name="Normal 5 2 2" xfId="59"/>
    <cellStyle name="Normal 5 3" xfId="55"/>
    <cellStyle name="Normal 6" xfId="40"/>
    <cellStyle name="Normal 6 2" xfId="51"/>
    <cellStyle name="Note" xfId="25"/>
    <cellStyle name="Porcentagem" xfId="2" builtinId="5"/>
    <cellStyle name="Porcentagem 2" xfId="26"/>
    <cellStyle name="Porcentagem 2 2" xfId="27"/>
    <cellStyle name="Porcentagem 3" xfId="41"/>
    <cellStyle name="Porcentagem 4" xfId="43"/>
    <cellStyle name="Porcentagem 4 2" xfId="44"/>
    <cellStyle name="Porcentagem 5" xfId="49"/>
    <cellStyle name="Porcentagem 5 2" xfId="58"/>
    <cellStyle name="Porcentagem 6" xfId="53"/>
    <cellStyle name="Separador de milhares 2" xfId="47"/>
    <cellStyle name="Separador de milhares 2 2" xfId="56"/>
    <cellStyle name="Status" xfId="28"/>
    <cellStyle name="Text" xfId="29"/>
    <cellStyle name="Texto Explicativo 2" xfId="45"/>
    <cellStyle name="Vírgula 2" xfId="46"/>
    <cellStyle name="Vírgula 3" xfId="54"/>
    <cellStyle name="Warning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95810</xdr:colOff>
      <xdr:row>0</xdr:row>
      <xdr:rowOff>36420</xdr:rowOff>
    </xdr:from>
    <xdr:to>
      <xdr:col>1</xdr:col>
      <xdr:colOff>457200</xdr:colOff>
      <xdr:row>0</xdr:row>
      <xdr:rowOff>885826</xdr:rowOff>
    </xdr:to>
    <xdr:pic>
      <xdr:nvPicPr>
        <xdr:cNvPr id="2" name="Picture 2" descr="brasao0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0" y="36420"/>
          <a:ext cx="856690" cy="849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196105</xdr:rowOff>
    </xdr:from>
    <xdr:to>
      <xdr:col>12</xdr:col>
      <xdr:colOff>193861</xdr:colOff>
      <xdr:row>0</xdr:row>
      <xdr:rowOff>198246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196105"/>
          <a:ext cx="1079686" cy="214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515759</xdr:colOff>
      <xdr:row>0</xdr:row>
      <xdr:rowOff>302973</xdr:rowOff>
    </xdr:from>
    <xdr:to>
      <xdr:col>12</xdr:col>
      <xdr:colOff>742950</xdr:colOff>
      <xdr:row>0</xdr:row>
      <xdr:rowOff>787866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8759" y="302973"/>
          <a:ext cx="1074916" cy="48489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352425</xdr:colOff>
      <xdr:row>0</xdr:row>
      <xdr:rowOff>171450</xdr:rowOff>
    </xdr:from>
    <xdr:to>
      <xdr:col>11</xdr:col>
      <xdr:colOff>361950</xdr:colOff>
      <xdr:row>0</xdr:row>
      <xdr:rowOff>771525</xdr:rowOff>
    </xdr:to>
    <xdr:cxnSp macro="">
      <xdr:nvCxnSpPr>
        <xdr:cNvPr id="5" name="Conector reto 4"/>
        <xdr:cNvCxnSpPr/>
      </xdr:nvCxnSpPr>
      <xdr:spPr>
        <a:xfrm flipH="1">
          <a:off x="9115425" y="171450"/>
          <a:ext cx="9525" cy="600075"/>
        </a:xfrm>
        <a:prstGeom prst="line">
          <a:avLst/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0</xdr:row>
      <xdr:rowOff>285751</xdr:rowOff>
    </xdr:from>
    <xdr:to>
      <xdr:col>11</xdr:col>
      <xdr:colOff>225609</xdr:colOff>
      <xdr:row>0</xdr:row>
      <xdr:rowOff>759613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285751"/>
          <a:ext cx="1365434" cy="473862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95810</xdr:colOff>
      <xdr:row>0</xdr:row>
      <xdr:rowOff>84044</xdr:rowOff>
    </xdr:from>
    <xdr:to>
      <xdr:col>2</xdr:col>
      <xdr:colOff>129886</xdr:colOff>
      <xdr:row>0</xdr:row>
      <xdr:rowOff>1131253</xdr:rowOff>
    </xdr:to>
    <xdr:pic>
      <xdr:nvPicPr>
        <xdr:cNvPr id="2" name="Picture 2" descr="brasao0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0" y="84044"/>
          <a:ext cx="1217485" cy="104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694377</xdr:colOff>
      <xdr:row>0</xdr:row>
      <xdr:rowOff>199033</xdr:rowOff>
    </xdr:from>
    <xdr:to>
      <xdr:col>25</xdr:col>
      <xdr:colOff>216477</xdr:colOff>
      <xdr:row>0</xdr:row>
      <xdr:rowOff>1023196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5059" y="199033"/>
          <a:ext cx="1816759" cy="82416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842319</xdr:colOff>
      <xdr:row>0</xdr:row>
      <xdr:rowOff>222828</xdr:rowOff>
    </xdr:from>
    <xdr:to>
      <xdr:col>27</xdr:col>
      <xdr:colOff>1241135</xdr:colOff>
      <xdr:row>0</xdr:row>
      <xdr:rowOff>1045377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77660" y="222828"/>
          <a:ext cx="1611089" cy="82254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25</xdr:col>
      <xdr:colOff>561474</xdr:colOff>
      <xdr:row>0</xdr:row>
      <xdr:rowOff>208230</xdr:rowOff>
    </xdr:from>
    <xdr:to>
      <xdr:col>25</xdr:col>
      <xdr:colOff>578984</xdr:colOff>
      <xdr:row>0</xdr:row>
      <xdr:rowOff>938714</xdr:rowOff>
    </xdr:to>
    <xdr:cxnSp macro="">
      <xdr:nvCxnSpPr>
        <xdr:cNvPr id="5" name="Conector reto 4"/>
        <xdr:cNvCxnSpPr/>
      </xdr:nvCxnSpPr>
      <xdr:spPr>
        <a:xfrm flipH="1">
          <a:off x="22396815" y="208230"/>
          <a:ext cx="17510" cy="730484"/>
        </a:xfrm>
        <a:prstGeom prst="line">
          <a:avLst/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</xdr:col>
      <xdr:colOff>342900</xdr:colOff>
      <xdr:row>0</xdr:row>
      <xdr:rowOff>838200</xdr:rowOff>
    </xdr:to>
    <xdr:pic>
      <xdr:nvPicPr>
        <xdr:cNvPr id="2" name="Picture 2" descr="brasao0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800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321468</xdr:colOff>
      <xdr:row>0</xdr:row>
      <xdr:rowOff>95250</xdr:rowOff>
    </xdr:from>
    <xdr:to>
      <xdr:col>21</xdr:col>
      <xdr:colOff>758977</xdr:colOff>
      <xdr:row>0</xdr:row>
      <xdr:rowOff>764141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8818" y="95250"/>
          <a:ext cx="1809110" cy="6688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23</xdr:col>
      <xdr:colOff>512680</xdr:colOff>
      <xdr:row>0</xdr:row>
      <xdr:rowOff>83343</xdr:rowOff>
    </xdr:from>
    <xdr:to>
      <xdr:col>25</xdr:col>
      <xdr:colOff>892968</xdr:colOff>
      <xdr:row>0</xdr:row>
      <xdr:rowOff>717954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3655" y="83343"/>
          <a:ext cx="1523288" cy="63461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23</xdr:col>
      <xdr:colOff>261937</xdr:colOff>
      <xdr:row>0</xdr:row>
      <xdr:rowOff>43422</xdr:rowOff>
    </xdr:from>
    <xdr:to>
      <xdr:col>23</xdr:col>
      <xdr:colOff>279447</xdr:colOff>
      <xdr:row>0</xdr:row>
      <xdr:rowOff>773906</xdr:rowOff>
    </xdr:to>
    <xdr:cxnSp macro="">
      <xdr:nvCxnSpPr>
        <xdr:cNvPr id="5" name="Conector reto 4"/>
        <xdr:cNvCxnSpPr/>
      </xdr:nvCxnSpPr>
      <xdr:spPr>
        <a:xfrm flipH="1">
          <a:off x="19492912" y="43422"/>
          <a:ext cx="17510" cy="730484"/>
        </a:xfrm>
        <a:prstGeom prst="line">
          <a:avLst/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0</xdr:row>
      <xdr:rowOff>95250</xdr:rowOff>
    </xdr:from>
    <xdr:to>
      <xdr:col>2</xdr:col>
      <xdr:colOff>267555</xdr:colOff>
      <xdr:row>0</xdr:row>
      <xdr:rowOff>1013361</xdr:rowOff>
    </xdr:to>
    <xdr:pic>
      <xdr:nvPicPr>
        <xdr:cNvPr id="2" name="Picture 2" descr="brasao0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95250"/>
          <a:ext cx="962881" cy="918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108857</xdr:colOff>
      <xdr:row>0</xdr:row>
      <xdr:rowOff>269543</xdr:rowOff>
    </xdr:from>
    <xdr:to>
      <xdr:col>15</xdr:col>
      <xdr:colOff>206181</xdr:colOff>
      <xdr:row>0</xdr:row>
      <xdr:rowOff>938434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4932" y="269543"/>
          <a:ext cx="1471306" cy="6688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611822</xdr:colOff>
      <xdr:row>0</xdr:row>
      <xdr:rowOff>219529</xdr:rowOff>
    </xdr:from>
    <xdr:to>
      <xdr:col>17</xdr:col>
      <xdr:colOff>1043109</xdr:colOff>
      <xdr:row>0</xdr:row>
      <xdr:rowOff>914659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0472" y="219529"/>
          <a:ext cx="1374261" cy="6951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279847</xdr:colOff>
      <xdr:row>0</xdr:row>
      <xdr:rowOff>217714</xdr:rowOff>
    </xdr:from>
    <xdr:to>
      <xdr:col>15</xdr:col>
      <xdr:colOff>297357</xdr:colOff>
      <xdr:row>0</xdr:row>
      <xdr:rowOff>948198</xdr:rowOff>
    </xdr:to>
    <xdr:cxnSp macro="">
      <xdr:nvCxnSpPr>
        <xdr:cNvPr id="5" name="Conector reto 4"/>
        <xdr:cNvCxnSpPr/>
      </xdr:nvCxnSpPr>
      <xdr:spPr>
        <a:xfrm flipH="1">
          <a:off x="16148497" y="217714"/>
          <a:ext cx="17510" cy="730484"/>
        </a:xfrm>
        <a:prstGeom prst="line">
          <a:avLst/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95810</xdr:colOff>
      <xdr:row>0</xdr:row>
      <xdr:rowOff>84044</xdr:rowOff>
    </xdr:from>
    <xdr:to>
      <xdr:col>2</xdr:col>
      <xdr:colOff>144291</xdr:colOff>
      <xdr:row>0</xdr:row>
      <xdr:rowOff>1002155</xdr:rowOff>
    </xdr:to>
    <xdr:pic>
      <xdr:nvPicPr>
        <xdr:cNvPr id="2" name="Picture 2" descr="brasao0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0" y="84044"/>
          <a:ext cx="953356" cy="918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759239</xdr:colOff>
      <xdr:row>0</xdr:row>
      <xdr:rowOff>231286</xdr:rowOff>
    </xdr:from>
    <xdr:to>
      <xdr:col>14</xdr:col>
      <xdr:colOff>61901</xdr:colOff>
      <xdr:row>0</xdr:row>
      <xdr:rowOff>900177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1489" y="231286"/>
          <a:ext cx="1474363" cy="6688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646136</xdr:colOff>
      <xdr:row>0</xdr:row>
      <xdr:rowOff>181272</xdr:rowOff>
    </xdr:from>
    <xdr:to>
      <xdr:col>16</xdr:col>
      <xdr:colOff>1091227</xdr:colOff>
      <xdr:row>0</xdr:row>
      <xdr:rowOff>876402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0086" y="181272"/>
          <a:ext cx="1388066" cy="6951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314161</xdr:colOff>
      <xdr:row>0</xdr:row>
      <xdr:rowOff>179457</xdr:rowOff>
    </xdr:from>
    <xdr:to>
      <xdr:col>14</xdr:col>
      <xdr:colOff>331671</xdr:colOff>
      <xdr:row>0</xdr:row>
      <xdr:rowOff>909941</xdr:rowOff>
    </xdr:to>
    <xdr:cxnSp macro="">
      <xdr:nvCxnSpPr>
        <xdr:cNvPr id="5" name="Conector reto 4"/>
        <xdr:cNvCxnSpPr/>
      </xdr:nvCxnSpPr>
      <xdr:spPr>
        <a:xfrm flipH="1">
          <a:off x="12868111" y="179457"/>
          <a:ext cx="17510" cy="730484"/>
        </a:xfrm>
        <a:prstGeom prst="line">
          <a:avLst/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95810</xdr:colOff>
      <xdr:row>0</xdr:row>
      <xdr:rowOff>84044</xdr:rowOff>
    </xdr:from>
    <xdr:to>
      <xdr:col>1</xdr:col>
      <xdr:colOff>437029</xdr:colOff>
      <xdr:row>0</xdr:row>
      <xdr:rowOff>1002155</xdr:rowOff>
    </xdr:to>
    <xdr:pic>
      <xdr:nvPicPr>
        <xdr:cNvPr id="2" name="Picture 2" descr="brasao0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0" y="84044"/>
          <a:ext cx="950819" cy="918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190500</xdr:colOff>
      <xdr:row>0</xdr:row>
      <xdr:rowOff>242329</xdr:rowOff>
    </xdr:from>
    <xdr:to>
      <xdr:col>21</xdr:col>
      <xdr:colOff>268674</xdr:colOff>
      <xdr:row>0</xdr:row>
      <xdr:rowOff>911220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1050" y="242329"/>
          <a:ext cx="1830774" cy="6688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67236</xdr:colOff>
      <xdr:row>0</xdr:row>
      <xdr:rowOff>192315</xdr:rowOff>
    </xdr:from>
    <xdr:to>
      <xdr:col>23</xdr:col>
      <xdr:colOff>636493</xdr:colOff>
      <xdr:row>0</xdr:row>
      <xdr:rowOff>887445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0036" y="192315"/>
          <a:ext cx="1588433" cy="69513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21</xdr:col>
      <xdr:colOff>668851</xdr:colOff>
      <xdr:row>0</xdr:row>
      <xdr:rowOff>190500</xdr:rowOff>
    </xdr:from>
    <xdr:to>
      <xdr:col>21</xdr:col>
      <xdr:colOff>686361</xdr:colOff>
      <xdr:row>0</xdr:row>
      <xdr:rowOff>920984</xdr:rowOff>
    </xdr:to>
    <xdr:cxnSp macro="">
      <xdr:nvCxnSpPr>
        <xdr:cNvPr id="5" name="Conector reto 4"/>
        <xdr:cNvCxnSpPr/>
      </xdr:nvCxnSpPr>
      <xdr:spPr>
        <a:xfrm flipH="1">
          <a:off x="18252001" y="190500"/>
          <a:ext cx="17510" cy="730484"/>
        </a:xfrm>
        <a:prstGeom prst="line">
          <a:avLst/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.188\comercial\Users\ELETRODATA\Google%20Drive\FILIAL%20BRAS&#205;LIA\COMERCIAL\BANCO%20DE%20DADOS\Banco%20de%20Dados%20Integrado\Criador%20de%20Propostas%20Comerciai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%20e%20%20Elce/Documents/HU-UFGD/TERCEIRIZA&#199;&#195;O/PLANILHA%20DE%20CUSTOS%20-%20ENG%20CLINICA%20-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ICADA"/>
      <sheetName val="FUNÇÕES"/>
      <sheetName val="SINDICATOS"/>
      <sheetName val="Tutorial Criador de Postos"/>
      <sheetName val="Alterações"/>
      <sheetName val="Criador de Postos"/>
      <sheetName val="PADRAO"/>
      <sheetName val="RESUMO"/>
      <sheetName val="ENCARGOS"/>
      <sheetName val="BDI"/>
    </sheetNames>
    <sheetDataSet>
      <sheetData sheetId="0"/>
      <sheetData sheetId="1">
        <row r="1">
          <cell r="A1" t="str">
            <v>FUNÇÃO</v>
          </cell>
        </row>
        <row r="2">
          <cell r="A2" t="str">
            <v>1/2 Oficial</v>
          </cell>
        </row>
        <row r="3">
          <cell r="A3" t="str">
            <v>Adestrador</v>
          </cell>
        </row>
        <row r="4">
          <cell r="A4" t="str">
            <v>Agente de Portaria/Fiscal de Piso</v>
          </cell>
        </row>
        <row r="5">
          <cell r="A5" t="str">
            <v>Ajudante</v>
          </cell>
        </row>
        <row r="6">
          <cell r="A6" t="str">
            <v>Ajudante de Caminhão</v>
          </cell>
        </row>
        <row r="7">
          <cell r="A7" t="str">
            <v>Ajudante de Cozinha</v>
          </cell>
        </row>
        <row r="8">
          <cell r="A8" t="str">
            <v>Ajudante Geral</v>
          </cell>
        </row>
        <row r="9">
          <cell r="A9" t="str">
            <v>Ajudante Geral de Manutenção e Reparos</v>
          </cell>
        </row>
        <row r="10">
          <cell r="A10" t="str">
            <v>Alinhador/Balanceador de Autos</v>
          </cell>
        </row>
        <row r="11">
          <cell r="A11" t="str">
            <v>Almoxarife</v>
          </cell>
        </row>
        <row r="12">
          <cell r="A12" t="str">
            <v>Almoxarife</v>
          </cell>
        </row>
        <row r="13">
          <cell r="A13" t="str">
            <v>Arquiteto</v>
          </cell>
        </row>
        <row r="14">
          <cell r="A14" t="str">
            <v>Arquivista</v>
          </cell>
        </row>
        <row r="15">
          <cell r="A15" t="str">
            <v xml:space="preserve">Arrumadeira </v>
          </cell>
        </row>
        <row r="16">
          <cell r="A16" t="str">
            <v>Assistente Administrativo</v>
          </cell>
        </row>
        <row r="17">
          <cell r="A17" t="str">
            <v>Assistente de Departamento de Pessoal</v>
          </cell>
        </row>
        <row r="18">
          <cell r="A18" t="str">
            <v>Atendente</v>
          </cell>
        </row>
        <row r="19">
          <cell r="A19" t="str">
            <v>Atendente de Telecomunicações</v>
          </cell>
        </row>
        <row r="20">
          <cell r="A20" t="str">
            <v>Auxiliar Adm</v>
          </cell>
        </row>
        <row r="21">
          <cell r="A21" t="str">
            <v>Auxiliar Administrativo</v>
          </cell>
        </row>
        <row r="22">
          <cell r="A22" t="str">
            <v>Auxiliar Administrativo</v>
          </cell>
        </row>
        <row r="23">
          <cell r="A23" t="str">
            <v>Auxiliar De Almoxarifado</v>
          </cell>
        </row>
        <row r="24">
          <cell r="A24" t="str">
            <v xml:space="preserve">Auxiliar de Encarregado </v>
          </cell>
        </row>
        <row r="25">
          <cell r="A25" t="str">
            <v>Auxiliar De Escritório</v>
          </cell>
        </row>
        <row r="26">
          <cell r="A26" t="str">
            <v xml:space="preserve">Auxiliar de Jardinagem </v>
          </cell>
        </row>
        <row r="27">
          <cell r="A27" t="str">
            <v>Auxiliar de Pessoal</v>
          </cell>
        </row>
        <row r="28">
          <cell r="A28" t="str">
            <v>Auxiliar De Redes De Fibra Optica</v>
          </cell>
        </row>
        <row r="29">
          <cell r="A29" t="str">
            <v>Auxiliar De Redes Telefônicas</v>
          </cell>
        </row>
        <row r="30">
          <cell r="A30" t="str">
            <v xml:space="preserve">Auxiliar de Serviços Gerais </v>
          </cell>
        </row>
        <row r="31">
          <cell r="A31" t="str">
            <v>Auxiliar De Serviços Gerais Servente De Obras</v>
          </cell>
        </row>
        <row r="32">
          <cell r="A32" t="str">
            <v>Auxiliar Téc.</v>
          </cell>
        </row>
        <row r="33">
          <cell r="A33" t="str">
            <v xml:space="preserve">Auxiliar Téc. (Operador De Centralizado) </v>
          </cell>
        </row>
        <row r="34">
          <cell r="A34" t="str">
            <v>Auxiliar Téc. de Telecomunicações</v>
          </cell>
        </row>
        <row r="35">
          <cell r="A35" t="str">
            <v>Auxiliar Téc. em Comunicação de Dados</v>
          </cell>
        </row>
        <row r="36">
          <cell r="A36" t="str">
            <v>Auxiliar Téc. em Gerencia de Redes</v>
          </cell>
        </row>
        <row r="37">
          <cell r="A37" t="str">
            <v>Auxiliar Téc. em Telecomunicações</v>
          </cell>
        </row>
        <row r="38">
          <cell r="A38" t="str">
            <v xml:space="preserve">Auxiliar Téc. em Telefonia </v>
          </cell>
        </row>
        <row r="39">
          <cell r="A39" t="str">
            <v>Auxiliar Topográfia</v>
          </cell>
        </row>
        <row r="40">
          <cell r="A40" t="str">
            <v>Bombeiro Civil (Brigadista)</v>
          </cell>
        </row>
        <row r="41">
          <cell r="A41" t="str">
            <v>Bombeiro Civil Líder</v>
          </cell>
        </row>
        <row r="42">
          <cell r="A42" t="str">
            <v>Bombeiro Civil Mestre</v>
          </cell>
        </row>
        <row r="43">
          <cell r="A43" t="str">
            <v>Bombeiro Civil Privado Básico</v>
          </cell>
        </row>
        <row r="44">
          <cell r="A44" t="str">
            <v>Bombeiro Civil Público Básico</v>
          </cell>
        </row>
        <row r="45">
          <cell r="A45" t="str">
            <v>Bombeiro Hidráulico</v>
          </cell>
        </row>
        <row r="46">
          <cell r="A46" t="str">
            <v>Bombeiro Salva-Vidas</v>
          </cell>
        </row>
        <row r="47">
          <cell r="A47" t="str">
            <v>Borracheiro</v>
          </cell>
        </row>
        <row r="48">
          <cell r="A48" t="str">
            <v xml:space="preserve">Cabineiro </v>
          </cell>
        </row>
        <row r="49">
          <cell r="A49" t="str">
            <v xml:space="preserve">Camareiro </v>
          </cell>
        </row>
        <row r="50">
          <cell r="A50" t="str">
            <v>Carpinteiro</v>
          </cell>
        </row>
        <row r="51">
          <cell r="A51" t="str">
            <v xml:space="preserve">Carregador de Móveis </v>
          </cell>
        </row>
        <row r="52">
          <cell r="A52" t="str">
            <v>Carregador/Estiva</v>
          </cell>
        </row>
        <row r="53">
          <cell r="A53" t="str">
            <v xml:space="preserve">Chaveiro </v>
          </cell>
        </row>
        <row r="54">
          <cell r="A54" t="str">
            <v xml:space="preserve">Chefe de Cozinha </v>
          </cell>
        </row>
        <row r="55">
          <cell r="A55" t="str">
            <v>Chefe de Departamento de Pessoal</v>
          </cell>
        </row>
        <row r="56">
          <cell r="A56" t="str">
            <v>Controlador de Frota</v>
          </cell>
        </row>
        <row r="57">
          <cell r="A57" t="str">
            <v>Copeira</v>
          </cell>
        </row>
        <row r="58">
          <cell r="A58" t="str">
            <v xml:space="preserve">Copeira </v>
          </cell>
        </row>
        <row r="59">
          <cell r="A59" t="str">
            <v>Costureira de livros</v>
          </cell>
        </row>
        <row r="60">
          <cell r="A60" t="str">
            <v xml:space="preserve">Coumim </v>
          </cell>
        </row>
        <row r="61">
          <cell r="A61" t="str">
            <v xml:space="preserve">Cozinheiro </v>
          </cell>
        </row>
        <row r="62">
          <cell r="A62" t="str">
            <v>Desenhista</v>
          </cell>
        </row>
        <row r="63">
          <cell r="A63" t="str">
            <v>Despachante</v>
          </cell>
        </row>
        <row r="64">
          <cell r="A64" t="str">
            <v>Eletricista</v>
          </cell>
        </row>
        <row r="65">
          <cell r="A65" t="str">
            <v>Eletricista</v>
          </cell>
        </row>
        <row r="66">
          <cell r="A66" t="str">
            <v xml:space="preserve">Eletricista de Auto </v>
          </cell>
        </row>
        <row r="67">
          <cell r="A67" t="str">
            <v>Emendador</v>
          </cell>
        </row>
        <row r="68">
          <cell r="A68" t="str">
            <v>Encarregado de Almoxarifado</v>
          </cell>
        </row>
        <row r="69">
          <cell r="A69" t="str">
            <v>Encarregado De CPD</v>
          </cell>
        </row>
        <row r="70">
          <cell r="A70" t="str">
            <v xml:space="preserve">Encarregado de Jardinagem </v>
          </cell>
        </row>
        <row r="71">
          <cell r="A71" t="str">
            <v>Encarregado de Limpeza</v>
          </cell>
        </row>
        <row r="72">
          <cell r="A72" t="str">
            <v xml:space="preserve">Encarregado de Redes de Fibra Optica </v>
          </cell>
        </row>
        <row r="73">
          <cell r="A73" t="str">
            <v>Encarregado de Turma</v>
          </cell>
        </row>
        <row r="74">
          <cell r="A74" t="str">
            <v xml:space="preserve">Encarregado de Turma de Manutenção e Reparos </v>
          </cell>
        </row>
        <row r="75">
          <cell r="A75" t="str">
            <v>Encarregado Geral</v>
          </cell>
        </row>
        <row r="76">
          <cell r="A76" t="str">
            <v>Eng. Civil</v>
          </cell>
        </row>
        <row r="77">
          <cell r="A77" t="str">
            <v>Eng. Eletricista</v>
          </cell>
        </row>
        <row r="78">
          <cell r="A78" t="str">
            <v>Eng. Mecânico</v>
          </cell>
        </row>
        <row r="79">
          <cell r="A79" t="str">
            <v xml:space="preserve">Engenheiro </v>
          </cell>
        </row>
        <row r="80">
          <cell r="A80" t="str">
            <v xml:space="preserve">Engenheiro de Segurança do Trabalho </v>
          </cell>
        </row>
        <row r="81">
          <cell r="A81" t="str">
            <v>Enrolador de Motores</v>
          </cell>
        </row>
        <row r="82">
          <cell r="A82" t="str">
            <v xml:space="preserve">Estofador </v>
          </cell>
        </row>
        <row r="83">
          <cell r="A83" t="str">
            <v xml:space="preserve">Examinador de Linhas </v>
          </cell>
        </row>
        <row r="84">
          <cell r="A84" t="str">
            <v>Fiscal Predial</v>
          </cell>
        </row>
        <row r="85">
          <cell r="A85" t="str">
            <v>Frentista</v>
          </cell>
        </row>
        <row r="86">
          <cell r="A86" t="str">
            <v>Funileiro</v>
          </cell>
        </row>
        <row r="87">
          <cell r="A87" t="str">
            <v xml:space="preserve">Garagista </v>
          </cell>
        </row>
        <row r="88">
          <cell r="A88" t="str">
            <v>Garçom</v>
          </cell>
        </row>
        <row r="89">
          <cell r="A89" t="str">
            <v>Guardião de Obra</v>
          </cell>
        </row>
        <row r="90">
          <cell r="A90" t="str">
            <v>Instalador e Reparador de L.A (IRLA/OSC)</v>
          </cell>
        </row>
        <row r="91">
          <cell r="A91" t="str">
            <v xml:space="preserve">Instalador e Reparador de Redes Telefônicas </v>
          </cell>
        </row>
        <row r="92">
          <cell r="A92" t="str">
            <v xml:space="preserve">Instalador e Reparador de TUP </v>
          </cell>
        </row>
        <row r="93">
          <cell r="A93" t="str">
            <v>Instalador Téc. em Redes ADSL</v>
          </cell>
        </row>
        <row r="94">
          <cell r="A94" t="str">
            <v>Jardineiro</v>
          </cell>
        </row>
        <row r="95">
          <cell r="A95" t="str">
            <v>Jauzeiro</v>
          </cell>
        </row>
        <row r="96">
          <cell r="A96" t="str">
            <v>Lanterneiro de Auto</v>
          </cell>
        </row>
        <row r="97">
          <cell r="A97" t="str">
            <v>Lavador de Auto</v>
          </cell>
        </row>
        <row r="98">
          <cell r="A98" t="str">
            <v>Lavanderia</v>
          </cell>
        </row>
        <row r="99">
          <cell r="A99" t="str">
            <v>Ligador de Linhas Telefônicas (DG)</v>
          </cell>
        </row>
        <row r="100">
          <cell r="A100" t="str">
            <v>Lustrador de Móveis</v>
          </cell>
        </row>
        <row r="101">
          <cell r="A101" t="str">
            <v>Maitre</v>
          </cell>
        </row>
        <row r="102">
          <cell r="A102" t="str">
            <v>Manobrista</v>
          </cell>
        </row>
        <row r="103">
          <cell r="A103" t="str">
            <v>Marceneiro</v>
          </cell>
        </row>
        <row r="104">
          <cell r="A104" t="str">
            <v>Mecânico</v>
          </cell>
        </row>
        <row r="105">
          <cell r="A105" t="str">
            <v>Mecânico de Auto</v>
          </cell>
        </row>
        <row r="106">
          <cell r="A106" t="str">
            <v>Mecânico de Veículo Pesado</v>
          </cell>
        </row>
        <row r="107">
          <cell r="A107" t="str">
            <v xml:space="preserve">Médico do Trabalho </v>
          </cell>
        </row>
        <row r="108">
          <cell r="A108" t="str">
            <v>Meio-Oficial</v>
          </cell>
        </row>
        <row r="109">
          <cell r="A109" t="str">
            <v>Mensageiro</v>
          </cell>
        </row>
        <row r="110">
          <cell r="A110" t="str">
            <v>Mestre de Obras</v>
          </cell>
        </row>
        <row r="111">
          <cell r="A111" t="str">
            <v>Montador</v>
          </cell>
        </row>
        <row r="112">
          <cell r="A112" t="str">
            <v>Montador de Divisórias</v>
          </cell>
        </row>
        <row r="113">
          <cell r="A113" t="str">
            <v>Motorista</v>
          </cell>
        </row>
        <row r="114">
          <cell r="A114" t="str">
            <v>Motorista Operador de Retroescavadeira</v>
          </cell>
        </row>
        <row r="115">
          <cell r="A115" t="str">
            <v>Office Boy / Contínuo</v>
          </cell>
        </row>
        <row r="116">
          <cell r="A116" t="str">
            <v>Oficial</v>
          </cell>
        </row>
        <row r="117">
          <cell r="A117" t="str">
            <v>Operador de Balancim</v>
          </cell>
        </row>
        <row r="118">
          <cell r="A118" t="str">
            <v>Operador de Bilheteria</v>
          </cell>
        </row>
        <row r="119">
          <cell r="A119" t="str">
            <v>Operador de Fotocopiadora</v>
          </cell>
        </row>
        <row r="120">
          <cell r="A120" t="str">
            <v>Operador de Microtrator</v>
          </cell>
        </row>
        <row r="121">
          <cell r="A121" t="str">
            <v>Operador de Roçadeira Costal</v>
          </cell>
        </row>
        <row r="122">
          <cell r="A122" t="str">
            <v>Operador de Trator</v>
          </cell>
        </row>
        <row r="123">
          <cell r="A123" t="str">
            <v>Operador de Trator de Esteira</v>
          </cell>
        </row>
        <row r="124">
          <cell r="A124" t="str">
            <v>Orçamentista</v>
          </cell>
        </row>
        <row r="125">
          <cell r="A125" t="str">
            <v>Pedreiro</v>
          </cell>
        </row>
        <row r="126">
          <cell r="A126" t="str">
            <v>Pedreiro</v>
          </cell>
        </row>
        <row r="127">
          <cell r="A127" t="str">
            <v>Persianista</v>
          </cell>
        </row>
        <row r="128">
          <cell r="A128" t="str">
            <v>Pintor</v>
          </cell>
        </row>
        <row r="129">
          <cell r="A129" t="str">
            <v>Pintor de Auto</v>
          </cell>
        </row>
        <row r="130">
          <cell r="A130" t="str">
            <v>Pintor de Veículos</v>
          </cell>
        </row>
        <row r="131">
          <cell r="A131" t="str">
            <v>Piscineiro</v>
          </cell>
        </row>
        <row r="132">
          <cell r="A132" t="str">
            <v xml:space="preserve">Porteiro </v>
          </cell>
        </row>
        <row r="133">
          <cell r="A133" t="str">
            <v>Projetista</v>
          </cell>
        </row>
        <row r="134">
          <cell r="A134" t="str">
            <v xml:space="preserve">Projetista de Redes Telefônicas </v>
          </cell>
        </row>
        <row r="135">
          <cell r="A135" t="str">
            <v>Recepcionista</v>
          </cell>
        </row>
        <row r="136">
          <cell r="A136" t="str">
            <v>Recepcionista</v>
          </cell>
        </row>
        <row r="137">
          <cell r="A137" t="str">
            <v>Reparador de TUP</v>
          </cell>
        </row>
        <row r="138">
          <cell r="A138" t="str">
            <v>Salgadeira</v>
          </cell>
        </row>
        <row r="139">
          <cell r="A139" t="str">
            <v>Secretaria</v>
          </cell>
        </row>
        <row r="140">
          <cell r="A140" t="str">
            <v>Serralheiro</v>
          </cell>
        </row>
        <row r="141">
          <cell r="A141" t="str">
            <v xml:space="preserve">Serralheiro </v>
          </cell>
        </row>
        <row r="142">
          <cell r="A142" t="str">
            <v>Servente</v>
          </cell>
        </row>
        <row r="143">
          <cell r="A143" t="str">
            <v>Servente-Ajudante</v>
          </cell>
        </row>
        <row r="144">
          <cell r="A144" t="str">
            <v>Supervisor</v>
          </cell>
        </row>
        <row r="145">
          <cell r="A145" t="str">
            <v>Supervisor</v>
          </cell>
        </row>
        <row r="146">
          <cell r="A146" t="str">
            <v>Téc. de Segurança do Trabalho</v>
          </cell>
        </row>
        <row r="147">
          <cell r="A147" t="str">
            <v>Téc. Eletrônica e Eletroeletrônica</v>
          </cell>
        </row>
        <row r="148">
          <cell r="A148" t="str">
            <v>Téc. Eletrotécnica e Eletromecânica</v>
          </cell>
        </row>
        <row r="149">
          <cell r="A149" t="str">
            <v>Téc. em Edificações</v>
          </cell>
        </row>
        <row r="150">
          <cell r="A150" t="str">
            <v>Téc. em Máquinas</v>
          </cell>
        </row>
        <row r="151">
          <cell r="A151" t="str">
            <v>Téc. em Mecânica</v>
          </cell>
        </row>
        <row r="152">
          <cell r="A152" t="str">
            <v>Téc. em Refrig e Ar</v>
          </cell>
        </row>
        <row r="153">
          <cell r="A153" t="str">
            <v>Téc. em Telecomunicações</v>
          </cell>
        </row>
        <row r="154">
          <cell r="A154" t="str">
            <v xml:space="preserve">Téc. em Telecomunicações Amplo </v>
          </cell>
        </row>
        <row r="155">
          <cell r="A155" t="str">
            <v>Téc. em Telecomunicações Junior</v>
          </cell>
        </row>
        <row r="156">
          <cell r="A156" t="str">
            <v>Téc. em Telecomunicações Pleno</v>
          </cell>
        </row>
        <row r="157">
          <cell r="A157" t="str">
            <v>Téc. em Telecomunicações Sênior</v>
          </cell>
        </row>
        <row r="158">
          <cell r="A158" t="str">
            <v xml:space="preserve">Téc. em Telefonia Junior </v>
          </cell>
        </row>
        <row r="159">
          <cell r="A159" t="str">
            <v xml:space="preserve">Téc. em Telefonia Pleno </v>
          </cell>
        </row>
        <row r="160">
          <cell r="A160" t="str">
            <v xml:space="preserve">Téc. em Telefonia Sênior </v>
          </cell>
        </row>
        <row r="161">
          <cell r="A161" t="str">
            <v>Téc. Industrial</v>
          </cell>
        </row>
        <row r="162">
          <cell r="A162" t="str">
            <v xml:space="preserve">Telefonista </v>
          </cell>
        </row>
        <row r="163">
          <cell r="A163" t="str">
            <v>Torneiro Mecânico</v>
          </cell>
        </row>
        <row r="164">
          <cell r="A164" t="str">
            <v>Tratador de Animais</v>
          </cell>
        </row>
        <row r="165">
          <cell r="A165" t="str">
            <v>Vaqueiro</v>
          </cell>
        </row>
        <row r="166">
          <cell r="A166" t="str">
            <v>Vidraceiro</v>
          </cell>
        </row>
        <row r="167">
          <cell r="A167" t="str">
            <v>Zelador</v>
          </cell>
        </row>
      </sheetData>
      <sheetData sheetId="2">
        <row r="2">
          <cell r="C2" t="str">
            <v>SINAENCO</v>
          </cell>
          <cell r="F2" t="str">
            <v>SINDUSCON_SENGE</v>
          </cell>
        </row>
        <row r="3">
          <cell r="C3" t="str">
            <v>SEAC</v>
          </cell>
          <cell r="F3" t="str">
            <v>SINDUSCON_SITICMB</v>
          </cell>
        </row>
        <row r="4">
          <cell r="C4" t="str">
            <v>SINDUSCON</v>
          </cell>
          <cell r="F4" t="str">
            <v>SEAC_SINDISERVIÇOS</v>
          </cell>
        </row>
        <row r="5">
          <cell r="C5" t="str">
            <v>SINTEL_DF</v>
          </cell>
          <cell r="F5" t="str">
            <v>SEAC_SINDIBOMBEIROS</v>
          </cell>
        </row>
        <row r="6">
          <cell r="F6" t="str">
            <v>SEAC_SINTEC</v>
          </cell>
        </row>
        <row r="7">
          <cell r="F7" t="str">
            <v>SINAENCO_SENGE</v>
          </cell>
        </row>
        <row r="8">
          <cell r="F8" t="str">
            <v>SINAENCO_SINTEC</v>
          </cell>
        </row>
        <row r="9">
          <cell r="F9" t="str">
            <v>SINTEL_DF_SINDIMEST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NOME DA EMPRESA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ordenador Técnico (1427)"/>
      <sheetName val="Téc. Equip. Bio 44h (9153)"/>
      <sheetName val="Téc. Equip. Bio 12x36 - Diurno"/>
      <sheetName val="Apoio Técnico"/>
      <sheetName val="Apoio Logístico"/>
      <sheetName val="Resumo Geral"/>
      <sheetName val="% LUCRO, DOA e SALÁRIO"/>
      <sheetName val="Consumiveis"/>
      <sheetName val="Ferramentas e Equipamentos"/>
      <sheetName val="Analisadores"/>
      <sheetName val="Uniformes"/>
      <sheetName val="EPI'S"/>
      <sheetName val="Móveis de Escritório"/>
      <sheetName val="Software"/>
    </sheetNames>
    <sheetDataSet>
      <sheetData sheetId="0">
        <row r="4">
          <cell r="A4" t="str">
            <v>COORDENADOR TÉCNICO - 44h</v>
          </cell>
        </row>
      </sheetData>
      <sheetData sheetId="1">
        <row r="4">
          <cell r="A4" t="str">
            <v>TÉCNICO EM EQUIPAMENTOS BIOMÉDICOS - 44h</v>
          </cell>
        </row>
      </sheetData>
      <sheetData sheetId="2">
        <row r="4">
          <cell r="A4" t="str">
            <v>TÉCNICO EM EQUIPAMENTOS BIOMÉDICOS 12x36h - Diurno</v>
          </cell>
        </row>
      </sheetData>
      <sheetData sheetId="3">
        <row r="4">
          <cell r="A4" t="str">
            <v>APOIO TÉCNICO - 44h</v>
          </cell>
        </row>
      </sheetData>
      <sheetData sheetId="4">
        <row r="4">
          <cell r="A4" t="str">
            <v>APOIO LOGÍSTICO - 44h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18"/>
  <sheetViews>
    <sheetView showGridLines="0" tabSelected="1" zoomScaleNormal="100" workbookViewId="0">
      <selection activeCell="H6" sqref="D6:H6"/>
    </sheetView>
  </sheetViews>
  <sheetFormatPr defaultRowHeight="12.75"/>
  <cols>
    <col min="1" max="1" width="6.5" style="79" customWidth="1"/>
    <col min="2" max="2" width="26" style="95" customWidth="1"/>
    <col min="3" max="3" width="0.75" style="79" customWidth="1"/>
    <col min="4" max="4" width="16" style="79" bestFit="1" customWidth="1"/>
    <col min="5" max="5" width="13" style="79" customWidth="1"/>
    <col min="6" max="6" width="12.125" style="79" customWidth="1"/>
    <col min="7" max="7" width="11.5" style="79" customWidth="1"/>
    <col min="8" max="8" width="11.875" style="79" customWidth="1"/>
    <col min="9" max="9" width="0.5" style="79" customWidth="1"/>
    <col min="10" max="10" width="13.875" style="79" bestFit="1" customWidth="1"/>
    <col min="11" max="11" width="0.5" style="79" customWidth="1"/>
    <col min="12" max="12" width="11.125" style="79" bestFit="1" customWidth="1"/>
    <col min="13" max="13" width="11.375" style="79" customWidth="1"/>
    <col min="14" max="16384" width="9" style="79"/>
  </cols>
  <sheetData>
    <row r="1" spans="1:15" ht="74.25" customHeight="1" thickBot="1">
      <c r="A1" s="76"/>
      <c r="B1" s="77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8"/>
      <c r="O1" s="78"/>
    </row>
    <row r="2" spans="1:15" ht="19.5" customHeight="1" thickTop="1" thickBot="1">
      <c r="A2" s="306" t="s">
        <v>178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80"/>
      <c r="O2" s="80"/>
    </row>
    <row r="3" spans="1:15" ht="16.5" thickTop="1">
      <c r="A3" s="81"/>
      <c r="B3" s="82"/>
      <c r="C3" s="81"/>
      <c r="D3" s="81"/>
      <c r="E3" s="81"/>
      <c r="F3" s="81"/>
      <c r="G3" s="81"/>
    </row>
    <row r="4" spans="1:15" ht="15.75">
      <c r="A4" s="81"/>
      <c r="B4" s="82"/>
      <c r="C4" s="81"/>
      <c r="D4" s="81"/>
      <c r="E4" s="81"/>
      <c r="F4" s="81"/>
      <c r="G4" s="81"/>
    </row>
    <row r="5" spans="1:15">
      <c r="A5" s="83"/>
      <c r="B5" s="84"/>
      <c r="C5" s="85"/>
      <c r="D5" s="86"/>
      <c r="E5" s="86"/>
      <c r="F5" s="87"/>
      <c r="G5" s="87"/>
      <c r="H5" s="87"/>
      <c r="I5" s="88"/>
      <c r="J5" s="87" t="s">
        <v>181</v>
      </c>
      <c r="K5" s="88"/>
      <c r="L5" s="88"/>
      <c r="M5" s="89"/>
      <c r="N5" s="83"/>
    </row>
    <row r="6" spans="1:15" ht="24.75" customHeight="1">
      <c r="B6" s="244" t="str">
        <f>'[2]Coordenador Técnico (1427)'!A4</f>
        <v>COORDENADOR TÉCNICO - 44h</v>
      </c>
      <c r="C6" s="88"/>
      <c r="D6" s="90"/>
      <c r="E6" s="240"/>
      <c r="F6" s="241"/>
      <c r="G6" s="91"/>
      <c r="H6" s="91"/>
      <c r="I6" s="92"/>
      <c r="J6" s="248"/>
      <c r="K6" s="93"/>
      <c r="L6" s="93"/>
      <c r="M6" s="94"/>
    </row>
    <row r="7" spans="1:15" s="95" customFormat="1" ht="29.25" customHeight="1">
      <c r="B7" s="244" t="str">
        <f>'[2]Téc. Equip. Bio 44h (9153)'!A4</f>
        <v>TÉCNICO EM EQUIPAMENTOS BIOMÉDICOS - 44h</v>
      </c>
      <c r="C7" s="96"/>
      <c r="D7" s="97"/>
      <c r="E7" s="242"/>
      <c r="F7" s="243"/>
      <c r="G7" s="91"/>
      <c r="H7" s="91"/>
      <c r="I7" s="98"/>
      <c r="J7" s="249"/>
      <c r="K7" s="99"/>
      <c r="L7" s="99"/>
      <c r="M7" s="100"/>
    </row>
    <row r="8" spans="1:15" ht="24.75" customHeight="1">
      <c r="B8" s="245" t="str">
        <f>'[2]Apoio Técnico'!A4</f>
        <v>APOIO TÉCNICO - 44h</v>
      </c>
      <c r="C8" s="88"/>
      <c r="D8" s="308" t="s">
        <v>359</v>
      </c>
      <c r="E8" s="309"/>
      <c r="F8" s="309"/>
      <c r="G8" s="309"/>
      <c r="H8" s="310"/>
      <c r="I8" s="92"/>
      <c r="J8" s="250"/>
      <c r="K8" s="93"/>
      <c r="L8" s="93"/>
      <c r="M8" s="94"/>
    </row>
    <row r="9" spans="1:15" ht="24.75" customHeight="1">
      <c r="B9" s="246" t="s">
        <v>182</v>
      </c>
      <c r="C9" s="88"/>
      <c r="D9" s="311" t="s">
        <v>359</v>
      </c>
      <c r="E9" s="312"/>
      <c r="F9" s="312"/>
      <c r="G9" s="312"/>
      <c r="H9" s="313"/>
      <c r="I9" s="101"/>
      <c r="J9" s="248"/>
      <c r="K9" s="93"/>
      <c r="L9" s="93"/>
      <c r="M9" s="94"/>
    </row>
    <row r="10" spans="1:15">
      <c r="B10" s="96"/>
      <c r="C10" s="88"/>
      <c r="D10" s="92"/>
      <c r="E10" s="92"/>
      <c r="F10" s="92"/>
      <c r="G10" s="92"/>
      <c r="H10" s="92"/>
      <c r="I10" s="92"/>
      <c r="J10" s="92"/>
      <c r="K10" s="93"/>
      <c r="L10" s="93"/>
      <c r="M10" s="93"/>
      <c r="N10" s="94"/>
    </row>
    <row r="11" spans="1:15" ht="38.25" customHeight="1">
      <c r="B11" s="96"/>
      <c r="C11" s="88"/>
      <c r="D11" s="86" t="s">
        <v>315</v>
      </c>
      <c r="E11" s="86" t="s">
        <v>179</v>
      </c>
      <c r="F11" s="86" t="s">
        <v>183</v>
      </c>
      <c r="G11" s="86" t="s">
        <v>184</v>
      </c>
      <c r="H11" s="87" t="s">
        <v>180</v>
      </c>
      <c r="I11" s="88"/>
      <c r="J11" s="87" t="s">
        <v>181</v>
      </c>
      <c r="K11" s="93"/>
      <c r="L11" s="93"/>
      <c r="M11" s="94"/>
    </row>
    <row r="12" spans="1:15" ht="24.75" customHeight="1">
      <c r="B12" s="246" t="s">
        <v>185</v>
      </c>
      <c r="C12" s="88"/>
      <c r="D12" s="102">
        <v>5.1700000000000003E-2</v>
      </c>
      <c r="E12" s="236">
        <v>0.2</v>
      </c>
      <c r="F12" s="237">
        <v>0.06</v>
      </c>
      <c r="G12" s="237">
        <v>0.13950000000000001</v>
      </c>
      <c r="H12" s="236">
        <v>0.1</v>
      </c>
      <c r="I12" s="101"/>
      <c r="J12" s="251">
        <f>AVERAGE(D12:H12)</f>
        <v>0.11024</v>
      </c>
      <c r="K12" s="103"/>
      <c r="L12" s="104"/>
      <c r="M12" s="94"/>
    </row>
    <row r="13" spans="1:15" ht="24.75" customHeight="1">
      <c r="B13" s="247" t="s">
        <v>186</v>
      </c>
      <c r="C13" s="88"/>
      <c r="D13" s="105">
        <v>0.1</v>
      </c>
      <c r="E13" s="238">
        <v>0.04</v>
      </c>
      <c r="F13" s="238">
        <v>0.04</v>
      </c>
      <c r="G13" s="239">
        <v>5.4999999999999997E-3</v>
      </c>
      <c r="H13" s="239">
        <v>0.1</v>
      </c>
      <c r="I13" s="101"/>
      <c r="J13" s="252">
        <f>AVERAGE(D13:H13)</f>
        <v>5.7100000000000005E-2</v>
      </c>
      <c r="K13" s="103"/>
      <c r="L13" s="104"/>
      <c r="M13" s="94"/>
    </row>
    <row r="14" spans="1:15">
      <c r="B14" s="100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>
      <c r="B15" s="100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33.75" customHeight="1">
      <c r="B16" s="307" t="s">
        <v>187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94"/>
      <c r="N16" s="94"/>
    </row>
    <row r="17" spans="2:14"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94"/>
      <c r="N17" s="94"/>
    </row>
    <row r="18" spans="2:14"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</row>
  </sheetData>
  <mergeCells count="5">
    <mergeCell ref="A2:M2"/>
    <mergeCell ref="B16:L16"/>
    <mergeCell ref="B17:L18"/>
    <mergeCell ref="D8:H8"/>
    <mergeCell ref="D9:H9"/>
  </mergeCells>
  <pageMargins left="0.511811024" right="0.511811024" top="0.78740157499999996" bottom="0.78740157499999996" header="0.31496062000000002" footer="0.31496062000000002"/>
  <pageSetup paperSize="9" scale="56" orientation="portrait" horizont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1"/>
  <sheetViews>
    <sheetView showGridLines="0" zoomScale="90" zoomScaleNormal="90" zoomScaleSheetLayoutView="100" zoomScalePageLayoutView="125" workbookViewId="0">
      <selection activeCell="H4" sqref="H4:M18"/>
    </sheetView>
  </sheetViews>
  <sheetFormatPr defaultColWidth="7.75" defaultRowHeight="12.75"/>
  <cols>
    <col min="1" max="1" width="5.5" style="79" bestFit="1" customWidth="1"/>
    <col min="2" max="2" width="6.375" style="79" customWidth="1"/>
    <col min="3" max="3" width="6.125" style="79" customWidth="1"/>
    <col min="4" max="4" width="43.125" style="79" customWidth="1"/>
    <col min="5" max="5" width="9.625" style="79" customWidth="1"/>
    <col min="6" max="6" width="9.125" style="79" customWidth="1"/>
    <col min="7" max="7" width="0.5" style="79" customWidth="1"/>
    <col min="8" max="9" width="12.875" style="79" customWidth="1"/>
    <col min="10" max="10" width="16.375" style="79" customWidth="1"/>
    <col min="11" max="12" width="12.875" style="79" customWidth="1"/>
    <col min="13" max="13" width="15.125" style="79" customWidth="1"/>
    <col min="14" max="14" width="0.5" style="79" customWidth="1"/>
    <col min="15" max="15" width="11.75" style="79" customWidth="1"/>
    <col min="16" max="16" width="0.625" style="79" customWidth="1"/>
    <col min="17" max="17" width="14.875" style="79" customWidth="1"/>
    <col min="18" max="16384" width="7.75" style="79"/>
  </cols>
  <sheetData>
    <row r="1" spans="1:17" ht="84.75" customHeight="1" thickBot="1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21.75" customHeight="1" thickTop="1" thickBot="1">
      <c r="A2" s="306" t="s">
        <v>188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17" ht="16.5" thickTop="1">
      <c r="A3" s="81"/>
      <c r="B3" s="81"/>
      <c r="C3" s="81"/>
      <c r="D3" s="81"/>
      <c r="E3" s="81"/>
      <c r="F3" s="81"/>
      <c r="G3" s="81"/>
    </row>
    <row r="4" spans="1:17" ht="45" customHeight="1">
      <c r="A4" s="106"/>
      <c r="B4" s="107"/>
      <c r="C4" s="108"/>
      <c r="D4" s="108"/>
      <c r="E4" s="108"/>
      <c r="F4" s="108"/>
      <c r="G4" s="108"/>
      <c r="H4" s="369"/>
      <c r="I4" s="369"/>
      <c r="J4" s="178"/>
      <c r="K4" s="362"/>
      <c r="L4" s="362"/>
      <c r="M4" s="179"/>
    </row>
    <row r="5" spans="1:17" ht="25.5">
      <c r="A5" s="115" t="s">
        <v>114</v>
      </c>
      <c r="B5" s="115" t="s">
        <v>115</v>
      </c>
      <c r="C5" s="115" t="s">
        <v>116</v>
      </c>
      <c r="D5" s="115" t="s">
        <v>98</v>
      </c>
      <c r="E5" s="115" t="s">
        <v>117</v>
      </c>
      <c r="F5" s="115" t="s">
        <v>100</v>
      </c>
      <c r="G5" s="109"/>
      <c r="H5" s="110"/>
      <c r="I5" s="110"/>
      <c r="J5" s="110"/>
      <c r="K5" s="110"/>
      <c r="L5" s="110"/>
      <c r="M5" s="110"/>
      <c r="N5" s="114"/>
      <c r="O5" s="116" t="s">
        <v>181</v>
      </c>
      <c r="P5" s="114"/>
      <c r="Q5" s="116" t="s">
        <v>193</v>
      </c>
    </row>
    <row r="6" spans="1:17" s="163" customFormat="1" ht="33" customHeight="1">
      <c r="A6" s="111">
        <v>1</v>
      </c>
      <c r="B6" s="111">
        <v>0</v>
      </c>
      <c r="C6" s="111">
        <v>0</v>
      </c>
      <c r="D6" s="112" t="s">
        <v>282</v>
      </c>
      <c r="E6" s="111" t="s">
        <v>121</v>
      </c>
      <c r="F6" s="111">
        <v>3</v>
      </c>
      <c r="G6" s="109"/>
      <c r="H6" s="113"/>
      <c r="I6" s="113"/>
      <c r="J6" s="113"/>
      <c r="K6" s="113"/>
      <c r="L6" s="113"/>
      <c r="M6" s="113"/>
      <c r="N6" s="117"/>
      <c r="O6" s="113" t="e">
        <f>ROUND(AVERAGE(H6:M6),2)</f>
        <v>#DIV/0!</v>
      </c>
      <c r="P6" s="117"/>
      <c r="Q6" s="113" t="e">
        <f>SUM(O6*F6)</f>
        <v>#DIV/0!</v>
      </c>
    </row>
    <row r="7" spans="1:17" ht="33" customHeight="1">
      <c r="A7" s="115" t="s">
        <v>114</v>
      </c>
      <c r="B7" s="115" t="s">
        <v>115</v>
      </c>
      <c r="C7" s="115" t="s">
        <v>116</v>
      </c>
      <c r="D7" s="115" t="s">
        <v>98</v>
      </c>
      <c r="E7" s="115" t="s">
        <v>117</v>
      </c>
      <c r="F7" s="115" t="s">
        <v>100</v>
      </c>
      <c r="G7" s="109"/>
      <c r="H7" s="110"/>
      <c r="I7" s="110"/>
      <c r="J7" s="110"/>
      <c r="K7" s="110"/>
      <c r="L7" s="110"/>
      <c r="M7" s="110"/>
      <c r="N7" s="114"/>
      <c r="O7" s="116" t="s">
        <v>181</v>
      </c>
      <c r="P7" s="114"/>
      <c r="Q7" s="116" t="s">
        <v>193</v>
      </c>
    </row>
    <row r="8" spans="1:17" s="163" customFormat="1" ht="33" customHeight="1">
      <c r="A8" s="111">
        <v>2</v>
      </c>
      <c r="B8" s="111">
        <v>0</v>
      </c>
      <c r="C8" s="111">
        <v>0</v>
      </c>
      <c r="D8" s="112" t="s">
        <v>283</v>
      </c>
      <c r="E8" s="111" t="s">
        <v>121</v>
      </c>
      <c r="F8" s="111">
        <v>3</v>
      </c>
      <c r="G8" s="109"/>
      <c r="H8" s="113"/>
      <c r="I8" s="113"/>
      <c r="J8" s="113"/>
      <c r="K8" s="113"/>
      <c r="L8" s="113"/>
      <c r="M8" s="113"/>
      <c r="N8" s="117"/>
      <c r="O8" s="113" t="e">
        <f>ROUND(AVERAGE(H8:M8),2)</f>
        <v>#DIV/0!</v>
      </c>
      <c r="P8" s="117"/>
      <c r="Q8" s="113" t="e">
        <f>SUM(O8*F8)</f>
        <v>#DIV/0!</v>
      </c>
    </row>
    <row r="9" spans="1:17" ht="43.5" customHeight="1">
      <c r="A9" s="115" t="s">
        <v>114</v>
      </c>
      <c r="B9" s="115" t="s">
        <v>115</v>
      </c>
      <c r="C9" s="115" t="s">
        <v>116</v>
      </c>
      <c r="D9" s="115" t="s">
        <v>98</v>
      </c>
      <c r="E9" s="115" t="s">
        <v>117</v>
      </c>
      <c r="F9" s="115" t="s">
        <v>100</v>
      </c>
      <c r="G9" s="109"/>
      <c r="H9" s="110"/>
      <c r="I9" s="110"/>
      <c r="J9" s="110"/>
      <c r="K9" s="110"/>
      <c r="L9" s="110"/>
      <c r="M9" s="110"/>
      <c r="N9" s="114"/>
      <c r="O9" s="116" t="s">
        <v>181</v>
      </c>
      <c r="P9" s="114"/>
      <c r="Q9" s="116" t="s">
        <v>193</v>
      </c>
    </row>
    <row r="10" spans="1:17" s="163" customFormat="1" ht="33" customHeight="1">
      <c r="A10" s="111">
        <v>3</v>
      </c>
      <c r="B10" s="111">
        <v>0</v>
      </c>
      <c r="C10" s="111">
        <v>0</v>
      </c>
      <c r="D10" s="112" t="s">
        <v>284</v>
      </c>
      <c r="E10" s="111" t="s">
        <v>121</v>
      </c>
      <c r="F10" s="111">
        <v>3</v>
      </c>
      <c r="G10" s="109"/>
      <c r="H10" s="113"/>
      <c r="I10" s="113"/>
      <c r="J10" s="113"/>
      <c r="K10" s="113"/>
      <c r="L10" s="113"/>
      <c r="M10" s="113"/>
      <c r="N10" s="117"/>
      <c r="O10" s="113" t="e">
        <f>ROUND(AVERAGE(H10:M10),2)</f>
        <v>#DIV/0!</v>
      </c>
      <c r="P10" s="117"/>
      <c r="Q10" s="113" t="e">
        <f>SUM(O10*F10)</f>
        <v>#DIV/0!</v>
      </c>
    </row>
    <row r="11" spans="1:17" ht="33" customHeight="1">
      <c r="A11" s="115" t="s">
        <v>114</v>
      </c>
      <c r="B11" s="115" t="s">
        <v>115</v>
      </c>
      <c r="C11" s="115" t="s">
        <v>116</v>
      </c>
      <c r="D11" s="115" t="s">
        <v>98</v>
      </c>
      <c r="E11" s="115" t="s">
        <v>117</v>
      </c>
      <c r="F11" s="115" t="s">
        <v>100</v>
      </c>
      <c r="G11" s="109"/>
      <c r="H11" s="110"/>
      <c r="I11" s="110"/>
      <c r="J11" s="110"/>
      <c r="K11" s="110"/>
      <c r="L11" s="110"/>
      <c r="M11" s="110"/>
      <c r="N11" s="114"/>
      <c r="O11" s="116" t="s">
        <v>181</v>
      </c>
      <c r="P11" s="114"/>
      <c r="Q11" s="116" t="s">
        <v>193</v>
      </c>
    </row>
    <row r="12" spans="1:17" s="163" customFormat="1" ht="33" customHeight="1">
      <c r="A12" s="111">
        <v>4</v>
      </c>
      <c r="B12" s="111">
        <v>0</v>
      </c>
      <c r="C12" s="111">
        <v>0</v>
      </c>
      <c r="D12" s="112" t="s">
        <v>285</v>
      </c>
      <c r="E12" s="111" t="s">
        <v>122</v>
      </c>
      <c r="F12" s="111">
        <v>5</v>
      </c>
      <c r="G12" s="109"/>
      <c r="H12" s="113"/>
      <c r="I12" s="113"/>
      <c r="J12" s="113"/>
      <c r="K12" s="113"/>
      <c r="L12" s="113"/>
      <c r="M12" s="113"/>
      <c r="N12" s="117"/>
      <c r="O12" s="113" t="e">
        <f>ROUND(AVERAGE(H12:M12),2)</f>
        <v>#DIV/0!</v>
      </c>
      <c r="P12" s="117"/>
      <c r="Q12" s="113" t="e">
        <f>SUM(O12*F12)</f>
        <v>#DIV/0!</v>
      </c>
    </row>
    <row r="13" spans="1:17" ht="33" customHeight="1">
      <c r="A13" s="115" t="s">
        <v>114</v>
      </c>
      <c r="B13" s="115" t="s">
        <v>115</v>
      </c>
      <c r="C13" s="115" t="s">
        <v>116</v>
      </c>
      <c r="D13" s="115" t="s">
        <v>98</v>
      </c>
      <c r="E13" s="115" t="s">
        <v>117</v>
      </c>
      <c r="F13" s="115" t="s">
        <v>100</v>
      </c>
      <c r="G13" s="109"/>
      <c r="H13" s="110"/>
      <c r="I13" s="110"/>
      <c r="J13" s="110"/>
      <c r="K13" s="110"/>
      <c r="L13" s="110"/>
      <c r="M13" s="110"/>
      <c r="N13" s="114"/>
      <c r="O13" s="116" t="s">
        <v>181</v>
      </c>
      <c r="P13" s="114"/>
      <c r="Q13" s="116" t="s">
        <v>193</v>
      </c>
    </row>
    <row r="14" spans="1:17" s="163" customFormat="1" ht="33" customHeight="1">
      <c r="A14" s="111">
        <v>5</v>
      </c>
      <c r="B14" s="111">
        <v>0</v>
      </c>
      <c r="C14" s="111">
        <v>0</v>
      </c>
      <c r="D14" s="112" t="s">
        <v>286</v>
      </c>
      <c r="E14" s="111" t="s">
        <v>122</v>
      </c>
      <c r="F14" s="111">
        <v>5</v>
      </c>
      <c r="G14" s="109"/>
      <c r="H14" s="113"/>
      <c r="I14" s="113"/>
      <c r="J14" s="113"/>
      <c r="K14" s="113"/>
      <c r="L14" s="113"/>
      <c r="M14" s="113"/>
      <c r="N14" s="117"/>
      <c r="O14" s="113" t="e">
        <f>ROUND(AVERAGE(H14:M14),2)</f>
        <v>#DIV/0!</v>
      </c>
      <c r="P14" s="117"/>
      <c r="Q14" s="113" t="e">
        <f>SUM(O14*F14)</f>
        <v>#DIV/0!</v>
      </c>
    </row>
    <row r="15" spans="1:17" ht="33" customHeight="1">
      <c r="A15" s="115" t="s">
        <v>114</v>
      </c>
      <c r="B15" s="115" t="s">
        <v>115</v>
      </c>
      <c r="C15" s="115" t="s">
        <v>116</v>
      </c>
      <c r="D15" s="115" t="s">
        <v>98</v>
      </c>
      <c r="E15" s="115" t="s">
        <v>117</v>
      </c>
      <c r="F15" s="115" t="s">
        <v>100</v>
      </c>
      <c r="G15" s="109"/>
      <c r="H15" s="110"/>
      <c r="I15" s="110"/>
      <c r="J15" s="110"/>
      <c r="K15" s="110"/>
      <c r="L15" s="110"/>
      <c r="M15" s="110"/>
      <c r="N15" s="114"/>
      <c r="O15" s="116" t="s">
        <v>181</v>
      </c>
      <c r="P15" s="114"/>
      <c r="Q15" s="116" t="s">
        <v>193</v>
      </c>
    </row>
    <row r="16" spans="1:17" s="163" customFormat="1" ht="33" customHeight="1">
      <c r="A16" s="111">
        <v>6</v>
      </c>
      <c r="B16" s="111">
        <v>0</v>
      </c>
      <c r="C16" s="111">
        <v>0</v>
      </c>
      <c r="D16" s="112" t="s">
        <v>287</v>
      </c>
      <c r="E16" s="111" t="s">
        <v>121</v>
      </c>
      <c r="F16" s="111">
        <v>3</v>
      </c>
      <c r="G16" s="109"/>
      <c r="H16" s="113"/>
      <c r="I16" s="113"/>
      <c r="J16" s="113"/>
      <c r="K16" s="113"/>
      <c r="L16" s="113"/>
      <c r="M16" s="113"/>
      <c r="N16" s="117"/>
      <c r="O16" s="113" t="e">
        <f>ROUND(AVERAGE(H16:M16),2)</f>
        <v>#DIV/0!</v>
      </c>
      <c r="P16" s="117"/>
      <c r="Q16" s="113" t="e">
        <f>SUM(O16*F16)</f>
        <v>#DIV/0!</v>
      </c>
    </row>
    <row r="17" spans="1:17" ht="33" customHeight="1">
      <c r="A17" s="115" t="s">
        <v>114</v>
      </c>
      <c r="B17" s="115" t="s">
        <v>115</v>
      </c>
      <c r="C17" s="115" t="s">
        <v>116</v>
      </c>
      <c r="D17" s="115" t="s">
        <v>98</v>
      </c>
      <c r="E17" s="115" t="s">
        <v>117</v>
      </c>
      <c r="F17" s="115" t="s">
        <v>100</v>
      </c>
      <c r="G17" s="109"/>
      <c r="H17" s="110"/>
      <c r="I17" s="110"/>
      <c r="J17" s="110"/>
      <c r="K17" s="110"/>
      <c r="L17" s="110"/>
      <c r="M17" s="110"/>
      <c r="N17" s="114"/>
      <c r="O17" s="116" t="s">
        <v>181</v>
      </c>
      <c r="P17" s="114"/>
      <c r="Q17" s="116" t="s">
        <v>193</v>
      </c>
    </row>
    <row r="18" spans="1:17" s="163" customFormat="1" ht="33" customHeight="1">
      <c r="A18" s="111">
        <v>7</v>
      </c>
      <c r="B18" s="111">
        <v>0</v>
      </c>
      <c r="C18" s="111">
        <v>0</v>
      </c>
      <c r="D18" s="112" t="s">
        <v>288</v>
      </c>
      <c r="E18" s="111" t="s">
        <v>121</v>
      </c>
      <c r="F18" s="111">
        <v>48</v>
      </c>
      <c r="G18" s="109"/>
      <c r="H18" s="113"/>
      <c r="I18" s="113"/>
      <c r="J18" s="113"/>
      <c r="K18" s="113"/>
      <c r="L18" s="113"/>
      <c r="M18" s="113"/>
      <c r="N18" s="117"/>
      <c r="O18" s="113" t="e">
        <f>ROUND(AVERAGE(H18:M18),2)</f>
        <v>#DIV/0!</v>
      </c>
      <c r="P18" s="117"/>
      <c r="Q18" s="113" t="e">
        <f>SUM(O18*F18)</f>
        <v>#DIV/0!</v>
      </c>
    </row>
    <row r="19" spans="1:17" ht="4.5" customHeight="1">
      <c r="A19" s="118"/>
      <c r="B19" s="118"/>
      <c r="C19" s="118"/>
      <c r="D19" s="119"/>
      <c r="E19" s="118"/>
      <c r="F19" s="118"/>
      <c r="G19" s="109"/>
      <c r="H19" s="120"/>
      <c r="I19" s="120"/>
      <c r="J19" s="120"/>
      <c r="K19" s="120"/>
      <c r="L19" s="120"/>
      <c r="M19" s="120"/>
      <c r="N19" s="114"/>
      <c r="O19" s="120"/>
      <c r="P19" s="114"/>
      <c r="Q19" s="120"/>
    </row>
    <row r="20" spans="1:17" ht="18.75" customHeight="1">
      <c r="A20" s="372" t="s">
        <v>194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Q20" s="121" t="e">
        <f>SUM(Q6:Q19)</f>
        <v>#DIV/0!</v>
      </c>
    </row>
    <row r="21" spans="1:17" ht="7.5" customHeight="1">
      <c r="A21" s="122"/>
      <c r="B21" s="123"/>
      <c r="C21" s="124"/>
      <c r="D21" s="124"/>
      <c r="E21" s="124"/>
      <c r="F21" s="124"/>
      <c r="G21" s="124"/>
    </row>
    <row r="22" spans="1:17" ht="15.75" customHeight="1">
      <c r="A22" s="368" t="s">
        <v>118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Q22" s="125" t="e">
        <f>Q20</f>
        <v>#DIV/0!</v>
      </c>
    </row>
    <row r="23" spans="1:17" ht="15.75" customHeight="1">
      <c r="A23" s="368" t="s">
        <v>195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Q23" s="125" t="e">
        <f>Q22/30</f>
        <v>#DIV/0!</v>
      </c>
    </row>
    <row r="24" spans="1:17" ht="15.75" customHeight="1">
      <c r="A24" s="368" t="s">
        <v>196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Q24" s="125" t="e">
        <f>Q23/8</f>
        <v>#DIV/0!</v>
      </c>
    </row>
    <row r="25" spans="1:17" ht="15.75" customHeight="1"/>
    <row r="26" spans="1:17" ht="15">
      <c r="A26" s="199" t="s">
        <v>326</v>
      </c>
      <c r="B26" s="177" t="s">
        <v>346</v>
      </c>
    </row>
    <row r="29" spans="1:17" ht="18">
      <c r="C29" s="126"/>
      <c r="D29" s="127"/>
      <c r="E29" s="126"/>
      <c r="F29" s="126"/>
      <c r="G29" s="126"/>
    </row>
    <row r="30" spans="1:17" ht="18.75">
      <c r="C30" s="128"/>
      <c r="D30" s="129"/>
      <c r="E30" s="128"/>
      <c r="F30" s="128"/>
      <c r="G30" s="128"/>
    </row>
    <row r="31" spans="1:17" ht="18.75">
      <c r="C31" s="128"/>
      <c r="D31" s="129"/>
      <c r="E31" s="128"/>
      <c r="F31" s="128"/>
      <c r="G31" s="128"/>
    </row>
  </sheetData>
  <mergeCells count="8">
    <mergeCell ref="A23:O23"/>
    <mergeCell ref="A24:O24"/>
    <mergeCell ref="A1:Q1"/>
    <mergeCell ref="A2:Q2"/>
    <mergeCell ref="H4:I4"/>
    <mergeCell ref="K4:L4"/>
    <mergeCell ref="A20:O20"/>
    <mergeCell ref="A22:O22"/>
  </mergeCells>
  <pageMargins left="0.51181102362204722" right="0.51181102362204722" top="0.78740157480314965" bottom="0.78740157480314965" header="0.31496062992125984" footer="0.31496062992125984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L30"/>
  <sheetViews>
    <sheetView showGridLines="0" topLeftCell="A16" zoomScale="80" zoomScaleNormal="80" workbookViewId="0">
      <selection activeCell="M37" sqref="M37"/>
    </sheetView>
  </sheetViews>
  <sheetFormatPr defaultRowHeight="12.75"/>
  <cols>
    <col min="1" max="3" width="9" style="79"/>
    <col min="4" max="4" width="33.875" style="173" customWidth="1"/>
    <col min="5" max="6" width="9" style="79"/>
    <col min="7" max="7" width="0.625" style="79" customWidth="1"/>
    <col min="8" max="8" width="11.75" style="79" customWidth="1"/>
    <col min="9" max="9" width="12.25" style="79" customWidth="1"/>
    <col min="10" max="10" width="12.375" style="79" customWidth="1"/>
    <col min="11" max="11" width="13.375" style="79" bestFit="1" customWidth="1"/>
    <col min="12" max="12" width="14.625" style="79" bestFit="1" customWidth="1"/>
    <col min="13" max="13" width="14" style="79" customWidth="1"/>
    <col min="14" max="14" width="10.75" style="79" customWidth="1"/>
    <col min="15" max="15" width="11" style="79" customWidth="1"/>
    <col min="16" max="16" width="0.875" style="79" customWidth="1"/>
    <col min="17" max="17" width="11.25" style="79" bestFit="1" customWidth="1"/>
    <col min="18" max="18" width="0.75" style="79" customWidth="1"/>
    <col min="19" max="19" width="14.125" style="79" customWidth="1"/>
    <col min="20" max="20" width="0.875" style="79" customWidth="1"/>
    <col min="21" max="21" width="9" style="79"/>
    <col min="22" max="22" width="13.25" style="79" customWidth="1"/>
    <col min="23" max="23" width="13.375" style="79" customWidth="1"/>
    <col min="24" max="24" width="15" style="79" bestFit="1" customWidth="1"/>
    <col min="25" max="16384" width="9" style="79"/>
  </cols>
  <sheetData>
    <row r="1" spans="1:28" ht="84" customHeight="1" thickBot="1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148"/>
      <c r="T1" s="148"/>
      <c r="U1" s="148"/>
      <c r="V1" s="180"/>
      <c r="W1" s="148"/>
      <c r="X1" s="148"/>
    </row>
    <row r="2" spans="1:28" ht="17.25" customHeight="1" thickTop="1" thickBot="1">
      <c r="A2" s="306" t="s">
        <v>289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108"/>
    </row>
    <row r="3" spans="1:28" ht="16.5" thickTop="1">
      <c r="A3" s="81"/>
      <c r="B3" s="81"/>
      <c r="C3" s="81"/>
      <c r="D3" s="81"/>
      <c r="E3" s="81"/>
      <c r="F3" s="81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81"/>
      <c r="V3" s="181"/>
      <c r="W3" s="81"/>
      <c r="X3" s="81"/>
      <c r="Y3" s="108"/>
      <c r="Z3" s="108"/>
      <c r="AA3" s="108"/>
      <c r="AB3" s="108"/>
    </row>
    <row r="4" spans="1:28" ht="15.75">
      <c r="A4" s="81"/>
      <c r="B4" s="81"/>
      <c r="C4" s="81"/>
      <c r="D4" s="81"/>
      <c r="E4" s="81"/>
      <c r="F4" s="81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81"/>
      <c r="V4" s="181"/>
      <c r="W4" s="81"/>
      <c r="X4" s="81"/>
      <c r="Y4" s="108"/>
      <c r="Z4" s="108"/>
      <c r="AA4" s="108"/>
      <c r="AB4" s="108"/>
    </row>
    <row r="5" spans="1:28" ht="47.25" customHeight="1">
      <c r="A5" s="106"/>
      <c r="B5" s="106"/>
      <c r="C5" s="106"/>
      <c r="D5" s="107"/>
      <c r="E5" s="108"/>
      <c r="F5" s="108"/>
      <c r="G5" s="132"/>
      <c r="H5" s="362"/>
      <c r="I5" s="362"/>
      <c r="J5" s="362"/>
      <c r="K5" s="362"/>
      <c r="L5" s="362"/>
      <c r="M5" s="362"/>
      <c r="N5" s="362"/>
      <c r="O5" s="362"/>
      <c r="P5" s="132"/>
      <c r="Q5" s="132"/>
      <c r="R5" s="132"/>
      <c r="S5" s="132"/>
      <c r="T5" s="132"/>
      <c r="U5" s="108"/>
      <c r="V5" s="181"/>
      <c r="W5" s="81"/>
      <c r="X5" s="81"/>
      <c r="Y5" s="108"/>
    </row>
    <row r="6" spans="1:28" ht="38.25">
      <c r="A6" s="141" t="s">
        <v>114</v>
      </c>
      <c r="B6" s="141" t="s">
        <v>115</v>
      </c>
      <c r="C6" s="141" t="s">
        <v>116</v>
      </c>
      <c r="D6" s="141" t="s">
        <v>98</v>
      </c>
      <c r="E6" s="141" t="s">
        <v>117</v>
      </c>
      <c r="F6" s="141" t="s">
        <v>100</v>
      </c>
      <c r="G6" s="182"/>
      <c r="H6" s="146"/>
      <c r="I6" s="146"/>
      <c r="J6" s="146"/>
      <c r="K6" s="110"/>
      <c r="L6" s="146"/>
      <c r="M6" s="146"/>
      <c r="N6" s="146"/>
      <c r="O6" s="146"/>
      <c r="P6" s="114"/>
      <c r="Q6" s="116" t="s">
        <v>181</v>
      </c>
      <c r="R6" s="114"/>
      <c r="S6" s="116" t="s">
        <v>193</v>
      </c>
      <c r="T6" s="182"/>
      <c r="U6" s="116" t="s">
        <v>262</v>
      </c>
      <c r="V6" s="183" t="s">
        <v>123</v>
      </c>
      <c r="W6" s="116" t="s">
        <v>124</v>
      </c>
      <c r="X6" s="116" t="s">
        <v>348</v>
      </c>
      <c r="Y6" s="108"/>
    </row>
    <row r="7" spans="1:28" s="163" customFormat="1" ht="42" customHeight="1">
      <c r="A7" s="139">
        <v>1</v>
      </c>
      <c r="B7" s="139">
        <v>0</v>
      </c>
      <c r="C7" s="139">
        <v>0</v>
      </c>
      <c r="D7" s="140" t="s">
        <v>290</v>
      </c>
      <c r="E7" s="139" t="s">
        <v>121</v>
      </c>
      <c r="F7" s="139">
        <v>2</v>
      </c>
      <c r="G7" s="118"/>
      <c r="H7" s="113"/>
      <c r="I7" s="113"/>
      <c r="J7" s="113"/>
      <c r="K7" s="113"/>
      <c r="L7" s="113"/>
      <c r="M7" s="113"/>
      <c r="N7" s="113"/>
      <c r="O7" s="113"/>
      <c r="P7" s="117"/>
      <c r="Q7" s="113" t="e">
        <f>ROUND(AVERAGE(H7:O7),2)</f>
        <v>#DIV/0!</v>
      </c>
      <c r="R7" s="117"/>
      <c r="S7" s="113" t="e">
        <f>Q7*F7</f>
        <v>#DIV/0!</v>
      </c>
      <c r="T7" s="118"/>
      <c r="U7" s="184">
        <v>9403</v>
      </c>
      <c r="V7" s="185">
        <v>0.1</v>
      </c>
      <c r="W7" s="113" t="e">
        <f>S7*V7</f>
        <v>#DIV/0!</v>
      </c>
      <c r="X7" s="113" t="e">
        <f>W7/12</f>
        <v>#DIV/0!</v>
      </c>
      <c r="Y7" s="235"/>
    </row>
    <row r="8" spans="1:28" ht="38.25">
      <c r="A8" s="141" t="s">
        <v>114</v>
      </c>
      <c r="B8" s="141" t="s">
        <v>115</v>
      </c>
      <c r="C8" s="141" t="s">
        <v>116</v>
      </c>
      <c r="D8" s="141" t="s">
        <v>98</v>
      </c>
      <c r="E8" s="141" t="s">
        <v>117</v>
      </c>
      <c r="F8" s="141" t="s">
        <v>100</v>
      </c>
      <c r="G8" s="182"/>
      <c r="H8" s="110"/>
      <c r="I8" s="110"/>
      <c r="J8" s="110"/>
      <c r="K8" s="110"/>
      <c r="L8" s="110"/>
      <c r="M8" s="110"/>
      <c r="N8" s="110"/>
      <c r="O8" s="110"/>
      <c r="P8" s="114"/>
      <c r="Q8" s="116" t="s">
        <v>181</v>
      </c>
      <c r="R8" s="114"/>
      <c r="S8" s="116" t="s">
        <v>193</v>
      </c>
      <c r="T8" s="182"/>
      <c r="U8" s="186" t="s">
        <v>262</v>
      </c>
      <c r="V8" s="183" t="s">
        <v>123</v>
      </c>
      <c r="W8" s="116" t="s">
        <v>124</v>
      </c>
      <c r="X8" s="116" t="s">
        <v>348</v>
      </c>
      <c r="Y8" s="108"/>
    </row>
    <row r="9" spans="1:28" s="163" customFormat="1" ht="44.25" customHeight="1">
      <c r="A9" s="139">
        <v>2</v>
      </c>
      <c r="B9" s="139">
        <v>0</v>
      </c>
      <c r="C9" s="139">
        <v>0</v>
      </c>
      <c r="D9" s="140" t="s">
        <v>329</v>
      </c>
      <c r="E9" s="139" t="s">
        <v>121</v>
      </c>
      <c r="F9" s="139">
        <v>3</v>
      </c>
      <c r="G9" s="118"/>
      <c r="H9" s="113"/>
      <c r="I9" s="113"/>
      <c r="J9" s="113"/>
      <c r="K9" s="113"/>
      <c r="L9" s="113"/>
      <c r="M9" s="113"/>
      <c r="N9" s="113"/>
      <c r="O9" s="113"/>
      <c r="P9" s="117"/>
      <c r="Q9" s="113" t="e">
        <f>ROUND(AVERAGE(H9:O9),2)</f>
        <v>#DIV/0!</v>
      </c>
      <c r="R9" s="117"/>
      <c r="S9" s="113" t="e">
        <f>Q9*F9</f>
        <v>#DIV/0!</v>
      </c>
      <c r="T9" s="118"/>
      <c r="U9" s="184">
        <v>9403</v>
      </c>
      <c r="V9" s="185">
        <v>0.1</v>
      </c>
      <c r="W9" s="294" t="e">
        <f>S9*V9</f>
        <v>#DIV/0!</v>
      </c>
      <c r="X9" s="294" t="e">
        <f>W9/12</f>
        <v>#DIV/0!</v>
      </c>
      <c r="Y9" s="235"/>
    </row>
    <row r="10" spans="1:28" ht="38.25">
      <c r="A10" s="141" t="s">
        <v>114</v>
      </c>
      <c r="B10" s="141" t="s">
        <v>115</v>
      </c>
      <c r="C10" s="141" t="s">
        <v>116</v>
      </c>
      <c r="D10" s="141" t="s">
        <v>98</v>
      </c>
      <c r="E10" s="141" t="s">
        <v>117</v>
      </c>
      <c r="F10" s="141" t="s">
        <v>100</v>
      </c>
      <c r="G10" s="182"/>
      <c r="H10" s="110"/>
      <c r="I10" s="110"/>
      <c r="J10" s="110"/>
      <c r="K10" s="110"/>
      <c r="L10" s="110"/>
      <c r="M10" s="110"/>
      <c r="N10" s="110"/>
      <c r="O10" s="110"/>
      <c r="P10" s="114"/>
      <c r="Q10" s="116" t="s">
        <v>181</v>
      </c>
      <c r="R10" s="114"/>
      <c r="S10" s="116" t="s">
        <v>193</v>
      </c>
      <c r="T10" s="182"/>
      <c r="U10" s="186" t="s">
        <v>262</v>
      </c>
      <c r="V10" s="183" t="s">
        <v>123</v>
      </c>
      <c r="W10" s="116" t="s">
        <v>124</v>
      </c>
      <c r="X10" s="116" t="s">
        <v>348</v>
      </c>
      <c r="Y10" s="108"/>
    </row>
    <row r="11" spans="1:28" s="163" customFormat="1" ht="44.25" customHeight="1">
      <c r="A11" s="139">
        <v>3</v>
      </c>
      <c r="B11" s="139">
        <v>0</v>
      </c>
      <c r="C11" s="139">
        <v>0</v>
      </c>
      <c r="D11" s="140" t="s">
        <v>291</v>
      </c>
      <c r="E11" s="139" t="s">
        <v>121</v>
      </c>
      <c r="F11" s="139">
        <v>2</v>
      </c>
      <c r="G11" s="118"/>
      <c r="H11" s="113"/>
      <c r="I11" s="113"/>
      <c r="J11" s="113"/>
      <c r="K11" s="113"/>
      <c r="L11" s="113"/>
      <c r="M11" s="113"/>
      <c r="N11" s="113"/>
      <c r="O11" s="113"/>
      <c r="P11" s="117"/>
      <c r="Q11" s="113" t="e">
        <f>ROUND(AVERAGE(H11:O11),2)</f>
        <v>#DIV/0!</v>
      </c>
      <c r="R11" s="117"/>
      <c r="S11" s="113" t="e">
        <f>Q11*F11</f>
        <v>#DIV/0!</v>
      </c>
      <c r="T11" s="118"/>
      <c r="U11" s="184">
        <v>9403</v>
      </c>
      <c r="V11" s="185">
        <v>0.1</v>
      </c>
      <c r="W11" s="294" t="e">
        <f>S11*V11</f>
        <v>#DIV/0!</v>
      </c>
      <c r="X11" s="294" t="e">
        <f>W11/12</f>
        <v>#DIV/0!</v>
      </c>
      <c r="Y11" s="235"/>
    </row>
    <row r="12" spans="1:28" ht="38.25">
      <c r="A12" s="141" t="s">
        <v>114</v>
      </c>
      <c r="B12" s="141" t="s">
        <v>115</v>
      </c>
      <c r="C12" s="141" t="s">
        <v>116</v>
      </c>
      <c r="D12" s="141" t="s">
        <v>98</v>
      </c>
      <c r="E12" s="141" t="s">
        <v>117</v>
      </c>
      <c r="F12" s="141" t="s">
        <v>100</v>
      </c>
      <c r="G12" s="182"/>
      <c r="H12" s="110"/>
      <c r="I12" s="110"/>
      <c r="J12" s="110"/>
      <c r="K12" s="110"/>
      <c r="L12" s="110"/>
      <c r="M12" s="110"/>
      <c r="N12" s="110"/>
      <c r="O12" s="110"/>
      <c r="P12" s="114"/>
      <c r="Q12" s="116" t="s">
        <v>181</v>
      </c>
      <c r="R12" s="114"/>
      <c r="S12" s="116" t="s">
        <v>193</v>
      </c>
      <c r="T12" s="182"/>
      <c r="U12" s="186" t="s">
        <v>262</v>
      </c>
      <c r="V12" s="183" t="s">
        <v>123</v>
      </c>
      <c r="W12" s="116" t="s">
        <v>124</v>
      </c>
      <c r="X12" s="116" t="s">
        <v>348</v>
      </c>
      <c r="Y12" s="108"/>
    </row>
    <row r="13" spans="1:28" s="163" customFormat="1" ht="51">
      <c r="A13" s="139">
        <v>4</v>
      </c>
      <c r="B13" s="139">
        <v>0</v>
      </c>
      <c r="C13" s="139">
        <v>0</v>
      </c>
      <c r="D13" s="140" t="s">
        <v>292</v>
      </c>
      <c r="E13" s="139" t="s">
        <v>121</v>
      </c>
      <c r="F13" s="139">
        <v>3</v>
      </c>
      <c r="G13" s="118"/>
      <c r="H13" s="113"/>
      <c r="I13" s="113"/>
      <c r="J13" s="113"/>
      <c r="K13" s="113"/>
      <c r="L13" s="113"/>
      <c r="M13" s="113"/>
      <c r="N13" s="113"/>
      <c r="O13" s="113"/>
      <c r="P13" s="117"/>
      <c r="Q13" s="113" t="e">
        <f>ROUND(AVERAGE(H13:O13),2)</f>
        <v>#DIV/0!</v>
      </c>
      <c r="R13" s="117"/>
      <c r="S13" s="113" t="e">
        <f>Q13*F13</f>
        <v>#DIV/0!</v>
      </c>
      <c r="T13" s="118"/>
      <c r="U13" s="184">
        <v>9403</v>
      </c>
      <c r="V13" s="185">
        <v>0.1</v>
      </c>
      <c r="W13" s="294" t="e">
        <f>S13*V13</f>
        <v>#DIV/0!</v>
      </c>
      <c r="X13" s="294" t="e">
        <f>W13/12</f>
        <v>#DIV/0!</v>
      </c>
      <c r="Y13" s="235"/>
    </row>
    <row r="14" spans="1:28" ht="38.25">
      <c r="A14" s="141" t="s">
        <v>114</v>
      </c>
      <c r="B14" s="141" t="s">
        <v>115</v>
      </c>
      <c r="C14" s="141" t="s">
        <v>116</v>
      </c>
      <c r="D14" s="141" t="s">
        <v>98</v>
      </c>
      <c r="E14" s="141" t="s">
        <v>117</v>
      </c>
      <c r="F14" s="141" t="s">
        <v>100</v>
      </c>
      <c r="G14" s="182"/>
      <c r="H14" s="110"/>
      <c r="I14" s="110"/>
      <c r="J14" s="110"/>
      <c r="K14" s="110"/>
      <c r="L14" s="110"/>
      <c r="M14" s="110"/>
      <c r="N14" s="110"/>
      <c r="O14" s="110"/>
      <c r="P14" s="114"/>
      <c r="Q14" s="116" t="s">
        <v>181</v>
      </c>
      <c r="R14" s="114"/>
      <c r="S14" s="116" t="s">
        <v>193</v>
      </c>
      <c r="T14" s="182"/>
      <c r="U14" s="186" t="s">
        <v>262</v>
      </c>
      <c r="V14" s="183" t="s">
        <v>123</v>
      </c>
      <c r="W14" s="116" t="s">
        <v>124</v>
      </c>
      <c r="X14" s="116" t="s">
        <v>348</v>
      </c>
      <c r="Y14" s="108"/>
    </row>
    <row r="15" spans="1:28" s="163" customFormat="1" ht="30.75" customHeight="1">
      <c r="A15" s="139">
        <v>5</v>
      </c>
      <c r="B15" s="139">
        <v>0</v>
      </c>
      <c r="C15" s="139">
        <v>0</v>
      </c>
      <c r="D15" s="140" t="s">
        <v>293</v>
      </c>
      <c r="E15" s="139" t="s">
        <v>121</v>
      </c>
      <c r="F15" s="139">
        <v>1</v>
      </c>
      <c r="G15" s="118"/>
      <c r="H15" s="113"/>
      <c r="I15" s="113"/>
      <c r="J15" s="113"/>
      <c r="K15" s="113"/>
      <c r="L15" s="113"/>
      <c r="M15" s="113"/>
      <c r="N15" s="113"/>
      <c r="O15" s="113"/>
      <c r="P15" s="117"/>
      <c r="Q15" s="113" t="e">
        <f>ROUND(AVERAGE(H15:O15),2)</f>
        <v>#DIV/0!</v>
      </c>
      <c r="R15" s="117"/>
      <c r="S15" s="113" t="e">
        <f>Q15*F15</f>
        <v>#DIV/0!</v>
      </c>
      <c r="T15" s="118"/>
      <c r="U15" s="184">
        <v>9403</v>
      </c>
      <c r="V15" s="185">
        <v>0.1</v>
      </c>
      <c r="W15" s="294" t="e">
        <f>S15*V15</f>
        <v>#DIV/0!</v>
      </c>
      <c r="X15" s="294" t="e">
        <f>W15/12</f>
        <v>#DIV/0!</v>
      </c>
      <c r="Y15" s="235"/>
    </row>
    <row r="16" spans="1:28" ht="38.25">
      <c r="A16" s="141" t="s">
        <v>114</v>
      </c>
      <c r="B16" s="141" t="s">
        <v>115</v>
      </c>
      <c r="C16" s="141" t="s">
        <v>116</v>
      </c>
      <c r="D16" s="141" t="s">
        <v>98</v>
      </c>
      <c r="E16" s="141" t="s">
        <v>117</v>
      </c>
      <c r="F16" s="141" t="s">
        <v>100</v>
      </c>
      <c r="G16" s="182"/>
      <c r="H16" s="110"/>
      <c r="I16" s="110"/>
      <c r="J16" s="110"/>
      <c r="K16" s="110"/>
      <c r="L16" s="110"/>
      <c r="M16" s="110"/>
      <c r="N16" s="110"/>
      <c r="O16" s="110"/>
      <c r="P16" s="114"/>
      <c r="Q16" s="116" t="s">
        <v>181</v>
      </c>
      <c r="R16" s="114"/>
      <c r="S16" s="116" t="s">
        <v>193</v>
      </c>
      <c r="T16" s="182"/>
      <c r="U16" s="186" t="s">
        <v>262</v>
      </c>
      <c r="V16" s="183" t="s">
        <v>123</v>
      </c>
      <c r="W16" s="116" t="s">
        <v>124</v>
      </c>
      <c r="X16" s="116" t="s">
        <v>348</v>
      </c>
      <c r="Y16" s="108"/>
    </row>
    <row r="17" spans="1:38" s="163" customFormat="1" ht="32.25" customHeight="1">
      <c r="A17" s="139">
        <v>6</v>
      </c>
      <c r="B17" s="139">
        <v>0</v>
      </c>
      <c r="C17" s="139">
        <v>0</v>
      </c>
      <c r="D17" s="140" t="s">
        <v>294</v>
      </c>
      <c r="E17" s="139" t="s">
        <v>121</v>
      </c>
      <c r="F17" s="139">
        <v>2</v>
      </c>
      <c r="G17" s="118"/>
      <c r="H17" s="113"/>
      <c r="I17" s="113"/>
      <c r="J17" s="113"/>
      <c r="K17" s="113"/>
      <c r="L17" s="113"/>
      <c r="M17" s="113"/>
      <c r="N17" s="113"/>
      <c r="O17" s="113"/>
      <c r="P17" s="117"/>
      <c r="Q17" s="113" t="e">
        <f>ROUND(AVERAGE(H17:O17),2)</f>
        <v>#DIV/0!</v>
      </c>
      <c r="R17" s="117"/>
      <c r="S17" s="113" t="e">
        <f>Q17*F17</f>
        <v>#DIV/0!</v>
      </c>
      <c r="T17" s="118"/>
      <c r="U17" s="184">
        <v>9403</v>
      </c>
      <c r="V17" s="185">
        <v>0.2</v>
      </c>
      <c r="W17" s="294" t="e">
        <f>S17*V17</f>
        <v>#DIV/0!</v>
      </c>
      <c r="X17" s="294" t="e">
        <f>W17/12</f>
        <v>#DIV/0!</v>
      </c>
      <c r="Y17" s="235"/>
    </row>
    <row r="18" spans="1:38" ht="38.25">
      <c r="A18" s="141" t="s">
        <v>114</v>
      </c>
      <c r="B18" s="141" t="s">
        <v>115</v>
      </c>
      <c r="C18" s="141" t="s">
        <v>116</v>
      </c>
      <c r="D18" s="141" t="s">
        <v>98</v>
      </c>
      <c r="E18" s="141" t="s">
        <v>117</v>
      </c>
      <c r="F18" s="141" t="s">
        <v>100</v>
      </c>
      <c r="G18" s="182"/>
      <c r="H18" s="110"/>
      <c r="I18" s="110"/>
      <c r="J18" s="110"/>
      <c r="K18" s="110"/>
      <c r="L18" s="110"/>
      <c r="M18" s="110"/>
      <c r="N18" s="110"/>
      <c r="O18" s="110"/>
      <c r="P18" s="114"/>
      <c r="Q18" s="116" t="s">
        <v>181</v>
      </c>
      <c r="R18" s="114"/>
      <c r="S18" s="116" t="s">
        <v>193</v>
      </c>
      <c r="T18" s="182"/>
      <c r="U18" s="186" t="s">
        <v>262</v>
      </c>
      <c r="V18" s="183" t="s">
        <v>123</v>
      </c>
      <c r="W18" s="116" t="s">
        <v>124</v>
      </c>
      <c r="X18" s="116" t="s">
        <v>348</v>
      </c>
      <c r="Y18" s="108"/>
    </row>
    <row r="19" spans="1:38" s="163" customFormat="1" ht="72.75" customHeight="1">
      <c r="A19" s="139">
        <v>7</v>
      </c>
      <c r="B19" s="139">
        <v>0</v>
      </c>
      <c r="C19" s="139">
        <v>0</v>
      </c>
      <c r="D19" s="140" t="s">
        <v>295</v>
      </c>
      <c r="E19" s="139" t="s">
        <v>121</v>
      </c>
      <c r="F19" s="139">
        <v>1</v>
      </c>
      <c r="G19" s="118"/>
      <c r="H19" s="113"/>
      <c r="I19" s="113"/>
      <c r="J19" s="113"/>
      <c r="K19" s="113"/>
      <c r="L19" s="113"/>
      <c r="M19" s="113"/>
      <c r="N19" s="113"/>
      <c r="O19" s="113"/>
      <c r="P19" s="117"/>
      <c r="Q19" s="113" t="e">
        <f>ROUND(AVERAGE(H19:O19),2)</f>
        <v>#DIV/0!</v>
      </c>
      <c r="R19" s="117"/>
      <c r="S19" s="113" t="e">
        <f>Q19*F19</f>
        <v>#DIV/0!</v>
      </c>
      <c r="T19" s="118"/>
      <c r="U19" s="184">
        <v>9403</v>
      </c>
      <c r="V19" s="185">
        <v>0.2</v>
      </c>
      <c r="W19" s="294" t="e">
        <f>S19*V19</f>
        <v>#DIV/0!</v>
      </c>
      <c r="X19" s="294" t="e">
        <f>W19/12</f>
        <v>#DIV/0!</v>
      </c>
      <c r="Y19" s="235"/>
    </row>
    <row r="20" spans="1:38" ht="38.25">
      <c r="A20" s="141" t="s">
        <v>114</v>
      </c>
      <c r="B20" s="141" t="s">
        <v>115</v>
      </c>
      <c r="C20" s="141" t="s">
        <v>116</v>
      </c>
      <c r="D20" s="141" t="s">
        <v>98</v>
      </c>
      <c r="E20" s="141" t="s">
        <v>117</v>
      </c>
      <c r="F20" s="141" t="s">
        <v>100</v>
      </c>
      <c r="G20" s="182"/>
      <c r="H20" s="110"/>
      <c r="I20" s="110"/>
      <c r="J20" s="110"/>
      <c r="K20" s="110"/>
      <c r="L20" s="110"/>
      <c r="M20" s="110"/>
      <c r="N20" s="110"/>
      <c r="O20" s="110"/>
      <c r="P20" s="114"/>
      <c r="Q20" s="116" t="s">
        <v>181</v>
      </c>
      <c r="R20" s="114"/>
      <c r="S20" s="116" t="s">
        <v>193</v>
      </c>
      <c r="T20" s="182"/>
      <c r="U20" s="187" t="s">
        <v>262</v>
      </c>
      <c r="V20" s="188" t="s">
        <v>123</v>
      </c>
      <c r="W20" s="142" t="s">
        <v>124</v>
      </c>
      <c r="X20" s="116" t="s">
        <v>348</v>
      </c>
      <c r="Y20" s="108"/>
    </row>
    <row r="21" spans="1:38" s="163" customFormat="1" ht="57.75" customHeight="1">
      <c r="A21" s="139">
        <v>8</v>
      </c>
      <c r="B21" s="139">
        <v>0</v>
      </c>
      <c r="C21" s="139">
        <v>0</v>
      </c>
      <c r="D21" s="140" t="s">
        <v>296</v>
      </c>
      <c r="E21" s="139" t="s">
        <v>122</v>
      </c>
      <c r="F21" s="139">
        <v>6</v>
      </c>
      <c r="G21" s="118"/>
      <c r="H21" s="113"/>
      <c r="I21" s="113"/>
      <c r="J21" s="113"/>
      <c r="K21" s="113"/>
      <c r="L21" s="113"/>
      <c r="M21" s="113"/>
      <c r="N21" s="113"/>
      <c r="O21" s="113"/>
      <c r="P21" s="117"/>
      <c r="Q21" s="113" t="e">
        <f>ROUND(AVERAGE(H21:O21),2)</f>
        <v>#DIV/0!</v>
      </c>
      <c r="R21" s="117"/>
      <c r="S21" s="113" t="e">
        <f>Q21*F21</f>
        <v>#DIV/0!</v>
      </c>
      <c r="T21" s="118"/>
      <c r="U21" s="189">
        <v>9403</v>
      </c>
      <c r="V21" s="190">
        <v>0.2</v>
      </c>
      <c r="W21" s="294" t="e">
        <f>S21*V21</f>
        <v>#DIV/0!</v>
      </c>
      <c r="X21" s="294" t="e">
        <f>W21/12</f>
        <v>#DIV/0!</v>
      </c>
      <c r="Y21" s="132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</row>
    <row r="22" spans="1:38" ht="5.25" customHeight="1">
      <c r="A22" s="118"/>
      <c r="B22" s="118"/>
      <c r="C22" s="118"/>
      <c r="D22" s="119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91"/>
      <c r="V22" s="192"/>
      <c r="W22" s="193"/>
      <c r="X22" s="193"/>
      <c r="Y22" s="132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</row>
    <row r="23" spans="1:38" ht="15.75">
      <c r="A23" s="373" t="s">
        <v>83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5"/>
      <c r="R23" s="135"/>
      <c r="S23" s="134" t="e">
        <f>SUM(S6:S21)</f>
        <v>#DIV/0!</v>
      </c>
      <c r="T23" s="135"/>
      <c r="U23" s="135"/>
      <c r="V23" s="194"/>
      <c r="W23" s="135"/>
      <c r="X23" s="135"/>
      <c r="Y23" s="132"/>
      <c r="Z23" s="132"/>
      <c r="AA23" s="132"/>
      <c r="AB23" s="132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</row>
    <row r="24" spans="1:38" ht="15.75">
      <c r="A24" s="106"/>
      <c r="B24" s="106"/>
      <c r="C24" s="106"/>
      <c r="D24" s="133"/>
      <c r="E24" s="108"/>
      <c r="F24" s="108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08"/>
      <c r="V24" s="195"/>
      <c r="W24" s="108"/>
      <c r="X24" s="108"/>
      <c r="Y24" s="196"/>
      <c r="Z24" s="196"/>
      <c r="AA24" s="108"/>
      <c r="AB24" s="108"/>
    </row>
    <row r="25" spans="1:38" ht="15.75" customHeight="1">
      <c r="A25" s="376" t="s">
        <v>125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8"/>
      <c r="X25" s="197" t="e">
        <f>SUM(W6:W21)</f>
        <v>#DIV/0!</v>
      </c>
      <c r="Y25" s="196"/>
      <c r="Z25" s="196"/>
      <c r="AA25" s="108"/>
      <c r="AB25" s="108"/>
    </row>
    <row r="26" spans="1:38" ht="15.75" customHeight="1">
      <c r="A26" s="376" t="s">
        <v>126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8"/>
      <c r="X26" s="198" t="e">
        <f>(X25/12)*6</f>
        <v>#DIV/0!</v>
      </c>
      <c r="Y26" s="196"/>
      <c r="Z26" s="196"/>
      <c r="AA26" s="108"/>
      <c r="AB26" s="108"/>
    </row>
    <row r="27" spans="1:38" ht="15.75" customHeight="1">
      <c r="A27" s="376" t="s">
        <v>266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8"/>
      <c r="X27" s="198" t="e">
        <f>X26/5</f>
        <v>#DIV/0!</v>
      </c>
      <c r="Y27" s="108"/>
      <c r="Z27" s="108"/>
      <c r="AA27" s="108"/>
      <c r="AB27" s="108"/>
    </row>
    <row r="29" spans="1:38" ht="15">
      <c r="A29" s="199"/>
      <c r="B29" s="177"/>
    </row>
    <row r="30" spans="1:38">
      <c r="A30" s="284"/>
      <c r="B30" s="177"/>
    </row>
  </sheetData>
  <mergeCells count="10">
    <mergeCell ref="A23:Q23"/>
    <mergeCell ref="A25:W25"/>
    <mergeCell ref="A26:W26"/>
    <mergeCell ref="A27:W27"/>
    <mergeCell ref="A1:R1"/>
    <mergeCell ref="A2:X2"/>
    <mergeCell ref="H5:I5"/>
    <mergeCell ref="J5:K5"/>
    <mergeCell ref="L5:M5"/>
    <mergeCell ref="N5:O5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E16" sqref="E16"/>
    </sheetView>
  </sheetViews>
  <sheetFormatPr defaultRowHeight="15"/>
  <cols>
    <col min="1" max="1" width="15.625" style="19" customWidth="1"/>
    <col min="2" max="2" width="50.625" style="19" customWidth="1"/>
    <col min="3" max="4" width="15.625" style="19" customWidth="1"/>
    <col min="5" max="5" width="14.125" bestFit="1" customWidth="1"/>
  </cols>
  <sheetData>
    <row r="1" spans="1:5">
      <c r="A1" s="6" t="s">
        <v>138</v>
      </c>
      <c r="B1" s="6" t="s">
        <v>140</v>
      </c>
      <c r="C1" s="6" t="s">
        <v>139</v>
      </c>
      <c r="D1" s="6" t="s">
        <v>127</v>
      </c>
    </row>
    <row r="2" spans="1:5" ht="14.25">
      <c r="A2" s="7">
        <v>1</v>
      </c>
      <c r="B2" s="8" t="s">
        <v>129</v>
      </c>
      <c r="C2" s="9">
        <v>1980000</v>
      </c>
      <c r="D2" s="10">
        <f>1-C2/2242670.4</f>
        <v>0.11712394295657536</v>
      </c>
      <c r="E2" s="5"/>
    </row>
    <row r="3" spans="1:5" ht="14.25">
      <c r="A3" s="11">
        <v>2</v>
      </c>
      <c r="B3" s="12" t="s">
        <v>130</v>
      </c>
      <c r="C3" s="13">
        <v>1987000</v>
      </c>
      <c r="D3" s="14">
        <f t="shared" ref="D3:D10" si="0">1-C3/2242670.4</f>
        <v>0.11400266396702785</v>
      </c>
    </row>
    <row r="4" spans="1:5" ht="14.25">
      <c r="A4" s="7">
        <v>3</v>
      </c>
      <c r="B4" s="8" t="s">
        <v>131</v>
      </c>
      <c r="C4" s="9">
        <v>1999052.66</v>
      </c>
      <c r="D4" s="10">
        <f t="shared" si="0"/>
        <v>0.10862841904900511</v>
      </c>
    </row>
    <row r="5" spans="1:5" ht="14.25">
      <c r="A5" s="15">
        <v>4</v>
      </c>
      <c r="B5" s="16" t="s">
        <v>132</v>
      </c>
      <c r="C5" s="17">
        <v>2009463.62</v>
      </c>
      <c r="D5" s="18">
        <f t="shared" si="0"/>
        <v>0.10398620323343089</v>
      </c>
    </row>
    <row r="6" spans="1:5" ht="14.25">
      <c r="A6" s="7">
        <v>5</v>
      </c>
      <c r="B6" s="8" t="s">
        <v>133</v>
      </c>
      <c r="C6" s="9">
        <v>2018403.36</v>
      </c>
      <c r="D6" s="10">
        <f t="shared" si="0"/>
        <v>9.9999999999999867E-2</v>
      </c>
    </row>
    <row r="7" spans="1:5" ht="14.25">
      <c r="A7" s="15">
        <v>6</v>
      </c>
      <c r="B7" s="16" t="s">
        <v>134</v>
      </c>
      <c r="C7" s="17">
        <v>2081198.13</v>
      </c>
      <c r="D7" s="18">
        <f t="shared" si="0"/>
        <v>7.2000000535076381E-2</v>
      </c>
    </row>
    <row r="8" spans="1:5" ht="14.25">
      <c r="A8" s="7">
        <v>7</v>
      </c>
      <c r="B8" s="8" t="s">
        <v>135</v>
      </c>
      <c r="C8" s="9">
        <v>2200000</v>
      </c>
      <c r="D8" s="10">
        <f t="shared" si="0"/>
        <v>1.9026603285083654E-2</v>
      </c>
    </row>
    <row r="9" spans="1:5" ht="14.25">
      <c r="A9" s="15">
        <v>8</v>
      </c>
      <c r="B9" s="16" t="s">
        <v>136</v>
      </c>
      <c r="C9" s="17">
        <v>2241000</v>
      </c>
      <c r="D9" s="18">
        <f t="shared" si="0"/>
        <v>7.4482634630568256E-4</v>
      </c>
    </row>
    <row r="10" spans="1:5" ht="14.25">
      <c r="A10" s="7">
        <v>9</v>
      </c>
      <c r="B10" s="8" t="s">
        <v>137</v>
      </c>
      <c r="C10" s="9">
        <v>2242670.4</v>
      </c>
      <c r="D10" s="10">
        <f t="shared" si="0"/>
        <v>0</v>
      </c>
    </row>
    <row r="12" spans="1:5">
      <c r="A12" s="33" t="s">
        <v>138</v>
      </c>
      <c r="B12" s="33" t="s">
        <v>141</v>
      </c>
      <c r="C12" s="33" t="s">
        <v>139</v>
      </c>
      <c r="D12" s="33" t="s">
        <v>127</v>
      </c>
    </row>
    <row r="13" spans="1:5" ht="14.25">
      <c r="A13" s="21">
        <v>1</v>
      </c>
      <c r="B13" s="22" t="s">
        <v>129</v>
      </c>
      <c r="C13" s="34">
        <v>261600</v>
      </c>
      <c r="D13" s="24">
        <f t="shared" ref="D13:D21" si="1">1-C13/308217.756734694</f>
        <v>0.15124941933446545</v>
      </c>
    </row>
    <row r="14" spans="1:5" ht="14.25">
      <c r="A14" s="29">
        <v>2</v>
      </c>
      <c r="B14" s="30" t="s">
        <v>130</v>
      </c>
      <c r="C14" s="35">
        <v>286000</v>
      </c>
      <c r="D14" s="32">
        <f t="shared" si="1"/>
        <v>7.2084609822848367E-2</v>
      </c>
    </row>
    <row r="15" spans="1:5" ht="14.25">
      <c r="A15" s="21">
        <v>3</v>
      </c>
      <c r="B15" s="22" t="s">
        <v>134</v>
      </c>
      <c r="C15" s="34">
        <v>286026.15000000002</v>
      </c>
      <c r="D15" s="24">
        <f t="shared" si="1"/>
        <v>7.1999767209375731E-2</v>
      </c>
    </row>
    <row r="16" spans="1:5" ht="14.25">
      <c r="A16" s="25">
        <v>4</v>
      </c>
      <c r="B16" s="26" t="s">
        <v>131</v>
      </c>
      <c r="C16" s="36">
        <v>289037.77</v>
      </c>
      <c r="D16" s="28">
        <f t="shared" si="1"/>
        <v>6.2228688372434116E-2</v>
      </c>
    </row>
    <row r="17" spans="1:4" ht="14.25">
      <c r="A17" s="21">
        <v>5</v>
      </c>
      <c r="B17" s="22" t="s">
        <v>136</v>
      </c>
      <c r="C17" s="34">
        <v>308000</v>
      </c>
      <c r="D17" s="24">
        <f t="shared" si="1"/>
        <v>7.0650288614437784E-4</v>
      </c>
    </row>
    <row r="18" spans="1:4" ht="14.25">
      <c r="A18" s="25">
        <v>6</v>
      </c>
      <c r="B18" s="26" t="s">
        <v>135</v>
      </c>
      <c r="C18" s="36">
        <v>308215</v>
      </c>
      <c r="D18" s="28">
        <f t="shared" si="1"/>
        <v>8.9441138083623528E-6</v>
      </c>
    </row>
    <row r="19" spans="1:4" ht="14.25">
      <c r="A19" s="21">
        <v>7</v>
      </c>
      <c r="B19" s="22" t="s">
        <v>137</v>
      </c>
      <c r="C19" s="34">
        <v>308217.71999999997</v>
      </c>
      <c r="D19" s="24">
        <f t="shared" si="1"/>
        <v>1.1918422360146508E-7</v>
      </c>
    </row>
    <row r="20" spans="1:4" ht="14.25">
      <c r="A20" s="25">
        <v>8</v>
      </c>
      <c r="B20" s="26" t="s">
        <v>133</v>
      </c>
      <c r="C20" s="36">
        <v>308217.71999999997</v>
      </c>
      <c r="D20" s="28">
        <f t="shared" si="1"/>
        <v>1.1918422360146508E-7</v>
      </c>
    </row>
    <row r="21" spans="1:4" ht="14.25">
      <c r="A21" s="21">
        <v>9</v>
      </c>
      <c r="B21" s="22" t="s">
        <v>132</v>
      </c>
      <c r="C21" s="34">
        <v>308217.76</v>
      </c>
      <c r="D21" s="24">
        <f t="shared" si="1"/>
        <v>-1.0594152888288022E-8</v>
      </c>
    </row>
    <row r="23" spans="1:4">
      <c r="A23" s="20" t="s">
        <v>138</v>
      </c>
      <c r="B23" s="20" t="s">
        <v>142</v>
      </c>
      <c r="C23" s="20" t="s">
        <v>139</v>
      </c>
      <c r="D23" s="20" t="s">
        <v>127</v>
      </c>
    </row>
    <row r="24" spans="1:4" ht="14.25">
      <c r="A24" s="21">
        <v>1</v>
      </c>
      <c r="B24" s="22" t="s">
        <v>129</v>
      </c>
      <c r="C24" s="23">
        <v>126000</v>
      </c>
      <c r="D24" s="24">
        <f t="shared" ref="D24:D32" si="2">1-C24/145618.03107438</f>
        <v>0.13472254039995457</v>
      </c>
    </row>
    <row r="25" spans="1:4" ht="14.25">
      <c r="A25" s="25">
        <v>2</v>
      </c>
      <c r="B25" s="26" t="s">
        <v>131</v>
      </c>
      <c r="C25" s="27">
        <v>131042.15</v>
      </c>
      <c r="D25" s="28">
        <f t="shared" si="2"/>
        <v>0.10009667736088823</v>
      </c>
    </row>
    <row r="26" spans="1:4" ht="14.25">
      <c r="A26" s="29">
        <v>3</v>
      </c>
      <c r="B26" s="30" t="s">
        <v>130</v>
      </c>
      <c r="C26" s="31">
        <v>134133</v>
      </c>
      <c r="D26" s="32">
        <f t="shared" si="2"/>
        <v>7.8870940567199344E-2</v>
      </c>
    </row>
    <row r="27" spans="1:4" ht="14.25">
      <c r="A27" s="25">
        <v>4</v>
      </c>
      <c r="B27" s="26" t="s">
        <v>134</v>
      </c>
      <c r="C27" s="27">
        <v>135133.57</v>
      </c>
      <c r="D27" s="28">
        <f t="shared" si="2"/>
        <v>7.1999744791389597E-2</v>
      </c>
    </row>
    <row r="28" spans="1:4" ht="14.25">
      <c r="A28" s="21">
        <v>5</v>
      </c>
      <c r="B28" s="22" t="s">
        <v>136</v>
      </c>
      <c r="C28" s="23">
        <v>145000</v>
      </c>
      <c r="D28" s="24">
        <f t="shared" si="2"/>
        <v>4.244193317408107E-3</v>
      </c>
    </row>
    <row r="29" spans="1:4" ht="14.25">
      <c r="A29" s="25">
        <v>6</v>
      </c>
      <c r="B29" s="26" t="s">
        <v>133</v>
      </c>
      <c r="C29" s="27">
        <v>145607.96</v>
      </c>
      <c r="D29" s="28">
        <f t="shared" si="2"/>
        <v>6.9160902023690518E-5</v>
      </c>
    </row>
    <row r="30" spans="1:4" ht="14.25">
      <c r="A30" s="21">
        <v>7</v>
      </c>
      <c r="B30" s="22" t="s">
        <v>135</v>
      </c>
      <c r="C30" s="23">
        <v>145618</v>
      </c>
      <c r="D30" s="24">
        <f t="shared" si="2"/>
        <v>2.1339651268270643E-7</v>
      </c>
    </row>
    <row r="31" spans="1:4" ht="14.25">
      <c r="A31" s="25">
        <v>8</v>
      </c>
      <c r="B31" s="26" t="s">
        <v>132</v>
      </c>
      <c r="C31" s="27">
        <v>145618.03</v>
      </c>
      <c r="D31" s="28">
        <f t="shared" si="2"/>
        <v>7.3780698217618124E-9</v>
      </c>
    </row>
    <row r="32" spans="1:4" ht="14.25">
      <c r="A32" s="21">
        <v>9</v>
      </c>
      <c r="B32" s="22" t="s">
        <v>137</v>
      </c>
      <c r="C32" s="23">
        <v>145618.07999999999</v>
      </c>
      <c r="D32" s="24">
        <f t="shared" si="2"/>
        <v>-3.3598600124307154E-7</v>
      </c>
    </row>
    <row r="34" spans="1:4">
      <c r="A34" s="20" t="s">
        <v>138</v>
      </c>
      <c r="B34" s="20" t="s">
        <v>143</v>
      </c>
      <c r="C34" s="20" t="s">
        <v>139</v>
      </c>
      <c r="D34" s="20" t="s">
        <v>127</v>
      </c>
    </row>
    <row r="35" spans="1:4" ht="14.25">
      <c r="A35" s="25">
        <v>1</v>
      </c>
      <c r="B35" s="26" t="s">
        <v>129</v>
      </c>
      <c r="C35" s="27">
        <f t="shared" ref="C35:C43" si="3">SUMIF($B$1:$B$32,B35,$C$1:$C$32)</f>
        <v>2367600</v>
      </c>
      <c r="D35" s="28">
        <f>1-C35/2696506.187809</f>
        <v>0.12197494272254827</v>
      </c>
    </row>
    <row r="36" spans="1:4" ht="14.25">
      <c r="A36" s="29">
        <v>3</v>
      </c>
      <c r="B36" s="30" t="s">
        <v>130</v>
      </c>
      <c r="C36" s="31">
        <f t="shared" si="3"/>
        <v>2407133</v>
      </c>
      <c r="D36" s="32">
        <f t="shared" ref="D36:D43" si="4">1-C36/2696506.187809</f>
        <v>0.10731411969950833</v>
      </c>
    </row>
    <row r="37" spans="1:4" ht="14.25">
      <c r="A37" s="25">
        <v>2</v>
      </c>
      <c r="B37" s="26" t="s">
        <v>131</v>
      </c>
      <c r="C37" s="27">
        <f t="shared" si="3"/>
        <v>2419132.5799999996</v>
      </c>
      <c r="D37" s="28">
        <f t="shared" si="4"/>
        <v>0.10286407242935913</v>
      </c>
    </row>
    <row r="38" spans="1:4" ht="14.25">
      <c r="A38" s="21">
        <v>8</v>
      </c>
      <c r="B38" s="22" t="s">
        <v>132</v>
      </c>
      <c r="C38" s="23">
        <f t="shared" si="3"/>
        <v>2463299.4099999997</v>
      </c>
      <c r="D38" s="24">
        <f t="shared" si="4"/>
        <v>8.6484792381837039E-2</v>
      </c>
    </row>
    <row r="39" spans="1:4" ht="14.25">
      <c r="A39" s="25">
        <v>6</v>
      </c>
      <c r="B39" s="26" t="s">
        <v>133</v>
      </c>
      <c r="C39" s="27">
        <f t="shared" si="3"/>
        <v>2472229.04</v>
      </c>
      <c r="D39" s="28">
        <f t="shared" si="4"/>
        <v>8.3173236843647746E-2</v>
      </c>
    </row>
    <row r="40" spans="1:4" ht="14.25">
      <c r="A40" s="21">
        <v>4</v>
      </c>
      <c r="B40" s="22" t="s">
        <v>134</v>
      </c>
      <c r="C40" s="23">
        <f t="shared" si="3"/>
        <v>2502357.8499999996</v>
      </c>
      <c r="D40" s="24">
        <f t="shared" si="4"/>
        <v>7.1999960054514922E-2</v>
      </c>
    </row>
    <row r="41" spans="1:4" ht="14.25">
      <c r="A41" s="25">
        <v>7</v>
      </c>
      <c r="B41" s="26" t="s">
        <v>135</v>
      </c>
      <c r="C41" s="27">
        <f t="shared" si="3"/>
        <v>2653833</v>
      </c>
      <c r="D41" s="28">
        <f t="shared" si="4"/>
        <v>1.5825362464186754E-2</v>
      </c>
    </row>
    <row r="42" spans="1:4" ht="14.25">
      <c r="A42" s="21">
        <v>5</v>
      </c>
      <c r="B42" s="22" t="s">
        <v>136</v>
      </c>
      <c r="C42" s="23">
        <f t="shared" si="3"/>
        <v>2694000</v>
      </c>
      <c r="D42" s="24">
        <f t="shared" si="4"/>
        <v>9.2942038120669146E-4</v>
      </c>
    </row>
    <row r="43" spans="1:4" ht="14.25">
      <c r="A43" s="25">
        <v>9</v>
      </c>
      <c r="B43" s="26" t="s">
        <v>137</v>
      </c>
      <c r="C43" s="27">
        <f t="shared" si="3"/>
        <v>2696506.2</v>
      </c>
      <c r="D43" s="28">
        <f t="shared" si="4"/>
        <v>-4.5210355459346374E-9</v>
      </c>
    </row>
  </sheetData>
  <autoFilter ref="B2:C10"/>
  <sortState ref="A35:D43">
    <sortCondition ref="C35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I160"/>
  <sheetViews>
    <sheetView showGridLines="0" topLeftCell="A142" zoomScaleNormal="100" zoomScaleSheetLayoutView="100" workbookViewId="0">
      <selection activeCell="D40" sqref="D40"/>
    </sheetView>
  </sheetViews>
  <sheetFormatPr defaultRowHeight="14.25"/>
  <cols>
    <col min="1" max="1" width="18.125" style="38" customWidth="1"/>
    <col min="2" max="2" width="50.375" style="38" customWidth="1"/>
    <col min="3" max="3" width="15.125" style="39" customWidth="1"/>
    <col min="4" max="4" width="20.75" style="40" customWidth="1"/>
    <col min="5" max="5" width="9.125" style="1" customWidth="1"/>
    <col min="6" max="21" width="8.5" style="1" customWidth="1"/>
    <col min="22" max="22" width="22.875" style="1" customWidth="1"/>
    <col min="23" max="254" width="8.5" style="1" customWidth="1"/>
    <col min="255" max="255" width="18.875" style="1" customWidth="1"/>
    <col min="256" max="256" width="17.625" style="1" customWidth="1"/>
    <col min="257" max="257" width="56.375" style="1" customWidth="1"/>
    <col min="258" max="258" width="24.875" style="1" customWidth="1"/>
    <col min="259" max="259" width="20.125" style="1" customWidth="1"/>
    <col min="260" max="260" width="11.125" style="1" customWidth="1"/>
    <col min="261" max="261" width="15.375" style="1" customWidth="1"/>
    <col min="262" max="510" width="8.5" style="1" customWidth="1"/>
    <col min="511" max="511" width="18.875" style="1" customWidth="1"/>
    <col min="512" max="512" width="17.625" style="1" customWidth="1"/>
    <col min="513" max="513" width="56.375" style="1" customWidth="1"/>
    <col min="514" max="514" width="24.875" style="1" customWidth="1"/>
    <col min="515" max="515" width="20.125" style="1" customWidth="1"/>
    <col min="516" max="516" width="11.125" style="1" customWidth="1"/>
    <col min="517" max="517" width="15.375" style="1" customWidth="1"/>
    <col min="518" max="766" width="8.5" style="1" customWidth="1"/>
    <col min="767" max="767" width="18.875" style="1" customWidth="1"/>
    <col min="768" max="768" width="17.625" style="1" customWidth="1"/>
    <col min="769" max="769" width="56.375" style="1" customWidth="1"/>
    <col min="770" max="770" width="24.875" style="1" customWidth="1"/>
    <col min="771" max="771" width="20.125" style="1" customWidth="1"/>
    <col min="772" max="772" width="11.125" style="1" customWidth="1"/>
    <col min="773" max="773" width="15.375" style="1" customWidth="1"/>
    <col min="774" max="1022" width="8.5" style="1" customWidth="1"/>
    <col min="1023" max="1023" width="18.875" style="1" customWidth="1"/>
  </cols>
  <sheetData>
    <row r="1" spans="1:4" ht="18.75">
      <c r="A1" s="338" t="s">
        <v>0</v>
      </c>
      <c r="B1" s="338"/>
      <c r="C1" s="338"/>
      <c r="D1" s="338"/>
    </row>
    <row r="2" spans="1:4" ht="15">
      <c r="A2" s="339"/>
      <c r="B2" s="339"/>
      <c r="C2" s="339"/>
      <c r="D2" s="339"/>
    </row>
    <row r="3" spans="1:4">
      <c r="A3" s="323" t="s">
        <v>176</v>
      </c>
      <c r="B3" s="323"/>
      <c r="C3" s="323"/>
      <c r="D3" s="323"/>
    </row>
    <row r="4" spans="1:4">
      <c r="A4" s="37"/>
    </row>
    <row r="5" spans="1:4">
      <c r="A5" s="315" t="s">
        <v>1</v>
      </c>
      <c r="B5" s="315"/>
      <c r="C5" s="315"/>
      <c r="D5" s="41" t="s">
        <v>347</v>
      </c>
    </row>
    <row r="6" spans="1:4">
      <c r="A6" s="315" t="s">
        <v>2</v>
      </c>
      <c r="B6" s="315"/>
      <c r="C6" s="315"/>
      <c r="D6" s="41" t="s">
        <v>177</v>
      </c>
    </row>
    <row r="7" spans="1:4">
      <c r="A7" s="42"/>
      <c r="B7" s="42"/>
      <c r="C7" s="43"/>
    </row>
    <row r="8" spans="1:4">
      <c r="A8" s="44"/>
    </row>
    <row r="10" spans="1:4" ht="13.5" customHeight="1">
      <c r="A10" s="340" t="s">
        <v>3</v>
      </c>
      <c r="B10" s="340"/>
      <c r="C10" s="340"/>
      <c r="D10" s="340"/>
    </row>
    <row r="11" spans="1:4">
      <c r="A11" s="41" t="s">
        <v>4</v>
      </c>
      <c r="B11" s="336" t="s">
        <v>5</v>
      </c>
      <c r="C11" s="337"/>
      <c r="D11" s="41" t="s">
        <v>177</v>
      </c>
    </row>
    <row r="12" spans="1:4">
      <c r="A12" s="41" t="s">
        <v>6</v>
      </c>
      <c r="B12" s="335" t="s">
        <v>7</v>
      </c>
      <c r="C12" s="335"/>
      <c r="D12" s="41" t="s">
        <v>101</v>
      </c>
    </row>
    <row r="13" spans="1:4" ht="30" customHeight="1">
      <c r="A13" s="41" t="s">
        <v>8</v>
      </c>
      <c r="B13" s="335" t="s">
        <v>9</v>
      </c>
      <c r="C13" s="335"/>
      <c r="D13" s="286" t="s">
        <v>356</v>
      </c>
    </row>
    <row r="14" spans="1:4">
      <c r="A14" s="41" t="s">
        <v>10</v>
      </c>
      <c r="B14" s="335" t="s">
        <v>11</v>
      </c>
      <c r="C14" s="335"/>
      <c r="D14" s="41">
        <v>6</v>
      </c>
    </row>
    <row r="16" spans="1:4">
      <c r="A16" s="319" t="s">
        <v>12</v>
      </c>
      <c r="B16" s="319"/>
      <c r="C16" s="319"/>
      <c r="D16" s="319"/>
    </row>
    <row r="17" spans="1:4" ht="25.5">
      <c r="A17" s="45" t="s">
        <v>13</v>
      </c>
      <c r="B17" s="316" t="s">
        <v>14</v>
      </c>
      <c r="C17" s="316"/>
      <c r="D17" s="45" t="s">
        <v>15</v>
      </c>
    </row>
    <row r="18" spans="1:4" ht="25.5">
      <c r="A18" s="41" t="str">
        <f>A3</f>
        <v>COORDENADOR TÉCNICO - 44h</v>
      </c>
      <c r="B18" s="335" t="s">
        <v>16</v>
      </c>
      <c r="C18" s="335"/>
      <c r="D18" s="41">
        <v>1</v>
      </c>
    </row>
    <row r="20" spans="1:4">
      <c r="A20" s="317" t="s">
        <v>17</v>
      </c>
      <c r="B20" s="317"/>
      <c r="C20" s="317"/>
      <c r="D20" s="317"/>
    </row>
    <row r="21" spans="1:4">
      <c r="A21" s="319" t="s">
        <v>18</v>
      </c>
      <c r="B21" s="319"/>
      <c r="C21" s="319"/>
      <c r="D21" s="319"/>
    </row>
    <row r="22" spans="1:4" ht="15.75" customHeight="1">
      <c r="A22" s="316" t="s">
        <v>19</v>
      </c>
      <c r="B22" s="316"/>
      <c r="C22" s="316"/>
      <c r="D22" s="316"/>
    </row>
    <row r="23" spans="1:4" ht="25.5">
      <c r="A23" s="46">
        <v>1</v>
      </c>
      <c r="B23" s="315" t="s">
        <v>20</v>
      </c>
      <c r="C23" s="315"/>
      <c r="D23" s="46" t="str">
        <f>A18</f>
        <v>COORDENADOR TÉCNICO - 44h</v>
      </c>
    </row>
    <row r="24" spans="1:4">
      <c r="A24" s="41">
        <v>2</v>
      </c>
      <c r="B24" s="315" t="s">
        <v>21</v>
      </c>
      <c r="C24" s="315"/>
      <c r="D24" s="41">
        <v>1427</v>
      </c>
    </row>
    <row r="25" spans="1:4">
      <c r="A25" s="41">
        <v>3</v>
      </c>
      <c r="B25" s="315" t="s">
        <v>119</v>
      </c>
      <c r="C25" s="315"/>
      <c r="D25" s="218">
        <f>'% LUCRO, DOA e SALÁRIO'!J6</f>
        <v>0</v>
      </c>
    </row>
    <row r="26" spans="1:4" ht="25.5">
      <c r="A26" s="41">
        <v>4</v>
      </c>
      <c r="B26" s="315" t="s">
        <v>22</v>
      </c>
      <c r="C26" s="315"/>
      <c r="D26" s="41" t="str">
        <f>A3</f>
        <v>COORDENADOR TÉCNICO - 44h</v>
      </c>
    </row>
    <row r="27" spans="1:4">
      <c r="A27" s="41">
        <v>5</v>
      </c>
      <c r="B27" s="315" t="s">
        <v>23</v>
      </c>
      <c r="C27" s="315"/>
      <c r="D27" s="212">
        <v>44197</v>
      </c>
    </row>
    <row r="28" spans="1:4" ht="15">
      <c r="A28" s="334"/>
      <c r="B28" s="334"/>
      <c r="C28" s="334"/>
    </row>
    <row r="29" spans="1:4">
      <c r="A29" s="319" t="s">
        <v>24</v>
      </c>
      <c r="B29" s="319"/>
      <c r="C29" s="319"/>
      <c r="D29" s="319"/>
    </row>
    <row r="30" spans="1:4">
      <c r="A30" s="45">
        <v>1</v>
      </c>
      <c r="B30" s="316" t="s">
        <v>25</v>
      </c>
      <c r="C30" s="316"/>
      <c r="D30" s="45" t="s">
        <v>26</v>
      </c>
    </row>
    <row r="31" spans="1:4">
      <c r="A31" s="41" t="s">
        <v>27</v>
      </c>
      <c r="B31" s="322" t="s">
        <v>28</v>
      </c>
      <c r="C31" s="322"/>
      <c r="D31" s="213">
        <f>D25</f>
        <v>0</v>
      </c>
    </row>
    <row r="32" spans="1:4">
      <c r="A32" s="41" t="s">
        <v>6</v>
      </c>
      <c r="B32" s="322" t="s">
        <v>144</v>
      </c>
      <c r="C32" s="322"/>
      <c r="D32" s="48" t="s">
        <v>177</v>
      </c>
    </row>
    <row r="33" spans="1:5" ht="18" customHeight="1">
      <c r="A33" s="41" t="s">
        <v>8</v>
      </c>
      <c r="B33" s="322" t="s">
        <v>374</v>
      </c>
      <c r="C33" s="322"/>
      <c r="D33" s="213">
        <f>1100*40%</f>
        <v>440</v>
      </c>
      <c r="E33" s="2"/>
    </row>
    <row r="34" spans="1:5" ht="45" customHeight="1">
      <c r="A34" s="41" t="s">
        <v>10</v>
      </c>
      <c r="B34" s="322" t="s">
        <v>145</v>
      </c>
      <c r="C34" s="322"/>
      <c r="D34" s="49" t="s">
        <v>177</v>
      </c>
      <c r="E34" s="3"/>
    </row>
    <row r="35" spans="1:5" ht="38.25" customHeight="1">
      <c r="A35" s="41" t="s">
        <v>29</v>
      </c>
      <c r="B35" s="322" t="s">
        <v>146</v>
      </c>
      <c r="C35" s="322"/>
      <c r="D35" s="49" t="s">
        <v>177</v>
      </c>
      <c r="E35" s="3"/>
    </row>
    <row r="36" spans="1:5" ht="39" customHeight="1">
      <c r="A36" s="41" t="s">
        <v>30</v>
      </c>
      <c r="B36" s="322" t="s">
        <v>147</v>
      </c>
      <c r="C36" s="322"/>
      <c r="D36" s="49" t="s">
        <v>177</v>
      </c>
      <c r="E36" s="3"/>
    </row>
    <row r="37" spans="1:5">
      <c r="A37" s="41" t="s">
        <v>31</v>
      </c>
      <c r="B37" s="322" t="s">
        <v>358</v>
      </c>
      <c r="C37" s="322"/>
      <c r="D37" s="213"/>
      <c r="E37" s="3"/>
    </row>
    <row r="38" spans="1:5">
      <c r="A38" s="41" t="s">
        <v>32</v>
      </c>
      <c r="B38" s="322" t="s">
        <v>357</v>
      </c>
      <c r="C38" s="322"/>
      <c r="D38" s="213"/>
    </row>
    <row r="39" spans="1:5">
      <c r="A39" s="41" t="s">
        <v>33</v>
      </c>
      <c r="B39" s="332"/>
      <c r="C39" s="333"/>
      <c r="D39" s="49"/>
    </row>
    <row r="40" spans="1:5">
      <c r="A40" s="50"/>
      <c r="B40" s="316" t="s">
        <v>120</v>
      </c>
      <c r="C40" s="316"/>
      <c r="D40" s="51"/>
    </row>
    <row r="41" spans="1:5">
      <c r="A41" s="329" t="s">
        <v>148</v>
      </c>
      <c r="B41" s="329"/>
      <c r="C41" s="329"/>
      <c r="D41" s="329"/>
    </row>
    <row r="42" spans="1:5">
      <c r="A42" s="331"/>
      <c r="B42" s="331"/>
      <c r="C42" s="331"/>
      <c r="D42" s="331"/>
    </row>
    <row r="43" spans="1:5" ht="22.5" customHeight="1">
      <c r="A43" s="323" t="s">
        <v>34</v>
      </c>
      <c r="B43" s="323"/>
      <c r="C43" s="323"/>
      <c r="D43" s="323"/>
    </row>
    <row r="44" spans="1:5">
      <c r="A44" s="321" t="s">
        <v>35</v>
      </c>
      <c r="B44" s="321"/>
      <c r="C44" s="321"/>
      <c r="D44" s="52"/>
    </row>
    <row r="45" spans="1:5">
      <c r="A45" s="45" t="s">
        <v>36</v>
      </c>
      <c r="B45" s="316" t="s">
        <v>37</v>
      </c>
      <c r="C45" s="316"/>
      <c r="D45" s="45" t="s">
        <v>26</v>
      </c>
    </row>
    <row r="46" spans="1:5">
      <c r="A46" s="41" t="s">
        <v>27</v>
      </c>
      <c r="B46" s="53" t="s">
        <v>149</v>
      </c>
      <c r="C46" s="54" t="s">
        <v>38</v>
      </c>
      <c r="D46" s="48">
        <f>(D40*0.0833)</f>
        <v>0</v>
      </c>
    </row>
    <row r="47" spans="1:5">
      <c r="A47" s="41" t="s">
        <v>6</v>
      </c>
      <c r="B47" s="53" t="s">
        <v>150</v>
      </c>
      <c r="C47" s="54" t="s">
        <v>38</v>
      </c>
      <c r="D47" s="48">
        <f>(D40*0.121)</f>
        <v>0</v>
      </c>
    </row>
    <row r="48" spans="1:5">
      <c r="A48" s="314" t="s">
        <v>39</v>
      </c>
      <c r="B48" s="314"/>
      <c r="C48" s="314"/>
      <c r="D48" s="55">
        <f>SUM(D46:D47)</f>
        <v>0</v>
      </c>
    </row>
    <row r="49" spans="1:7" ht="26.25" customHeight="1">
      <c r="A49" s="41" t="s">
        <v>8</v>
      </c>
      <c r="B49" s="53" t="s">
        <v>151</v>
      </c>
      <c r="C49" s="54" t="s">
        <v>38</v>
      </c>
      <c r="D49" s="48">
        <f>(D46+D47)*C65</f>
        <v>0</v>
      </c>
      <c r="G49" s="381"/>
    </row>
    <row r="50" spans="1:7">
      <c r="A50" s="316" t="s">
        <v>40</v>
      </c>
      <c r="B50" s="316"/>
      <c r="C50" s="316"/>
      <c r="D50" s="51">
        <f>D48+D49</f>
        <v>0</v>
      </c>
    </row>
    <row r="51" spans="1:7" ht="27.75" customHeight="1">
      <c r="A51" s="329" t="s">
        <v>152</v>
      </c>
      <c r="B51" s="329"/>
      <c r="C51" s="329"/>
      <c r="D51" s="329"/>
    </row>
    <row r="52" spans="1:7" ht="31.5" customHeight="1">
      <c r="A52" s="328" t="s">
        <v>153</v>
      </c>
      <c r="B52" s="328"/>
      <c r="C52" s="328"/>
      <c r="D52" s="328"/>
    </row>
    <row r="53" spans="1:7" ht="30.75" customHeight="1">
      <c r="A53" s="328" t="s">
        <v>332</v>
      </c>
      <c r="B53" s="328"/>
      <c r="C53" s="328"/>
      <c r="D53" s="328"/>
    </row>
    <row r="54" spans="1:7" ht="12.75" customHeight="1">
      <c r="A54" s="56"/>
      <c r="B54" s="56"/>
      <c r="C54" s="52"/>
      <c r="D54" s="52"/>
    </row>
    <row r="55" spans="1:7">
      <c r="A55" s="326" t="s">
        <v>41</v>
      </c>
      <c r="B55" s="326"/>
      <c r="C55" s="326"/>
      <c r="D55" s="326"/>
    </row>
    <row r="56" spans="1:7">
      <c r="A56" s="45" t="s">
        <v>42</v>
      </c>
      <c r="B56" s="57" t="s">
        <v>43</v>
      </c>
      <c r="C56" s="45" t="s">
        <v>44</v>
      </c>
      <c r="D56" s="45" t="s">
        <v>26</v>
      </c>
    </row>
    <row r="57" spans="1:7">
      <c r="A57" s="41" t="s">
        <v>27</v>
      </c>
      <c r="B57" s="53" t="s">
        <v>45</v>
      </c>
      <c r="C57" s="277">
        <v>0.2</v>
      </c>
      <c r="D57" s="278">
        <f t="shared" ref="D57:D64" si="0">C57*$D$40</f>
        <v>0</v>
      </c>
    </row>
    <row r="58" spans="1:7">
      <c r="A58" s="41" t="s">
        <v>6</v>
      </c>
      <c r="B58" s="53" t="s">
        <v>46</v>
      </c>
      <c r="C58" s="74">
        <v>2.5000000000000001E-2</v>
      </c>
      <c r="D58" s="48">
        <f t="shared" si="0"/>
        <v>0</v>
      </c>
    </row>
    <row r="59" spans="1:7">
      <c r="A59" s="41" t="s">
        <v>8</v>
      </c>
      <c r="B59" s="53" t="s">
        <v>303</v>
      </c>
      <c r="C59" s="214">
        <v>0.06</v>
      </c>
      <c r="D59" s="213">
        <f t="shared" si="0"/>
        <v>0</v>
      </c>
    </row>
    <row r="60" spans="1:7">
      <c r="A60" s="41" t="s">
        <v>10</v>
      </c>
      <c r="B60" s="53" t="s">
        <v>47</v>
      </c>
      <c r="C60" s="74">
        <v>1.4999999999999999E-2</v>
      </c>
      <c r="D60" s="48">
        <f>C60*$D$40</f>
        <v>0</v>
      </c>
    </row>
    <row r="61" spans="1:7">
      <c r="A61" s="41" t="s">
        <v>29</v>
      </c>
      <c r="B61" s="53" t="s">
        <v>48</v>
      </c>
      <c r="C61" s="74">
        <v>0.01</v>
      </c>
      <c r="D61" s="48">
        <f t="shared" si="0"/>
        <v>0</v>
      </c>
    </row>
    <row r="62" spans="1:7">
      <c r="A62" s="41" t="s">
        <v>30</v>
      </c>
      <c r="B62" s="53" t="s">
        <v>49</v>
      </c>
      <c r="C62" s="74">
        <v>6.0000000000000001E-3</v>
      </c>
      <c r="D62" s="48">
        <f t="shared" si="0"/>
        <v>0</v>
      </c>
    </row>
    <row r="63" spans="1:7">
      <c r="A63" s="41" t="s">
        <v>31</v>
      </c>
      <c r="B63" s="53" t="s">
        <v>50</v>
      </c>
      <c r="C63" s="74">
        <v>2E-3</v>
      </c>
      <c r="D63" s="48">
        <f t="shared" si="0"/>
        <v>0</v>
      </c>
    </row>
    <row r="64" spans="1:7">
      <c r="A64" s="41" t="s">
        <v>32</v>
      </c>
      <c r="B64" s="53" t="s">
        <v>51</v>
      </c>
      <c r="C64" s="74">
        <v>0.08</v>
      </c>
      <c r="D64" s="48">
        <f t="shared" si="0"/>
        <v>0</v>
      </c>
    </row>
    <row r="65" spans="1:6">
      <c r="A65" s="50"/>
      <c r="B65" s="57" t="s">
        <v>52</v>
      </c>
      <c r="C65" s="58">
        <f>SUM(C57:C64)</f>
        <v>0.39800000000000008</v>
      </c>
      <c r="D65" s="51">
        <f>SUM(D57:D64)</f>
        <v>0</v>
      </c>
    </row>
    <row r="66" spans="1:6">
      <c r="A66" s="329" t="s">
        <v>154</v>
      </c>
      <c r="B66" s="329"/>
      <c r="C66" s="329"/>
      <c r="D66" s="329"/>
    </row>
    <row r="67" spans="1:6">
      <c r="A67" s="330" t="s">
        <v>333</v>
      </c>
      <c r="B67" s="330"/>
      <c r="C67" s="330"/>
      <c r="D67" s="330"/>
    </row>
    <row r="68" spans="1:6">
      <c r="A68" s="330" t="s">
        <v>155</v>
      </c>
      <c r="B68" s="330"/>
      <c r="C68" s="330"/>
      <c r="D68" s="330"/>
    </row>
    <row r="69" spans="1:6">
      <c r="A69" s="56"/>
      <c r="B69" s="56"/>
      <c r="C69" s="52"/>
      <c r="D69" s="52"/>
    </row>
    <row r="70" spans="1:6">
      <c r="A70" s="321" t="s">
        <v>53</v>
      </c>
      <c r="B70" s="321"/>
      <c r="C70" s="321"/>
      <c r="D70" s="52"/>
    </row>
    <row r="71" spans="1:6" ht="16.5" customHeight="1">
      <c r="A71" s="45" t="s">
        <v>36</v>
      </c>
      <c r="B71" s="316" t="s">
        <v>54</v>
      </c>
      <c r="C71" s="316"/>
      <c r="D71" s="45" t="s">
        <v>26</v>
      </c>
    </row>
    <row r="72" spans="1:6" ht="16.5" customHeight="1">
      <c r="A72" s="41" t="s">
        <v>27</v>
      </c>
      <c r="B72" s="322" t="s">
        <v>156</v>
      </c>
      <c r="C72" s="322"/>
      <c r="D72" s="222">
        <v>0</v>
      </c>
      <c r="E72" s="215"/>
      <c r="F72" s="279"/>
    </row>
    <row r="73" spans="1:6" ht="16.5" customHeight="1">
      <c r="A73" s="41" t="s">
        <v>6</v>
      </c>
      <c r="B73" s="322" t="s">
        <v>304</v>
      </c>
      <c r="C73" s="322"/>
      <c r="D73" s="213"/>
    </row>
    <row r="74" spans="1:6" ht="16.5" customHeight="1">
      <c r="A74" s="41" t="s">
        <v>8</v>
      </c>
      <c r="B74" s="322" t="s">
        <v>157</v>
      </c>
      <c r="C74" s="322"/>
      <c r="D74" s="48" t="s">
        <v>177</v>
      </c>
    </row>
    <row r="75" spans="1:6" ht="16.5" customHeight="1">
      <c r="A75" s="41" t="s">
        <v>10</v>
      </c>
      <c r="B75" s="322" t="s">
        <v>158</v>
      </c>
      <c r="C75" s="322"/>
      <c r="D75" s="49" t="s">
        <v>177</v>
      </c>
    </row>
    <row r="76" spans="1:6" ht="16.5" customHeight="1">
      <c r="A76" s="41" t="s">
        <v>29</v>
      </c>
      <c r="B76" s="322" t="s">
        <v>305</v>
      </c>
      <c r="C76" s="322"/>
      <c r="D76" s="213"/>
    </row>
    <row r="77" spans="1:6" ht="16.5" customHeight="1">
      <c r="A77" s="41" t="s">
        <v>30</v>
      </c>
      <c r="B77" s="322" t="s">
        <v>306</v>
      </c>
      <c r="C77" s="322"/>
      <c r="D77" s="213"/>
    </row>
    <row r="78" spans="1:6" ht="16.5" customHeight="1">
      <c r="A78" s="316" t="s">
        <v>55</v>
      </c>
      <c r="B78" s="316"/>
      <c r="C78" s="316"/>
      <c r="D78" s="51">
        <f>SUM(D72:D77)</f>
        <v>0</v>
      </c>
    </row>
    <row r="79" spans="1:6">
      <c r="A79" s="327" t="s">
        <v>159</v>
      </c>
      <c r="B79" s="327"/>
      <c r="C79" s="327"/>
      <c r="D79" s="327"/>
    </row>
    <row r="80" spans="1:6" ht="28.5" customHeight="1">
      <c r="A80" s="328" t="s">
        <v>160</v>
      </c>
      <c r="B80" s="328"/>
      <c r="C80" s="328"/>
      <c r="D80" s="328"/>
    </row>
    <row r="81" spans="1:5">
      <c r="A81" s="56"/>
      <c r="B81" s="56"/>
      <c r="C81" s="52"/>
      <c r="D81" s="52"/>
    </row>
    <row r="82" spans="1:5">
      <c r="A82" s="321" t="s">
        <v>56</v>
      </c>
      <c r="B82" s="321"/>
      <c r="C82" s="321"/>
      <c r="D82" s="52"/>
    </row>
    <row r="83" spans="1:5" ht="16.5" customHeight="1">
      <c r="A83" s="45">
        <v>2</v>
      </c>
      <c r="B83" s="316" t="s">
        <v>57</v>
      </c>
      <c r="C83" s="316"/>
      <c r="D83" s="45" t="s">
        <v>26</v>
      </c>
    </row>
    <row r="84" spans="1:5" ht="16.5" customHeight="1">
      <c r="A84" s="41" t="s">
        <v>36</v>
      </c>
      <c r="B84" s="315" t="s">
        <v>37</v>
      </c>
      <c r="C84" s="315"/>
      <c r="D84" s="48">
        <f>D50</f>
        <v>0</v>
      </c>
    </row>
    <row r="85" spans="1:5" ht="16.5" customHeight="1">
      <c r="A85" s="41" t="s">
        <v>42</v>
      </c>
      <c r="B85" s="315" t="s">
        <v>43</v>
      </c>
      <c r="C85" s="315"/>
      <c r="D85" s="48">
        <f>D65</f>
        <v>0</v>
      </c>
    </row>
    <row r="86" spans="1:5" ht="16.5" customHeight="1">
      <c r="A86" s="41" t="s">
        <v>58</v>
      </c>
      <c r="B86" s="315" t="s">
        <v>54</v>
      </c>
      <c r="C86" s="315"/>
      <c r="D86" s="48">
        <f>D78</f>
        <v>0</v>
      </c>
    </row>
    <row r="87" spans="1:5" ht="16.5" customHeight="1">
      <c r="A87" s="316" t="s">
        <v>59</v>
      </c>
      <c r="B87" s="316"/>
      <c r="C87" s="316"/>
      <c r="D87" s="51">
        <f>SUM(D84:D86)</f>
        <v>0</v>
      </c>
    </row>
    <row r="88" spans="1:5">
      <c r="A88" s="56"/>
      <c r="B88" s="56"/>
      <c r="C88" s="52"/>
      <c r="D88" s="52"/>
    </row>
    <row r="89" spans="1:5" ht="20.25" customHeight="1">
      <c r="A89" s="326" t="s">
        <v>60</v>
      </c>
      <c r="B89" s="326"/>
      <c r="C89" s="326"/>
      <c r="D89" s="326"/>
    </row>
    <row r="90" spans="1:5" ht="16.5" customHeight="1">
      <c r="A90" s="45">
        <v>3</v>
      </c>
      <c r="B90" s="316" t="s">
        <v>61</v>
      </c>
      <c r="C90" s="316"/>
      <c r="D90" s="45" t="s">
        <v>26</v>
      </c>
    </row>
    <row r="91" spans="1:5" ht="16.5" customHeight="1">
      <c r="A91" s="41" t="s">
        <v>27</v>
      </c>
      <c r="B91" s="322" t="s">
        <v>161</v>
      </c>
      <c r="C91" s="322"/>
      <c r="D91" s="49">
        <f>((D40/12)*0.05)</f>
        <v>0</v>
      </c>
    </row>
    <row r="92" spans="1:5" ht="26.25" customHeight="1">
      <c r="A92" s="41" t="s">
        <v>6</v>
      </c>
      <c r="B92" s="315" t="s">
        <v>162</v>
      </c>
      <c r="C92" s="315"/>
      <c r="D92" s="49">
        <f>(D91*C64)</f>
        <v>0</v>
      </c>
    </row>
    <row r="93" spans="1:5" ht="26.25" customHeight="1">
      <c r="A93" s="41" t="s">
        <v>8</v>
      </c>
      <c r="B93" s="59" t="s">
        <v>163</v>
      </c>
      <c r="C93" s="54" t="s">
        <v>38</v>
      </c>
      <c r="D93" s="60" t="s">
        <v>62</v>
      </c>
    </row>
    <row r="94" spans="1:5" ht="16.5" customHeight="1">
      <c r="A94" s="41" t="s">
        <v>10</v>
      </c>
      <c r="B94" s="322" t="s">
        <v>164</v>
      </c>
      <c r="C94" s="322"/>
      <c r="D94" s="49">
        <f>D40*0.0194</f>
        <v>0</v>
      </c>
      <c r="E94" s="4"/>
    </row>
    <row r="95" spans="1:5" ht="26.25" customHeight="1">
      <c r="A95" s="41" t="s">
        <v>29</v>
      </c>
      <c r="B95" s="322" t="s">
        <v>165</v>
      </c>
      <c r="C95" s="322"/>
      <c r="D95" s="49">
        <f>D94*C65</f>
        <v>0</v>
      </c>
    </row>
    <row r="96" spans="1:5" ht="26.25" customHeight="1">
      <c r="A96" s="41" t="s">
        <v>30</v>
      </c>
      <c r="B96" s="59" t="s">
        <v>307</v>
      </c>
      <c r="C96" s="54" t="s">
        <v>38</v>
      </c>
      <c r="D96" s="213">
        <f>D40*0.04</f>
        <v>0</v>
      </c>
    </row>
    <row r="97" spans="1:4" ht="16.5" customHeight="1">
      <c r="A97" s="316" t="s">
        <v>63</v>
      </c>
      <c r="B97" s="316"/>
      <c r="C97" s="316"/>
      <c r="D97" s="51">
        <f>SUM(D91+D92+D94+D95+D96)</f>
        <v>0</v>
      </c>
    </row>
    <row r="98" spans="1:4">
      <c r="A98" s="56"/>
      <c r="B98" s="56"/>
      <c r="C98" s="52"/>
      <c r="D98" s="52"/>
    </row>
    <row r="99" spans="1:4">
      <c r="A99" s="323" t="s">
        <v>64</v>
      </c>
      <c r="B99" s="323"/>
      <c r="C99" s="323"/>
      <c r="D99" s="323"/>
    </row>
    <row r="100" spans="1:4" ht="25.5" customHeight="1">
      <c r="A100" s="325" t="s">
        <v>166</v>
      </c>
      <c r="B100" s="325"/>
      <c r="C100" s="325"/>
      <c r="D100" s="325"/>
    </row>
    <row r="101" spans="1:4">
      <c r="A101" s="324" t="s">
        <v>65</v>
      </c>
      <c r="B101" s="324"/>
      <c r="C101" s="324"/>
      <c r="D101" s="61"/>
    </row>
    <row r="102" spans="1:4" ht="16.5" customHeight="1">
      <c r="A102" s="45" t="s">
        <v>66</v>
      </c>
      <c r="B102" s="316" t="s">
        <v>106</v>
      </c>
      <c r="C102" s="316"/>
      <c r="D102" s="45" t="s">
        <v>26</v>
      </c>
    </row>
    <row r="103" spans="1:4" ht="16.5" customHeight="1">
      <c r="A103" s="41" t="s">
        <v>27</v>
      </c>
      <c r="B103" s="322" t="s">
        <v>107</v>
      </c>
      <c r="C103" s="322"/>
      <c r="D103" s="213">
        <v>0</v>
      </c>
    </row>
    <row r="104" spans="1:4" ht="16.5" customHeight="1">
      <c r="A104" s="41" t="s">
        <v>6</v>
      </c>
      <c r="B104" s="322" t="s">
        <v>167</v>
      </c>
      <c r="C104" s="322"/>
      <c r="D104" s="49">
        <f>($D$40/30/12)*1</f>
        <v>0</v>
      </c>
    </row>
    <row r="105" spans="1:4" ht="16.5" customHeight="1">
      <c r="A105" s="41" t="s">
        <v>8</v>
      </c>
      <c r="B105" s="322" t="s">
        <v>168</v>
      </c>
      <c r="C105" s="322"/>
      <c r="D105" s="49">
        <f>(($D$40/30/12)*5)*0.015</f>
        <v>0</v>
      </c>
    </row>
    <row r="106" spans="1:4" ht="26.25" customHeight="1">
      <c r="A106" s="41" t="s">
        <v>10</v>
      </c>
      <c r="B106" s="322" t="s">
        <v>169</v>
      </c>
      <c r="C106" s="322"/>
      <c r="D106" s="49">
        <f>(($D$40/30/12)*30)*0.08</f>
        <v>0</v>
      </c>
    </row>
    <row r="107" spans="1:4" ht="32.25" customHeight="1">
      <c r="A107" s="41" t="s">
        <v>29</v>
      </c>
      <c r="B107" s="322" t="s">
        <v>170</v>
      </c>
      <c r="C107" s="322"/>
      <c r="D107" s="49">
        <f>(($D$40/30/12)*5)*0.4</f>
        <v>0</v>
      </c>
    </row>
    <row r="108" spans="1:4" ht="26.25" customHeight="1">
      <c r="A108" s="41" t="s">
        <v>30</v>
      </c>
      <c r="B108" s="322" t="s">
        <v>171</v>
      </c>
      <c r="C108" s="322"/>
      <c r="D108" s="49">
        <f>(D104+D105+D106+D107)*C65</f>
        <v>0</v>
      </c>
    </row>
    <row r="109" spans="1:4" ht="41.25" customHeight="1">
      <c r="A109" s="41" t="s">
        <v>31</v>
      </c>
      <c r="B109" s="59" t="s">
        <v>172</v>
      </c>
      <c r="C109" s="54" t="s">
        <v>38</v>
      </c>
      <c r="D109" s="49">
        <f>(((D40+(D40/3))*(4/12))/12)*0.02</f>
        <v>0</v>
      </c>
    </row>
    <row r="110" spans="1:4" ht="53.25" customHeight="1">
      <c r="A110" s="62" t="s">
        <v>32</v>
      </c>
      <c r="B110" s="63" t="s">
        <v>173</v>
      </c>
      <c r="C110" s="54" t="s">
        <v>38</v>
      </c>
      <c r="D110" s="49">
        <f>D109*C65</f>
        <v>0</v>
      </c>
    </row>
    <row r="111" spans="1:4" ht="46.5" customHeight="1">
      <c r="A111" s="41" t="s">
        <v>33</v>
      </c>
      <c r="B111" s="59" t="s">
        <v>174</v>
      </c>
      <c r="C111" s="54" t="s">
        <v>38</v>
      </c>
      <c r="D111" s="49">
        <f>(((D40+(D40/12))*(4/12))*0.02)*C65</f>
        <v>0</v>
      </c>
    </row>
    <row r="112" spans="1:4" ht="16.5" customHeight="1">
      <c r="A112" s="316" t="s">
        <v>67</v>
      </c>
      <c r="B112" s="316"/>
      <c r="C112" s="316"/>
      <c r="D112" s="51">
        <f>SUM(D103:D111)</f>
        <v>0</v>
      </c>
    </row>
    <row r="113" spans="1:4">
      <c r="A113" s="56"/>
      <c r="B113" s="56"/>
      <c r="C113" s="52"/>
      <c r="D113" s="52"/>
    </row>
    <row r="114" spans="1:4">
      <c r="A114" s="321" t="s">
        <v>104</v>
      </c>
      <c r="B114" s="321"/>
      <c r="C114" s="321"/>
      <c r="D114" s="52"/>
    </row>
    <row r="115" spans="1:4">
      <c r="A115" s="45" t="s">
        <v>68</v>
      </c>
      <c r="B115" s="316" t="s">
        <v>105</v>
      </c>
      <c r="C115" s="316"/>
      <c r="D115" s="45" t="s">
        <v>26</v>
      </c>
    </row>
    <row r="116" spans="1:4">
      <c r="A116" s="41" t="s">
        <v>27</v>
      </c>
      <c r="B116" s="315" t="s">
        <v>108</v>
      </c>
      <c r="C116" s="315"/>
      <c r="D116" s="48">
        <v>0</v>
      </c>
    </row>
    <row r="117" spans="1:4" ht="15.75" customHeight="1">
      <c r="A117" s="316" t="s">
        <v>69</v>
      </c>
      <c r="B117" s="316"/>
      <c r="C117" s="316"/>
      <c r="D117" s="51">
        <f>SUM(D116:D116)</f>
        <v>0</v>
      </c>
    </row>
    <row r="118" spans="1:4">
      <c r="A118" s="56"/>
      <c r="B118" s="56"/>
      <c r="C118" s="52"/>
      <c r="D118" s="52"/>
    </row>
    <row r="119" spans="1:4">
      <c r="A119" s="321" t="s">
        <v>70</v>
      </c>
      <c r="B119" s="321"/>
      <c r="C119" s="321"/>
      <c r="D119" s="52"/>
    </row>
    <row r="120" spans="1:4" ht="16.5" customHeight="1">
      <c r="A120" s="45">
        <v>4</v>
      </c>
      <c r="B120" s="316" t="s">
        <v>111</v>
      </c>
      <c r="C120" s="316"/>
      <c r="D120" s="45" t="s">
        <v>26</v>
      </c>
    </row>
    <row r="121" spans="1:4" ht="16.5" customHeight="1">
      <c r="A121" s="41" t="s">
        <v>66</v>
      </c>
      <c r="B121" s="315" t="s">
        <v>110</v>
      </c>
      <c r="C121" s="315"/>
      <c r="D121" s="48">
        <f>D112</f>
        <v>0</v>
      </c>
    </row>
    <row r="122" spans="1:4" ht="16.5" customHeight="1">
      <c r="A122" s="41" t="s">
        <v>68</v>
      </c>
      <c r="B122" s="315" t="s">
        <v>109</v>
      </c>
      <c r="C122" s="315"/>
      <c r="D122" s="48">
        <f>D117</f>
        <v>0</v>
      </c>
    </row>
    <row r="123" spans="1:4" ht="16.5" customHeight="1">
      <c r="A123" s="316" t="s">
        <v>59</v>
      </c>
      <c r="B123" s="316"/>
      <c r="C123" s="316"/>
      <c r="D123" s="51">
        <f>D121+D122</f>
        <v>0</v>
      </c>
    </row>
    <row r="124" spans="1:4">
      <c r="A124" s="56"/>
      <c r="B124" s="56"/>
      <c r="C124" s="52"/>
      <c r="D124" s="52"/>
    </row>
    <row r="125" spans="1:4">
      <c r="A125" s="319" t="s">
        <v>71</v>
      </c>
      <c r="B125" s="319"/>
      <c r="C125" s="319"/>
      <c r="D125" s="319"/>
    </row>
    <row r="126" spans="1:4" ht="16.5" customHeight="1">
      <c r="A126" s="45">
        <v>5</v>
      </c>
      <c r="B126" s="316" t="s">
        <v>72</v>
      </c>
      <c r="C126" s="316"/>
      <c r="D126" s="45" t="s">
        <v>26</v>
      </c>
    </row>
    <row r="127" spans="1:4" ht="16.5" customHeight="1">
      <c r="A127" s="41" t="s">
        <v>27</v>
      </c>
      <c r="B127" s="315" t="s">
        <v>308</v>
      </c>
      <c r="C127" s="315"/>
      <c r="D127" s="213"/>
    </row>
    <row r="128" spans="1:4" ht="16.5" customHeight="1">
      <c r="A128" s="41" t="s">
        <v>6</v>
      </c>
      <c r="B128" s="315" t="s">
        <v>309</v>
      </c>
      <c r="C128" s="315"/>
      <c r="D128" s="213"/>
    </row>
    <row r="129" spans="1:4" ht="16.5" customHeight="1">
      <c r="A129" s="41" t="s">
        <v>8</v>
      </c>
      <c r="B129" s="315" t="s">
        <v>354</v>
      </c>
      <c r="C129" s="315"/>
      <c r="D129" s="213"/>
    </row>
    <row r="130" spans="1:4" ht="16.5" customHeight="1">
      <c r="A130" s="41" t="s">
        <v>10</v>
      </c>
      <c r="B130" s="315" t="s">
        <v>353</v>
      </c>
      <c r="C130" s="315"/>
      <c r="D130" s="213"/>
    </row>
    <row r="131" spans="1:4" ht="16.5" customHeight="1">
      <c r="A131" s="41" t="s">
        <v>29</v>
      </c>
      <c r="B131" s="315" t="s">
        <v>327</v>
      </c>
      <c r="C131" s="315"/>
      <c r="D131" s="213"/>
    </row>
    <row r="132" spans="1:4" ht="16.5" customHeight="1">
      <c r="A132" s="316" t="s">
        <v>73</v>
      </c>
      <c r="B132" s="316"/>
      <c r="C132" s="316"/>
      <c r="D132" s="51">
        <f>SUM(D127:D131)</f>
        <v>0</v>
      </c>
    </row>
    <row r="133" spans="1:4">
      <c r="A133" s="320" t="s">
        <v>175</v>
      </c>
      <c r="B133" s="320"/>
      <c r="C133" s="320"/>
      <c r="D133" s="320"/>
    </row>
    <row r="134" spans="1:4">
      <c r="A134" s="56"/>
      <c r="B134" s="56"/>
      <c r="C134" s="52"/>
      <c r="D134" s="52"/>
    </row>
    <row r="135" spans="1:4">
      <c r="A135" s="317" t="s">
        <v>74</v>
      </c>
      <c r="B135" s="317"/>
      <c r="C135" s="317"/>
      <c r="D135" s="317"/>
    </row>
    <row r="136" spans="1:4">
      <c r="A136" s="45">
        <v>6</v>
      </c>
      <c r="B136" s="57" t="s">
        <v>75</v>
      </c>
      <c r="C136" s="45" t="s">
        <v>76</v>
      </c>
      <c r="D136" s="64" t="s">
        <v>26</v>
      </c>
    </row>
    <row r="137" spans="1:4">
      <c r="A137" s="41" t="s">
        <v>27</v>
      </c>
      <c r="B137" s="53" t="s">
        <v>77</v>
      </c>
      <c r="C137" s="216">
        <f>'% LUCRO, DOA e SALÁRIO'!J13</f>
        <v>5.7100000000000005E-2</v>
      </c>
      <c r="D137" s="213">
        <f>D153*C137</f>
        <v>0</v>
      </c>
    </row>
    <row r="138" spans="1:4">
      <c r="A138" s="41" t="s">
        <v>6</v>
      </c>
      <c r="B138" s="66" t="s">
        <v>78</v>
      </c>
      <c r="C138" s="217">
        <f>'% LUCRO, DOA e SALÁRIO'!J12</f>
        <v>0.11024</v>
      </c>
      <c r="D138" s="213">
        <f>(D153+D137)*C138</f>
        <v>0</v>
      </c>
    </row>
    <row r="139" spans="1:4">
      <c r="A139" s="318" t="s">
        <v>8</v>
      </c>
      <c r="B139" s="53" t="s">
        <v>79</v>
      </c>
      <c r="C139" s="67"/>
      <c r="D139" s="62"/>
    </row>
    <row r="140" spans="1:4">
      <c r="A140" s="318"/>
      <c r="B140" s="68" t="s">
        <v>80</v>
      </c>
      <c r="C140" s="69"/>
      <c r="D140" s="70"/>
    </row>
    <row r="141" spans="1:4">
      <c r="A141" s="318"/>
      <c r="B141" s="53" t="s">
        <v>81</v>
      </c>
      <c r="C141" s="216">
        <v>1.6500000000000001E-2</v>
      </c>
      <c r="D141" s="213">
        <f>($D$137+$D$138+$D$153)/(1-($C$141+$C$142+$C$143))*C141</f>
        <v>0</v>
      </c>
    </row>
    <row r="142" spans="1:4">
      <c r="A142" s="318"/>
      <c r="B142" s="75" t="s">
        <v>82</v>
      </c>
      <c r="C142" s="217">
        <v>7.5999999999999998E-2</v>
      </c>
      <c r="D142" s="213">
        <f>($D$137+$D$138+$D$153)/(1-($C$141+$C$142+$C$143))*C142</f>
        <v>0</v>
      </c>
    </row>
    <row r="143" spans="1:4">
      <c r="A143" s="318"/>
      <c r="B143" s="71" t="s">
        <v>128</v>
      </c>
      <c r="C143" s="65">
        <v>0.05</v>
      </c>
      <c r="D143" s="49">
        <f>($D$137+$D$138+$D$153)/(1-($C$141+$C$142+$C$143))*C143</f>
        <v>0</v>
      </c>
    </row>
    <row r="144" spans="1:4">
      <c r="A144" s="316" t="s">
        <v>83</v>
      </c>
      <c r="B144" s="316"/>
      <c r="C144" s="45"/>
      <c r="D144" s="72">
        <f>SUM(D137:D143)</f>
        <v>0</v>
      </c>
    </row>
    <row r="145" spans="1:4">
      <c r="A145" s="56"/>
      <c r="B145" s="56"/>
      <c r="C145" s="52"/>
      <c r="D145" s="52"/>
    </row>
    <row r="146" spans="1:4">
      <c r="A146" s="319" t="s">
        <v>84</v>
      </c>
      <c r="B146" s="319"/>
      <c r="C146" s="319"/>
      <c r="D146" s="319"/>
    </row>
    <row r="147" spans="1:4" ht="26.25" customHeight="1">
      <c r="A147" s="73"/>
      <c r="B147" s="316" t="s">
        <v>85</v>
      </c>
      <c r="C147" s="316"/>
      <c r="D147" s="50" t="s">
        <v>86</v>
      </c>
    </row>
    <row r="148" spans="1:4" ht="16.5" customHeight="1">
      <c r="A148" s="41" t="s">
        <v>27</v>
      </c>
      <c r="B148" s="315" t="s">
        <v>87</v>
      </c>
      <c r="C148" s="315"/>
      <c r="D148" s="48">
        <f>D40</f>
        <v>0</v>
      </c>
    </row>
    <row r="149" spans="1:4" ht="16.5" customHeight="1">
      <c r="A149" s="41" t="s">
        <v>6</v>
      </c>
      <c r="B149" s="315" t="s">
        <v>88</v>
      </c>
      <c r="C149" s="315"/>
      <c r="D149" s="48">
        <f>D87</f>
        <v>0</v>
      </c>
    </row>
    <row r="150" spans="1:4" ht="16.5" customHeight="1">
      <c r="A150" s="41" t="s">
        <v>8</v>
      </c>
      <c r="B150" s="315" t="s">
        <v>89</v>
      </c>
      <c r="C150" s="315"/>
      <c r="D150" s="48">
        <f>D97</f>
        <v>0</v>
      </c>
    </row>
    <row r="151" spans="1:4" ht="16.5" customHeight="1">
      <c r="A151" s="41" t="s">
        <v>10</v>
      </c>
      <c r="B151" s="315" t="s">
        <v>90</v>
      </c>
      <c r="C151" s="315"/>
      <c r="D151" s="48">
        <f>D123</f>
        <v>0</v>
      </c>
    </row>
    <row r="152" spans="1:4" ht="16.5" customHeight="1">
      <c r="A152" s="41" t="s">
        <v>29</v>
      </c>
      <c r="B152" s="315" t="s">
        <v>91</v>
      </c>
      <c r="C152" s="315"/>
      <c r="D152" s="48">
        <f>D132</f>
        <v>0</v>
      </c>
    </row>
    <row r="153" spans="1:4" ht="16.5" customHeight="1">
      <c r="A153" s="314" t="s">
        <v>92</v>
      </c>
      <c r="B153" s="314"/>
      <c r="C153" s="314"/>
      <c r="D153" s="55">
        <f>SUM(D148:D152)</f>
        <v>0</v>
      </c>
    </row>
    <row r="154" spans="1:4" ht="16.5" customHeight="1">
      <c r="A154" s="46" t="s">
        <v>30</v>
      </c>
      <c r="B154" s="315" t="s">
        <v>93</v>
      </c>
      <c r="C154" s="315"/>
      <c r="D154" s="48">
        <f>D144</f>
        <v>0</v>
      </c>
    </row>
    <row r="155" spans="1:4" ht="16.5" customHeight="1">
      <c r="A155" s="316" t="s">
        <v>94</v>
      </c>
      <c r="B155" s="316"/>
      <c r="C155" s="316"/>
      <c r="D155" s="51">
        <f>ROUND(SUM(D154+D153),2)</f>
        <v>0</v>
      </c>
    </row>
    <row r="156" spans="1:4">
      <c r="A156" s="56"/>
      <c r="B156" s="56"/>
      <c r="C156" s="52"/>
      <c r="D156" s="52"/>
    </row>
    <row r="157" spans="1:4">
      <c r="A157" s="56"/>
      <c r="B157" s="56"/>
      <c r="C157" s="52"/>
      <c r="D157" s="52"/>
    </row>
    <row r="158" spans="1:4">
      <c r="A158" s="56"/>
      <c r="B158" s="56"/>
      <c r="C158" s="52"/>
      <c r="D158" s="52"/>
    </row>
    <row r="159" spans="1:4">
      <c r="A159" s="56"/>
      <c r="B159" s="56"/>
      <c r="C159" s="52"/>
      <c r="D159" s="52"/>
    </row>
    <row r="160" spans="1:4">
      <c r="A160" s="56"/>
      <c r="B160" s="56"/>
      <c r="C160" s="52"/>
      <c r="D160" s="52"/>
    </row>
  </sheetData>
  <mergeCells count="114">
    <mergeCell ref="B11:C11"/>
    <mergeCell ref="B12:C12"/>
    <mergeCell ref="B13:C13"/>
    <mergeCell ref="B14:C14"/>
    <mergeCell ref="A16:D16"/>
    <mergeCell ref="B17:C17"/>
    <mergeCell ref="A1:D1"/>
    <mergeCell ref="A2:D2"/>
    <mergeCell ref="A3:D3"/>
    <mergeCell ref="A5:C5"/>
    <mergeCell ref="A6:C6"/>
    <mergeCell ref="A10:D10"/>
    <mergeCell ref="B25:C25"/>
    <mergeCell ref="B26:C26"/>
    <mergeCell ref="B27:C27"/>
    <mergeCell ref="A28:C28"/>
    <mergeCell ref="A29:D29"/>
    <mergeCell ref="B30:C30"/>
    <mergeCell ref="B18:C18"/>
    <mergeCell ref="A20:D20"/>
    <mergeCell ref="A21:D21"/>
    <mergeCell ref="A22:D22"/>
    <mergeCell ref="B23:C23"/>
    <mergeCell ref="B24:C24"/>
    <mergeCell ref="B37:C37"/>
    <mergeCell ref="B38:C38"/>
    <mergeCell ref="B40:C40"/>
    <mergeCell ref="A43:D43"/>
    <mergeCell ref="B31:C31"/>
    <mergeCell ref="B32:C32"/>
    <mergeCell ref="B33:C33"/>
    <mergeCell ref="B34:C34"/>
    <mergeCell ref="B35:C35"/>
    <mergeCell ref="B36:C36"/>
    <mergeCell ref="A41:D41"/>
    <mergeCell ref="A42:D42"/>
    <mergeCell ref="B39:C39"/>
    <mergeCell ref="B71:C71"/>
    <mergeCell ref="B72:C72"/>
    <mergeCell ref="B73:C73"/>
    <mergeCell ref="B74:C74"/>
    <mergeCell ref="B75:C75"/>
    <mergeCell ref="B76:C76"/>
    <mergeCell ref="A44:C44"/>
    <mergeCell ref="B45:C45"/>
    <mergeCell ref="A48:C48"/>
    <mergeCell ref="A50:C50"/>
    <mergeCell ref="A55:D55"/>
    <mergeCell ref="A70:C70"/>
    <mergeCell ref="A51:D51"/>
    <mergeCell ref="A52:D52"/>
    <mergeCell ref="A53:D53"/>
    <mergeCell ref="A66:D66"/>
    <mergeCell ref="A67:D67"/>
    <mergeCell ref="A68:D68"/>
    <mergeCell ref="B86:C86"/>
    <mergeCell ref="A87:C87"/>
    <mergeCell ref="A89:D89"/>
    <mergeCell ref="B90:C90"/>
    <mergeCell ref="B91:C91"/>
    <mergeCell ref="B92:C92"/>
    <mergeCell ref="B77:C77"/>
    <mergeCell ref="A78:C78"/>
    <mergeCell ref="A82:C82"/>
    <mergeCell ref="B83:C83"/>
    <mergeCell ref="B84:C84"/>
    <mergeCell ref="B85:C85"/>
    <mergeCell ref="A79:D79"/>
    <mergeCell ref="A80:D80"/>
    <mergeCell ref="B103:C103"/>
    <mergeCell ref="B104:C104"/>
    <mergeCell ref="B105:C105"/>
    <mergeCell ref="B106:C106"/>
    <mergeCell ref="B107:C107"/>
    <mergeCell ref="B108:C108"/>
    <mergeCell ref="B94:C94"/>
    <mergeCell ref="B95:C95"/>
    <mergeCell ref="A97:C97"/>
    <mergeCell ref="A99:D99"/>
    <mergeCell ref="A101:C101"/>
    <mergeCell ref="B102:C102"/>
    <mergeCell ref="A100:D100"/>
    <mergeCell ref="B120:C120"/>
    <mergeCell ref="B121:C121"/>
    <mergeCell ref="B122:C122"/>
    <mergeCell ref="A123:C123"/>
    <mergeCell ref="A125:D125"/>
    <mergeCell ref="B126:C126"/>
    <mergeCell ref="A112:C112"/>
    <mergeCell ref="A114:C114"/>
    <mergeCell ref="B115:C115"/>
    <mergeCell ref="B116:C116"/>
    <mergeCell ref="A117:C117"/>
    <mergeCell ref="A119:C119"/>
    <mergeCell ref="A135:D135"/>
    <mergeCell ref="A139:A143"/>
    <mergeCell ref="A144:B144"/>
    <mergeCell ref="A146:D146"/>
    <mergeCell ref="B127:C127"/>
    <mergeCell ref="B128:C128"/>
    <mergeCell ref="B131:C131"/>
    <mergeCell ref="A132:C132"/>
    <mergeCell ref="A133:D133"/>
    <mergeCell ref="B129:C129"/>
    <mergeCell ref="B130:C130"/>
    <mergeCell ref="A153:C153"/>
    <mergeCell ref="B154:C154"/>
    <mergeCell ref="A155:C155"/>
    <mergeCell ref="B147:C147"/>
    <mergeCell ref="B148:C148"/>
    <mergeCell ref="B149:C149"/>
    <mergeCell ref="B150:C150"/>
    <mergeCell ref="B151:C151"/>
    <mergeCell ref="B152:C152"/>
  </mergeCells>
  <pageMargins left="0.51181102362204722" right="0.51181102362204722" top="0.98425196850393704" bottom="0.78740157480314965" header="0.78740157480314965" footer="0.78740157480314965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I160"/>
  <sheetViews>
    <sheetView showGridLines="0" topLeftCell="A25" zoomScaleNormal="100" zoomScaleSheetLayoutView="100" workbookViewId="0">
      <selection activeCell="D40" sqref="D40"/>
    </sheetView>
  </sheetViews>
  <sheetFormatPr defaultRowHeight="14.25"/>
  <cols>
    <col min="1" max="1" width="18.125" style="38" customWidth="1"/>
    <col min="2" max="2" width="50.375" style="38" customWidth="1"/>
    <col min="3" max="3" width="15.125" style="38" customWidth="1"/>
    <col min="4" max="4" width="20.75" style="40" customWidth="1"/>
    <col min="5" max="8" width="8.5" style="1" customWidth="1"/>
    <col min="9" max="9" width="29.875" style="1" customWidth="1"/>
    <col min="10" max="10" width="8.5" style="1" customWidth="1"/>
    <col min="11" max="11" width="12.875" style="1" customWidth="1"/>
    <col min="12" max="12" width="9.875" style="1" customWidth="1"/>
    <col min="13" max="21" width="8.5" style="1" customWidth="1"/>
    <col min="22" max="22" width="22.875" style="1" customWidth="1"/>
    <col min="23" max="253" width="8.5" style="1" customWidth="1"/>
    <col min="254" max="254" width="18.875" style="1" customWidth="1"/>
    <col min="255" max="255" width="17.625" style="1" customWidth="1"/>
    <col min="256" max="256" width="56.375" style="1" customWidth="1"/>
    <col min="257" max="257" width="24.875" style="1" customWidth="1"/>
    <col min="258" max="258" width="20.125" style="1" customWidth="1"/>
    <col min="259" max="259" width="11.125" style="1" customWidth="1"/>
    <col min="260" max="260" width="15.375" style="1" customWidth="1"/>
    <col min="261" max="509" width="8.5" style="1" customWidth="1"/>
    <col min="510" max="510" width="18.875" style="1" customWidth="1"/>
    <col min="511" max="511" width="17.625" style="1" customWidth="1"/>
    <col min="512" max="512" width="56.375" style="1" customWidth="1"/>
    <col min="513" max="513" width="24.875" style="1" customWidth="1"/>
    <col min="514" max="514" width="20.125" style="1" customWidth="1"/>
    <col min="515" max="515" width="11.125" style="1" customWidth="1"/>
    <col min="516" max="516" width="15.375" style="1" customWidth="1"/>
    <col min="517" max="765" width="8.5" style="1" customWidth="1"/>
    <col min="766" max="766" width="18.875" style="1" customWidth="1"/>
    <col min="767" max="767" width="17.625" style="1" customWidth="1"/>
    <col min="768" max="768" width="56.375" style="1" customWidth="1"/>
    <col min="769" max="769" width="24.875" style="1" customWidth="1"/>
    <col min="770" max="770" width="20.125" style="1" customWidth="1"/>
    <col min="771" max="771" width="11.125" style="1" customWidth="1"/>
    <col min="772" max="772" width="15.375" style="1" customWidth="1"/>
    <col min="773" max="1021" width="8.5" style="1" customWidth="1"/>
    <col min="1022" max="1022" width="18.875" style="1" customWidth="1"/>
  </cols>
  <sheetData>
    <row r="1" spans="1:13" ht="18.75">
      <c r="A1" s="338" t="s">
        <v>0</v>
      </c>
      <c r="B1" s="338"/>
      <c r="C1" s="338"/>
      <c r="D1" s="338"/>
    </row>
    <row r="2" spans="1:13" ht="15">
      <c r="A2" s="339"/>
      <c r="B2" s="339"/>
      <c r="C2" s="339"/>
      <c r="D2" s="339"/>
    </row>
    <row r="3" spans="1:13">
      <c r="A3" s="323" t="s">
        <v>311</v>
      </c>
      <c r="B3" s="323"/>
      <c r="C3" s="323"/>
      <c r="D3" s="323"/>
    </row>
    <row r="4" spans="1:13">
      <c r="A4" s="37"/>
    </row>
    <row r="5" spans="1:13">
      <c r="A5" s="315" t="s">
        <v>1</v>
      </c>
      <c r="B5" s="315"/>
      <c r="C5" s="315"/>
      <c r="D5" s="41" t="str">
        <f>'Coordenador Técnico (1427)'!D5</f>
        <v>23529.007477/2021-03</v>
      </c>
      <c r="I5" s="229"/>
      <c r="J5" s="230"/>
      <c r="K5" s="229"/>
      <c r="L5" s="230"/>
      <c r="M5" s="230"/>
    </row>
    <row r="6" spans="1:13" ht="18" customHeight="1">
      <c r="A6" s="315" t="s">
        <v>2</v>
      </c>
      <c r="B6" s="315"/>
      <c r="C6" s="315"/>
      <c r="D6" s="41" t="s">
        <v>177</v>
      </c>
      <c r="I6" s="229"/>
      <c r="J6" s="230"/>
      <c r="K6" s="231"/>
      <c r="L6" s="231"/>
      <c r="M6" s="231"/>
    </row>
    <row r="7" spans="1:13" ht="18" customHeight="1">
      <c r="A7" s="42"/>
      <c r="B7" s="42"/>
      <c r="C7" s="42"/>
      <c r="I7" s="229"/>
      <c r="J7" s="230"/>
      <c r="K7" s="231"/>
      <c r="L7" s="231"/>
      <c r="M7" s="231"/>
    </row>
    <row r="8" spans="1:13" ht="18" customHeight="1">
      <c r="A8" s="44" t="s">
        <v>312</v>
      </c>
      <c r="I8" s="229"/>
      <c r="J8" s="230"/>
      <c r="K8" s="231"/>
      <c r="L8" s="231"/>
      <c r="M8" s="231"/>
    </row>
    <row r="9" spans="1:13" ht="18" customHeight="1">
      <c r="I9" s="229"/>
      <c r="J9" s="230"/>
      <c r="K9" s="231"/>
      <c r="L9" s="231"/>
      <c r="M9" s="231"/>
    </row>
    <row r="10" spans="1:13" ht="18" customHeight="1">
      <c r="A10" s="340" t="s">
        <v>3</v>
      </c>
      <c r="B10" s="340"/>
      <c r="C10" s="340"/>
      <c r="D10" s="340"/>
      <c r="I10" s="229"/>
      <c r="J10" s="230"/>
      <c r="K10" s="231"/>
      <c r="L10" s="231"/>
      <c r="M10" s="231"/>
    </row>
    <row r="11" spans="1:13">
      <c r="A11" s="41" t="s">
        <v>4</v>
      </c>
      <c r="B11" s="336" t="s">
        <v>5</v>
      </c>
      <c r="C11" s="337"/>
      <c r="D11" s="41"/>
    </row>
    <row r="12" spans="1:13">
      <c r="A12" s="41" t="s">
        <v>6</v>
      </c>
      <c r="B12" s="335" t="s">
        <v>7</v>
      </c>
      <c r="C12" s="335"/>
      <c r="D12" s="41" t="s">
        <v>101</v>
      </c>
    </row>
    <row r="13" spans="1:13" ht="25.5">
      <c r="A13" s="41" t="s">
        <v>8</v>
      </c>
      <c r="B13" s="335" t="s">
        <v>9</v>
      </c>
      <c r="C13" s="335"/>
      <c r="D13" s="286" t="s">
        <v>360</v>
      </c>
    </row>
    <row r="14" spans="1:13">
      <c r="A14" s="41" t="s">
        <v>10</v>
      </c>
      <c r="B14" s="335" t="s">
        <v>11</v>
      </c>
      <c r="C14" s="335"/>
      <c r="D14" s="41">
        <v>6</v>
      </c>
    </row>
    <row r="15" spans="1:13">
      <c r="C15" s="39"/>
    </row>
    <row r="16" spans="1:13">
      <c r="A16" s="319" t="s">
        <v>12</v>
      </c>
      <c r="B16" s="319"/>
      <c r="C16" s="319"/>
      <c r="D16" s="319"/>
    </row>
    <row r="17" spans="1:4" ht="25.5">
      <c r="A17" s="45" t="s">
        <v>13</v>
      </c>
      <c r="B17" s="316" t="s">
        <v>14</v>
      </c>
      <c r="C17" s="316"/>
      <c r="D17" s="45" t="s">
        <v>15</v>
      </c>
    </row>
    <row r="18" spans="1:4" ht="38.25">
      <c r="A18" s="41" t="str">
        <f>A3</f>
        <v>TÉCNICO EM EQUIPAMENTOS BIOMÉDICOS - 44h</v>
      </c>
      <c r="B18" s="335" t="s">
        <v>16</v>
      </c>
      <c r="C18" s="335"/>
      <c r="D18" s="41">
        <v>2</v>
      </c>
    </row>
    <row r="20" spans="1:4">
      <c r="A20" s="317" t="s">
        <v>17</v>
      </c>
      <c r="B20" s="317"/>
      <c r="C20" s="317"/>
      <c r="D20" s="317"/>
    </row>
    <row r="21" spans="1:4">
      <c r="A21" s="319" t="s">
        <v>18</v>
      </c>
      <c r="B21" s="319"/>
      <c r="C21" s="319"/>
      <c r="D21" s="319"/>
    </row>
    <row r="22" spans="1:4" ht="15.75" customHeight="1">
      <c r="A22" s="316" t="s">
        <v>19</v>
      </c>
      <c r="B22" s="316"/>
      <c r="C22" s="316"/>
      <c r="D22" s="316"/>
    </row>
    <row r="23" spans="1:4" ht="25.5">
      <c r="A23" s="46">
        <v>1</v>
      </c>
      <c r="B23" s="315" t="s">
        <v>20</v>
      </c>
      <c r="C23" s="315"/>
      <c r="D23" s="46" t="str">
        <f>A18</f>
        <v>TÉCNICO EM EQUIPAMENTOS BIOMÉDICOS - 44h</v>
      </c>
    </row>
    <row r="24" spans="1:4">
      <c r="A24" s="41">
        <v>2</v>
      </c>
      <c r="B24" s="315" t="s">
        <v>21</v>
      </c>
      <c r="C24" s="315"/>
      <c r="D24" s="41">
        <v>9153</v>
      </c>
    </row>
    <row r="25" spans="1:4">
      <c r="A25" s="41">
        <v>3</v>
      </c>
      <c r="B25" s="315" t="s">
        <v>119</v>
      </c>
      <c r="C25" s="315"/>
      <c r="D25" s="218">
        <f>'% LUCRO, DOA e SALÁRIO'!J7</f>
        <v>0</v>
      </c>
    </row>
    <row r="26" spans="1:4" ht="25.5">
      <c r="A26" s="41">
        <v>4</v>
      </c>
      <c r="B26" s="315" t="s">
        <v>22</v>
      </c>
      <c r="C26" s="315"/>
      <c r="D26" s="41" t="str">
        <f>A3</f>
        <v>TÉCNICO EM EQUIPAMENTOS BIOMÉDICOS - 44h</v>
      </c>
    </row>
    <row r="27" spans="1:4">
      <c r="A27" s="41">
        <v>5</v>
      </c>
      <c r="B27" s="315" t="s">
        <v>23</v>
      </c>
      <c r="C27" s="315"/>
      <c r="D27" s="212">
        <v>44197</v>
      </c>
    </row>
    <row r="28" spans="1:4" ht="15">
      <c r="A28" s="334"/>
      <c r="B28" s="334"/>
      <c r="C28" s="334"/>
    </row>
    <row r="29" spans="1:4">
      <c r="A29" s="319" t="s">
        <v>24</v>
      </c>
      <c r="B29" s="319"/>
      <c r="C29" s="319"/>
      <c r="D29" s="319"/>
    </row>
    <row r="30" spans="1:4">
      <c r="A30" s="45">
        <v>1</v>
      </c>
      <c r="B30" s="316" t="s">
        <v>25</v>
      </c>
      <c r="C30" s="316"/>
      <c r="D30" s="45" t="s">
        <v>26</v>
      </c>
    </row>
    <row r="31" spans="1:4">
      <c r="A31" s="41" t="s">
        <v>27</v>
      </c>
      <c r="B31" s="322" t="s">
        <v>28</v>
      </c>
      <c r="C31" s="322"/>
      <c r="D31" s="213">
        <f>D25</f>
        <v>0</v>
      </c>
    </row>
    <row r="32" spans="1:4">
      <c r="A32" s="41" t="s">
        <v>6</v>
      </c>
      <c r="B32" s="322" t="s">
        <v>144</v>
      </c>
      <c r="C32" s="322"/>
      <c r="D32" s="48" t="s">
        <v>177</v>
      </c>
    </row>
    <row r="33" spans="1:1023" ht="18" customHeight="1">
      <c r="A33" s="41" t="s">
        <v>8</v>
      </c>
      <c r="B33" s="322" t="str">
        <f>'Coordenador Técnico (1427)'!B33:C33</f>
        <v>Adicional  de insalubridade - (10%, 20% ou 40% do salário mínimo R$ 1.100,00)</v>
      </c>
      <c r="C33" s="322"/>
      <c r="D33" s="213">
        <f>1100*40%</f>
        <v>440</v>
      </c>
    </row>
    <row r="34" spans="1:1023" ht="45" customHeight="1">
      <c r="A34" s="41" t="s">
        <v>10</v>
      </c>
      <c r="B34" s="322" t="s">
        <v>145</v>
      </c>
      <c r="C34" s="322"/>
      <c r="D34" s="49" t="s">
        <v>177</v>
      </c>
    </row>
    <row r="35" spans="1:1023" ht="38.25" customHeight="1">
      <c r="A35" s="41" t="s">
        <v>29</v>
      </c>
      <c r="B35" s="322" t="s">
        <v>146</v>
      </c>
      <c r="C35" s="322"/>
      <c r="D35" s="49" t="s">
        <v>177</v>
      </c>
    </row>
    <row r="36" spans="1:1023" ht="39" customHeight="1">
      <c r="A36" s="41" t="s">
        <v>30</v>
      </c>
      <c r="B36" s="322" t="s">
        <v>147</v>
      </c>
      <c r="C36" s="322"/>
      <c r="D36" s="49" t="s">
        <v>177</v>
      </c>
    </row>
    <row r="37" spans="1:1023">
      <c r="A37" s="41" t="s">
        <v>31</v>
      </c>
      <c r="B37" s="322" t="str">
        <f>'Coordenador Técnico (1427)'!B37:C37</f>
        <v>Outros - Gratificação por funções administrativas e de gestão (Cláusula 6ª CCT)</v>
      </c>
      <c r="C37" s="322"/>
      <c r="D37" s="213">
        <v>0</v>
      </c>
    </row>
    <row r="38" spans="1:1023">
      <c r="A38" s="41" t="s">
        <v>32</v>
      </c>
      <c r="B38" s="322" t="str">
        <f>'Coordenador Técnico (1427)'!B38:C38</f>
        <v>Outros - Gratificação especiais por posto (Cláusula 11ª CCT)</v>
      </c>
      <c r="C38" s="322"/>
      <c r="D38" s="213">
        <f>'Coordenador Técnico (1427)'!D38</f>
        <v>0</v>
      </c>
    </row>
    <row r="39" spans="1:1023">
      <c r="A39" s="41"/>
      <c r="B39" s="322"/>
      <c r="C39" s="322"/>
      <c r="D39" s="49"/>
      <c r="AMI39" s="1"/>
    </row>
    <row r="40" spans="1:1023" s="1" customFormat="1">
      <c r="A40" s="50"/>
      <c r="B40" s="316" t="s">
        <v>120</v>
      </c>
      <c r="C40" s="316"/>
      <c r="D40" s="51"/>
      <c r="AMI40"/>
    </row>
    <row r="41" spans="1:1023" s="1" customFormat="1">
      <c r="A41" s="329" t="s">
        <v>148</v>
      </c>
      <c r="B41" s="329"/>
      <c r="C41" s="329"/>
      <c r="D41" s="329"/>
      <c r="AMI41"/>
    </row>
    <row r="42" spans="1:1023" s="1" customFormat="1">
      <c r="A42" s="331"/>
      <c r="B42" s="331"/>
      <c r="C42" s="331"/>
      <c r="D42" s="331"/>
      <c r="AMI42"/>
    </row>
    <row r="43" spans="1:1023" s="1" customFormat="1" ht="22.5" customHeight="1">
      <c r="A43" s="323" t="s">
        <v>34</v>
      </c>
      <c r="B43" s="323"/>
      <c r="C43" s="323"/>
      <c r="D43" s="323"/>
      <c r="AMI43"/>
    </row>
    <row r="44" spans="1:1023" s="1" customFormat="1">
      <c r="A44" s="321" t="s">
        <v>35</v>
      </c>
      <c r="B44" s="321"/>
      <c r="C44" s="321"/>
      <c r="D44" s="52"/>
      <c r="AMI44"/>
    </row>
    <row r="45" spans="1:1023" s="1" customFormat="1">
      <c r="A45" s="45" t="s">
        <v>36</v>
      </c>
      <c r="B45" s="316" t="s">
        <v>37</v>
      </c>
      <c r="C45" s="316"/>
      <c r="D45" s="45" t="s">
        <v>26</v>
      </c>
      <c r="AMI45"/>
    </row>
    <row r="46" spans="1:1023" s="1" customFormat="1">
      <c r="A46" s="41" t="s">
        <v>27</v>
      </c>
      <c r="B46" s="53" t="s">
        <v>149</v>
      </c>
      <c r="C46" s="54" t="s">
        <v>38</v>
      </c>
      <c r="D46" s="48">
        <f>D40*0.0833</f>
        <v>0</v>
      </c>
      <c r="AMI46"/>
    </row>
    <row r="47" spans="1:1023" s="1" customFormat="1">
      <c r="A47" s="41" t="s">
        <v>6</v>
      </c>
      <c r="B47" s="53" t="s">
        <v>150</v>
      </c>
      <c r="C47" s="54" t="s">
        <v>38</v>
      </c>
      <c r="D47" s="48">
        <f>D40*0.121</f>
        <v>0</v>
      </c>
      <c r="AMI47"/>
    </row>
    <row r="48" spans="1:1023" s="1" customFormat="1">
      <c r="A48" s="314" t="s">
        <v>39</v>
      </c>
      <c r="B48" s="314"/>
      <c r="C48" s="314"/>
      <c r="D48" s="55">
        <f>SUM(D46:D47)</f>
        <v>0</v>
      </c>
      <c r="AMI48"/>
    </row>
    <row r="49" spans="1:1023" s="1" customFormat="1" ht="26.25" customHeight="1">
      <c r="A49" s="41" t="s">
        <v>8</v>
      </c>
      <c r="B49" s="53" t="s">
        <v>151</v>
      </c>
      <c r="C49" s="54" t="s">
        <v>38</v>
      </c>
      <c r="D49" s="48">
        <f>(D46+D47)*C65</f>
        <v>0</v>
      </c>
      <c r="AMI49"/>
    </row>
    <row r="50" spans="1:1023" s="1" customFormat="1">
      <c r="A50" s="316" t="s">
        <v>40</v>
      </c>
      <c r="B50" s="316"/>
      <c r="C50" s="316"/>
      <c r="D50" s="51">
        <f>D48+D49</f>
        <v>0</v>
      </c>
      <c r="AMI50"/>
    </row>
    <row r="51" spans="1:1023" s="1" customFormat="1" ht="27.75" customHeight="1">
      <c r="A51" s="329" t="s">
        <v>152</v>
      </c>
      <c r="B51" s="329"/>
      <c r="C51" s="329"/>
      <c r="D51" s="329"/>
      <c r="AMI51"/>
    </row>
    <row r="52" spans="1:1023" s="1" customFormat="1" ht="25.5" customHeight="1">
      <c r="A52" s="328" t="s">
        <v>153</v>
      </c>
      <c r="B52" s="328"/>
      <c r="C52" s="328"/>
      <c r="D52" s="328"/>
      <c r="E52" s="280"/>
      <c r="AMI52"/>
    </row>
    <row r="53" spans="1:1023" s="1" customFormat="1" ht="30.75" customHeight="1">
      <c r="A53" s="330" t="s">
        <v>334</v>
      </c>
      <c r="B53" s="330"/>
      <c r="C53" s="330"/>
      <c r="D53" s="330"/>
      <c r="AMI53"/>
    </row>
    <row r="54" spans="1:1023" s="1" customFormat="1" ht="12.75" customHeight="1">
      <c r="A54" s="56"/>
      <c r="B54" s="56"/>
      <c r="C54" s="56"/>
      <c r="D54" s="52"/>
      <c r="AMI54"/>
    </row>
    <row r="55" spans="1:1023" s="1" customFormat="1">
      <c r="A55" s="326" t="s">
        <v>41</v>
      </c>
      <c r="B55" s="326"/>
      <c r="C55" s="326"/>
      <c r="D55" s="326"/>
      <c r="AMI55"/>
    </row>
    <row r="56" spans="1:1023" s="1" customFormat="1">
      <c r="A56" s="45" t="s">
        <v>42</v>
      </c>
      <c r="B56" s="57" t="s">
        <v>43</v>
      </c>
      <c r="C56" s="45" t="s">
        <v>44</v>
      </c>
      <c r="D56" s="45" t="s">
        <v>26</v>
      </c>
      <c r="AMI56"/>
    </row>
    <row r="57" spans="1:1023" s="1" customFormat="1">
      <c r="A57" s="41" t="s">
        <v>27</v>
      </c>
      <c r="B57" s="53" t="s">
        <v>45</v>
      </c>
      <c r="C57" s="74">
        <v>0.2</v>
      </c>
      <c r="D57" s="49">
        <f t="shared" ref="D57:D64" si="0">C57*$D$40</f>
        <v>0</v>
      </c>
      <c r="AMI57"/>
    </row>
    <row r="58" spans="1:1023" s="1" customFormat="1">
      <c r="A58" s="41" t="s">
        <v>6</v>
      </c>
      <c r="B58" s="53" t="s">
        <v>46</v>
      </c>
      <c r="C58" s="74">
        <v>2.5000000000000001E-2</v>
      </c>
      <c r="D58" s="48">
        <f t="shared" si="0"/>
        <v>0</v>
      </c>
      <c r="AMI58"/>
    </row>
    <row r="59" spans="1:1023" s="1" customFormat="1">
      <c r="A59" s="41" t="s">
        <v>8</v>
      </c>
      <c r="B59" s="53" t="str">
        <f>'Coordenador Técnico (1427)'!B59</f>
        <v>SAT  (= RAT 3,00 x FAP 2,0) valores máximo</v>
      </c>
      <c r="C59" s="214">
        <v>0.06</v>
      </c>
      <c r="D59" s="213">
        <f t="shared" si="0"/>
        <v>0</v>
      </c>
      <c r="AMI59"/>
    </row>
    <row r="60" spans="1:1023" s="1" customFormat="1">
      <c r="A60" s="41" t="s">
        <v>10</v>
      </c>
      <c r="B60" s="53" t="s">
        <v>47</v>
      </c>
      <c r="C60" s="74">
        <v>1.4999999999999999E-2</v>
      </c>
      <c r="D60" s="48">
        <f t="shared" si="0"/>
        <v>0</v>
      </c>
      <c r="AMI60"/>
    </row>
    <row r="61" spans="1:1023" s="1" customFormat="1">
      <c r="A61" s="41" t="s">
        <v>29</v>
      </c>
      <c r="B61" s="53" t="s">
        <v>48</v>
      </c>
      <c r="C61" s="74">
        <v>0.01</v>
      </c>
      <c r="D61" s="48">
        <f t="shared" si="0"/>
        <v>0</v>
      </c>
      <c r="AMI61"/>
    </row>
    <row r="62" spans="1:1023" s="1" customFormat="1">
      <c r="A62" s="41" t="s">
        <v>30</v>
      </c>
      <c r="B62" s="53" t="s">
        <v>49</v>
      </c>
      <c r="C62" s="74">
        <v>6.0000000000000001E-3</v>
      </c>
      <c r="D62" s="48">
        <f t="shared" si="0"/>
        <v>0</v>
      </c>
      <c r="AMI62"/>
    </row>
    <row r="63" spans="1:1023" s="1" customFormat="1">
      <c r="A63" s="41" t="s">
        <v>31</v>
      </c>
      <c r="B63" s="53" t="s">
        <v>50</v>
      </c>
      <c r="C63" s="74">
        <v>2E-3</v>
      </c>
      <c r="D63" s="48">
        <f t="shared" si="0"/>
        <v>0</v>
      </c>
      <c r="AMI63"/>
    </row>
    <row r="64" spans="1:1023" s="1" customFormat="1">
      <c r="A64" s="41" t="s">
        <v>32</v>
      </c>
      <c r="B64" s="53" t="s">
        <v>51</v>
      </c>
      <c r="C64" s="74">
        <v>0.08</v>
      </c>
      <c r="D64" s="48">
        <f t="shared" si="0"/>
        <v>0</v>
      </c>
      <c r="AMI64"/>
    </row>
    <row r="65" spans="1:1023" s="1" customFormat="1">
      <c r="A65" s="50"/>
      <c r="B65" s="57" t="s">
        <v>52</v>
      </c>
      <c r="C65" s="58">
        <f>SUM(C57:C64)</f>
        <v>0.39800000000000008</v>
      </c>
      <c r="D65" s="51">
        <f>SUM(D57:D64)</f>
        <v>0</v>
      </c>
      <c r="AMI65"/>
    </row>
    <row r="66" spans="1:1023" s="1" customFormat="1">
      <c r="A66" s="329" t="s">
        <v>154</v>
      </c>
      <c r="B66" s="329"/>
      <c r="C66" s="329"/>
      <c r="D66" s="329"/>
      <c r="AMI66"/>
    </row>
    <row r="67" spans="1:1023" s="1" customFormat="1">
      <c r="A67" s="330" t="s">
        <v>333</v>
      </c>
      <c r="B67" s="330"/>
      <c r="C67" s="330"/>
      <c r="D67" s="330"/>
      <c r="AMI67"/>
    </row>
    <row r="68" spans="1:1023" s="1" customFormat="1">
      <c r="A68" s="330" t="s">
        <v>155</v>
      </c>
      <c r="B68" s="330"/>
      <c r="C68" s="330"/>
      <c r="D68" s="330"/>
      <c r="AMI68"/>
    </row>
    <row r="69" spans="1:1023" s="1" customFormat="1">
      <c r="A69" s="56"/>
      <c r="B69" s="56"/>
      <c r="C69" s="56"/>
      <c r="D69" s="52"/>
      <c r="AMI69"/>
    </row>
    <row r="70" spans="1:1023" s="1" customFormat="1">
      <c r="A70" s="321" t="s">
        <v>53</v>
      </c>
      <c r="B70" s="321"/>
      <c r="C70" s="321"/>
      <c r="D70" s="52"/>
      <c r="AMI70"/>
    </row>
    <row r="71" spans="1:1023" s="1" customFormat="1" ht="16.5" customHeight="1">
      <c r="A71" s="45" t="s">
        <v>36</v>
      </c>
      <c r="B71" s="316" t="s">
        <v>54</v>
      </c>
      <c r="C71" s="316"/>
      <c r="D71" s="45" t="s">
        <v>26</v>
      </c>
      <c r="AMI71"/>
    </row>
    <row r="72" spans="1:1023" s="1" customFormat="1" ht="16.5" customHeight="1">
      <c r="A72" s="41" t="s">
        <v>27</v>
      </c>
      <c r="B72" s="322" t="s">
        <v>156</v>
      </c>
      <c r="C72" s="322"/>
      <c r="D72" s="219"/>
      <c r="AMI72"/>
    </row>
    <row r="73" spans="1:1023" s="1" customFormat="1" ht="16.5" customHeight="1">
      <c r="A73" s="41" t="s">
        <v>6</v>
      </c>
      <c r="B73" s="322" t="str">
        <f>'Coordenador Técnico (1427)'!B73:C73</f>
        <v>Vale-alimentação -  (Cláusula 13º - CCT)</v>
      </c>
      <c r="C73" s="322"/>
      <c r="D73" s="213">
        <f>'Coordenador Técnico (1427)'!D73</f>
        <v>0</v>
      </c>
      <c r="AMI73"/>
    </row>
    <row r="74" spans="1:1023" s="1" customFormat="1" ht="16.5" customHeight="1">
      <c r="A74" s="41" t="s">
        <v>8</v>
      </c>
      <c r="B74" s="322" t="s">
        <v>157</v>
      </c>
      <c r="C74" s="322"/>
      <c r="D74" s="48" t="s">
        <v>177</v>
      </c>
      <c r="AMI74"/>
    </row>
    <row r="75" spans="1:1023" s="1" customFormat="1" ht="16.5" customHeight="1">
      <c r="A75" s="41" t="s">
        <v>10</v>
      </c>
      <c r="B75" s="322" t="s">
        <v>158</v>
      </c>
      <c r="C75" s="322"/>
      <c r="D75" s="49" t="s">
        <v>177</v>
      </c>
      <c r="AMI75"/>
    </row>
    <row r="76" spans="1:1023" s="1" customFormat="1" ht="16.5" customHeight="1">
      <c r="A76" s="41" t="s">
        <v>29</v>
      </c>
      <c r="B76" s="322" t="str">
        <f>'Coordenador Técnico (1427)'!B76:C76</f>
        <v>Benefício Social Familiar - Cláusula 16ª CCT</v>
      </c>
      <c r="C76" s="322"/>
      <c r="D76" s="213">
        <f>'Coordenador Técnico (1427)'!D76</f>
        <v>0</v>
      </c>
      <c r="AMI76"/>
    </row>
    <row r="77" spans="1:1023" s="1" customFormat="1" ht="16.5" customHeight="1">
      <c r="A77" s="41" t="s">
        <v>30</v>
      </c>
      <c r="B77" s="322" t="str">
        <f>'Coordenador Técnico (1427)'!B77:C77</f>
        <v>PROFAC - Cláusula 17ª CCT</v>
      </c>
      <c r="C77" s="322"/>
      <c r="D77" s="213">
        <f>'Coordenador Técnico (1427)'!D77</f>
        <v>0</v>
      </c>
      <c r="AMI77"/>
    </row>
    <row r="78" spans="1:1023" s="1" customFormat="1" ht="16.5" customHeight="1">
      <c r="A78" s="316" t="s">
        <v>55</v>
      </c>
      <c r="B78" s="316"/>
      <c r="C78" s="316"/>
      <c r="D78" s="51">
        <f>SUM(D72:D77)</f>
        <v>0</v>
      </c>
      <c r="AMI78"/>
    </row>
    <row r="79" spans="1:1023" s="1" customFormat="1">
      <c r="A79" s="327" t="s">
        <v>159</v>
      </c>
      <c r="B79" s="327"/>
      <c r="C79" s="327"/>
      <c r="D79" s="327"/>
      <c r="AMI79"/>
    </row>
    <row r="80" spans="1:1023" s="1" customFormat="1" ht="28.5" customHeight="1">
      <c r="A80" s="328" t="s">
        <v>160</v>
      </c>
      <c r="B80" s="328"/>
      <c r="C80" s="328"/>
      <c r="D80" s="328"/>
      <c r="AMI80"/>
    </row>
    <row r="81" spans="1:1023" s="1" customFormat="1">
      <c r="A81" s="56"/>
      <c r="B81" s="56"/>
      <c r="C81" s="56"/>
      <c r="D81" s="52"/>
      <c r="AMI81"/>
    </row>
    <row r="82" spans="1:1023" s="1" customFormat="1">
      <c r="A82" s="321" t="s">
        <v>56</v>
      </c>
      <c r="B82" s="321"/>
      <c r="C82" s="321"/>
      <c r="D82" s="52"/>
      <c r="AMI82"/>
    </row>
    <row r="83" spans="1:1023" s="1" customFormat="1" ht="16.5" customHeight="1">
      <c r="A83" s="45">
        <v>2</v>
      </c>
      <c r="B83" s="316" t="s">
        <v>57</v>
      </c>
      <c r="C83" s="316"/>
      <c r="D83" s="45" t="s">
        <v>26</v>
      </c>
      <c r="AMI83"/>
    </row>
    <row r="84" spans="1:1023" s="1" customFormat="1" ht="16.5" customHeight="1">
      <c r="A84" s="41" t="s">
        <v>36</v>
      </c>
      <c r="B84" s="315" t="s">
        <v>37</v>
      </c>
      <c r="C84" s="315"/>
      <c r="D84" s="48">
        <f>D50</f>
        <v>0</v>
      </c>
      <c r="AMI84"/>
    </row>
    <row r="85" spans="1:1023" s="1" customFormat="1" ht="16.5" customHeight="1">
      <c r="A85" s="41" t="s">
        <v>42</v>
      </c>
      <c r="B85" s="315" t="s">
        <v>43</v>
      </c>
      <c r="C85" s="315"/>
      <c r="D85" s="48">
        <f>D65</f>
        <v>0</v>
      </c>
      <c r="AMI85"/>
    </row>
    <row r="86" spans="1:1023" s="1" customFormat="1" ht="16.5" customHeight="1">
      <c r="A86" s="41" t="s">
        <v>58</v>
      </c>
      <c r="B86" s="315" t="s">
        <v>54</v>
      </c>
      <c r="C86" s="315"/>
      <c r="D86" s="48">
        <f>D78</f>
        <v>0</v>
      </c>
      <c r="AMI86"/>
    </row>
    <row r="87" spans="1:1023" s="1" customFormat="1" ht="16.5" customHeight="1">
      <c r="A87" s="316" t="s">
        <v>59</v>
      </c>
      <c r="B87" s="316"/>
      <c r="C87" s="316"/>
      <c r="D87" s="51">
        <f>SUM(D84:D86)</f>
        <v>0</v>
      </c>
      <c r="AMI87"/>
    </row>
    <row r="88" spans="1:1023" s="1" customFormat="1">
      <c r="A88" s="56"/>
      <c r="B88" s="56"/>
      <c r="C88" s="56"/>
      <c r="D88" s="52"/>
      <c r="AMI88"/>
    </row>
    <row r="89" spans="1:1023" s="1" customFormat="1" ht="20.25" customHeight="1">
      <c r="A89" s="326" t="s">
        <v>60</v>
      </c>
      <c r="B89" s="326"/>
      <c r="C89" s="326"/>
      <c r="D89" s="326"/>
      <c r="AMI89"/>
    </row>
    <row r="90" spans="1:1023" s="1" customFormat="1" ht="16.5" customHeight="1">
      <c r="A90" s="45">
        <v>3</v>
      </c>
      <c r="B90" s="316" t="s">
        <v>61</v>
      </c>
      <c r="C90" s="316"/>
      <c r="D90" s="45" t="s">
        <v>26</v>
      </c>
      <c r="AMI90"/>
    </row>
    <row r="91" spans="1:1023" s="1" customFormat="1" ht="16.5" customHeight="1">
      <c r="A91" s="41" t="s">
        <v>27</v>
      </c>
      <c r="B91" s="322" t="s">
        <v>161</v>
      </c>
      <c r="C91" s="322"/>
      <c r="D91" s="49">
        <f>((D40/12)*0.05)</f>
        <v>0</v>
      </c>
      <c r="AMI91"/>
    </row>
    <row r="92" spans="1:1023" s="1" customFormat="1" ht="26.25" customHeight="1">
      <c r="A92" s="41" t="s">
        <v>6</v>
      </c>
      <c r="B92" s="315" t="s">
        <v>162</v>
      </c>
      <c r="C92" s="315"/>
      <c r="D92" s="49">
        <f>(D91*C64)</f>
        <v>0</v>
      </c>
      <c r="AMI92"/>
    </row>
    <row r="93" spans="1:1023" s="1" customFormat="1" ht="26.25" customHeight="1">
      <c r="A93" s="41" t="s">
        <v>8</v>
      </c>
      <c r="B93" s="59" t="s">
        <v>163</v>
      </c>
      <c r="C93" s="54" t="s">
        <v>38</v>
      </c>
      <c r="D93" s="60" t="s">
        <v>62</v>
      </c>
      <c r="AMI93"/>
    </row>
    <row r="94" spans="1:1023" s="1" customFormat="1" ht="16.5" customHeight="1">
      <c r="A94" s="41" t="s">
        <v>10</v>
      </c>
      <c r="B94" s="322" t="s">
        <v>164</v>
      </c>
      <c r="C94" s="322"/>
      <c r="D94" s="49">
        <f>D40*0.0194</f>
        <v>0</v>
      </c>
      <c r="AMI94"/>
    </row>
    <row r="95" spans="1:1023" s="1" customFormat="1" ht="26.25" customHeight="1">
      <c r="A95" s="41" t="s">
        <v>29</v>
      </c>
      <c r="B95" s="322" t="s">
        <v>165</v>
      </c>
      <c r="C95" s="322"/>
      <c r="D95" s="49">
        <f>D94*C65</f>
        <v>0</v>
      </c>
      <c r="AMI95"/>
    </row>
    <row r="96" spans="1:1023" s="1" customFormat="1" ht="26.25" customHeight="1">
      <c r="A96" s="41" t="s">
        <v>30</v>
      </c>
      <c r="B96" s="59" t="s">
        <v>307</v>
      </c>
      <c r="C96" s="54" t="s">
        <v>38</v>
      </c>
      <c r="D96" s="213">
        <f>D40*0.04</f>
        <v>0</v>
      </c>
      <c r="AMI96"/>
    </row>
    <row r="97" spans="1:1023" s="1" customFormat="1" ht="16.5" customHeight="1">
      <c r="A97" s="316" t="s">
        <v>63</v>
      </c>
      <c r="B97" s="316"/>
      <c r="C97" s="316"/>
      <c r="D97" s="51">
        <f>SUM(D91+D92+D94+D95+D96)</f>
        <v>0</v>
      </c>
      <c r="AMI97"/>
    </row>
    <row r="98" spans="1:1023" s="1" customFormat="1">
      <c r="A98" s="56"/>
      <c r="B98" s="56"/>
      <c r="C98" s="56"/>
      <c r="D98" s="52"/>
      <c r="AMI98"/>
    </row>
    <row r="99" spans="1:1023" s="1" customFormat="1">
      <c r="A99" s="323" t="s">
        <v>64</v>
      </c>
      <c r="B99" s="323"/>
      <c r="C99" s="323"/>
      <c r="D99" s="323"/>
      <c r="AMI99"/>
    </row>
    <row r="100" spans="1:1023" s="1" customFormat="1" ht="25.5" customHeight="1">
      <c r="A100" s="325" t="s">
        <v>166</v>
      </c>
      <c r="B100" s="325"/>
      <c r="C100" s="325"/>
      <c r="D100" s="325"/>
      <c r="AMI100"/>
    </row>
    <row r="101" spans="1:1023" s="1" customFormat="1">
      <c r="A101" s="324" t="s">
        <v>65</v>
      </c>
      <c r="B101" s="324"/>
      <c r="C101" s="324"/>
      <c r="D101" s="61"/>
      <c r="AMI101"/>
    </row>
    <row r="102" spans="1:1023" s="1" customFormat="1" ht="16.5" customHeight="1">
      <c r="A102" s="45" t="s">
        <v>66</v>
      </c>
      <c r="B102" s="316" t="s">
        <v>106</v>
      </c>
      <c r="C102" s="316"/>
      <c r="D102" s="45" t="s">
        <v>26</v>
      </c>
      <c r="AMI102"/>
    </row>
    <row r="103" spans="1:1023" s="1" customFormat="1" ht="16.5" customHeight="1">
      <c r="A103" s="41" t="s">
        <v>27</v>
      </c>
      <c r="B103" s="322" t="s">
        <v>107</v>
      </c>
      <c r="C103" s="322"/>
      <c r="D103" s="213">
        <v>0</v>
      </c>
      <c r="AMI103"/>
    </row>
    <row r="104" spans="1:1023" s="1" customFormat="1" ht="16.5" customHeight="1">
      <c r="A104" s="41" t="s">
        <v>6</v>
      </c>
      <c r="B104" s="322" t="s">
        <v>167</v>
      </c>
      <c r="C104" s="322"/>
      <c r="D104" s="49">
        <f>($D$40/30/12)*1</f>
        <v>0</v>
      </c>
      <c r="AMI104"/>
    </row>
    <row r="105" spans="1:1023" s="1" customFormat="1" ht="16.5" customHeight="1">
      <c r="A105" s="41" t="s">
        <v>8</v>
      </c>
      <c r="B105" s="322" t="s">
        <v>168</v>
      </c>
      <c r="C105" s="322"/>
      <c r="D105" s="49">
        <f>(($D$40/30/12)*5)*0.015</f>
        <v>0</v>
      </c>
      <c r="AMI105"/>
    </row>
    <row r="106" spans="1:1023" s="1" customFormat="1" ht="26.25" customHeight="1">
      <c r="A106" s="41" t="s">
        <v>10</v>
      </c>
      <c r="B106" s="322" t="s">
        <v>169</v>
      </c>
      <c r="C106" s="322"/>
      <c r="D106" s="49">
        <f>(($D$40/30/12)*30)*0.08</f>
        <v>0</v>
      </c>
      <c r="AMI106"/>
    </row>
    <row r="107" spans="1:1023" s="1" customFormat="1" ht="32.25" customHeight="1">
      <c r="A107" s="41" t="s">
        <v>29</v>
      </c>
      <c r="B107" s="322" t="s">
        <v>170</v>
      </c>
      <c r="C107" s="322"/>
      <c r="D107" s="49">
        <f>(($D$40/30/12)*5)*0.4</f>
        <v>0</v>
      </c>
      <c r="AMI107"/>
    </row>
    <row r="108" spans="1:1023" s="1" customFormat="1" ht="26.25" customHeight="1">
      <c r="A108" s="41" t="s">
        <v>30</v>
      </c>
      <c r="B108" s="322" t="s">
        <v>171</v>
      </c>
      <c r="C108" s="322"/>
      <c r="D108" s="49">
        <f>(D104+D105+D106+D107)*C65</f>
        <v>0</v>
      </c>
      <c r="AMI108"/>
    </row>
    <row r="109" spans="1:1023" s="1" customFormat="1" ht="41.25" customHeight="1">
      <c r="A109" s="41" t="s">
        <v>31</v>
      </c>
      <c r="B109" s="59" t="s">
        <v>172</v>
      </c>
      <c r="C109" s="54" t="s">
        <v>38</v>
      </c>
      <c r="D109" s="49">
        <f>(((D40+(D40/3))*(4/12))/12)*0.02</f>
        <v>0</v>
      </c>
      <c r="AMI109"/>
    </row>
    <row r="110" spans="1:1023" s="1" customFormat="1" ht="53.25" customHeight="1">
      <c r="A110" s="62" t="s">
        <v>32</v>
      </c>
      <c r="B110" s="63" t="s">
        <v>173</v>
      </c>
      <c r="C110" s="54" t="s">
        <v>38</v>
      </c>
      <c r="D110" s="49">
        <f>D109*C65</f>
        <v>0</v>
      </c>
      <c r="AMI110"/>
    </row>
    <row r="111" spans="1:1023" s="1" customFormat="1" ht="46.5" customHeight="1">
      <c r="A111" s="41" t="s">
        <v>33</v>
      </c>
      <c r="B111" s="59" t="s">
        <v>174</v>
      </c>
      <c r="C111" s="54" t="s">
        <v>38</v>
      </c>
      <c r="D111" s="49">
        <f>(((D40+(D40/12))*(4/12))*0.02)*C65</f>
        <v>0</v>
      </c>
      <c r="AMI111"/>
    </row>
    <row r="112" spans="1:1023" s="1" customFormat="1" ht="16.5" customHeight="1">
      <c r="A112" s="316" t="s">
        <v>67</v>
      </c>
      <c r="B112" s="316"/>
      <c r="C112" s="316"/>
      <c r="D112" s="51">
        <f>SUM(D103:D111)</f>
        <v>0</v>
      </c>
      <c r="AMI112"/>
    </row>
    <row r="113" spans="1:1023" s="1" customFormat="1">
      <c r="A113" s="56"/>
      <c r="B113" s="56"/>
      <c r="C113" s="56"/>
      <c r="D113" s="52"/>
      <c r="AMI113"/>
    </row>
    <row r="114" spans="1:1023" s="1" customFormat="1">
      <c r="A114" s="321" t="s">
        <v>104</v>
      </c>
      <c r="B114" s="321"/>
      <c r="C114" s="321"/>
      <c r="D114" s="52"/>
      <c r="AMI114"/>
    </row>
    <row r="115" spans="1:1023" s="1" customFormat="1">
      <c r="A115" s="45" t="s">
        <v>68</v>
      </c>
      <c r="B115" s="316" t="s">
        <v>105</v>
      </c>
      <c r="C115" s="316"/>
      <c r="D115" s="45" t="s">
        <v>26</v>
      </c>
      <c r="AMI115"/>
    </row>
    <row r="116" spans="1:1023" s="1" customFormat="1">
      <c r="A116" s="41" t="s">
        <v>27</v>
      </c>
      <c r="B116" s="315" t="s">
        <v>108</v>
      </c>
      <c r="C116" s="315"/>
      <c r="D116" s="48">
        <v>0</v>
      </c>
      <c r="AMI116"/>
    </row>
    <row r="117" spans="1:1023" s="1" customFormat="1" ht="15.75" customHeight="1">
      <c r="A117" s="316" t="s">
        <v>69</v>
      </c>
      <c r="B117" s="316"/>
      <c r="C117" s="316"/>
      <c r="D117" s="51">
        <f>SUM(D116:D116)</f>
        <v>0</v>
      </c>
      <c r="AMI117"/>
    </row>
    <row r="118" spans="1:1023" s="1" customFormat="1">
      <c r="A118" s="56"/>
      <c r="B118" s="56"/>
      <c r="C118" s="56"/>
      <c r="D118" s="52"/>
      <c r="AMI118"/>
    </row>
    <row r="119" spans="1:1023" s="1" customFormat="1">
      <c r="A119" s="321" t="s">
        <v>70</v>
      </c>
      <c r="B119" s="321"/>
      <c r="C119" s="321"/>
      <c r="D119" s="52"/>
      <c r="AMI119"/>
    </row>
    <row r="120" spans="1:1023" s="1" customFormat="1" ht="16.5" customHeight="1">
      <c r="A120" s="45">
        <v>4</v>
      </c>
      <c r="B120" s="316" t="s">
        <v>111</v>
      </c>
      <c r="C120" s="316"/>
      <c r="D120" s="45" t="s">
        <v>26</v>
      </c>
      <c r="AMI120"/>
    </row>
    <row r="121" spans="1:1023" s="1" customFormat="1" ht="16.5" customHeight="1">
      <c r="A121" s="41" t="s">
        <v>66</v>
      </c>
      <c r="B121" s="315" t="s">
        <v>110</v>
      </c>
      <c r="C121" s="315"/>
      <c r="D121" s="48">
        <f>D112</f>
        <v>0</v>
      </c>
      <c r="AMI121"/>
    </row>
    <row r="122" spans="1:1023" s="1" customFormat="1" ht="16.5" customHeight="1">
      <c r="A122" s="41" t="s">
        <v>68</v>
      </c>
      <c r="B122" s="315" t="s">
        <v>109</v>
      </c>
      <c r="C122" s="315"/>
      <c r="D122" s="48">
        <f>D117</f>
        <v>0</v>
      </c>
      <c r="AMI122"/>
    </row>
    <row r="123" spans="1:1023" s="1" customFormat="1" ht="16.5" customHeight="1">
      <c r="A123" s="316" t="s">
        <v>59</v>
      </c>
      <c r="B123" s="316"/>
      <c r="C123" s="316"/>
      <c r="D123" s="51">
        <f>D121+D122</f>
        <v>0</v>
      </c>
      <c r="AMI123"/>
    </row>
    <row r="124" spans="1:1023" s="1" customFormat="1">
      <c r="A124" s="56"/>
      <c r="B124" s="56"/>
      <c r="C124" s="56"/>
      <c r="D124" s="52"/>
      <c r="AMI124"/>
    </row>
    <row r="125" spans="1:1023" s="1" customFormat="1">
      <c r="A125" s="319" t="s">
        <v>71</v>
      </c>
      <c r="B125" s="319"/>
      <c r="C125" s="319"/>
      <c r="D125" s="319"/>
      <c r="AMI125"/>
    </row>
    <row r="126" spans="1:1023" s="1" customFormat="1" ht="16.5" customHeight="1">
      <c r="A126" s="45">
        <v>5</v>
      </c>
      <c r="B126" s="316" t="s">
        <v>72</v>
      </c>
      <c r="C126" s="316"/>
      <c r="D126" s="45" t="s">
        <v>26</v>
      </c>
      <c r="AMI126"/>
    </row>
    <row r="127" spans="1:1023" s="1" customFormat="1" ht="16.5" customHeight="1">
      <c r="A127" s="41" t="s">
        <v>27</v>
      </c>
      <c r="B127" s="315" t="str">
        <f>'Coordenador Técnico (1427)'!B127:C127</f>
        <v>Uniformes (pesquisa de mercado)</v>
      </c>
      <c r="C127" s="315"/>
      <c r="D127" s="213"/>
      <c r="AMI127"/>
    </row>
    <row r="128" spans="1:1023" s="1" customFormat="1" ht="16.5" customHeight="1">
      <c r="A128" s="41" t="s">
        <v>6</v>
      </c>
      <c r="B128" s="315" t="str">
        <f>'Coordenador Técnico (1427)'!B128:C128</f>
        <v>EPI's (pesquisa de mercado)</v>
      </c>
      <c r="C128" s="315"/>
      <c r="D128" s="213"/>
      <c r="AMI128"/>
    </row>
    <row r="129" spans="1:1023" s="1" customFormat="1" ht="16.5" customHeight="1">
      <c r="A129" s="41" t="s">
        <v>8</v>
      </c>
      <c r="B129" s="315" t="str">
        <f>'Coordenador Técnico (1427)'!B129:C129</f>
        <v>Depreciação de analisadores de uso eventual e regular (pesquisa de mercado)</v>
      </c>
      <c r="C129" s="315"/>
      <c r="D129" s="213"/>
      <c r="AMI129"/>
    </row>
    <row r="130" spans="1:1023" s="1" customFormat="1" ht="16.5" customHeight="1">
      <c r="A130" s="41" t="s">
        <v>10</v>
      </c>
      <c r="B130" s="315" t="str">
        <f>'Coordenador Técnico (1427)'!B130:C130</f>
        <v>Depreciação ferramentas (pesquisa de mercado)</v>
      </c>
      <c r="C130" s="315"/>
      <c r="D130" s="213"/>
      <c r="AMI130"/>
    </row>
    <row r="131" spans="1:1023" s="1" customFormat="1" ht="16.5" customHeight="1">
      <c r="A131" s="41" t="s">
        <v>29</v>
      </c>
      <c r="B131" s="315" t="str">
        <f>'Coordenador Técnico (1427)'!B131:C131</f>
        <v>Depreciação móveis de equipamento de escritório (pesquisa de mercado)</v>
      </c>
      <c r="C131" s="315"/>
      <c r="D131" s="213"/>
      <c r="AMI131"/>
    </row>
    <row r="132" spans="1:1023" s="1" customFormat="1" ht="16.5" customHeight="1">
      <c r="A132" s="316" t="s">
        <v>73</v>
      </c>
      <c r="B132" s="316"/>
      <c r="C132" s="316"/>
      <c r="D132" s="51">
        <f>SUM(D127:D131)</f>
        <v>0</v>
      </c>
      <c r="AMI132"/>
    </row>
    <row r="133" spans="1:1023" s="1" customFormat="1">
      <c r="A133" s="320" t="s">
        <v>175</v>
      </c>
      <c r="B133" s="320"/>
      <c r="C133" s="320"/>
      <c r="D133" s="320"/>
      <c r="AMI133"/>
    </row>
    <row r="134" spans="1:1023" s="1" customFormat="1">
      <c r="A134" s="56"/>
      <c r="B134" s="56"/>
      <c r="C134" s="56"/>
      <c r="D134" s="52"/>
      <c r="AMI134"/>
    </row>
    <row r="135" spans="1:1023" s="1" customFormat="1">
      <c r="A135" s="317" t="s">
        <v>74</v>
      </c>
      <c r="B135" s="317"/>
      <c r="C135" s="317"/>
      <c r="D135" s="317"/>
      <c r="AMI135"/>
    </row>
    <row r="136" spans="1:1023" s="1" customFormat="1">
      <c r="A136" s="45">
        <v>6</v>
      </c>
      <c r="B136" s="57" t="s">
        <v>75</v>
      </c>
      <c r="C136" s="45" t="s">
        <v>76</v>
      </c>
      <c r="D136" s="64" t="s">
        <v>26</v>
      </c>
      <c r="AMI136"/>
    </row>
    <row r="137" spans="1:1023" s="1" customFormat="1">
      <c r="A137" s="41" t="s">
        <v>27</v>
      </c>
      <c r="B137" s="53" t="s">
        <v>77</v>
      </c>
      <c r="C137" s="216">
        <f>'% LUCRO, DOA e SALÁRIO'!J13</f>
        <v>5.7100000000000005E-2</v>
      </c>
      <c r="D137" s="213">
        <f>D153*C137</f>
        <v>0</v>
      </c>
      <c r="AMI137"/>
    </row>
    <row r="138" spans="1:1023" s="1" customFormat="1">
      <c r="A138" s="41" t="s">
        <v>6</v>
      </c>
      <c r="B138" s="66" t="s">
        <v>78</v>
      </c>
      <c r="C138" s="217">
        <f>'% LUCRO, DOA e SALÁRIO'!J12</f>
        <v>0.11024</v>
      </c>
      <c r="D138" s="213">
        <f>(D153+D137)*C138</f>
        <v>0</v>
      </c>
      <c r="AMI138"/>
    </row>
    <row r="139" spans="1:1023" s="1" customFormat="1">
      <c r="A139" s="318" t="s">
        <v>8</v>
      </c>
      <c r="B139" s="53" t="s">
        <v>79</v>
      </c>
      <c r="C139" s="67"/>
      <c r="D139" s="62"/>
      <c r="AMI139"/>
    </row>
    <row r="140" spans="1:1023" s="1" customFormat="1">
      <c r="A140" s="318"/>
      <c r="B140" s="68" t="s">
        <v>80</v>
      </c>
      <c r="C140" s="69"/>
      <c r="D140" s="70"/>
      <c r="AMI140"/>
    </row>
    <row r="141" spans="1:1023" s="1" customFormat="1">
      <c r="A141" s="318"/>
      <c r="B141" s="53" t="s">
        <v>81</v>
      </c>
      <c r="C141" s="216">
        <f>'Coordenador Técnico (1427)'!C141</f>
        <v>1.6500000000000001E-2</v>
      </c>
      <c r="D141" s="213">
        <f>($D$137+$D$138+$D$153)/(1-($C$141+$C$142+$C$143))*C141</f>
        <v>0</v>
      </c>
      <c r="AMI141"/>
    </row>
    <row r="142" spans="1:1023" s="1" customFormat="1">
      <c r="A142" s="318"/>
      <c r="B142" s="75" t="s">
        <v>82</v>
      </c>
      <c r="C142" s="217">
        <f>'Coordenador Técnico (1427)'!C142</f>
        <v>7.5999999999999998E-2</v>
      </c>
      <c r="D142" s="213">
        <f>($D$137+$D$138+$D$153)/(1-($C$141+$C$142+$C$143))*C142</f>
        <v>0</v>
      </c>
      <c r="AMI142"/>
    </row>
    <row r="143" spans="1:1023" s="1" customFormat="1">
      <c r="A143" s="318"/>
      <c r="B143" s="71" t="s">
        <v>128</v>
      </c>
      <c r="C143" s="65">
        <f>'Coordenador Técnico (1427)'!C143</f>
        <v>0.05</v>
      </c>
      <c r="D143" s="49">
        <f>($D$137+$D$138+$D$153)/(1-($C$141+$C$142+$C$143))*C143</f>
        <v>0</v>
      </c>
      <c r="AMI143"/>
    </row>
    <row r="144" spans="1:1023" s="1" customFormat="1">
      <c r="A144" s="316" t="s">
        <v>83</v>
      </c>
      <c r="B144" s="316"/>
      <c r="C144" s="45"/>
      <c r="D144" s="72">
        <f>SUM(D137:D143)</f>
        <v>0</v>
      </c>
      <c r="AMI144"/>
    </row>
    <row r="145" spans="1:1023" s="1" customFormat="1">
      <c r="A145" s="56"/>
      <c r="B145" s="56"/>
      <c r="C145" s="56"/>
      <c r="D145" s="52"/>
      <c r="AMI145"/>
    </row>
    <row r="146" spans="1:1023" s="1" customFormat="1">
      <c r="A146" s="319" t="s">
        <v>84</v>
      </c>
      <c r="B146" s="319"/>
      <c r="C146" s="319"/>
      <c r="D146" s="319"/>
      <c r="AMI146"/>
    </row>
    <row r="147" spans="1:1023" s="1" customFormat="1" ht="26.25" customHeight="1">
      <c r="A147" s="73"/>
      <c r="B147" s="316" t="s">
        <v>85</v>
      </c>
      <c r="C147" s="316"/>
      <c r="D147" s="50" t="s">
        <v>86</v>
      </c>
      <c r="AMI147"/>
    </row>
    <row r="148" spans="1:1023" s="1" customFormat="1" ht="16.5" customHeight="1">
      <c r="A148" s="41" t="s">
        <v>27</v>
      </c>
      <c r="B148" s="315" t="s">
        <v>87</v>
      </c>
      <c r="C148" s="315"/>
      <c r="D148" s="48">
        <f>D40</f>
        <v>0</v>
      </c>
      <c r="AMI148"/>
    </row>
    <row r="149" spans="1:1023" s="1" customFormat="1" ht="16.5" customHeight="1">
      <c r="A149" s="41" t="s">
        <v>6</v>
      </c>
      <c r="B149" s="315" t="s">
        <v>88</v>
      </c>
      <c r="C149" s="315"/>
      <c r="D149" s="48">
        <f>D87</f>
        <v>0</v>
      </c>
      <c r="AMI149"/>
    </row>
    <row r="150" spans="1:1023" s="1" customFormat="1" ht="16.5" customHeight="1">
      <c r="A150" s="41" t="s">
        <v>8</v>
      </c>
      <c r="B150" s="315" t="s">
        <v>89</v>
      </c>
      <c r="C150" s="315"/>
      <c r="D150" s="48">
        <f>D97</f>
        <v>0</v>
      </c>
      <c r="AMI150"/>
    </row>
    <row r="151" spans="1:1023" s="1" customFormat="1" ht="16.5" customHeight="1">
      <c r="A151" s="41" t="s">
        <v>10</v>
      </c>
      <c r="B151" s="315" t="s">
        <v>90</v>
      </c>
      <c r="C151" s="315"/>
      <c r="D151" s="48">
        <f>D123</f>
        <v>0</v>
      </c>
      <c r="AMI151"/>
    </row>
    <row r="152" spans="1:1023" s="1" customFormat="1" ht="16.5" customHeight="1">
      <c r="A152" s="41" t="s">
        <v>29</v>
      </c>
      <c r="B152" s="315" t="s">
        <v>91</v>
      </c>
      <c r="C152" s="315"/>
      <c r="D152" s="48">
        <f>D132</f>
        <v>0</v>
      </c>
      <c r="AMI152"/>
    </row>
    <row r="153" spans="1:1023" s="1" customFormat="1" ht="16.5" customHeight="1">
      <c r="A153" s="314" t="s">
        <v>92</v>
      </c>
      <c r="B153" s="314"/>
      <c r="C153" s="314"/>
      <c r="D153" s="55">
        <f>SUM(D148:D152)</f>
        <v>0</v>
      </c>
      <c r="AMI153"/>
    </row>
    <row r="154" spans="1:1023" s="1" customFormat="1" ht="16.5" customHeight="1">
      <c r="A154" s="46" t="s">
        <v>30</v>
      </c>
      <c r="B154" s="315" t="s">
        <v>93</v>
      </c>
      <c r="C154" s="315"/>
      <c r="D154" s="48">
        <f>D144</f>
        <v>0</v>
      </c>
      <c r="AMI154"/>
    </row>
    <row r="155" spans="1:1023" s="1" customFormat="1" ht="16.5" customHeight="1">
      <c r="A155" s="316" t="s">
        <v>94</v>
      </c>
      <c r="B155" s="316"/>
      <c r="C155" s="316"/>
      <c r="D155" s="51">
        <f>ROUND(SUM(D154+D153),2)</f>
        <v>0</v>
      </c>
      <c r="AMI155"/>
    </row>
    <row r="156" spans="1:1023" s="1" customFormat="1">
      <c r="A156" s="56"/>
      <c r="B156" s="56"/>
      <c r="C156" s="56"/>
      <c r="D156" s="52"/>
      <c r="AMI156"/>
    </row>
    <row r="157" spans="1:1023" s="1" customFormat="1">
      <c r="A157" s="56"/>
      <c r="B157" s="56"/>
      <c r="C157" s="56"/>
      <c r="D157" s="52"/>
      <c r="AMI157"/>
    </row>
    <row r="158" spans="1:1023" s="1" customFormat="1">
      <c r="A158" s="56"/>
      <c r="B158" s="56"/>
      <c r="C158" s="56"/>
      <c r="D158" s="52"/>
      <c r="AMI158"/>
    </row>
    <row r="159" spans="1:1023" s="1" customFormat="1">
      <c r="A159" s="56"/>
      <c r="B159" s="56"/>
      <c r="C159" s="56"/>
      <c r="D159" s="52"/>
      <c r="AMI159"/>
    </row>
    <row r="160" spans="1:1023" s="1" customFormat="1">
      <c r="A160" s="56"/>
      <c r="B160" s="56"/>
      <c r="C160" s="56"/>
      <c r="D160" s="52"/>
      <c r="AMI160"/>
    </row>
  </sheetData>
  <mergeCells count="114">
    <mergeCell ref="A1:D1"/>
    <mergeCell ref="A2:D2"/>
    <mergeCell ref="A3:D3"/>
    <mergeCell ref="A5:C5"/>
    <mergeCell ref="A6:C6"/>
    <mergeCell ref="A10:D10"/>
    <mergeCell ref="B18:C18"/>
    <mergeCell ref="A20:D20"/>
    <mergeCell ref="A21:D21"/>
    <mergeCell ref="A22:D22"/>
    <mergeCell ref="B23:C23"/>
    <mergeCell ref="B24:C24"/>
    <mergeCell ref="B11:C11"/>
    <mergeCell ref="B12:C12"/>
    <mergeCell ref="B13:C13"/>
    <mergeCell ref="B14:C14"/>
    <mergeCell ref="A16:D16"/>
    <mergeCell ref="B17:C17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A28:C28"/>
    <mergeCell ref="A29:D29"/>
    <mergeCell ref="B30:C30"/>
    <mergeCell ref="A43:D43"/>
    <mergeCell ref="A44:C44"/>
    <mergeCell ref="B45:C45"/>
    <mergeCell ref="A48:C48"/>
    <mergeCell ref="A50:C50"/>
    <mergeCell ref="A51:D51"/>
    <mergeCell ref="B37:C37"/>
    <mergeCell ref="B38:C38"/>
    <mergeCell ref="B40:C40"/>
    <mergeCell ref="A41:D41"/>
    <mergeCell ref="A42:D42"/>
    <mergeCell ref="B39:C39"/>
    <mergeCell ref="A70:C70"/>
    <mergeCell ref="B71:C71"/>
    <mergeCell ref="B72:C72"/>
    <mergeCell ref="B73:C73"/>
    <mergeCell ref="B74:C74"/>
    <mergeCell ref="B75:C75"/>
    <mergeCell ref="A52:D52"/>
    <mergeCell ref="A53:D53"/>
    <mergeCell ref="A55:D55"/>
    <mergeCell ref="A66:D66"/>
    <mergeCell ref="A67:D67"/>
    <mergeCell ref="A68:D68"/>
    <mergeCell ref="B83:C83"/>
    <mergeCell ref="B84:C84"/>
    <mergeCell ref="B85:C85"/>
    <mergeCell ref="B86:C86"/>
    <mergeCell ref="A87:C87"/>
    <mergeCell ref="A89:D89"/>
    <mergeCell ref="B76:C76"/>
    <mergeCell ref="B77:C77"/>
    <mergeCell ref="A78:C78"/>
    <mergeCell ref="A79:D79"/>
    <mergeCell ref="A80:D80"/>
    <mergeCell ref="A82:C82"/>
    <mergeCell ref="A99:D99"/>
    <mergeCell ref="A100:D100"/>
    <mergeCell ref="A101:C101"/>
    <mergeCell ref="B102:C102"/>
    <mergeCell ref="B103:C103"/>
    <mergeCell ref="B104:C104"/>
    <mergeCell ref="B90:C90"/>
    <mergeCell ref="B91:C91"/>
    <mergeCell ref="B92:C92"/>
    <mergeCell ref="B94:C94"/>
    <mergeCell ref="B95:C95"/>
    <mergeCell ref="A97:C97"/>
    <mergeCell ref="B115:C115"/>
    <mergeCell ref="B116:C116"/>
    <mergeCell ref="A117:C117"/>
    <mergeCell ref="A119:C119"/>
    <mergeCell ref="B120:C120"/>
    <mergeCell ref="B121:C121"/>
    <mergeCell ref="B105:C105"/>
    <mergeCell ref="B106:C106"/>
    <mergeCell ref="B107:C107"/>
    <mergeCell ref="B108:C108"/>
    <mergeCell ref="A112:C112"/>
    <mergeCell ref="A114:C114"/>
    <mergeCell ref="B131:C131"/>
    <mergeCell ref="A132:C132"/>
    <mergeCell ref="A133:D133"/>
    <mergeCell ref="A135:D135"/>
    <mergeCell ref="A139:A143"/>
    <mergeCell ref="B122:C122"/>
    <mergeCell ref="A123:C123"/>
    <mergeCell ref="A125:D125"/>
    <mergeCell ref="B126:C126"/>
    <mergeCell ref="B127:C127"/>
    <mergeCell ref="B129:C129"/>
    <mergeCell ref="B128:C128"/>
    <mergeCell ref="B130:C130"/>
    <mergeCell ref="B151:C151"/>
    <mergeCell ref="B152:C152"/>
    <mergeCell ref="A153:C153"/>
    <mergeCell ref="B154:C154"/>
    <mergeCell ref="A155:C155"/>
    <mergeCell ref="A144:B144"/>
    <mergeCell ref="A146:D146"/>
    <mergeCell ref="B147:C147"/>
    <mergeCell ref="B148:C148"/>
    <mergeCell ref="B149:C149"/>
    <mergeCell ref="B150:C150"/>
  </mergeCells>
  <pageMargins left="0.51181102362204722" right="0.51181102362204722" top="0.98425196850393704" bottom="0.78740157480314965" header="0.78740157480314965" footer="0.78740157480314965"/>
  <pageSetup paperSize="9" scale="8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I160"/>
  <sheetViews>
    <sheetView showGridLines="0" topLeftCell="A30" zoomScaleNormal="100" zoomScaleSheetLayoutView="100" workbookViewId="0">
      <selection activeCell="D40" sqref="D40"/>
    </sheetView>
  </sheetViews>
  <sheetFormatPr defaultRowHeight="14.25"/>
  <cols>
    <col min="1" max="1" width="18.125" style="38" customWidth="1"/>
    <col min="2" max="2" width="50.375" style="38" customWidth="1"/>
    <col min="3" max="3" width="15.125" style="38" customWidth="1"/>
    <col min="4" max="4" width="20.75" style="40" customWidth="1"/>
    <col min="5" max="21" width="8.5" style="1" customWidth="1"/>
    <col min="22" max="22" width="22.875" style="1" customWidth="1"/>
    <col min="23" max="253" width="8.5" style="1" customWidth="1"/>
    <col min="254" max="254" width="18.875" style="1" customWidth="1"/>
    <col min="255" max="255" width="17.625" style="1" customWidth="1"/>
    <col min="256" max="256" width="56.375" style="1" customWidth="1"/>
    <col min="257" max="257" width="24.875" style="1" customWidth="1"/>
    <col min="258" max="258" width="20.125" style="1" customWidth="1"/>
    <col min="259" max="259" width="11.125" style="1" customWidth="1"/>
    <col min="260" max="260" width="15.375" style="1" customWidth="1"/>
    <col min="261" max="509" width="8.5" style="1" customWidth="1"/>
    <col min="510" max="510" width="18.875" style="1" customWidth="1"/>
    <col min="511" max="511" width="17.625" style="1" customWidth="1"/>
    <col min="512" max="512" width="56.375" style="1" customWidth="1"/>
    <col min="513" max="513" width="24.875" style="1" customWidth="1"/>
    <col min="514" max="514" width="20.125" style="1" customWidth="1"/>
    <col min="515" max="515" width="11.125" style="1" customWidth="1"/>
    <col min="516" max="516" width="15.375" style="1" customWidth="1"/>
    <col min="517" max="765" width="8.5" style="1" customWidth="1"/>
    <col min="766" max="766" width="18.875" style="1" customWidth="1"/>
    <col min="767" max="767" width="17.625" style="1" customWidth="1"/>
    <col min="768" max="768" width="56.375" style="1" customWidth="1"/>
    <col min="769" max="769" width="24.875" style="1" customWidth="1"/>
    <col min="770" max="770" width="20.125" style="1" customWidth="1"/>
    <col min="771" max="771" width="11.125" style="1" customWidth="1"/>
    <col min="772" max="772" width="15.375" style="1" customWidth="1"/>
    <col min="773" max="1021" width="8.5" style="1" customWidth="1"/>
    <col min="1022" max="1022" width="18.875" style="1" customWidth="1"/>
  </cols>
  <sheetData>
    <row r="1" spans="1:4" ht="18.75">
      <c r="A1" s="338" t="s">
        <v>0</v>
      </c>
      <c r="B1" s="338"/>
      <c r="C1" s="338"/>
      <c r="D1" s="338"/>
    </row>
    <row r="2" spans="1:4" ht="15">
      <c r="A2" s="339"/>
      <c r="B2" s="339"/>
      <c r="C2" s="339"/>
      <c r="D2" s="339"/>
    </row>
    <row r="3" spans="1:4">
      <c r="A3" s="323" t="s">
        <v>313</v>
      </c>
      <c r="B3" s="323"/>
      <c r="C3" s="323"/>
      <c r="D3" s="323"/>
    </row>
    <row r="4" spans="1:4">
      <c r="A4" s="37"/>
    </row>
    <row r="5" spans="1:4">
      <c r="A5" s="315" t="s">
        <v>1</v>
      </c>
      <c r="B5" s="315"/>
      <c r="C5" s="315"/>
      <c r="D5" s="41" t="str">
        <f>'Coordenador Técnico (1427)'!D5</f>
        <v>23529.007477/2021-03</v>
      </c>
    </row>
    <row r="6" spans="1:4">
      <c r="A6" s="315" t="s">
        <v>2</v>
      </c>
      <c r="B6" s="315"/>
      <c r="C6" s="315"/>
      <c r="D6" s="41" t="s">
        <v>177</v>
      </c>
    </row>
    <row r="7" spans="1:4">
      <c r="A7" s="42"/>
      <c r="B7" s="42"/>
      <c r="C7" s="42"/>
    </row>
    <row r="8" spans="1:4">
      <c r="A8" s="44" t="s">
        <v>310</v>
      </c>
    </row>
    <row r="10" spans="1:4" ht="13.5" customHeight="1">
      <c r="A10" s="340" t="s">
        <v>3</v>
      </c>
      <c r="B10" s="340"/>
      <c r="C10" s="340"/>
      <c r="D10" s="340"/>
    </row>
    <row r="11" spans="1:4">
      <c r="A11" s="41" t="s">
        <v>4</v>
      </c>
      <c r="B11" s="336" t="s">
        <v>5</v>
      </c>
      <c r="C11" s="337"/>
      <c r="D11" s="41"/>
    </row>
    <row r="12" spans="1:4">
      <c r="A12" s="41" t="s">
        <v>6</v>
      </c>
      <c r="B12" s="335" t="s">
        <v>7</v>
      </c>
      <c r="C12" s="335"/>
      <c r="D12" s="41" t="s">
        <v>101</v>
      </c>
    </row>
    <row r="13" spans="1:4">
      <c r="A13" s="41" t="s">
        <v>8</v>
      </c>
      <c r="B13" s="335" t="s">
        <v>9</v>
      </c>
      <c r="C13" s="335"/>
      <c r="D13" s="41" t="s">
        <v>355</v>
      </c>
    </row>
    <row r="14" spans="1:4">
      <c r="A14" s="41" t="s">
        <v>10</v>
      </c>
      <c r="B14" s="335" t="s">
        <v>11</v>
      </c>
      <c r="C14" s="335"/>
      <c r="D14" s="41">
        <v>6</v>
      </c>
    </row>
    <row r="15" spans="1:4">
      <c r="C15" s="39"/>
    </row>
    <row r="16" spans="1:4">
      <c r="A16" s="319" t="s">
        <v>12</v>
      </c>
      <c r="B16" s="319"/>
      <c r="C16" s="319"/>
      <c r="D16" s="319"/>
    </row>
    <row r="17" spans="1:4" ht="25.5">
      <c r="A17" s="45" t="s">
        <v>13</v>
      </c>
      <c r="B17" s="316" t="s">
        <v>14</v>
      </c>
      <c r="C17" s="316"/>
      <c r="D17" s="45" t="s">
        <v>15</v>
      </c>
    </row>
    <row r="18" spans="1:4">
      <c r="A18" s="41" t="str">
        <f>A3</f>
        <v>APOIO TÉCNICO - 44h</v>
      </c>
      <c r="B18" s="335" t="s">
        <v>16</v>
      </c>
      <c r="C18" s="335"/>
      <c r="D18" s="41">
        <v>1</v>
      </c>
    </row>
    <row r="20" spans="1:4">
      <c r="A20" s="317" t="s">
        <v>17</v>
      </c>
      <c r="B20" s="317"/>
      <c r="C20" s="317"/>
      <c r="D20" s="317"/>
    </row>
    <row r="21" spans="1:4">
      <c r="A21" s="319" t="s">
        <v>18</v>
      </c>
      <c r="B21" s="319"/>
      <c r="C21" s="319"/>
      <c r="D21" s="319"/>
    </row>
    <row r="22" spans="1:4" ht="15.75" customHeight="1">
      <c r="A22" s="316" t="s">
        <v>19</v>
      </c>
      <c r="B22" s="316"/>
      <c r="C22" s="316"/>
      <c r="D22" s="316"/>
    </row>
    <row r="23" spans="1:4">
      <c r="A23" s="46">
        <v>1</v>
      </c>
      <c r="B23" s="315" t="s">
        <v>20</v>
      </c>
      <c r="C23" s="315"/>
      <c r="D23" s="46" t="str">
        <f>A18</f>
        <v>APOIO TÉCNICO - 44h</v>
      </c>
    </row>
    <row r="24" spans="1:4">
      <c r="A24" s="41">
        <v>2</v>
      </c>
      <c r="B24" s="315" t="s">
        <v>21</v>
      </c>
      <c r="C24" s="315"/>
      <c r="D24" s="41" t="s">
        <v>177</v>
      </c>
    </row>
    <row r="25" spans="1:4">
      <c r="A25" s="41">
        <v>3</v>
      </c>
      <c r="B25" s="315" t="s">
        <v>119</v>
      </c>
      <c r="C25" s="315"/>
      <c r="D25" s="47"/>
    </row>
    <row r="26" spans="1:4">
      <c r="A26" s="41">
        <v>4</v>
      </c>
      <c r="B26" s="315" t="s">
        <v>22</v>
      </c>
      <c r="C26" s="315"/>
      <c r="D26" s="41" t="str">
        <f>A3</f>
        <v>APOIO TÉCNICO - 44h</v>
      </c>
    </row>
    <row r="27" spans="1:4">
      <c r="A27" s="41">
        <v>5</v>
      </c>
      <c r="B27" s="315" t="s">
        <v>23</v>
      </c>
      <c r="C27" s="315"/>
      <c r="D27" s="212">
        <v>44197</v>
      </c>
    </row>
    <row r="28" spans="1:4" ht="15">
      <c r="A28" s="334"/>
      <c r="B28" s="334"/>
      <c r="C28" s="334"/>
    </row>
    <row r="29" spans="1:4">
      <c r="A29" s="319" t="s">
        <v>24</v>
      </c>
      <c r="B29" s="319"/>
      <c r="C29" s="319"/>
      <c r="D29" s="319"/>
    </row>
    <row r="30" spans="1:4">
      <c r="A30" s="45">
        <v>1</v>
      </c>
      <c r="B30" s="316" t="s">
        <v>25</v>
      </c>
      <c r="C30" s="316"/>
      <c r="D30" s="45" t="s">
        <v>26</v>
      </c>
    </row>
    <row r="31" spans="1:4">
      <c r="A31" s="41" t="s">
        <v>27</v>
      </c>
      <c r="B31" s="322" t="s">
        <v>28</v>
      </c>
      <c r="C31" s="322"/>
      <c r="D31" s="213">
        <f>D25</f>
        <v>0</v>
      </c>
    </row>
    <row r="32" spans="1:4">
      <c r="A32" s="41" t="s">
        <v>6</v>
      </c>
      <c r="B32" s="322" t="s">
        <v>144</v>
      </c>
      <c r="C32" s="322"/>
      <c r="D32" s="48" t="s">
        <v>177</v>
      </c>
    </row>
    <row r="33" spans="1:1023" ht="18" customHeight="1">
      <c r="A33" s="41" t="s">
        <v>8</v>
      </c>
      <c r="B33" s="322" t="str">
        <f>'Coordenador Técnico (1427)'!B33:C33</f>
        <v>Adicional  de insalubridade - (10%, 20% ou 40% do salário mínimo R$ 1.100,00)</v>
      </c>
      <c r="C33" s="322"/>
      <c r="D33" s="213">
        <f>1100*40%</f>
        <v>440</v>
      </c>
    </row>
    <row r="34" spans="1:1023" ht="45" customHeight="1">
      <c r="A34" s="41" t="s">
        <v>10</v>
      </c>
      <c r="B34" s="322" t="s">
        <v>145</v>
      </c>
      <c r="C34" s="322"/>
      <c r="D34" s="49" t="s">
        <v>177</v>
      </c>
    </row>
    <row r="35" spans="1:1023" ht="38.25" customHeight="1">
      <c r="A35" s="41" t="s">
        <v>29</v>
      </c>
      <c r="B35" s="322" t="s">
        <v>146</v>
      </c>
      <c r="C35" s="322"/>
      <c r="D35" s="49" t="s">
        <v>177</v>
      </c>
    </row>
    <row r="36" spans="1:1023" ht="39" customHeight="1">
      <c r="A36" s="41" t="s">
        <v>30</v>
      </c>
      <c r="B36" s="322" t="s">
        <v>147</v>
      </c>
      <c r="C36" s="322"/>
      <c r="D36" s="49" t="s">
        <v>177</v>
      </c>
    </row>
    <row r="37" spans="1:1023">
      <c r="A37" s="41" t="s">
        <v>31</v>
      </c>
      <c r="B37" s="322" t="str">
        <f>'Coordenador Técnico (1427)'!B37:C37</f>
        <v>Outros - Gratificação por funções administrativas e de gestão (Cláusula 6ª CCT)</v>
      </c>
      <c r="C37" s="322"/>
      <c r="D37" s="213">
        <v>0</v>
      </c>
    </row>
    <row r="38" spans="1:1023">
      <c r="A38" s="41" t="s">
        <v>32</v>
      </c>
      <c r="B38" s="322" t="str">
        <f>'Coordenador Técnico (1427)'!B38:C38</f>
        <v>Outros - Gratificação especiais por posto (Cláusula 11ª CCT)</v>
      </c>
      <c r="C38" s="322"/>
      <c r="D38" s="213">
        <f>'Coordenador Técnico (1427)'!D38</f>
        <v>0</v>
      </c>
    </row>
    <row r="39" spans="1:1023">
      <c r="A39" s="41"/>
      <c r="B39" s="322"/>
      <c r="C39" s="322"/>
      <c r="D39" s="49"/>
      <c r="AMI39" s="1"/>
    </row>
    <row r="40" spans="1:1023" s="1" customFormat="1">
      <c r="A40" s="50"/>
      <c r="B40" s="316" t="s">
        <v>120</v>
      </c>
      <c r="C40" s="316"/>
      <c r="D40" s="51"/>
      <c r="AMI40"/>
    </row>
    <row r="41" spans="1:1023" s="1" customFormat="1">
      <c r="A41" s="329" t="s">
        <v>148</v>
      </c>
      <c r="B41" s="329"/>
      <c r="C41" s="329"/>
      <c r="D41" s="329"/>
      <c r="AMI41"/>
    </row>
    <row r="42" spans="1:1023" s="1" customFormat="1">
      <c r="A42" s="331"/>
      <c r="B42" s="331"/>
      <c r="C42" s="331"/>
      <c r="D42" s="331"/>
      <c r="AMI42"/>
    </row>
    <row r="43" spans="1:1023" s="1" customFormat="1" ht="22.5" customHeight="1">
      <c r="A43" s="323" t="s">
        <v>34</v>
      </c>
      <c r="B43" s="323"/>
      <c r="C43" s="323"/>
      <c r="D43" s="323"/>
      <c r="AMI43"/>
    </row>
    <row r="44" spans="1:1023" s="1" customFormat="1">
      <c r="A44" s="321" t="s">
        <v>35</v>
      </c>
      <c r="B44" s="321"/>
      <c r="C44" s="321"/>
      <c r="D44" s="52"/>
      <c r="AMI44"/>
    </row>
    <row r="45" spans="1:1023" s="1" customFormat="1">
      <c r="A45" s="45" t="s">
        <v>36</v>
      </c>
      <c r="B45" s="316" t="s">
        <v>37</v>
      </c>
      <c r="C45" s="316"/>
      <c r="D45" s="45" t="s">
        <v>26</v>
      </c>
      <c r="AMI45"/>
    </row>
    <row r="46" spans="1:1023" s="1" customFormat="1">
      <c r="A46" s="41" t="s">
        <v>27</v>
      </c>
      <c r="B46" s="53" t="s">
        <v>149</v>
      </c>
      <c r="C46" s="54" t="s">
        <v>38</v>
      </c>
      <c r="D46" s="48">
        <f>D40*0.0833</f>
        <v>0</v>
      </c>
      <c r="AMI46"/>
    </row>
    <row r="47" spans="1:1023" s="1" customFormat="1">
      <c r="A47" s="41" t="s">
        <v>6</v>
      </c>
      <c r="B47" s="53" t="s">
        <v>150</v>
      </c>
      <c r="C47" s="54" t="s">
        <v>38</v>
      </c>
      <c r="D47" s="48">
        <f>D40*0.121</f>
        <v>0</v>
      </c>
      <c r="AMI47"/>
    </row>
    <row r="48" spans="1:1023" s="1" customFormat="1">
      <c r="A48" s="314" t="s">
        <v>39</v>
      </c>
      <c r="B48" s="314"/>
      <c r="C48" s="314"/>
      <c r="D48" s="55">
        <f>SUM(D46:D47)</f>
        <v>0</v>
      </c>
      <c r="AMI48"/>
    </row>
    <row r="49" spans="1:1023" s="1" customFormat="1" ht="26.25" customHeight="1">
      <c r="A49" s="41" t="s">
        <v>8</v>
      </c>
      <c r="B49" s="53" t="s">
        <v>151</v>
      </c>
      <c r="C49" s="54" t="s">
        <v>38</v>
      </c>
      <c r="D49" s="48">
        <f>(D46+D47)*C65</f>
        <v>0</v>
      </c>
      <c r="AMI49"/>
    </row>
    <row r="50" spans="1:1023" s="1" customFormat="1">
      <c r="A50" s="316" t="s">
        <v>40</v>
      </c>
      <c r="B50" s="316"/>
      <c r="C50" s="316"/>
      <c r="D50" s="51">
        <f>D48+D49</f>
        <v>0</v>
      </c>
      <c r="AMI50"/>
    </row>
    <row r="51" spans="1:1023" s="1" customFormat="1" ht="27.75" customHeight="1">
      <c r="A51" s="329" t="s">
        <v>152</v>
      </c>
      <c r="B51" s="329"/>
      <c r="C51" s="329"/>
      <c r="D51" s="329"/>
      <c r="AMI51"/>
    </row>
    <row r="52" spans="1:1023" s="1" customFormat="1" ht="25.5" customHeight="1">
      <c r="A52" s="328" t="s">
        <v>153</v>
      </c>
      <c r="B52" s="328"/>
      <c r="C52" s="328"/>
      <c r="D52" s="328"/>
      <c r="AMI52"/>
    </row>
    <row r="53" spans="1:1023" s="1" customFormat="1" ht="40.5" customHeight="1">
      <c r="A53" s="330" t="s">
        <v>335</v>
      </c>
      <c r="B53" s="328"/>
      <c r="C53" s="328"/>
      <c r="D53" s="328"/>
      <c r="AMI53"/>
    </row>
    <row r="54" spans="1:1023" s="1" customFormat="1" ht="12.75" customHeight="1">
      <c r="A54" s="56"/>
      <c r="B54" s="56"/>
      <c r="C54" s="56"/>
      <c r="D54" s="52"/>
      <c r="AMI54"/>
    </row>
    <row r="55" spans="1:1023" s="1" customFormat="1">
      <c r="A55" s="326" t="s">
        <v>41</v>
      </c>
      <c r="B55" s="326"/>
      <c r="C55" s="326"/>
      <c r="D55" s="326"/>
      <c r="AMI55"/>
    </row>
    <row r="56" spans="1:1023" s="1" customFormat="1">
      <c r="A56" s="45" t="s">
        <v>42</v>
      </c>
      <c r="B56" s="57" t="s">
        <v>43</v>
      </c>
      <c r="C56" s="45" t="s">
        <v>44</v>
      </c>
      <c r="D56" s="45" t="s">
        <v>26</v>
      </c>
      <c r="AMI56"/>
    </row>
    <row r="57" spans="1:1023" s="1" customFormat="1">
      <c r="A57" s="41" t="s">
        <v>27</v>
      </c>
      <c r="B57" s="53" t="s">
        <v>45</v>
      </c>
      <c r="C57" s="74">
        <v>0.2</v>
      </c>
      <c r="D57" s="49">
        <f t="shared" ref="D57:D64" si="0">C57*$D$40</f>
        <v>0</v>
      </c>
      <c r="AMI57"/>
    </row>
    <row r="58" spans="1:1023" s="1" customFormat="1">
      <c r="A58" s="41" t="s">
        <v>6</v>
      </c>
      <c r="B58" s="53" t="s">
        <v>46</v>
      </c>
      <c r="C58" s="74">
        <v>2.5000000000000001E-2</v>
      </c>
      <c r="D58" s="48">
        <f t="shared" si="0"/>
        <v>0</v>
      </c>
      <c r="AMI58"/>
    </row>
    <row r="59" spans="1:1023" s="1" customFormat="1">
      <c r="A59" s="41" t="s">
        <v>8</v>
      </c>
      <c r="B59" s="53" t="str">
        <f>'Coordenador Técnico (1427)'!B59</f>
        <v>SAT  (= RAT 3,00 x FAP 2,0) valores máximo</v>
      </c>
      <c r="C59" s="214">
        <v>0.06</v>
      </c>
      <c r="D59" s="213">
        <f t="shared" si="0"/>
        <v>0</v>
      </c>
      <c r="AMI59"/>
    </row>
    <row r="60" spans="1:1023" s="1" customFormat="1">
      <c r="A60" s="41" t="s">
        <v>10</v>
      </c>
      <c r="B60" s="53" t="s">
        <v>47</v>
      </c>
      <c r="C60" s="74">
        <v>1.4999999999999999E-2</v>
      </c>
      <c r="D60" s="48">
        <f t="shared" si="0"/>
        <v>0</v>
      </c>
      <c r="AMI60"/>
    </row>
    <row r="61" spans="1:1023" s="1" customFormat="1">
      <c r="A61" s="41" t="s">
        <v>29</v>
      </c>
      <c r="B61" s="53" t="s">
        <v>48</v>
      </c>
      <c r="C61" s="74">
        <v>0.01</v>
      </c>
      <c r="D61" s="48">
        <f t="shared" si="0"/>
        <v>0</v>
      </c>
      <c r="AMI61"/>
    </row>
    <row r="62" spans="1:1023" s="1" customFormat="1">
      <c r="A62" s="41" t="s">
        <v>30</v>
      </c>
      <c r="B62" s="53" t="s">
        <v>49</v>
      </c>
      <c r="C62" s="74">
        <v>6.0000000000000001E-3</v>
      </c>
      <c r="D62" s="48">
        <f t="shared" si="0"/>
        <v>0</v>
      </c>
      <c r="AMI62"/>
    </row>
    <row r="63" spans="1:1023" s="1" customFormat="1">
      <c r="A63" s="41" t="s">
        <v>31</v>
      </c>
      <c r="B63" s="53" t="s">
        <v>50</v>
      </c>
      <c r="C63" s="74">
        <v>2E-3</v>
      </c>
      <c r="D63" s="48">
        <f t="shared" si="0"/>
        <v>0</v>
      </c>
      <c r="AMI63"/>
    </row>
    <row r="64" spans="1:1023" s="1" customFormat="1">
      <c r="A64" s="41" t="s">
        <v>32</v>
      </c>
      <c r="B64" s="53" t="s">
        <v>51</v>
      </c>
      <c r="C64" s="74">
        <v>0.08</v>
      </c>
      <c r="D64" s="48">
        <f t="shared" si="0"/>
        <v>0</v>
      </c>
      <c r="AMI64"/>
    </row>
    <row r="65" spans="1:1023" s="1" customFormat="1">
      <c r="A65" s="50"/>
      <c r="B65" s="57" t="s">
        <v>52</v>
      </c>
      <c r="C65" s="58">
        <f>SUM(C57:C64)</f>
        <v>0.39800000000000008</v>
      </c>
      <c r="D65" s="51">
        <f>SUM(D57:D64)</f>
        <v>0</v>
      </c>
      <c r="AMI65"/>
    </row>
    <row r="66" spans="1:1023" s="1" customFormat="1">
      <c r="A66" s="329" t="s">
        <v>154</v>
      </c>
      <c r="B66" s="329"/>
      <c r="C66" s="329"/>
      <c r="D66" s="329"/>
      <c r="AMI66"/>
    </row>
    <row r="67" spans="1:1023" s="1" customFormat="1">
      <c r="A67" s="330" t="s">
        <v>336</v>
      </c>
      <c r="B67" s="330"/>
      <c r="C67" s="330"/>
      <c r="D67" s="330"/>
      <c r="AMI67"/>
    </row>
    <row r="68" spans="1:1023" s="1" customFormat="1">
      <c r="A68" s="330" t="s">
        <v>155</v>
      </c>
      <c r="B68" s="330"/>
      <c r="C68" s="330"/>
      <c r="D68" s="330"/>
      <c r="AMI68"/>
    </row>
    <row r="69" spans="1:1023" s="1" customFormat="1">
      <c r="A69" s="56"/>
      <c r="B69" s="56"/>
      <c r="C69" s="56"/>
      <c r="D69" s="52"/>
      <c r="AMI69"/>
    </row>
    <row r="70" spans="1:1023" s="1" customFormat="1">
      <c r="A70" s="321" t="s">
        <v>53</v>
      </c>
      <c r="B70" s="321"/>
      <c r="C70" s="321"/>
      <c r="D70" s="52"/>
      <c r="AMI70"/>
    </row>
    <row r="71" spans="1:1023" s="1" customFormat="1" ht="16.5" customHeight="1">
      <c r="A71" s="45" t="s">
        <v>36</v>
      </c>
      <c r="B71" s="316" t="s">
        <v>54</v>
      </c>
      <c r="C71" s="316"/>
      <c r="D71" s="45" t="s">
        <v>26</v>
      </c>
      <c r="AMI71"/>
    </row>
    <row r="72" spans="1:1023" s="1" customFormat="1" ht="16.5" customHeight="1">
      <c r="A72" s="41" t="s">
        <v>27</v>
      </c>
      <c r="B72" s="322" t="s">
        <v>156</v>
      </c>
      <c r="C72" s="322"/>
      <c r="D72" s="219"/>
      <c r="AMI72"/>
    </row>
    <row r="73" spans="1:1023" s="1" customFormat="1" ht="16.5" customHeight="1">
      <c r="A73" s="41" t="s">
        <v>6</v>
      </c>
      <c r="B73" s="322" t="str">
        <f>'Coordenador Técnico (1427)'!B73:C73</f>
        <v>Vale-alimentação -  (Cláusula 13º - CCT)</v>
      </c>
      <c r="C73" s="322"/>
      <c r="D73" s="213"/>
      <c r="AMI73"/>
    </row>
    <row r="74" spans="1:1023" s="1" customFormat="1" ht="16.5" customHeight="1">
      <c r="A74" s="41" t="s">
        <v>8</v>
      </c>
      <c r="B74" s="322" t="s">
        <v>157</v>
      </c>
      <c r="C74" s="322"/>
      <c r="D74" s="48" t="s">
        <v>177</v>
      </c>
      <c r="AMI74"/>
    </row>
    <row r="75" spans="1:1023" s="1" customFormat="1" ht="16.5" customHeight="1">
      <c r="A75" s="41" t="s">
        <v>10</v>
      </c>
      <c r="B75" s="322" t="s">
        <v>158</v>
      </c>
      <c r="C75" s="322"/>
      <c r="D75" s="49" t="s">
        <v>177</v>
      </c>
      <c r="AMI75"/>
    </row>
    <row r="76" spans="1:1023" s="1" customFormat="1" ht="16.5" customHeight="1">
      <c r="A76" s="41" t="s">
        <v>29</v>
      </c>
      <c r="B76" s="322" t="str">
        <f>'Coordenador Técnico (1427)'!B76:C76</f>
        <v>Benefício Social Familiar - Cláusula 16ª CCT</v>
      </c>
      <c r="C76" s="322"/>
      <c r="D76" s="213">
        <f>'Coordenador Técnico (1427)'!D76</f>
        <v>0</v>
      </c>
      <c r="AMI76"/>
    </row>
    <row r="77" spans="1:1023" s="1" customFormat="1" ht="16.5" customHeight="1">
      <c r="A77" s="41" t="s">
        <v>30</v>
      </c>
      <c r="B77" s="322" t="str">
        <f>'Coordenador Técnico (1427)'!B77:C77</f>
        <v>PROFAC - Cláusula 17ª CCT</v>
      </c>
      <c r="C77" s="322"/>
      <c r="D77" s="213">
        <f>'Coordenador Técnico (1427)'!D77</f>
        <v>0</v>
      </c>
      <c r="AMI77"/>
    </row>
    <row r="78" spans="1:1023" s="1" customFormat="1" ht="16.5" customHeight="1">
      <c r="A78" s="316" t="s">
        <v>55</v>
      </c>
      <c r="B78" s="316"/>
      <c r="C78" s="316"/>
      <c r="D78" s="51">
        <f>SUM(D72:D77)</f>
        <v>0</v>
      </c>
      <c r="AMI78"/>
    </row>
    <row r="79" spans="1:1023" s="1" customFormat="1">
      <c r="A79" s="327" t="s">
        <v>159</v>
      </c>
      <c r="B79" s="327"/>
      <c r="C79" s="327"/>
      <c r="D79" s="327"/>
      <c r="AMI79"/>
    </row>
    <row r="80" spans="1:1023" s="1" customFormat="1" ht="28.5" customHeight="1">
      <c r="A80" s="328" t="s">
        <v>160</v>
      </c>
      <c r="B80" s="328"/>
      <c r="C80" s="328"/>
      <c r="D80" s="328"/>
      <c r="AMI80"/>
    </row>
    <row r="81" spans="1:1023" s="1" customFormat="1">
      <c r="A81" s="56"/>
      <c r="B81" s="56"/>
      <c r="C81" s="56"/>
      <c r="D81" s="52"/>
      <c r="AMI81"/>
    </row>
    <row r="82" spans="1:1023" s="1" customFormat="1">
      <c r="A82" s="321" t="s">
        <v>56</v>
      </c>
      <c r="B82" s="321"/>
      <c r="C82" s="321"/>
      <c r="D82" s="52"/>
      <c r="AMI82"/>
    </row>
    <row r="83" spans="1:1023" s="1" customFormat="1" ht="16.5" customHeight="1">
      <c r="A83" s="45">
        <v>2</v>
      </c>
      <c r="B83" s="316" t="s">
        <v>57</v>
      </c>
      <c r="C83" s="316"/>
      <c r="D83" s="45" t="s">
        <v>26</v>
      </c>
      <c r="AMI83"/>
    </row>
    <row r="84" spans="1:1023" s="1" customFormat="1" ht="16.5" customHeight="1">
      <c r="A84" s="41" t="s">
        <v>36</v>
      </c>
      <c r="B84" s="315" t="s">
        <v>37</v>
      </c>
      <c r="C84" s="315"/>
      <c r="D84" s="48">
        <f>D50</f>
        <v>0</v>
      </c>
      <c r="AMI84"/>
    </row>
    <row r="85" spans="1:1023" s="1" customFormat="1" ht="16.5" customHeight="1">
      <c r="A85" s="41" t="s">
        <v>42</v>
      </c>
      <c r="B85" s="315" t="s">
        <v>43</v>
      </c>
      <c r="C85" s="315"/>
      <c r="D85" s="48">
        <f>D65</f>
        <v>0</v>
      </c>
      <c r="AMI85"/>
    </row>
    <row r="86" spans="1:1023" s="1" customFormat="1" ht="16.5" customHeight="1">
      <c r="A86" s="41" t="s">
        <v>58</v>
      </c>
      <c r="B86" s="315" t="s">
        <v>54</v>
      </c>
      <c r="C86" s="315"/>
      <c r="D86" s="48">
        <f>D78</f>
        <v>0</v>
      </c>
      <c r="AMI86"/>
    </row>
    <row r="87" spans="1:1023" s="1" customFormat="1" ht="16.5" customHeight="1">
      <c r="A87" s="316" t="s">
        <v>59</v>
      </c>
      <c r="B87" s="316"/>
      <c r="C87" s="316"/>
      <c r="D87" s="51">
        <f>SUM(D84:D86)</f>
        <v>0</v>
      </c>
      <c r="AMI87"/>
    </row>
    <row r="88" spans="1:1023" s="1" customFormat="1">
      <c r="A88" s="56"/>
      <c r="B88" s="56"/>
      <c r="C88" s="56"/>
      <c r="D88" s="52"/>
      <c r="AMI88"/>
    </row>
    <row r="89" spans="1:1023" s="1" customFormat="1" ht="20.25" customHeight="1">
      <c r="A89" s="326" t="s">
        <v>60</v>
      </c>
      <c r="B89" s="326"/>
      <c r="C89" s="326"/>
      <c r="D89" s="326"/>
      <c r="AMI89"/>
    </row>
    <row r="90" spans="1:1023" s="1" customFormat="1" ht="16.5" customHeight="1">
      <c r="A90" s="45">
        <v>3</v>
      </c>
      <c r="B90" s="316" t="s">
        <v>61</v>
      </c>
      <c r="C90" s="316"/>
      <c r="D90" s="45" t="s">
        <v>26</v>
      </c>
      <c r="AMI90"/>
    </row>
    <row r="91" spans="1:1023" s="1" customFormat="1" ht="16.5" customHeight="1">
      <c r="A91" s="41" t="s">
        <v>27</v>
      </c>
      <c r="B91" s="322" t="s">
        <v>161</v>
      </c>
      <c r="C91" s="322"/>
      <c r="D91" s="49">
        <f>((D40/12)*0.05)</f>
        <v>0</v>
      </c>
      <c r="AMI91"/>
    </row>
    <row r="92" spans="1:1023" s="1" customFormat="1" ht="26.25" customHeight="1">
      <c r="A92" s="41" t="s">
        <v>6</v>
      </c>
      <c r="B92" s="315" t="s">
        <v>162</v>
      </c>
      <c r="C92" s="315"/>
      <c r="D92" s="49">
        <f>(D91*C64)</f>
        <v>0</v>
      </c>
      <c r="AMI92"/>
    </row>
    <row r="93" spans="1:1023" s="1" customFormat="1" ht="26.25" customHeight="1">
      <c r="A93" s="41" t="s">
        <v>8</v>
      </c>
      <c r="B93" s="59" t="s">
        <v>163</v>
      </c>
      <c r="C93" s="54" t="s">
        <v>38</v>
      </c>
      <c r="D93" s="60" t="s">
        <v>62</v>
      </c>
      <c r="AMI93"/>
    </row>
    <row r="94" spans="1:1023" s="1" customFormat="1" ht="16.5" customHeight="1">
      <c r="A94" s="41" t="s">
        <v>10</v>
      </c>
      <c r="B94" s="322" t="s">
        <v>164</v>
      </c>
      <c r="C94" s="322"/>
      <c r="D94" s="49">
        <f>D40*0.0194</f>
        <v>0</v>
      </c>
      <c r="AMI94"/>
    </row>
    <row r="95" spans="1:1023" s="1" customFormat="1" ht="26.25" customHeight="1">
      <c r="A95" s="41" t="s">
        <v>29</v>
      </c>
      <c r="B95" s="322" t="s">
        <v>165</v>
      </c>
      <c r="C95" s="322"/>
      <c r="D95" s="49">
        <f>D94*C65</f>
        <v>0</v>
      </c>
      <c r="AMI95"/>
    </row>
    <row r="96" spans="1:1023" s="1" customFormat="1" ht="26.25" customHeight="1">
      <c r="A96" s="41" t="s">
        <v>30</v>
      </c>
      <c r="B96" s="59" t="s">
        <v>307</v>
      </c>
      <c r="C96" s="54" t="s">
        <v>38</v>
      </c>
      <c r="D96" s="213">
        <f>D40*0.04</f>
        <v>0</v>
      </c>
      <c r="AMI96"/>
    </row>
    <row r="97" spans="1:1023" s="1" customFormat="1" ht="16.5" customHeight="1">
      <c r="A97" s="316" t="s">
        <v>63</v>
      </c>
      <c r="B97" s="316"/>
      <c r="C97" s="316"/>
      <c r="D97" s="51">
        <f>SUM(D91+D92+D94+D95+D96)</f>
        <v>0</v>
      </c>
      <c r="AMI97"/>
    </row>
    <row r="98" spans="1:1023" s="1" customFormat="1">
      <c r="A98" s="56"/>
      <c r="B98" s="56"/>
      <c r="C98" s="56"/>
      <c r="D98" s="52"/>
      <c r="AMI98"/>
    </row>
    <row r="99" spans="1:1023" s="1" customFormat="1">
      <c r="A99" s="323" t="s">
        <v>64</v>
      </c>
      <c r="B99" s="323"/>
      <c r="C99" s="323"/>
      <c r="D99" s="323"/>
      <c r="AMI99"/>
    </row>
    <row r="100" spans="1:1023" s="1" customFormat="1" ht="25.5" customHeight="1">
      <c r="A100" s="325" t="s">
        <v>166</v>
      </c>
      <c r="B100" s="325"/>
      <c r="C100" s="325"/>
      <c r="D100" s="325"/>
      <c r="AMI100"/>
    </row>
    <row r="101" spans="1:1023" s="1" customFormat="1">
      <c r="A101" s="324" t="s">
        <v>65</v>
      </c>
      <c r="B101" s="324"/>
      <c r="C101" s="324"/>
      <c r="D101" s="61"/>
      <c r="AMI101"/>
    </row>
    <row r="102" spans="1:1023" s="1" customFormat="1" ht="16.5" customHeight="1">
      <c r="A102" s="45" t="s">
        <v>66</v>
      </c>
      <c r="B102" s="316" t="s">
        <v>106</v>
      </c>
      <c r="C102" s="316"/>
      <c r="D102" s="45" t="s">
        <v>26</v>
      </c>
      <c r="AMI102"/>
    </row>
    <row r="103" spans="1:1023" s="1" customFormat="1" ht="16.5" customHeight="1">
      <c r="A103" s="41" t="s">
        <v>27</v>
      </c>
      <c r="B103" s="322" t="s">
        <v>107</v>
      </c>
      <c r="C103" s="322"/>
      <c r="D103" s="213">
        <v>0</v>
      </c>
      <c r="AMI103"/>
    </row>
    <row r="104" spans="1:1023" s="1" customFormat="1" ht="16.5" customHeight="1">
      <c r="A104" s="41" t="s">
        <v>6</v>
      </c>
      <c r="B104" s="322" t="s">
        <v>167</v>
      </c>
      <c r="C104" s="322"/>
      <c r="D104" s="49">
        <f>($D$40/30/12)*1</f>
        <v>0</v>
      </c>
      <c r="AMI104"/>
    </row>
    <row r="105" spans="1:1023" s="1" customFormat="1" ht="16.5" customHeight="1">
      <c r="A105" s="41" t="s">
        <v>8</v>
      </c>
      <c r="B105" s="322" t="s">
        <v>168</v>
      </c>
      <c r="C105" s="322"/>
      <c r="D105" s="49">
        <f>(($D$40/30/12)*5)*0.015</f>
        <v>0</v>
      </c>
      <c r="AMI105"/>
    </row>
    <row r="106" spans="1:1023" s="1" customFormat="1" ht="26.25" customHeight="1">
      <c r="A106" s="41" t="s">
        <v>10</v>
      </c>
      <c r="B106" s="322" t="s">
        <v>169</v>
      </c>
      <c r="C106" s="322"/>
      <c r="D106" s="49">
        <f>(($D$40/30/12)*30)*0.08</f>
        <v>0</v>
      </c>
      <c r="AMI106"/>
    </row>
    <row r="107" spans="1:1023" s="1" customFormat="1" ht="32.25" customHeight="1">
      <c r="A107" s="41" t="s">
        <v>29</v>
      </c>
      <c r="B107" s="322" t="s">
        <v>170</v>
      </c>
      <c r="C107" s="322"/>
      <c r="D107" s="49">
        <f>(($D$40/30/12)*5)*0.4</f>
        <v>0</v>
      </c>
      <c r="AMI107"/>
    </row>
    <row r="108" spans="1:1023" s="1" customFormat="1" ht="26.25" customHeight="1">
      <c r="A108" s="41" t="s">
        <v>30</v>
      </c>
      <c r="B108" s="322" t="s">
        <v>171</v>
      </c>
      <c r="C108" s="322"/>
      <c r="D108" s="49">
        <f>(D104+D105+D106+D107)*C65</f>
        <v>0</v>
      </c>
      <c r="AMI108"/>
    </row>
    <row r="109" spans="1:1023" s="1" customFormat="1" ht="41.25" customHeight="1">
      <c r="A109" s="41" t="s">
        <v>31</v>
      </c>
      <c r="B109" s="59" t="s">
        <v>172</v>
      </c>
      <c r="C109" s="54" t="s">
        <v>38</v>
      </c>
      <c r="D109" s="49">
        <f>(((D40+(D40/3))*(4/12))/12)*0.02</f>
        <v>0</v>
      </c>
      <c r="AMI109"/>
    </row>
    <row r="110" spans="1:1023" s="1" customFormat="1" ht="53.25" customHeight="1">
      <c r="A110" s="62" t="s">
        <v>32</v>
      </c>
      <c r="B110" s="63" t="s">
        <v>173</v>
      </c>
      <c r="C110" s="54" t="s">
        <v>38</v>
      </c>
      <c r="D110" s="49">
        <f>D109*C65</f>
        <v>0</v>
      </c>
      <c r="AMI110"/>
    </row>
    <row r="111" spans="1:1023" s="1" customFormat="1" ht="46.5" customHeight="1">
      <c r="A111" s="41" t="s">
        <v>33</v>
      </c>
      <c r="B111" s="59" t="s">
        <v>174</v>
      </c>
      <c r="C111" s="54" t="s">
        <v>38</v>
      </c>
      <c r="D111" s="49">
        <f>(((D40+(D40/12))*(4/12))*0.02)*C65</f>
        <v>0</v>
      </c>
      <c r="AMI111"/>
    </row>
    <row r="112" spans="1:1023" s="1" customFormat="1" ht="16.5" customHeight="1">
      <c r="A112" s="316" t="s">
        <v>67</v>
      </c>
      <c r="B112" s="316"/>
      <c r="C112" s="316"/>
      <c r="D112" s="51">
        <f>SUM(D103:D111)</f>
        <v>0</v>
      </c>
      <c r="AMI112"/>
    </row>
    <row r="113" spans="1:1023" s="1" customFormat="1">
      <c r="A113" s="56"/>
      <c r="B113" s="56"/>
      <c r="C113" s="56"/>
      <c r="D113" s="52"/>
      <c r="AMI113"/>
    </row>
    <row r="114" spans="1:1023" s="1" customFormat="1">
      <c r="A114" s="321" t="s">
        <v>104</v>
      </c>
      <c r="B114" s="321"/>
      <c r="C114" s="321"/>
      <c r="D114" s="52"/>
      <c r="AMI114"/>
    </row>
    <row r="115" spans="1:1023" s="1" customFormat="1">
      <c r="A115" s="45" t="s">
        <v>68</v>
      </c>
      <c r="B115" s="316" t="s">
        <v>105</v>
      </c>
      <c r="C115" s="316"/>
      <c r="D115" s="45" t="s">
        <v>26</v>
      </c>
      <c r="AMI115"/>
    </row>
    <row r="116" spans="1:1023" s="1" customFormat="1">
      <c r="A116" s="41" t="s">
        <v>27</v>
      </c>
      <c r="B116" s="315" t="s">
        <v>108</v>
      </c>
      <c r="C116" s="315"/>
      <c r="D116" s="48">
        <v>0</v>
      </c>
      <c r="AMI116"/>
    </row>
    <row r="117" spans="1:1023" s="1" customFormat="1" ht="15.75" customHeight="1">
      <c r="A117" s="316" t="s">
        <v>69</v>
      </c>
      <c r="B117" s="316"/>
      <c r="C117" s="316"/>
      <c r="D117" s="51">
        <f>SUM(D116:D116)</f>
        <v>0</v>
      </c>
      <c r="AMI117"/>
    </row>
    <row r="118" spans="1:1023" s="1" customFormat="1">
      <c r="A118" s="56"/>
      <c r="B118" s="56"/>
      <c r="C118" s="56"/>
      <c r="D118" s="52"/>
      <c r="AMI118"/>
    </row>
    <row r="119" spans="1:1023" s="1" customFormat="1">
      <c r="A119" s="321" t="s">
        <v>70</v>
      </c>
      <c r="B119" s="321"/>
      <c r="C119" s="321"/>
      <c r="D119" s="52"/>
      <c r="AMI119"/>
    </row>
    <row r="120" spans="1:1023" s="1" customFormat="1" ht="16.5" customHeight="1">
      <c r="A120" s="45">
        <v>4</v>
      </c>
      <c r="B120" s="316" t="s">
        <v>111</v>
      </c>
      <c r="C120" s="316"/>
      <c r="D120" s="45" t="s">
        <v>26</v>
      </c>
      <c r="AMI120"/>
    </row>
    <row r="121" spans="1:1023" s="1" customFormat="1" ht="16.5" customHeight="1">
      <c r="A121" s="41" t="s">
        <v>66</v>
      </c>
      <c r="B121" s="315" t="s">
        <v>110</v>
      </c>
      <c r="C121" s="315"/>
      <c r="D121" s="48">
        <f>D112</f>
        <v>0</v>
      </c>
      <c r="AMI121"/>
    </row>
    <row r="122" spans="1:1023" s="1" customFormat="1" ht="16.5" customHeight="1">
      <c r="A122" s="41" t="s">
        <v>68</v>
      </c>
      <c r="B122" s="315" t="s">
        <v>109</v>
      </c>
      <c r="C122" s="315"/>
      <c r="D122" s="48">
        <f>D117</f>
        <v>0</v>
      </c>
      <c r="AMI122"/>
    </row>
    <row r="123" spans="1:1023" s="1" customFormat="1" ht="16.5" customHeight="1">
      <c r="A123" s="316" t="s">
        <v>59</v>
      </c>
      <c r="B123" s="316"/>
      <c r="C123" s="316"/>
      <c r="D123" s="51">
        <f>D121+D122</f>
        <v>0</v>
      </c>
      <c r="AMI123"/>
    </row>
    <row r="124" spans="1:1023" s="1" customFormat="1">
      <c r="A124" s="56"/>
      <c r="B124" s="56"/>
      <c r="C124" s="56"/>
      <c r="D124" s="52"/>
      <c r="AMI124"/>
    </row>
    <row r="125" spans="1:1023" s="1" customFormat="1">
      <c r="A125" s="319" t="s">
        <v>71</v>
      </c>
      <c r="B125" s="319"/>
      <c r="C125" s="319"/>
      <c r="D125" s="319"/>
      <c r="AMI125"/>
    </row>
    <row r="126" spans="1:1023" s="1" customFormat="1" ht="16.5" customHeight="1">
      <c r="A126" s="45">
        <v>5</v>
      </c>
      <c r="B126" s="316" t="s">
        <v>72</v>
      </c>
      <c r="C126" s="316"/>
      <c r="D126" s="45" t="s">
        <v>26</v>
      </c>
      <c r="AMI126"/>
    </row>
    <row r="127" spans="1:1023" s="1" customFormat="1" ht="16.5" customHeight="1">
      <c r="A127" s="41" t="s">
        <v>27</v>
      </c>
      <c r="B127" s="315" t="str">
        <f>'Coordenador Técnico (1427)'!B127:C127</f>
        <v>Uniformes (pesquisa de mercado)</v>
      </c>
      <c r="C127" s="315"/>
      <c r="D127" s="213"/>
      <c r="AMI127"/>
    </row>
    <row r="128" spans="1:1023" s="1" customFormat="1" ht="16.5" customHeight="1">
      <c r="A128" s="41" t="s">
        <v>6</v>
      </c>
      <c r="B128" s="315" t="str">
        <f>'Coordenador Técnico (1427)'!B128:C128</f>
        <v>EPI's (pesquisa de mercado)</v>
      </c>
      <c r="C128" s="315"/>
      <c r="D128" s="213"/>
      <c r="AMI128"/>
    </row>
    <row r="129" spans="1:1023" s="1" customFormat="1" ht="16.5" customHeight="1">
      <c r="A129" s="41" t="s">
        <v>8</v>
      </c>
      <c r="B129" s="315" t="str">
        <f>'Coordenador Técnico (1427)'!B129:C129</f>
        <v>Depreciação de analisadores de uso eventual e regular (pesquisa de mercado)</v>
      </c>
      <c r="C129" s="315"/>
      <c r="D129" s="213"/>
      <c r="AMI129"/>
    </row>
    <row r="130" spans="1:1023" s="1" customFormat="1" ht="16.5" customHeight="1">
      <c r="A130" s="41" t="s">
        <v>10</v>
      </c>
      <c r="B130" s="315" t="str">
        <f>'Coordenador Técnico (1427)'!B130:C130</f>
        <v>Depreciação ferramentas (pesquisa de mercado)</v>
      </c>
      <c r="C130" s="315"/>
      <c r="D130" s="213"/>
      <c r="AMI130"/>
    </row>
    <row r="131" spans="1:1023" s="1" customFormat="1" ht="16.5" customHeight="1">
      <c r="A131" s="41" t="s">
        <v>29</v>
      </c>
      <c r="B131" s="315" t="str">
        <f>'Coordenador Técnico (1427)'!B131:C131</f>
        <v>Depreciação móveis de equipamento de escritório (pesquisa de mercado)</v>
      </c>
      <c r="C131" s="315"/>
      <c r="D131" s="213"/>
      <c r="AMI131"/>
    </row>
    <row r="132" spans="1:1023" s="1" customFormat="1" ht="16.5" customHeight="1">
      <c r="A132" s="316" t="s">
        <v>73</v>
      </c>
      <c r="B132" s="316"/>
      <c r="C132" s="316"/>
      <c r="D132" s="51">
        <f>SUM(D127:D131)</f>
        <v>0</v>
      </c>
      <c r="AMI132"/>
    </row>
    <row r="133" spans="1:1023" s="1" customFormat="1">
      <c r="A133" s="320" t="s">
        <v>175</v>
      </c>
      <c r="B133" s="320"/>
      <c r="C133" s="320"/>
      <c r="D133" s="320"/>
      <c r="AMI133"/>
    </row>
    <row r="134" spans="1:1023" s="1" customFormat="1">
      <c r="A134" s="56"/>
      <c r="B134" s="56"/>
      <c r="C134" s="56"/>
      <c r="D134" s="52"/>
      <c r="AMI134"/>
    </row>
    <row r="135" spans="1:1023" s="1" customFormat="1">
      <c r="A135" s="317" t="s">
        <v>74</v>
      </c>
      <c r="B135" s="317"/>
      <c r="C135" s="317"/>
      <c r="D135" s="317"/>
      <c r="AMI135"/>
    </row>
    <row r="136" spans="1:1023" s="1" customFormat="1">
      <c r="A136" s="45">
        <v>6</v>
      </c>
      <c r="B136" s="57" t="s">
        <v>75</v>
      </c>
      <c r="C136" s="45" t="s">
        <v>76</v>
      </c>
      <c r="D136" s="64" t="s">
        <v>26</v>
      </c>
      <c r="AMI136"/>
    </row>
    <row r="137" spans="1:1023" s="1" customFormat="1">
      <c r="A137" s="41" t="s">
        <v>27</v>
      </c>
      <c r="B137" s="53" t="s">
        <v>77</v>
      </c>
      <c r="C137" s="216">
        <f>'% LUCRO, DOA e SALÁRIO'!J13</f>
        <v>5.7100000000000005E-2</v>
      </c>
      <c r="D137" s="213">
        <f>D153*C137</f>
        <v>0</v>
      </c>
      <c r="AMI137"/>
    </row>
    <row r="138" spans="1:1023" s="1" customFormat="1">
      <c r="A138" s="41" t="s">
        <v>6</v>
      </c>
      <c r="B138" s="66" t="s">
        <v>78</v>
      </c>
      <c r="C138" s="217">
        <f>'% LUCRO, DOA e SALÁRIO'!J12</f>
        <v>0.11024</v>
      </c>
      <c r="D138" s="213">
        <f>(D153+D137)*C138</f>
        <v>0</v>
      </c>
      <c r="AMI138"/>
    </row>
    <row r="139" spans="1:1023" s="1" customFormat="1">
      <c r="A139" s="318" t="s">
        <v>8</v>
      </c>
      <c r="B139" s="53" t="s">
        <v>79</v>
      </c>
      <c r="C139" s="67"/>
      <c r="D139" s="62"/>
      <c r="AMI139"/>
    </row>
    <row r="140" spans="1:1023" s="1" customFormat="1">
      <c r="A140" s="318"/>
      <c r="B140" s="68" t="s">
        <v>80</v>
      </c>
      <c r="C140" s="69"/>
      <c r="D140" s="70"/>
      <c r="AMI140"/>
    </row>
    <row r="141" spans="1:1023" s="1" customFormat="1">
      <c r="A141" s="318"/>
      <c r="B141" s="53" t="s">
        <v>81</v>
      </c>
      <c r="C141" s="216">
        <f>'Coordenador Técnico (1427)'!C141</f>
        <v>1.6500000000000001E-2</v>
      </c>
      <c r="D141" s="213">
        <f>($D$137+$D$138+$D$153)/(1-($C$141+$C$142+$C$143))*C141</f>
        <v>0</v>
      </c>
      <c r="AMI141"/>
    </row>
    <row r="142" spans="1:1023" s="1" customFormat="1">
      <c r="A142" s="318"/>
      <c r="B142" s="75" t="s">
        <v>82</v>
      </c>
      <c r="C142" s="217">
        <f>'Coordenador Técnico (1427)'!C142</f>
        <v>7.5999999999999998E-2</v>
      </c>
      <c r="D142" s="213">
        <f>($D$137+$D$138+$D$153)/(1-($C$141+$C$142+$C$143))*C142</f>
        <v>0</v>
      </c>
      <c r="AMI142"/>
    </row>
    <row r="143" spans="1:1023" s="1" customFormat="1">
      <c r="A143" s="318"/>
      <c r="B143" s="71" t="s">
        <v>128</v>
      </c>
      <c r="C143" s="65">
        <f>'Coordenador Técnico (1427)'!C143</f>
        <v>0.05</v>
      </c>
      <c r="D143" s="49">
        <f>($D$137+$D$138+$D$153)/(1-($C$141+$C$142+$C$143))*C143</f>
        <v>0</v>
      </c>
      <c r="AMI143"/>
    </row>
    <row r="144" spans="1:1023" s="1" customFormat="1">
      <c r="A144" s="316" t="s">
        <v>83</v>
      </c>
      <c r="B144" s="316"/>
      <c r="C144" s="45"/>
      <c r="D144" s="72">
        <f>SUM(D137:D143)</f>
        <v>0</v>
      </c>
      <c r="AMI144"/>
    </row>
    <row r="145" spans="1:1023" s="1" customFormat="1">
      <c r="A145" s="56"/>
      <c r="B145" s="56"/>
      <c r="C145" s="56"/>
      <c r="D145" s="52"/>
      <c r="AMI145"/>
    </row>
    <row r="146" spans="1:1023" s="1" customFormat="1">
      <c r="A146" s="319" t="s">
        <v>84</v>
      </c>
      <c r="B146" s="319"/>
      <c r="C146" s="319"/>
      <c r="D146" s="319"/>
      <c r="AMI146"/>
    </row>
    <row r="147" spans="1:1023" s="1" customFormat="1" ht="26.25" customHeight="1">
      <c r="A147" s="73"/>
      <c r="B147" s="316" t="s">
        <v>85</v>
      </c>
      <c r="C147" s="316"/>
      <c r="D147" s="50" t="s">
        <v>86</v>
      </c>
      <c r="AMI147"/>
    </row>
    <row r="148" spans="1:1023" s="1" customFormat="1" ht="16.5" customHeight="1">
      <c r="A148" s="41" t="s">
        <v>27</v>
      </c>
      <c r="B148" s="315" t="s">
        <v>87</v>
      </c>
      <c r="C148" s="315"/>
      <c r="D148" s="48">
        <f>D40</f>
        <v>0</v>
      </c>
      <c r="AMI148"/>
    </row>
    <row r="149" spans="1:1023" s="1" customFormat="1" ht="16.5" customHeight="1">
      <c r="A149" s="41" t="s">
        <v>6</v>
      </c>
      <c r="B149" s="315" t="s">
        <v>88</v>
      </c>
      <c r="C149" s="315"/>
      <c r="D149" s="48">
        <f>D87</f>
        <v>0</v>
      </c>
      <c r="AMI149"/>
    </row>
    <row r="150" spans="1:1023" s="1" customFormat="1" ht="16.5" customHeight="1">
      <c r="A150" s="41" t="s">
        <v>8</v>
      </c>
      <c r="B150" s="315" t="s">
        <v>89</v>
      </c>
      <c r="C150" s="315"/>
      <c r="D150" s="48">
        <f>D97</f>
        <v>0</v>
      </c>
      <c r="AMI150"/>
    </row>
    <row r="151" spans="1:1023" s="1" customFormat="1" ht="16.5" customHeight="1">
      <c r="A151" s="41" t="s">
        <v>10</v>
      </c>
      <c r="B151" s="315" t="s">
        <v>90</v>
      </c>
      <c r="C151" s="315"/>
      <c r="D151" s="48">
        <f>D123</f>
        <v>0</v>
      </c>
      <c r="AMI151"/>
    </row>
    <row r="152" spans="1:1023" s="1" customFormat="1" ht="16.5" customHeight="1">
      <c r="A152" s="41" t="s">
        <v>29</v>
      </c>
      <c r="B152" s="315" t="s">
        <v>91</v>
      </c>
      <c r="C152" s="315"/>
      <c r="D152" s="48">
        <f>D132</f>
        <v>0</v>
      </c>
      <c r="AMI152"/>
    </row>
    <row r="153" spans="1:1023" s="1" customFormat="1" ht="16.5" customHeight="1">
      <c r="A153" s="314" t="s">
        <v>92</v>
      </c>
      <c r="B153" s="314"/>
      <c r="C153" s="314"/>
      <c r="D153" s="55">
        <f>SUM(D148:D152)</f>
        <v>0</v>
      </c>
      <c r="AMI153"/>
    </row>
    <row r="154" spans="1:1023" s="1" customFormat="1" ht="16.5" customHeight="1">
      <c r="A154" s="46" t="s">
        <v>30</v>
      </c>
      <c r="B154" s="315" t="s">
        <v>93</v>
      </c>
      <c r="C154" s="315"/>
      <c r="D154" s="48">
        <f>D144</f>
        <v>0</v>
      </c>
      <c r="AMI154"/>
    </row>
    <row r="155" spans="1:1023" s="1" customFormat="1" ht="16.5" customHeight="1">
      <c r="A155" s="316" t="s">
        <v>94</v>
      </c>
      <c r="B155" s="316"/>
      <c r="C155" s="316"/>
      <c r="D155" s="51">
        <f>ROUND(SUM(D154+D153),2)</f>
        <v>0</v>
      </c>
      <c r="AMI155"/>
    </row>
    <row r="156" spans="1:1023" s="1" customFormat="1">
      <c r="A156" s="56"/>
      <c r="B156" s="56"/>
      <c r="C156" s="56"/>
      <c r="D156" s="52"/>
      <c r="AMI156"/>
    </row>
    <row r="157" spans="1:1023" s="1" customFormat="1">
      <c r="A157" s="56"/>
      <c r="B157" s="56"/>
      <c r="C157" s="56"/>
      <c r="D157" s="52"/>
      <c r="AMI157"/>
    </row>
    <row r="158" spans="1:1023" s="1" customFormat="1">
      <c r="A158" s="56"/>
      <c r="B158" s="56"/>
      <c r="C158" s="56"/>
      <c r="D158" s="52"/>
      <c r="AMI158"/>
    </row>
    <row r="159" spans="1:1023" s="1" customFormat="1">
      <c r="A159" s="56"/>
      <c r="B159" s="56"/>
      <c r="C159" s="56"/>
      <c r="D159" s="52"/>
      <c r="AMI159"/>
    </row>
    <row r="160" spans="1:1023" s="1" customFormat="1">
      <c r="A160" s="56"/>
      <c r="B160" s="56"/>
      <c r="C160" s="56"/>
      <c r="D160" s="52"/>
      <c r="AMI160"/>
    </row>
  </sheetData>
  <mergeCells count="114">
    <mergeCell ref="A1:D1"/>
    <mergeCell ref="A2:D2"/>
    <mergeCell ref="A3:D3"/>
    <mergeCell ref="A5:C5"/>
    <mergeCell ref="A6:C6"/>
    <mergeCell ref="A10:D10"/>
    <mergeCell ref="B18:C18"/>
    <mergeCell ref="A20:D20"/>
    <mergeCell ref="A21:D21"/>
    <mergeCell ref="A22:D22"/>
    <mergeCell ref="B23:C23"/>
    <mergeCell ref="B24:C24"/>
    <mergeCell ref="B11:C11"/>
    <mergeCell ref="B12:C12"/>
    <mergeCell ref="B13:C13"/>
    <mergeCell ref="B14:C14"/>
    <mergeCell ref="A16:D16"/>
    <mergeCell ref="B17:C17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A28:C28"/>
    <mergeCell ref="A29:D29"/>
    <mergeCell ref="B30:C30"/>
    <mergeCell ref="A44:C44"/>
    <mergeCell ref="B45:C45"/>
    <mergeCell ref="A48:C48"/>
    <mergeCell ref="A50:C50"/>
    <mergeCell ref="A51:D51"/>
    <mergeCell ref="A52:D52"/>
    <mergeCell ref="B37:C37"/>
    <mergeCell ref="B38:C38"/>
    <mergeCell ref="B40:C40"/>
    <mergeCell ref="A41:D41"/>
    <mergeCell ref="A42:D42"/>
    <mergeCell ref="A43:D43"/>
    <mergeCell ref="B39:C39"/>
    <mergeCell ref="B71:C71"/>
    <mergeCell ref="B72:C72"/>
    <mergeCell ref="B73:C73"/>
    <mergeCell ref="B74:C74"/>
    <mergeCell ref="B75:C75"/>
    <mergeCell ref="B76:C76"/>
    <mergeCell ref="A53:D53"/>
    <mergeCell ref="A55:D55"/>
    <mergeCell ref="A66:D66"/>
    <mergeCell ref="A67:D67"/>
    <mergeCell ref="A68:D68"/>
    <mergeCell ref="A70:C70"/>
    <mergeCell ref="B84:C84"/>
    <mergeCell ref="B85:C85"/>
    <mergeCell ref="B86:C86"/>
    <mergeCell ref="A87:C87"/>
    <mergeCell ref="A89:D89"/>
    <mergeCell ref="B90:C90"/>
    <mergeCell ref="B77:C77"/>
    <mergeCell ref="A78:C78"/>
    <mergeCell ref="A79:D79"/>
    <mergeCell ref="A80:D80"/>
    <mergeCell ref="A82:C82"/>
    <mergeCell ref="B83:C83"/>
    <mergeCell ref="A100:D100"/>
    <mergeCell ref="A101:C101"/>
    <mergeCell ref="B102:C102"/>
    <mergeCell ref="B103:C103"/>
    <mergeCell ref="B104:C104"/>
    <mergeCell ref="B105:C105"/>
    <mergeCell ref="B91:C91"/>
    <mergeCell ref="B92:C92"/>
    <mergeCell ref="B94:C94"/>
    <mergeCell ref="B95:C95"/>
    <mergeCell ref="A97:C97"/>
    <mergeCell ref="A99:D99"/>
    <mergeCell ref="B116:C116"/>
    <mergeCell ref="A117:C117"/>
    <mergeCell ref="A119:C119"/>
    <mergeCell ref="B120:C120"/>
    <mergeCell ref="B121:C121"/>
    <mergeCell ref="B122:C122"/>
    <mergeCell ref="B106:C106"/>
    <mergeCell ref="B107:C107"/>
    <mergeCell ref="B108:C108"/>
    <mergeCell ref="A112:C112"/>
    <mergeCell ref="A114:C114"/>
    <mergeCell ref="B115:C115"/>
    <mergeCell ref="A132:C132"/>
    <mergeCell ref="A133:D133"/>
    <mergeCell ref="A135:D135"/>
    <mergeCell ref="A139:A143"/>
    <mergeCell ref="A123:C123"/>
    <mergeCell ref="A125:D125"/>
    <mergeCell ref="B126:C126"/>
    <mergeCell ref="B127:C127"/>
    <mergeCell ref="B128:C128"/>
    <mergeCell ref="B131:C131"/>
    <mergeCell ref="B129:C129"/>
    <mergeCell ref="B130:C130"/>
    <mergeCell ref="B151:C151"/>
    <mergeCell ref="B152:C152"/>
    <mergeCell ref="A153:C153"/>
    <mergeCell ref="B154:C154"/>
    <mergeCell ref="A155:C155"/>
    <mergeCell ref="A144:B144"/>
    <mergeCell ref="A146:D146"/>
    <mergeCell ref="B147:C147"/>
    <mergeCell ref="B148:C148"/>
    <mergeCell ref="B149:C149"/>
    <mergeCell ref="B150:C150"/>
  </mergeCells>
  <pageMargins left="0.51181102362204722" right="0.51181102362204722" top="0.98425196850393704" bottom="0.78740157480314965" header="0.78740157480314965" footer="0.78740157480314965"/>
  <pageSetup paperSize="9"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I159"/>
  <sheetViews>
    <sheetView showGridLines="0" topLeftCell="A136" zoomScaleNormal="100" zoomScaleSheetLayoutView="100" workbookViewId="0">
      <selection activeCell="H131" sqref="H131"/>
    </sheetView>
  </sheetViews>
  <sheetFormatPr defaultRowHeight="14.25"/>
  <cols>
    <col min="1" max="1" width="18.125" style="38" customWidth="1"/>
    <col min="2" max="2" width="50.375" style="38" customWidth="1"/>
    <col min="3" max="3" width="15.125" style="38" customWidth="1"/>
    <col min="4" max="4" width="20.75" style="40" customWidth="1"/>
    <col min="5" max="21" width="8.5" style="1" customWidth="1"/>
    <col min="22" max="22" width="22.875" style="1" customWidth="1"/>
    <col min="23" max="253" width="8.5" style="1" customWidth="1"/>
    <col min="254" max="254" width="18.875" style="1" customWidth="1"/>
    <col min="255" max="255" width="17.625" style="1" customWidth="1"/>
    <col min="256" max="256" width="56.375" style="1" customWidth="1"/>
    <col min="257" max="257" width="24.875" style="1" customWidth="1"/>
    <col min="258" max="258" width="20.125" style="1" customWidth="1"/>
    <col min="259" max="259" width="11.125" style="1" customWidth="1"/>
    <col min="260" max="260" width="15.375" style="1" customWidth="1"/>
    <col min="261" max="509" width="8.5" style="1" customWidth="1"/>
    <col min="510" max="510" width="18.875" style="1" customWidth="1"/>
    <col min="511" max="511" width="17.625" style="1" customWidth="1"/>
    <col min="512" max="512" width="56.375" style="1" customWidth="1"/>
    <col min="513" max="513" width="24.875" style="1" customWidth="1"/>
    <col min="514" max="514" width="20.125" style="1" customWidth="1"/>
    <col min="515" max="515" width="11.125" style="1" customWidth="1"/>
    <col min="516" max="516" width="15.375" style="1" customWidth="1"/>
    <col min="517" max="765" width="8.5" style="1" customWidth="1"/>
    <col min="766" max="766" width="18.875" style="1" customWidth="1"/>
    <col min="767" max="767" width="17.625" style="1" customWidth="1"/>
    <col min="768" max="768" width="56.375" style="1" customWidth="1"/>
    <col min="769" max="769" width="24.875" style="1" customWidth="1"/>
    <col min="770" max="770" width="20.125" style="1" customWidth="1"/>
    <col min="771" max="771" width="11.125" style="1" customWidth="1"/>
    <col min="772" max="772" width="15.375" style="1" customWidth="1"/>
    <col min="773" max="1021" width="8.5" style="1" customWidth="1"/>
    <col min="1022" max="1022" width="18.875" style="1" customWidth="1"/>
  </cols>
  <sheetData>
    <row r="1" spans="1:4" ht="18.75">
      <c r="A1" s="338" t="s">
        <v>0</v>
      </c>
      <c r="B1" s="338"/>
      <c r="C1" s="338"/>
      <c r="D1" s="338"/>
    </row>
    <row r="2" spans="1:4" ht="15">
      <c r="A2" s="339"/>
      <c r="B2" s="339"/>
      <c r="C2" s="339"/>
      <c r="D2" s="339"/>
    </row>
    <row r="3" spans="1:4">
      <c r="A3" s="323" t="s">
        <v>182</v>
      </c>
      <c r="B3" s="323"/>
      <c r="C3" s="323"/>
      <c r="D3" s="323"/>
    </row>
    <row r="4" spans="1:4">
      <c r="A4" s="37"/>
    </row>
    <row r="5" spans="1:4">
      <c r="A5" s="315" t="s">
        <v>1</v>
      </c>
      <c r="B5" s="315"/>
      <c r="C5" s="315"/>
      <c r="D5" s="41" t="str">
        <f>'Coordenador Técnico (1427)'!D5</f>
        <v>23529.007477/2021-03</v>
      </c>
    </row>
    <row r="6" spans="1:4">
      <c r="A6" s="315" t="s">
        <v>2</v>
      </c>
      <c r="B6" s="315"/>
      <c r="C6" s="315"/>
      <c r="D6" s="41" t="s">
        <v>177</v>
      </c>
    </row>
    <row r="7" spans="1:4">
      <c r="A7" s="42"/>
      <c r="B7" s="42"/>
      <c r="C7" s="42"/>
    </row>
    <row r="8" spans="1:4">
      <c r="A8" s="44" t="s">
        <v>310</v>
      </c>
    </row>
    <row r="10" spans="1:4" ht="13.5" customHeight="1">
      <c r="A10" s="340" t="s">
        <v>3</v>
      </c>
      <c r="B10" s="340"/>
      <c r="C10" s="340"/>
      <c r="D10" s="340"/>
    </row>
    <row r="11" spans="1:4">
      <c r="A11" s="41" t="s">
        <v>4</v>
      </c>
      <c r="B11" s="336" t="s">
        <v>5</v>
      </c>
      <c r="C11" s="337"/>
      <c r="D11" s="41"/>
    </row>
    <row r="12" spans="1:4">
      <c r="A12" s="41" t="s">
        <v>6</v>
      </c>
      <c r="B12" s="335" t="s">
        <v>7</v>
      </c>
      <c r="C12" s="335"/>
      <c r="D12" s="41" t="s">
        <v>101</v>
      </c>
    </row>
    <row r="13" spans="1:4">
      <c r="A13" s="41" t="s">
        <v>8</v>
      </c>
      <c r="B13" s="335" t="s">
        <v>9</v>
      </c>
      <c r="C13" s="335"/>
      <c r="D13" s="286" t="str">
        <f>'Apoio Técnico'!D13</f>
        <v>MS000049/2021</v>
      </c>
    </row>
    <row r="14" spans="1:4">
      <c r="A14" s="41" t="s">
        <v>10</v>
      </c>
      <c r="B14" s="335" t="s">
        <v>11</v>
      </c>
      <c r="C14" s="335"/>
      <c r="D14" s="41">
        <v>6</v>
      </c>
    </row>
    <row r="15" spans="1:4">
      <c r="C15" s="39"/>
    </row>
    <row r="16" spans="1:4">
      <c r="A16" s="319" t="s">
        <v>12</v>
      </c>
      <c r="B16" s="319"/>
      <c r="C16" s="319"/>
      <c r="D16" s="319"/>
    </row>
    <row r="17" spans="1:4" ht="25.5">
      <c r="A17" s="45" t="s">
        <v>13</v>
      </c>
      <c r="B17" s="316" t="s">
        <v>14</v>
      </c>
      <c r="C17" s="316"/>
      <c r="D17" s="45" t="s">
        <v>15</v>
      </c>
    </row>
    <row r="18" spans="1:4">
      <c r="A18" s="41" t="str">
        <f>A3</f>
        <v>APOIO LOGÍSTICO - 44h</v>
      </c>
      <c r="B18" s="335" t="s">
        <v>16</v>
      </c>
      <c r="C18" s="335"/>
      <c r="D18" s="41">
        <v>1</v>
      </c>
    </row>
    <row r="20" spans="1:4">
      <c r="A20" s="317" t="s">
        <v>17</v>
      </c>
      <c r="B20" s="317"/>
      <c r="C20" s="317"/>
      <c r="D20" s="317"/>
    </row>
    <row r="21" spans="1:4">
      <c r="A21" s="319" t="s">
        <v>18</v>
      </c>
      <c r="B21" s="319"/>
      <c r="C21" s="319"/>
      <c r="D21" s="319"/>
    </row>
    <row r="22" spans="1:4" ht="15.75" customHeight="1">
      <c r="A22" s="316" t="s">
        <v>19</v>
      </c>
      <c r="B22" s="316"/>
      <c r="C22" s="316"/>
      <c r="D22" s="316"/>
    </row>
    <row r="23" spans="1:4">
      <c r="A23" s="46">
        <v>1</v>
      </c>
      <c r="B23" s="315" t="s">
        <v>20</v>
      </c>
      <c r="C23" s="315"/>
      <c r="D23" s="46" t="str">
        <f>A18</f>
        <v>APOIO LOGÍSTICO - 44h</v>
      </c>
    </row>
    <row r="24" spans="1:4">
      <c r="A24" s="41">
        <v>2</v>
      </c>
      <c r="B24" s="315" t="s">
        <v>21</v>
      </c>
      <c r="C24" s="315"/>
      <c r="D24" s="41" t="s">
        <v>177</v>
      </c>
    </row>
    <row r="25" spans="1:4">
      <c r="A25" s="41">
        <v>3</v>
      </c>
      <c r="B25" s="315" t="s">
        <v>119</v>
      </c>
      <c r="C25" s="315"/>
      <c r="D25" s="218"/>
    </row>
    <row r="26" spans="1:4">
      <c r="A26" s="41">
        <v>4</v>
      </c>
      <c r="B26" s="315" t="s">
        <v>22</v>
      </c>
      <c r="C26" s="315"/>
      <c r="D26" s="41" t="str">
        <f>A3</f>
        <v>APOIO LOGÍSTICO - 44h</v>
      </c>
    </row>
    <row r="27" spans="1:4">
      <c r="A27" s="41">
        <v>5</v>
      </c>
      <c r="B27" s="315" t="s">
        <v>23</v>
      </c>
      <c r="C27" s="315"/>
      <c r="D27" s="212">
        <v>44197</v>
      </c>
    </row>
    <row r="28" spans="1:4" ht="15">
      <c r="A28" s="334"/>
      <c r="B28" s="334"/>
      <c r="C28" s="334"/>
    </row>
    <row r="29" spans="1:4">
      <c r="A29" s="319" t="s">
        <v>24</v>
      </c>
      <c r="B29" s="319"/>
      <c r="C29" s="319"/>
      <c r="D29" s="319"/>
    </row>
    <row r="30" spans="1:4">
      <c r="A30" s="45">
        <v>1</v>
      </c>
      <c r="B30" s="316" t="s">
        <v>25</v>
      </c>
      <c r="C30" s="316"/>
      <c r="D30" s="45" t="s">
        <v>26</v>
      </c>
    </row>
    <row r="31" spans="1:4">
      <c r="A31" s="41" t="s">
        <v>27</v>
      </c>
      <c r="B31" s="322" t="s">
        <v>28</v>
      </c>
      <c r="C31" s="322"/>
      <c r="D31" s="213">
        <f>D25</f>
        <v>0</v>
      </c>
    </row>
    <row r="32" spans="1:4">
      <c r="A32" s="41" t="s">
        <v>6</v>
      </c>
      <c r="B32" s="322" t="s">
        <v>144</v>
      </c>
      <c r="C32" s="322"/>
      <c r="D32" s="48" t="s">
        <v>177</v>
      </c>
    </row>
    <row r="33" spans="1:1023" ht="18" customHeight="1">
      <c r="A33" s="41" t="s">
        <v>8</v>
      </c>
      <c r="B33" s="322" t="str">
        <f>'Coordenador Técnico (1427)'!B33:C33</f>
        <v>Adicional  de insalubridade - (10%, 20% ou 40% do salário mínimo R$ 1.100,00)</v>
      </c>
      <c r="C33" s="322"/>
      <c r="D33" s="213">
        <f>1100*40%</f>
        <v>440</v>
      </c>
    </row>
    <row r="34" spans="1:1023" ht="45" customHeight="1">
      <c r="A34" s="41" t="s">
        <v>10</v>
      </c>
      <c r="B34" s="322" t="s">
        <v>145</v>
      </c>
      <c r="C34" s="322"/>
      <c r="D34" s="49" t="s">
        <v>177</v>
      </c>
    </row>
    <row r="35" spans="1:1023" ht="38.25" customHeight="1">
      <c r="A35" s="41" t="s">
        <v>29</v>
      </c>
      <c r="B35" s="322" t="s">
        <v>146</v>
      </c>
      <c r="C35" s="322"/>
      <c r="D35" s="49" t="s">
        <v>177</v>
      </c>
    </row>
    <row r="36" spans="1:1023" ht="39" customHeight="1">
      <c r="A36" s="41" t="s">
        <v>30</v>
      </c>
      <c r="B36" s="322" t="s">
        <v>147</v>
      </c>
      <c r="C36" s="322"/>
      <c r="D36" s="49" t="s">
        <v>177</v>
      </c>
    </row>
    <row r="37" spans="1:1023">
      <c r="A37" s="41" t="s">
        <v>31</v>
      </c>
      <c r="B37" s="322" t="str">
        <f>'Coordenador Técnico (1427)'!B37:C37</f>
        <v>Outros - Gratificação por funções administrativas e de gestão (Cláusula 6ª CCT)</v>
      </c>
      <c r="C37" s="322"/>
      <c r="D37" s="213">
        <v>0</v>
      </c>
    </row>
    <row r="38" spans="1:1023">
      <c r="A38" s="41" t="s">
        <v>32</v>
      </c>
      <c r="B38" s="322" t="str">
        <f>'Coordenador Técnico (1427)'!B38:C38</f>
        <v>Outros - Gratificação especiais por posto (Cláusula 11ª CCT)</v>
      </c>
      <c r="C38" s="322"/>
      <c r="D38" s="213">
        <f>'Coordenador Técnico (1427)'!D38</f>
        <v>0</v>
      </c>
    </row>
    <row r="39" spans="1:1023">
      <c r="A39" s="41"/>
      <c r="B39" s="322"/>
      <c r="C39" s="322"/>
      <c r="D39" s="49"/>
      <c r="AMI39" s="1"/>
    </row>
    <row r="40" spans="1:1023" s="1" customFormat="1">
      <c r="A40" s="50"/>
      <c r="B40" s="316" t="s">
        <v>120</v>
      </c>
      <c r="C40" s="316"/>
      <c r="D40" s="51"/>
      <c r="AMI40"/>
    </row>
    <row r="41" spans="1:1023" s="1" customFormat="1">
      <c r="A41" s="329" t="s">
        <v>148</v>
      </c>
      <c r="B41" s="329"/>
      <c r="C41" s="329"/>
      <c r="D41" s="329"/>
      <c r="AMI41"/>
    </row>
    <row r="42" spans="1:1023" s="1" customFormat="1">
      <c r="A42" s="331"/>
      <c r="B42" s="331"/>
      <c r="C42" s="331"/>
      <c r="D42" s="331"/>
      <c r="AMI42"/>
    </row>
    <row r="43" spans="1:1023" s="1" customFormat="1" ht="22.5" customHeight="1">
      <c r="A43" s="323" t="s">
        <v>34</v>
      </c>
      <c r="B43" s="323"/>
      <c r="C43" s="323"/>
      <c r="D43" s="323"/>
      <c r="AMI43"/>
    </row>
    <row r="44" spans="1:1023" s="1" customFormat="1">
      <c r="A44" s="321" t="s">
        <v>35</v>
      </c>
      <c r="B44" s="321"/>
      <c r="C44" s="321"/>
      <c r="D44" s="52"/>
      <c r="AMI44"/>
    </row>
    <row r="45" spans="1:1023" s="1" customFormat="1">
      <c r="A45" s="45" t="s">
        <v>36</v>
      </c>
      <c r="B45" s="316" t="s">
        <v>37</v>
      </c>
      <c r="C45" s="316"/>
      <c r="D45" s="45" t="s">
        <v>26</v>
      </c>
      <c r="AMI45"/>
    </row>
    <row r="46" spans="1:1023" s="1" customFormat="1">
      <c r="A46" s="41" t="s">
        <v>27</v>
      </c>
      <c r="B46" s="53" t="s">
        <v>149</v>
      </c>
      <c r="C46" s="54" t="s">
        <v>38</v>
      </c>
      <c r="D46" s="48">
        <f>D40*0.0833</f>
        <v>0</v>
      </c>
      <c r="AMI46"/>
    </row>
    <row r="47" spans="1:1023" s="1" customFormat="1">
      <c r="A47" s="41" t="s">
        <v>6</v>
      </c>
      <c r="B47" s="53" t="s">
        <v>150</v>
      </c>
      <c r="C47" s="54" t="s">
        <v>38</v>
      </c>
      <c r="D47" s="48">
        <f>D40*0.121</f>
        <v>0</v>
      </c>
      <c r="AMI47"/>
    </row>
    <row r="48" spans="1:1023" s="1" customFormat="1">
      <c r="A48" s="314" t="s">
        <v>39</v>
      </c>
      <c r="B48" s="314"/>
      <c r="C48" s="314"/>
      <c r="D48" s="55">
        <f>SUM(D46:D47)</f>
        <v>0</v>
      </c>
      <c r="AMI48"/>
    </row>
    <row r="49" spans="1:1023" s="1" customFormat="1" ht="26.25" customHeight="1">
      <c r="A49" s="41" t="s">
        <v>8</v>
      </c>
      <c r="B49" s="53" t="s">
        <v>151</v>
      </c>
      <c r="C49" s="54" t="s">
        <v>38</v>
      </c>
      <c r="D49" s="48">
        <f>(D46+D47)*C64</f>
        <v>0</v>
      </c>
      <c r="AMI49"/>
    </row>
    <row r="50" spans="1:1023" s="1" customFormat="1">
      <c r="A50" s="316" t="s">
        <v>40</v>
      </c>
      <c r="B50" s="316"/>
      <c r="C50" s="316"/>
      <c r="D50" s="51">
        <f>D48+D49</f>
        <v>0</v>
      </c>
      <c r="AMI50"/>
    </row>
    <row r="51" spans="1:1023" s="1" customFormat="1" ht="27.75" customHeight="1">
      <c r="A51" s="329" t="s">
        <v>328</v>
      </c>
      <c r="B51" s="329"/>
      <c r="C51" s="329"/>
      <c r="D51" s="329"/>
      <c r="AMI51"/>
    </row>
    <row r="52" spans="1:1023" s="1" customFormat="1" ht="28.5" customHeight="1">
      <c r="A52" s="328" t="s">
        <v>153</v>
      </c>
      <c r="B52" s="328"/>
      <c r="C52" s="328"/>
      <c r="D52" s="328"/>
      <c r="AMI52"/>
    </row>
    <row r="53" spans="1:1023" s="1" customFormat="1" ht="35.25" customHeight="1">
      <c r="A53" s="341" t="s">
        <v>334</v>
      </c>
      <c r="B53" s="341"/>
      <c r="C53" s="341"/>
      <c r="D53" s="341"/>
      <c r="AMI53"/>
    </row>
    <row r="54" spans="1:1023" s="1" customFormat="1" ht="22.5" customHeight="1">
      <c r="A54" s="326" t="s">
        <v>41</v>
      </c>
      <c r="B54" s="326"/>
      <c r="C54" s="326"/>
      <c r="D54" s="326"/>
      <c r="AMI54"/>
    </row>
    <row r="55" spans="1:1023" s="1" customFormat="1">
      <c r="A55" s="45" t="s">
        <v>42</v>
      </c>
      <c r="B55" s="57" t="s">
        <v>43</v>
      </c>
      <c r="C55" s="45" t="s">
        <v>44</v>
      </c>
      <c r="D55" s="45" t="s">
        <v>26</v>
      </c>
      <c r="AMI55"/>
    </row>
    <row r="56" spans="1:1023" s="1" customFormat="1">
      <c r="A56" s="41" t="s">
        <v>27</v>
      </c>
      <c r="B56" s="53" t="s">
        <v>45</v>
      </c>
      <c r="C56" s="74">
        <v>0.2</v>
      </c>
      <c r="D56" s="49">
        <f t="shared" ref="D56:D63" si="0">C56*$D$40</f>
        <v>0</v>
      </c>
      <c r="AMI56"/>
    </row>
    <row r="57" spans="1:1023" s="1" customFormat="1">
      <c r="A57" s="41" t="s">
        <v>6</v>
      </c>
      <c r="B57" s="53" t="s">
        <v>46</v>
      </c>
      <c r="C57" s="74">
        <v>2.5000000000000001E-2</v>
      </c>
      <c r="D57" s="48">
        <f t="shared" si="0"/>
        <v>0</v>
      </c>
      <c r="AMI57"/>
    </row>
    <row r="58" spans="1:1023" s="1" customFormat="1">
      <c r="A58" s="41" t="s">
        <v>8</v>
      </c>
      <c r="B58" s="53" t="str">
        <f>'Coordenador Técnico (1427)'!B59</f>
        <v>SAT  (= RAT 3,00 x FAP 2,0) valores máximo</v>
      </c>
      <c r="C58" s="214">
        <v>0.06</v>
      </c>
      <c r="D58" s="213">
        <f t="shared" si="0"/>
        <v>0</v>
      </c>
      <c r="AMI58"/>
    </row>
    <row r="59" spans="1:1023" s="1" customFormat="1">
      <c r="A59" s="41" t="s">
        <v>10</v>
      </c>
      <c r="B59" s="53" t="s">
        <v>47</v>
      </c>
      <c r="C59" s="74">
        <v>1.4999999999999999E-2</v>
      </c>
      <c r="D59" s="48">
        <f t="shared" si="0"/>
        <v>0</v>
      </c>
      <c r="AMI59"/>
    </row>
    <row r="60" spans="1:1023" s="1" customFormat="1">
      <c r="A60" s="41" t="s">
        <v>29</v>
      </c>
      <c r="B60" s="53" t="s">
        <v>48</v>
      </c>
      <c r="C60" s="74">
        <v>0.01</v>
      </c>
      <c r="D60" s="48">
        <f t="shared" si="0"/>
        <v>0</v>
      </c>
      <c r="AMI60"/>
    </row>
    <row r="61" spans="1:1023" s="1" customFormat="1">
      <c r="A61" s="41" t="s">
        <v>30</v>
      </c>
      <c r="B61" s="53" t="s">
        <v>49</v>
      </c>
      <c r="C61" s="74">
        <v>6.0000000000000001E-3</v>
      </c>
      <c r="D61" s="48">
        <f t="shared" si="0"/>
        <v>0</v>
      </c>
      <c r="AMI61"/>
    </row>
    <row r="62" spans="1:1023" s="1" customFormat="1">
      <c r="A62" s="41" t="s">
        <v>31</v>
      </c>
      <c r="B62" s="53" t="s">
        <v>50</v>
      </c>
      <c r="C62" s="74">
        <v>2E-3</v>
      </c>
      <c r="D62" s="48">
        <f t="shared" si="0"/>
        <v>0</v>
      </c>
      <c r="AMI62"/>
    </row>
    <row r="63" spans="1:1023" s="1" customFormat="1">
      <c r="A63" s="41" t="s">
        <v>32</v>
      </c>
      <c r="B63" s="53" t="s">
        <v>51</v>
      </c>
      <c r="C63" s="74">
        <v>0.08</v>
      </c>
      <c r="D63" s="48">
        <f t="shared" si="0"/>
        <v>0</v>
      </c>
      <c r="AMI63"/>
    </row>
    <row r="64" spans="1:1023" s="1" customFormat="1">
      <c r="A64" s="50"/>
      <c r="B64" s="57" t="s">
        <v>52</v>
      </c>
      <c r="C64" s="58">
        <f>SUM(C56:C63)</f>
        <v>0.39800000000000008</v>
      </c>
      <c r="D64" s="51">
        <f>SUM(D56:D63)</f>
        <v>0</v>
      </c>
      <c r="AMI64"/>
    </row>
    <row r="65" spans="1:1023" s="1" customFormat="1">
      <c r="A65" s="329" t="s">
        <v>154</v>
      </c>
      <c r="B65" s="329"/>
      <c r="C65" s="329"/>
      <c r="D65" s="329"/>
      <c r="AMI65"/>
    </row>
    <row r="66" spans="1:1023" s="1" customFormat="1">
      <c r="A66" s="330" t="s">
        <v>336</v>
      </c>
      <c r="B66" s="330"/>
      <c r="C66" s="330"/>
      <c r="D66" s="330"/>
      <c r="AMI66"/>
    </row>
    <row r="67" spans="1:1023" s="1" customFormat="1">
      <c r="A67" s="330" t="s">
        <v>155</v>
      </c>
      <c r="B67" s="330"/>
      <c r="C67" s="330"/>
      <c r="D67" s="330"/>
      <c r="AMI67"/>
    </row>
    <row r="68" spans="1:1023" s="1" customFormat="1">
      <c r="A68" s="56"/>
      <c r="B68" s="56"/>
      <c r="C68" s="56"/>
      <c r="D68" s="52"/>
      <c r="AMI68"/>
    </row>
    <row r="69" spans="1:1023" s="1" customFormat="1">
      <c r="A69" s="321" t="s">
        <v>53</v>
      </c>
      <c r="B69" s="321"/>
      <c r="C69" s="321"/>
      <c r="D69" s="52"/>
      <c r="AMI69"/>
    </row>
    <row r="70" spans="1:1023" s="1" customFormat="1" ht="16.5" customHeight="1">
      <c r="A70" s="45" t="s">
        <v>36</v>
      </c>
      <c r="B70" s="316" t="s">
        <v>54</v>
      </c>
      <c r="C70" s="316"/>
      <c r="D70" s="45" t="s">
        <v>26</v>
      </c>
      <c r="AMI70"/>
    </row>
    <row r="71" spans="1:1023" s="1" customFormat="1" ht="16.5" customHeight="1">
      <c r="A71" s="41" t="s">
        <v>27</v>
      </c>
      <c r="B71" s="322" t="s">
        <v>156</v>
      </c>
      <c r="C71" s="322"/>
      <c r="D71" s="219"/>
      <c r="AMI71"/>
    </row>
    <row r="72" spans="1:1023" s="1" customFormat="1" ht="16.5" customHeight="1">
      <c r="A72" s="41" t="s">
        <v>6</v>
      </c>
      <c r="B72" s="322" t="str">
        <f>'Coordenador Técnico (1427)'!B73:C73</f>
        <v>Vale-alimentação -  (Cláusula 13º - CCT)</v>
      </c>
      <c r="C72" s="322"/>
      <c r="D72" s="213">
        <f>'Coordenador Técnico (1427)'!D73</f>
        <v>0</v>
      </c>
      <c r="AMI72"/>
    </row>
    <row r="73" spans="1:1023" s="1" customFormat="1" ht="16.5" customHeight="1">
      <c r="A73" s="41" t="s">
        <v>8</v>
      </c>
      <c r="B73" s="322" t="s">
        <v>157</v>
      </c>
      <c r="C73" s="322"/>
      <c r="D73" s="48"/>
      <c r="AMI73"/>
    </row>
    <row r="74" spans="1:1023" s="1" customFormat="1" ht="16.5" customHeight="1">
      <c r="A74" s="41" t="s">
        <v>10</v>
      </c>
      <c r="B74" s="322" t="s">
        <v>158</v>
      </c>
      <c r="C74" s="322"/>
      <c r="D74" s="49"/>
      <c r="AMI74"/>
    </row>
    <row r="75" spans="1:1023" s="1" customFormat="1" ht="16.5" customHeight="1">
      <c r="A75" s="41" t="s">
        <v>29</v>
      </c>
      <c r="B75" s="322" t="str">
        <f>'Coordenador Técnico (1427)'!B76:C76</f>
        <v>Benefício Social Familiar - Cláusula 16ª CCT</v>
      </c>
      <c r="C75" s="322"/>
      <c r="D75" s="213">
        <f>'Coordenador Técnico (1427)'!D76</f>
        <v>0</v>
      </c>
      <c r="AMI75"/>
    </row>
    <row r="76" spans="1:1023" s="1" customFormat="1" ht="16.5" customHeight="1">
      <c r="A76" s="41" t="s">
        <v>30</v>
      </c>
      <c r="B76" s="322" t="str">
        <f>'Coordenador Técnico (1427)'!B77:C77</f>
        <v>PROFAC - Cláusula 17ª CCT</v>
      </c>
      <c r="C76" s="322"/>
      <c r="D76" s="213">
        <f>'Coordenador Técnico (1427)'!D77</f>
        <v>0</v>
      </c>
      <c r="AMI76"/>
    </row>
    <row r="77" spans="1:1023" s="1" customFormat="1" ht="16.5" customHeight="1">
      <c r="A77" s="316" t="s">
        <v>55</v>
      </c>
      <c r="B77" s="316"/>
      <c r="C77" s="316"/>
      <c r="D77" s="51"/>
      <c r="AMI77"/>
    </row>
    <row r="78" spans="1:1023" s="1" customFormat="1">
      <c r="A78" s="327" t="s">
        <v>159</v>
      </c>
      <c r="B78" s="327"/>
      <c r="C78" s="327"/>
      <c r="D78" s="327"/>
      <c r="AMI78"/>
    </row>
    <row r="79" spans="1:1023" s="1" customFormat="1" ht="28.5" customHeight="1">
      <c r="A79" s="328" t="s">
        <v>160</v>
      </c>
      <c r="B79" s="328"/>
      <c r="C79" s="328"/>
      <c r="D79" s="328"/>
      <c r="AMI79"/>
    </row>
    <row r="80" spans="1:1023" s="1" customFormat="1">
      <c r="A80" s="56"/>
      <c r="B80" s="56"/>
      <c r="C80" s="56"/>
      <c r="D80" s="52"/>
      <c r="AMI80"/>
    </row>
    <row r="81" spans="1:1023" s="1" customFormat="1">
      <c r="A81" s="321" t="s">
        <v>56</v>
      </c>
      <c r="B81" s="321"/>
      <c r="C81" s="321"/>
      <c r="D81" s="52"/>
      <c r="AMI81"/>
    </row>
    <row r="82" spans="1:1023" s="1" customFormat="1" ht="16.5" customHeight="1">
      <c r="A82" s="45">
        <v>2</v>
      </c>
      <c r="B82" s="316" t="s">
        <v>57</v>
      </c>
      <c r="C82" s="316"/>
      <c r="D82" s="45" t="s">
        <v>26</v>
      </c>
      <c r="AMI82"/>
    </row>
    <row r="83" spans="1:1023" s="1" customFormat="1" ht="16.5" customHeight="1">
      <c r="A83" s="41" t="s">
        <v>36</v>
      </c>
      <c r="B83" s="315" t="s">
        <v>37</v>
      </c>
      <c r="C83" s="315"/>
      <c r="D83" s="48">
        <f>D50</f>
        <v>0</v>
      </c>
      <c r="AMI83"/>
    </row>
    <row r="84" spans="1:1023" s="1" customFormat="1" ht="16.5" customHeight="1">
      <c r="A84" s="41" t="s">
        <v>42</v>
      </c>
      <c r="B84" s="315" t="s">
        <v>43</v>
      </c>
      <c r="C84" s="315"/>
      <c r="D84" s="48">
        <f>D64</f>
        <v>0</v>
      </c>
      <c r="AMI84"/>
    </row>
    <row r="85" spans="1:1023" s="1" customFormat="1" ht="16.5" customHeight="1">
      <c r="A85" s="41" t="s">
        <v>58</v>
      </c>
      <c r="B85" s="315" t="s">
        <v>54</v>
      </c>
      <c r="C85" s="315"/>
      <c r="D85" s="48">
        <f>D77</f>
        <v>0</v>
      </c>
      <c r="AMI85"/>
    </row>
    <row r="86" spans="1:1023" s="1" customFormat="1" ht="16.5" customHeight="1">
      <c r="A86" s="316" t="s">
        <v>59</v>
      </c>
      <c r="B86" s="316"/>
      <c r="C86" s="316"/>
      <c r="D86" s="51">
        <f>SUM(D83:D85)</f>
        <v>0</v>
      </c>
      <c r="AMI86"/>
    </row>
    <row r="87" spans="1:1023" s="1" customFormat="1">
      <c r="A87" s="56"/>
      <c r="B87" s="56"/>
      <c r="C87" s="56"/>
      <c r="D87" s="52"/>
      <c r="AMI87"/>
    </row>
    <row r="88" spans="1:1023" s="1" customFormat="1" ht="20.25" customHeight="1">
      <c r="A88" s="326" t="s">
        <v>60</v>
      </c>
      <c r="B88" s="326"/>
      <c r="C88" s="326"/>
      <c r="D88" s="326"/>
      <c r="AMI88"/>
    </row>
    <row r="89" spans="1:1023" s="1" customFormat="1" ht="16.5" customHeight="1">
      <c r="A89" s="45">
        <v>3</v>
      </c>
      <c r="B89" s="316" t="s">
        <v>61</v>
      </c>
      <c r="C89" s="316"/>
      <c r="D89" s="45" t="s">
        <v>26</v>
      </c>
      <c r="AMI89"/>
    </row>
    <row r="90" spans="1:1023" s="1" customFormat="1" ht="16.5" customHeight="1">
      <c r="A90" s="41" t="s">
        <v>27</v>
      </c>
      <c r="B90" s="322" t="s">
        <v>161</v>
      </c>
      <c r="C90" s="322"/>
      <c r="D90" s="49">
        <f>((D40/12)*0.05)</f>
        <v>0</v>
      </c>
      <c r="AMI90"/>
    </row>
    <row r="91" spans="1:1023" s="1" customFormat="1" ht="26.25" customHeight="1">
      <c r="A91" s="41" t="s">
        <v>6</v>
      </c>
      <c r="B91" s="315" t="s">
        <v>162</v>
      </c>
      <c r="C91" s="315"/>
      <c r="D91" s="49">
        <f>(D90*C63)</f>
        <v>0</v>
      </c>
      <c r="AMI91"/>
    </row>
    <row r="92" spans="1:1023" s="1" customFormat="1" ht="26.25" customHeight="1">
      <c r="A92" s="41" t="s">
        <v>8</v>
      </c>
      <c r="B92" s="59" t="s">
        <v>163</v>
      </c>
      <c r="C92" s="54" t="s">
        <v>38</v>
      </c>
      <c r="D92" s="60" t="s">
        <v>62</v>
      </c>
      <c r="AMI92"/>
    </row>
    <row r="93" spans="1:1023" s="1" customFormat="1" ht="16.5" customHeight="1">
      <c r="A93" s="41" t="s">
        <v>10</v>
      </c>
      <c r="B93" s="322" t="s">
        <v>164</v>
      </c>
      <c r="C93" s="322"/>
      <c r="D93" s="49">
        <f>D40*0.0194</f>
        <v>0</v>
      </c>
      <c r="AMI93"/>
    </row>
    <row r="94" spans="1:1023" s="1" customFormat="1" ht="26.25" customHeight="1">
      <c r="A94" s="41" t="s">
        <v>29</v>
      </c>
      <c r="B94" s="322" t="s">
        <v>165</v>
      </c>
      <c r="C94" s="322"/>
      <c r="D94" s="49">
        <f>D93*C64</f>
        <v>0</v>
      </c>
      <c r="AMI94"/>
    </row>
    <row r="95" spans="1:1023" s="1" customFormat="1" ht="26.25" customHeight="1">
      <c r="A95" s="41" t="s">
        <v>30</v>
      </c>
      <c r="B95" s="59" t="s">
        <v>307</v>
      </c>
      <c r="C95" s="54" t="s">
        <v>38</v>
      </c>
      <c r="D95" s="213">
        <f>D40*0.04</f>
        <v>0</v>
      </c>
      <c r="AMI95"/>
    </row>
    <row r="96" spans="1:1023" s="1" customFormat="1" ht="16.5" customHeight="1">
      <c r="A96" s="316" t="s">
        <v>63</v>
      </c>
      <c r="B96" s="316"/>
      <c r="C96" s="316"/>
      <c r="D96" s="51">
        <f>SUM(D90+D91+D93+D94+D95)</f>
        <v>0</v>
      </c>
      <c r="AMI96"/>
    </row>
    <row r="97" spans="1:1023" s="1" customFormat="1">
      <c r="A97" s="56"/>
      <c r="B97" s="56"/>
      <c r="C97" s="56"/>
      <c r="D97" s="52"/>
      <c r="AMI97"/>
    </row>
    <row r="98" spans="1:1023" s="1" customFormat="1">
      <c r="A98" s="323" t="s">
        <v>64</v>
      </c>
      <c r="B98" s="323"/>
      <c r="C98" s="323"/>
      <c r="D98" s="323"/>
      <c r="AMI98"/>
    </row>
    <row r="99" spans="1:1023" s="1" customFormat="1" ht="25.5" customHeight="1">
      <c r="A99" s="325" t="s">
        <v>166</v>
      </c>
      <c r="B99" s="325"/>
      <c r="C99" s="325"/>
      <c r="D99" s="325"/>
      <c r="AMI99"/>
    </row>
    <row r="100" spans="1:1023" s="1" customFormat="1">
      <c r="A100" s="324" t="s">
        <v>65</v>
      </c>
      <c r="B100" s="324"/>
      <c r="C100" s="324"/>
      <c r="D100" s="61"/>
      <c r="AMI100"/>
    </row>
    <row r="101" spans="1:1023" s="1" customFormat="1" ht="16.5" customHeight="1">
      <c r="A101" s="45" t="s">
        <v>66</v>
      </c>
      <c r="B101" s="316" t="s">
        <v>106</v>
      </c>
      <c r="C101" s="316"/>
      <c r="D101" s="45" t="s">
        <v>26</v>
      </c>
      <c r="AMI101"/>
    </row>
    <row r="102" spans="1:1023" s="1" customFormat="1" ht="16.5" customHeight="1">
      <c r="A102" s="41" t="s">
        <v>27</v>
      </c>
      <c r="B102" s="322" t="s">
        <v>107</v>
      </c>
      <c r="C102" s="322"/>
      <c r="D102" s="213">
        <v>0</v>
      </c>
      <c r="AMI102"/>
    </row>
    <row r="103" spans="1:1023" s="1" customFormat="1" ht="16.5" customHeight="1">
      <c r="A103" s="41" t="s">
        <v>6</v>
      </c>
      <c r="B103" s="322" t="s">
        <v>167</v>
      </c>
      <c r="C103" s="322"/>
      <c r="D103" s="49">
        <f>($D$40/30/12)*1</f>
        <v>0</v>
      </c>
      <c r="AMI103"/>
    </row>
    <row r="104" spans="1:1023" s="1" customFormat="1" ht="16.5" customHeight="1">
      <c r="A104" s="41" t="s">
        <v>8</v>
      </c>
      <c r="B104" s="322" t="s">
        <v>168</v>
      </c>
      <c r="C104" s="322"/>
      <c r="D104" s="49">
        <f>(($D$40/30/12)*5)*0.015</f>
        <v>0</v>
      </c>
      <c r="AMI104"/>
    </row>
    <row r="105" spans="1:1023" s="1" customFormat="1" ht="26.25" customHeight="1">
      <c r="A105" s="41" t="s">
        <v>10</v>
      </c>
      <c r="B105" s="322" t="s">
        <v>169</v>
      </c>
      <c r="C105" s="322"/>
      <c r="D105" s="49">
        <f>(($D$40/30/12)*30)*0.08</f>
        <v>0</v>
      </c>
      <c r="AMI105"/>
    </row>
    <row r="106" spans="1:1023" s="1" customFormat="1" ht="32.25" customHeight="1">
      <c r="A106" s="41" t="s">
        <v>29</v>
      </c>
      <c r="B106" s="322" t="s">
        <v>170</v>
      </c>
      <c r="C106" s="322"/>
      <c r="D106" s="49">
        <f>(($D$40/30/12)*5)*0.4</f>
        <v>0</v>
      </c>
      <c r="AMI106"/>
    </row>
    <row r="107" spans="1:1023" s="1" customFormat="1" ht="26.25" customHeight="1">
      <c r="A107" s="41" t="s">
        <v>30</v>
      </c>
      <c r="B107" s="322" t="s">
        <v>171</v>
      </c>
      <c r="C107" s="322"/>
      <c r="D107" s="49">
        <f>(D103+D104+D105+D106)*C64</f>
        <v>0</v>
      </c>
      <c r="AMI107"/>
    </row>
    <row r="108" spans="1:1023" s="1" customFormat="1" ht="41.25" customHeight="1">
      <c r="A108" s="41" t="s">
        <v>31</v>
      </c>
      <c r="B108" s="59" t="s">
        <v>172</v>
      </c>
      <c r="C108" s="54" t="s">
        <v>38</v>
      </c>
      <c r="D108" s="49">
        <f>(((D40+(D40/3))*(4/12))/12)*0.02</f>
        <v>0</v>
      </c>
      <c r="AMI108"/>
    </row>
    <row r="109" spans="1:1023" s="1" customFormat="1" ht="53.25" customHeight="1">
      <c r="A109" s="62" t="s">
        <v>32</v>
      </c>
      <c r="B109" s="63" t="s">
        <v>173</v>
      </c>
      <c r="C109" s="54" t="s">
        <v>38</v>
      </c>
      <c r="D109" s="49">
        <f>D108*C64</f>
        <v>0</v>
      </c>
      <c r="AMI109"/>
    </row>
    <row r="110" spans="1:1023" s="1" customFormat="1" ht="46.5" customHeight="1">
      <c r="A110" s="41" t="s">
        <v>33</v>
      </c>
      <c r="B110" s="59" t="s">
        <v>174</v>
      </c>
      <c r="C110" s="54" t="s">
        <v>38</v>
      </c>
      <c r="D110" s="49">
        <f>(((D40+(D40/12))*(4/12))*0.02)*C64</f>
        <v>0</v>
      </c>
      <c r="AMI110"/>
    </row>
    <row r="111" spans="1:1023" s="1" customFormat="1" ht="16.5" customHeight="1">
      <c r="A111" s="316" t="s">
        <v>67</v>
      </c>
      <c r="B111" s="316"/>
      <c r="C111" s="316"/>
      <c r="D111" s="51">
        <f>SUM(D102:D110)</f>
        <v>0</v>
      </c>
      <c r="AMI111"/>
    </row>
    <row r="112" spans="1:1023" s="1" customFormat="1">
      <c r="A112" s="56"/>
      <c r="B112" s="56"/>
      <c r="C112" s="56"/>
      <c r="D112" s="52"/>
      <c r="AMI112"/>
    </row>
    <row r="113" spans="1:1023" s="1" customFormat="1">
      <c r="A113" s="321" t="s">
        <v>104</v>
      </c>
      <c r="B113" s="321"/>
      <c r="C113" s="321"/>
      <c r="D113" s="52"/>
      <c r="AMI113"/>
    </row>
    <row r="114" spans="1:1023" s="1" customFormat="1">
      <c r="A114" s="45" t="s">
        <v>68</v>
      </c>
      <c r="B114" s="316" t="s">
        <v>105</v>
      </c>
      <c r="C114" s="316"/>
      <c r="D114" s="45" t="s">
        <v>26</v>
      </c>
      <c r="AMI114"/>
    </row>
    <row r="115" spans="1:1023" s="1" customFormat="1">
      <c r="A115" s="41" t="s">
        <v>27</v>
      </c>
      <c r="B115" s="315" t="s">
        <v>108</v>
      </c>
      <c r="C115" s="315"/>
      <c r="D115" s="48">
        <v>0</v>
      </c>
      <c r="AMI115"/>
    </row>
    <row r="116" spans="1:1023" s="1" customFormat="1" ht="15.75" customHeight="1">
      <c r="A116" s="316" t="s">
        <v>69</v>
      </c>
      <c r="B116" s="316"/>
      <c r="C116" s="316"/>
      <c r="D116" s="51">
        <f>SUM(D115:D115)</f>
        <v>0</v>
      </c>
      <c r="AMI116"/>
    </row>
    <row r="117" spans="1:1023" s="1" customFormat="1">
      <c r="A117" s="56"/>
      <c r="B117" s="56"/>
      <c r="C117" s="56"/>
      <c r="D117" s="52"/>
      <c r="AMI117"/>
    </row>
    <row r="118" spans="1:1023" s="1" customFormat="1">
      <c r="A118" s="321" t="s">
        <v>70</v>
      </c>
      <c r="B118" s="321"/>
      <c r="C118" s="321"/>
      <c r="D118" s="52"/>
      <c r="AMI118"/>
    </row>
    <row r="119" spans="1:1023" s="1" customFormat="1" ht="16.5" customHeight="1">
      <c r="A119" s="45">
        <v>4</v>
      </c>
      <c r="B119" s="316" t="s">
        <v>111</v>
      </c>
      <c r="C119" s="316"/>
      <c r="D119" s="45" t="s">
        <v>26</v>
      </c>
      <c r="AMI119"/>
    </row>
    <row r="120" spans="1:1023" s="1" customFormat="1" ht="16.5" customHeight="1">
      <c r="A120" s="41" t="s">
        <v>66</v>
      </c>
      <c r="B120" s="315" t="s">
        <v>110</v>
      </c>
      <c r="C120" s="315"/>
      <c r="D120" s="48">
        <f>D111</f>
        <v>0</v>
      </c>
      <c r="AMI120"/>
    </row>
    <row r="121" spans="1:1023" s="1" customFormat="1" ht="16.5" customHeight="1">
      <c r="A121" s="41" t="s">
        <v>68</v>
      </c>
      <c r="B121" s="315" t="s">
        <v>109</v>
      </c>
      <c r="C121" s="315"/>
      <c r="D121" s="48">
        <f>D116</f>
        <v>0</v>
      </c>
      <c r="AMI121"/>
    </row>
    <row r="122" spans="1:1023" s="1" customFormat="1" ht="16.5" customHeight="1">
      <c r="A122" s="316" t="s">
        <v>59</v>
      </c>
      <c r="B122" s="316"/>
      <c r="C122" s="316"/>
      <c r="D122" s="51">
        <f>D120+D121</f>
        <v>0</v>
      </c>
      <c r="AMI122"/>
    </row>
    <row r="123" spans="1:1023" s="1" customFormat="1">
      <c r="A123" s="56"/>
      <c r="B123" s="56"/>
      <c r="C123" s="56"/>
      <c r="D123" s="52"/>
      <c r="AMI123"/>
    </row>
    <row r="124" spans="1:1023" s="1" customFormat="1">
      <c r="A124" s="319" t="s">
        <v>71</v>
      </c>
      <c r="B124" s="319"/>
      <c r="C124" s="319"/>
      <c r="D124" s="319"/>
      <c r="AMI124"/>
    </row>
    <row r="125" spans="1:1023" s="1" customFormat="1" ht="16.5" customHeight="1">
      <c r="A125" s="45">
        <v>5</v>
      </c>
      <c r="B125" s="316" t="s">
        <v>72</v>
      </c>
      <c r="C125" s="316"/>
      <c r="D125" s="45" t="s">
        <v>26</v>
      </c>
      <c r="AMI125"/>
    </row>
    <row r="126" spans="1:1023" s="1" customFormat="1" ht="16.5" customHeight="1">
      <c r="A126" s="41" t="s">
        <v>27</v>
      </c>
      <c r="B126" s="315" t="str">
        <f>'Coordenador Técnico (1427)'!B127:C127</f>
        <v>Uniformes (pesquisa de mercado)</v>
      </c>
      <c r="C126" s="315"/>
      <c r="D126" s="213"/>
      <c r="AMI126"/>
    </row>
    <row r="127" spans="1:1023" s="1" customFormat="1" ht="16.5" customHeight="1">
      <c r="A127" s="41" t="s">
        <v>6</v>
      </c>
      <c r="B127" s="315" t="str">
        <f>'Coordenador Técnico (1427)'!B128:C128</f>
        <v>EPI's (pesquisa de mercado)</v>
      </c>
      <c r="C127" s="315"/>
      <c r="D127" s="213"/>
      <c r="AMI127"/>
    </row>
    <row r="128" spans="1:1023" s="1" customFormat="1" ht="16.5" customHeight="1">
      <c r="A128" s="41" t="s">
        <v>8</v>
      </c>
      <c r="B128" s="315" t="str">
        <f>'Coordenador Técnico (1427)'!B129:C129</f>
        <v>Depreciação de analisadores de uso eventual e regular (pesquisa de mercado)</v>
      </c>
      <c r="C128" s="315"/>
      <c r="D128" s="213"/>
      <c r="AMI128"/>
    </row>
    <row r="129" spans="1:1023" s="1" customFormat="1" ht="16.5" customHeight="1">
      <c r="A129" s="41" t="s">
        <v>10</v>
      </c>
      <c r="B129" s="315" t="str">
        <f>'Coordenador Técnico (1427)'!B130:C130</f>
        <v>Depreciação ferramentas (pesquisa de mercado)</v>
      </c>
      <c r="C129" s="315"/>
      <c r="D129" s="213"/>
      <c r="AMI129"/>
    </row>
    <row r="130" spans="1:1023" s="1" customFormat="1" ht="16.5" customHeight="1">
      <c r="A130" s="41" t="s">
        <v>29</v>
      </c>
      <c r="B130" s="315" t="str">
        <f>'Coordenador Técnico (1427)'!B131:C131</f>
        <v>Depreciação móveis de equipamento de escritório (pesquisa de mercado)</v>
      </c>
      <c r="C130" s="315"/>
      <c r="D130" s="213"/>
      <c r="AMI130"/>
    </row>
    <row r="131" spans="1:1023" s="1" customFormat="1" ht="16.5" customHeight="1">
      <c r="A131" s="316" t="s">
        <v>73</v>
      </c>
      <c r="B131" s="316"/>
      <c r="C131" s="316"/>
      <c r="D131" s="51">
        <f>SUM(D126:D130)</f>
        <v>0</v>
      </c>
      <c r="AMI131"/>
    </row>
    <row r="132" spans="1:1023" s="1" customFormat="1">
      <c r="A132" s="320" t="s">
        <v>175</v>
      </c>
      <c r="B132" s="320"/>
      <c r="C132" s="320"/>
      <c r="D132" s="320"/>
      <c r="AMI132"/>
    </row>
    <row r="133" spans="1:1023" s="1" customFormat="1">
      <c r="A133" s="56"/>
      <c r="B133" s="56"/>
      <c r="C133" s="56"/>
      <c r="D133" s="52"/>
      <c r="AMI133"/>
    </row>
    <row r="134" spans="1:1023" s="1" customFormat="1">
      <c r="A134" s="317" t="s">
        <v>74</v>
      </c>
      <c r="B134" s="317"/>
      <c r="C134" s="317"/>
      <c r="D134" s="317"/>
      <c r="AMI134"/>
    </row>
    <row r="135" spans="1:1023" s="1" customFormat="1">
      <c r="A135" s="45">
        <v>6</v>
      </c>
      <c r="B135" s="57" t="s">
        <v>75</v>
      </c>
      <c r="C135" s="45" t="s">
        <v>76</v>
      </c>
      <c r="D135" s="64" t="s">
        <v>26</v>
      </c>
      <c r="AMI135"/>
    </row>
    <row r="136" spans="1:1023" s="1" customFormat="1">
      <c r="A136" s="41" t="s">
        <v>27</v>
      </c>
      <c r="B136" s="53" t="s">
        <v>77</v>
      </c>
      <c r="C136" s="216">
        <f>'% LUCRO, DOA e SALÁRIO'!J13</f>
        <v>5.7100000000000005E-2</v>
      </c>
      <c r="D136" s="213">
        <f>D152*C136</f>
        <v>0</v>
      </c>
      <c r="AMI136"/>
    </row>
    <row r="137" spans="1:1023" s="1" customFormat="1">
      <c r="A137" s="41" t="s">
        <v>6</v>
      </c>
      <c r="B137" s="66" t="s">
        <v>78</v>
      </c>
      <c r="C137" s="217">
        <f>'% LUCRO, DOA e SALÁRIO'!J12</f>
        <v>0.11024</v>
      </c>
      <c r="D137" s="213">
        <f>(D152+D136)*C137</f>
        <v>0</v>
      </c>
      <c r="AMI137"/>
    </row>
    <row r="138" spans="1:1023" s="1" customFormat="1">
      <c r="A138" s="318" t="s">
        <v>8</v>
      </c>
      <c r="B138" s="53" t="s">
        <v>79</v>
      </c>
      <c r="C138" s="67"/>
      <c r="D138" s="62"/>
      <c r="AMI138"/>
    </row>
    <row r="139" spans="1:1023" s="1" customFormat="1">
      <c r="A139" s="318"/>
      <c r="B139" s="68" t="s">
        <v>80</v>
      </c>
      <c r="C139" s="69"/>
      <c r="D139" s="70"/>
      <c r="AMI139"/>
    </row>
    <row r="140" spans="1:1023" s="1" customFormat="1">
      <c r="A140" s="318"/>
      <c r="B140" s="53" t="s">
        <v>81</v>
      </c>
      <c r="C140" s="216">
        <f>'Coordenador Técnico (1427)'!C141</f>
        <v>1.6500000000000001E-2</v>
      </c>
      <c r="D140" s="213">
        <f>($D$136+$D$137+$D$152)/(1-($C$140+$C$141+$C$142))*C140</f>
        <v>0</v>
      </c>
      <c r="AMI140"/>
    </row>
    <row r="141" spans="1:1023" s="1" customFormat="1">
      <c r="A141" s="318"/>
      <c r="B141" s="75" t="s">
        <v>82</v>
      </c>
      <c r="C141" s="217">
        <f>'Coordenador Técnico (1427)'!C142</f>
        <v>7.5999999999999998E-2</v>
      </c>
      <c r="D141" s="213">
        <f>($D$136+$D$137+$D$152)/(1-($C$140+$C$141+$C$142))*C141</f>
        <v>0</v>
      </c>
      <c r="AMI141"/>
    </row>
    <row r="142" spans="1:1023" s="1" customFormat="1">
      <c r="A142" s="318"/>
      <c r="B142" s="71" t="s">
        <v>128</v>
      </c>
      <c r="C142" s="65">
        <f>'Coordenador Técnico (1427)'!C143</f>
        <v>0.05</v>
      </c>
      <c r="D142" s="49">
        <f>($D$136+$D$137+$D$152)/(1-($C$140+$C$141+$C$142))*C142</f>
        <v>0</v>
      </c>
      <c r="AMI142"/>
    </row>
    <row r="143" spans="1:1023" s="1" customFormat="1">
      <c r="A143" s="316" t="s">
        <v>83</v>
      </c>
      <c r="B143" s="316"/>
      <c r="C143" s="45"/>
      <c r="D143" s="72">
        <f>SUM(D136:D142)</f>
        <v>0</v>
      </c>
      <c r="AMI143"/>
    </row>
    <row r="144" spans="1:1023" s="1" customFormat="1">
      <c r="A144" s="56"/>
      <c r="B144" s="56"/>
      <c r="C144" s="56"/>
      <c r="D144" s="52"/>
      <c r="AMI144"/>
    </row>
    <row r="145" spans="1:1023" s="1" customFormat="1">
      <c r="A145" s="319" t="s">
        <v>84</v>
      </c>
      <c r="B145" s="319"/>
      <c r="C145" s="319"/>
      <c r="D145" s="319"/>
      <c r="AMI145"/>
    </row>
    <row r="146" spans="1:1023" s="1" customFormat="1" ht="26.25" customHeight="1">
      <c r="A146" s="73"/>
      <c r="B146" s="316" t="s">
        <v>85</v>
      </c>
      <c r="C146" s="316"/>
      <c r="D146" s="50" t="s">
        <v>86</v>
      </c>
      <c r="AMI146"/>
    </row>
    <row r="147" spans="1:1023" s="1" customFormat="1" ht="16.5" customHeight="1">
      <c r="A147" s="41" t="s">
        <v>27</v>
      </c>
      <c r="B147" s="315" t="s">
        <v>87</v>
      </c>
      <c r="C147" s="315"/>
      <c r="D147" s="48">
        <f>D40</f>
        <v>0</v>
      </c>
      <c r="AMI147"/>
    </row>
    <row r="148" spans="1:1023" s="1" customFormat="1" ht="16.5" customHeight="1">
      <c r="A148" s="41" t="s">
        <v>6</v>
      </c>
      <c r="B148" s="315" t="s">
        <v>88</v>
      </c>
      <c r="C148" s="315"/>
      <c r="D148" s="48">
        <f>D86</f>
        <v>0</v>
      </c>
      <c r="AMI148"/>
    </row>
    <row r="149" spans="1:1023" s="1" customFormat="1" ht="16.5" customHeight="1">
      <c r="A149" s="41" t="s">
        <v>8</v>
      </c>
      <c r="B149" s="315" t="s">
        <v>89</v>
      </c>
      <c r="C149" s="315"/>
      <c r="D149" s="48">
        <f>D96</f>
        <v>0</v>
      </c>
      <c r="AMI149"/>
    </row>
    <row r="150" spans="1:1023" s="1" customFormat="1" ht="16.5" customHeight="1">
      <c r="A150" s="41" t="s">
        <v>10</v>
      </c>
      <c r="B150" s="315" t="s">
        <v>90</v>
      </c>
      <c r="C150" s="315"/>
      <c r="D150" s="48">
        <f>D122</f>
        <v>0</v>
      </c>
      <c r="AMI150"/>
    </row>
    <row r="151" spans="1:1023" s="1" customFormat="1" ht="16.5" customHeight="1">
      <c r="A151" s="41" t="s">
        <v>29</v>
      </c>
      <c r="B151" s="315" t="s">
        <v>91</v>
      </c>
      <c r="C151" s="315"/>
      <c r="D151" s="48">
        <f>D131</f>
        <v>0</v>
      </c>
      <c r="AMI151"/>
    </row>
    <row r="152" spans="1:1023" s="1" customFormat="1" ht="16.5" customHeight="1">
      <c r="A152" s="314" t="s">
        <v>92</v>
      </c>
      <c r="B152" s="314"/>
      <c r="C152" s="314"/>
      <c r="D152" s="55">
        <f>SUM(D147:D151)</f>
        <v>0</v>
      </c>
      <c r="AMI152"/>
    </row>
    <row r="153" spans="1:1023" s="1" customFormat="1" ht="16.5" customHeight="1">
      <c r="A153" s="46" t="s">
        <v>30</v>
      </c>
      <c r="B153" s="315" t="s">
        <v>93</v>
      </c>
      <c r="C153" s="315"/>
      <c r="D153" s="48">
        <f>D143</f>
        <v>0</v>
      </c>
      <c r="AMI153"/>
    </row>
    <row r="154" spans="1:1023" s="1" customFormat="1" ht="16.5" customHeight="1">
      <c r="A154" s="316" t="s">
        <v>94</v>
      </c>
      <c r="B154" s="316"/>
      <c r="C154" s="316"/>
      <c r="D154" s="51">
        <f>ROUND(SUM(D153+D152),2)</f>
        <v>0</v>
      </c>
      <c r="AMI154"/>
    </row>
    <row r="155" spans="1:1023" s="1" customFormat="1">
      <c r="A155" s="56"/>
      <c r="B155" s="56"/>
      <c r="C155" s="56"/>
      <c r="D155" s="52"/>
      <c r="AMI155"/>
    </row>
    <row r="156" spans="1:1023" s="1" customFormat="1">
      <c r="A156" s="56"/>
      <c r="B156" s="56"/>
      <c r="C156" s="56"/>
      <c r="D156" s="52"/>
      <c r="AMI156"/>
    </row>
    <row r="157" spans="1:1023" s="1" customFormat="1">
      <c r="A157" s="56"/>
      <c r="B157" s="56"/>
      <c r="C157" s="56"/>
      <c r="D157" s="52"/>
      <c r="AMI157"/>
    </row>
    <row r="158" spans="1:1023" s="1" customFormat="1">
      <c r="A158" s="56"/>
      <c r="B158" s="56"/>
      <c r="C158" s="56"/>
      <c r="D158" s="52"/>
      <c r="AMI158"/>
    </row>
    <row r="159" spans="1:1023" s="1" customFormat="1">
      <c r="A159" s="56"/>
      <c r="B159" s="56"/>
      <c r="C159" s="56"/>
      <c r="D159" s="52"/>
      <c r="AMI159"/>
    </row>
  </sheetData>
  <mergeCells count="114">
    <mergeCell ref="A53:D53"/>
    <mergeCell ref="A1:D1"/>
    <mergeCell ref="A2:D2"/>
    <mergeCell ref="A3:D3"/>
    <mergeCell ref="A5:C5"/>
    <mergeCell ref="A6:C6"/>
    <mergeCell ref="A10:D10"/>
    <mergeCell ref="B18:C18"/>
    <mergeCell ref="A20:D20"/>
    <mergeCell ref="A21:D21"/>
    <mergeCell ref="A22:D22"/>
    <mergeCell ref="B23:C23"/>
    <mergeCell ref="B24:C24"/>
    <mergeCell ref="B11:C11"/>
    <mergeCell ref="B12:C12"/>
    <mergeCell ref="B13:C13"/>
    <mergeCell ref="B14:C14"/>
    <mergeCell ref="A16:D16"/>
    <mergeCell ref="B17:C17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A28:C28"/>
    <mergeCell ref="A29:D29"/>
    <mergeCell ref="B30:C30"/>
    <mergeCell ref="A44:C44"/>
    <mergeCell ref="B45:C45"/>
    <mergeCell ref="A48:C48"/>
    <mergeCell ref="A50:C50"/>
    <mergeCell ref="A51:D51"/>
    <mergeCell ref="A52:D52"/>
    <mergeCell ref="B37:C37"/>
    <mergeCell ref="B38:C38"/>
    <mergeCell ref="B40:C40"/>
    <mergeCell ref="A41:D41"/>
    <mergeCell ref="A42:D42"/>
    <mergeCell ref="A43:D43"/>
    <mergeCell ref="B39:C39"/>
    <mergeCell ref="B70:C70"/>
    <mergeCell ref="B71:C71"/>
    <mergeCell ref="B72:C72"/>
    <mergeCell ref="B73:C73"/>
    <mergeCell ref="B74:C74"/>
    <mergeCell ref="B75:C75"/>
    <mergeCell ref="A54:D54"/>
    <mergeCell ref="A65:D65"/>
    <mergeCell ref="A66:D66"/>
    <mergeCell ref="A67:D67"/>
    <mergeCell ref="A69:C69"/>
    <mergeCell ref="B83:C83"/>
    <mergeCell ref="B84:C84"/>
    <mergeCell ref="B85:C85"/>
    <mergeCell ref="A86:C86"/>
    <mergeCell ref="A88:D88"/>
    <mergeCell ref="B89:C89"/>
    <mergeCell ref="B76:C76"/>
    <mergeCell ref="A77:C77"/>
    <mergeCell ref="A78:D78"/>
    <mergeCell ref="A79:D79"/>
    <mergeCell ref="A81:C81"/>
    <mergeCell ref="B82:C82"/>
    <mergeCell ref="A99:D99"/>
    <mergeCell ref="A100:C100"/>
    <mergeCell ref="B101:C101"/>
    <mergeCell ref="B102:C102"/>
    <mergeCell ref="B103:C103"/>
    <mergeCell ref="B104:C104"/>
    <mergeCell ref="B90:C90"/>
    <mergeCell ref="B91:C91"/>
    <mergeCell ref="B93:C93"/>
    <mergeCell ref="B94:C94"/>
    <mergeCell ref="A96:C96"/>
    <mergeCell ref="A98:D98"/>
    <mergeCell ref="B115:C115"/>
    <mergeCell ref="A116:C116"/>
    <mergeCell ref="A118:C118"/>
    <mergeCell ref="B119:C119"/>
    <mergeCell ref="B120:C120"/>
    <mergeCell ref="B121:C121"/>
    <mergeCell ref="B105:C105"/>
    <mergeCell ref="B106:C106"/>
    <mergeCell ref="B107:C107"/>
    <mergeCell ref="A111:C111"/>
    <mergeCell ref="A113:C113"/>
    <mergeCell ref="B114:C114"/>
    <mergeCell ref="A131:C131"/>
    <mergeCell ref="A132:D132"/>
    <mergeCell ref="A134:D134"/>
    <mergeCell ref="A138:A142"/>
    <mergeCell ref="A122:C122"/>
    <mergeCell ref="A124:D124"/>
    <mergeCell ref="B125:C125"/>
    <mergeCell ref="B126:C126"/>
    <mergeCell ref="B127:C127"/>
    <mergeCell ref="B130:C130"/>
    <mergeCell ref="B128:C128"/>
    <mergeCell ref="B129:C129"/>
    <mergeCell ref="B150:C150"/>
    <mergeCell ref="B151:C151"/>
    <mergeCell ref="A152:C152"/>
    <mergeCell ref="B153:C153"/>
    <mergeCell ref="A154:C154"/>
    <mergeCell ref="A143:B143"/>
    <mergeCell ref="A145:D145"/>
    <mergeCell ref="B146:C146"/>
    <mergeCell ref="B147:C147"/>
    <mergeCell ref="B148:C148"/>
    <mergeCell ref="B149:C149"/>
  </mergeCells>
  <pageMargins left="0.51181102362204722" right="0.51181102362204722" top="0.98425196850393704" bottom="0.78740157480314965" header="0.78740157480314965" footer="0.78740157480314965"/>
  <pageSetup paperSize="9" scale="8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57"/>
  <sheetViews>
    <sheetView showGridLines="0" topLeftCell="A19" zoomScale="85" zoomScaleNormal="85" zoomScaleSheetLayoutView="100" zoomScalePageLayoutView="125" workbookViewId="0">
      <selection activeCell="B13" sqref="B13"/>
    </sheetView>
  </sheetViews>
  <sheetFormatPr defaultColWidth="7.75" defaultRowHeight="12.75"/>
  <cols>
    <col min="1" max="1" width="4" style="200" bestFit="1" customWidth="1"/>
    <col min="2" max="2" width="52.375" style="200" bestFit="1" customWidth="1"/>
    <col min="3" max="3" width="17.5" style="200" bestFit="1" customWidth="1"/>
    <col min="4" max="4" width="19.625" style="200" bestFit="1" customWidth="1"/>
    <col min="5" max="5" width="18.75" style="200" bestFit="1" customWidth="1"/>
    <col min="6" max="6" width="15.75" style="200" bestFit="1" customWidth="1"/>
    <col min="7" max="7" width="21.5" style="200" customWidth="1"/>
    <col min="8" max="8" width="11.875" style="200" bestFit="1" customWidth="1"/>
    <col min="9" max="9" width="16.625" style="200" bestFit="1" customWidth="1"/>
    <col min="10" max="16384" width="7.75" style="200"/>
  </cols>
  <sheetData>
    <row r="1" spans="1:8">
      <c r="A1" s="345" t="s">
        <v>297</v>
      </c>
      <c r="B1" s="345"/>
      <c r="C1" s="345"/>
      <c r="D1" s="345"/>
      <c r="E1" s="345"/>
      <c r="F1" s="345"/>
      <c r="G1" s="345"/>
    </row>
    <row r="2" spans="1:8">
      <c r="A2" s="345"/>
      <c r="B2" s="345"/>
      <c r="C2" s="345"/>
      <c r="D2" s="345"/>
      <c r="E2" s="345"/>
      <c r="F2" s="345"/>
      <c r="G2" s="345"/>
    </row>
    <row r="4" spans="1:8" ht="13.5" thickBot="1">
      <c r="A4" s="271"/>
      <c r="B4" s="271"/>
      <c r="C4" s="271"/>
      <c r="D4" s="271"/>
      <c r="E4" s="271"/>
      <c r="F4" s="271"/>
      <c r="G4" s="271"/>
    </row>
    <row r="5" spans="1:8" ht="12.75" customHeight="1" thickTop="1">
      <c r="A5" s="346" t="s">
        <v>314</v>
      </c>
      <c r="B5" s="346"/>
      <c r="C5" s="346"/>
      <c r="D5" s="346"/>
      <c r="E5" s="346"/>
      <c r="F5" s="346"/>
      <c r="G5" s="347"/>
      <c r="H5" s="204"/>
    </row>
    <row r="6" spans="1:8" ht="13.5" customHeight="1" thickBot="1">
      <c r="A6" s="348"/>
      <c r="B6" s="348"/>
      <c r="C6" s="348"/>
      <c r="D6" s="348"/>
      <c r="E6" s="348"/>
      <c r="F6" s="348"/>
      <c r="G6" s="349"/>
      <c r="H6" s="204"/>
    </row>
    <row r="7" spans="1:8" ht="13.5" thickTop="1"/>
    <row r="8" spans="1:8" s="201" customFormat="1" ht="20.25" customHeight="1">
      <c r="A8" s="350" t="s">
        <v>366</v>
      </c>
      <c r="B8" s="350"/>
      <c r="C8" s="350"/>
      <c r="D8" s="350"/>
      <c r="E8" s="350"/>
      <c r="F8" s="350"/>
      <c r="G8" s="350"/>
    </row>
    <row r="9" spans="1:8" ht="45.75" customHeight="1">
      <c r="A9" s="272"/>
      <c r="B9" s="273" t="s">
        <v>95</v>
      </c>
      <c r="C9" s="272" t="s">
        <v>96</v>
      </c>
      <c r="D9" s="272" t="s">
        <v>102</v>
      </c>
      <c r="E9" s="272" t="s">
        <v>298</v>
      </c>
      <c r="F9" s="272" t="s">
        <v>103</v>
      </c>
      <c r="G9" s="272" t="s">
        <v>299</v>
      </c>
    </row>
    <row r="10" spans="1:8" s="202" customFormat="1" ht="15.75">
      <c r="A10" s="256">
        <v>1</v>
      </c>
      <c r="B10" s="257" t="str">
        <f>'[2]Coordenador Técnico (1427)'!A4</f>
        <v>COORDENADOR TÉCNICO - 44h</v>
      </c>
      <c r="C10" s="258">
        <f>'Coordenador Técnico (1427)'!D155</f>
        <v>0</v>
      </c>
      <c r="D10" s="259">
        <v>1</v>
      </c>
      <c r="E10" s="260">
        <f>C10*D10</f>
        <v>0</v>
      </c>
      <c r="F10" s="261">
        <v>1</v>
      </c>
      <c r="G10" s="262">
        <f>E10*F10</f>
        <v>0</v>
      </c>
    </row>
    <row r="11" spans="1:8" s="202" customFormat="1" ht="15" customHeight="1">
      <c r="A11" s="256">
        <v>2</v>
      </c>
      <c r="B11" s="257" t="str">
        <f>'[2]Téc. Equip. Bio 44h (9153)'!A4</f>
        <v>TÉCNICO EM EQUIPAMENTOS BIOMÉDICOS - 44h</v>
      </c>
      <c r="C11" s="258">
        <f>'Téc. Equip. Bio 44h (9153)'!D155</f>
        <v>0</v>
      </c>
      <c r="D11" s="259">
        <v>1</v>
      </c>
      <c r="E11" s="260">
        <f>C11*D11</f>
        <v>0</v>
      </c>
      <c r="F11" s="261">
        <v>2</v>
      </c>
      <c r="G11" s="262">
        <f>E11*F11</f>
        <v>0</v>
      </c>
    </row>
    <row r="12" spans="1:8" s="202" customFormat="1" ht="15.75">
      <c r="A12" s="256">
        <v>3</v>
      </c>
      <c r="B12" s="257" t="str">
        <f>'[2]Apoio Técnico'!A4</f>
        <v>APOIO TÉCNICO - 44h</v>
      </c>
      <c r="C12" s="258">
        <f>'Apoio Técnico'!D155</f>
        <v>0</v>
      </c>
      <c r="D12" s="259">
        <v>1</v>
      </c>
      <c r="E12" s="260">
        <f>C12*D12</f>
        <v>0</v>
      </c>
      <c r="F12" s="261">
        <v>1</v>
      </c>
      <c r="G12" s="262">
        <f>E12*F12</f>
        <v>0</v>
      </c>
    </row>
    <row r="13" spans="1:8" s="202" customFormat="1" ht="15.75">
      <c r="A13" s="256">
        <v>4</v>
      </c>
      <c r="B13" s="257" t="str">
        <f>'[2]Apoio Logístico'!A4</f>
        <v>APOIO LOGÍSTICO - 44h</v>
      </c>
      <c r="C13" s="258">
        <f>'Apoio Logístico'!D154</f>
        <v>0</v>
      </c>
      <c r="D13" s="259">
        <v>1</v>
      </c>
      <c r="E13" s="260">
        <f>C13*D13</f>
        <v>0</v>
      </c>
      <c r="F13" s="261">
        <v>1</v>
      </c>
      <c r="G13" s="262">
        <f>E13*F13</f>
        <v>0</v>
      </c>
    </row>
    <row r="14" spans="1:8" ht="15.75">
      <c r="A14" s="343" t="s">
        <v>300</v>
      </c>
      <c r="B14" s="343"/>
      <c r="C14" s="343"/>
      <c r="D14" s="343"/>
      <c r="E14" s="343"/>
      <c r="F14" s="274">
        <f>SUM(F10:F13)</f>
        <v>5</v>
      </c>
      <c r="G14" s="275">
        <f>SUM(G10:G13)</f>
        <v>0</v>
      </c>
    </row>
    <row r="15" spans="1:8" ht="15.75">
      <c r="A15" s="343" t="s">
        <v>344</v>
      </c>
      <c r="B15" s="343"/>
      <c r="C15" s="343"/>
      <c r="D15" s="343"/>
      <c r="E15" s="343"/>
      <c r="F15" s="343"/>
      <c r="G15" s="275">
        <f>G14*6</f>
        <v>0</v>
      </c>
    </row>
    <row r="16" spans="1:8" ht="15.75">
      <c r="A16" s="253"/>
      <c r="B16" s="253"/>
      <c r="C16" s="253"/>
      <c r="D16" s="253"/>
      <c r="E16" s="253"/>
      <c r="F16" s="253"/>
      <c r="G16" s="254"/>
    </row>
    <row r="17" spans="1:9" ht="15.75">
      <c r="A17" s="343" t="s">
        <v>367</v>
      </c>
      <c r="B17" s="343"/>
      <c r="C17" s="343"/>
      <c r="D17" s="343"/>
      <c r="E17" s="343"/>
      <c r="F17" s="343"/>
      <c r="G17" s="343"/>
    </row>
    <row r="18" spans="1:9" ht="15.75">
      <c r="A18" s="272" t="s">
        <v>112</v>
      </c>
      <c r="B18" s="343" t="s">
        <v>97</v>
      </c>
      <c r="C18" s="343"/>
      <c r="D18" s="343"/>
      <c r="E18" s="343"/>
      <c r="F18" s="343"/>
      <c r="G18" s="272" t="s">
        <v>113</v>
      </c>
    </row>
    <row r="19" spans="1:9" s="202" customFormat="1" ht="15.75">
      <c r="A19" s="263" t="s">
        <v>27</v>
      </c>
      <c r="B19" s="344" t="s">
        <v>345</v>
      </c>
      <c r="C19" s="344"/>
      <c r="D19" s="344"/>
      <c r="E19" s="344"/>
      <c r="F19" s="344"/>
      <c r="G19" s="264">
        <f>35000*6</f>
        <v>210000</v>
      </c>
      <c r="H19" s="203"/>
    </row>
    <row r="20" spans="1:9" s="202" customFormat="1" ht="15.75">
      <c r="A20" s="263" t="s">
        <v>6</v>
      </c>
      <c r="B20" s="344" t="s">
        <v>330</v>
      </c>
      <c r="C20" s="344"/>
      <c r="D20" s="344"/>
      <c r="E20" s="344"/>
      <c r="F20" s="344"/>
      <c r="G20" s="265">
        <v>0.22470000000000001</v>
      </c>
      <c r="H20" s="203"/>
      <c r="I20" s="203"/>
    </row>
    <row r="21" spans="1:9" s="202" customFormat="1" ht="15.75">
      <c r="A21" s="263" t="s">
        <v>8</v>
      </c>
      <c r="B21" s="344" t="s">
        <v>301</v>
      </c>
      <c r="C21" s="344"/>
      <c r="D21" s="344"/>
      <c r="E21" s="344"/>
      <c r="F21" s="344"/>
      <c r="G21" s="264">
        <f>G19*G20</f>
        <v>47187</v>
      </c>
    </row>
    <row r="22" spans="1:9" ht="15.75">
      <c r="A22" s="272" t="s">
        <v>10</v>
      </c>
      <c r="B22" s="343" t="s">
        <v>302</v>
      </c>
      <c r="C22" s="343"/>
      <c r="D22" s="343"/>
      <c r="E22" s="343"/>
      <c r="F22" s="343"/>
      <c r="G22" s="276">
        <f>G19+G21</f>
        <v>257187</v>
      </c>
    </row>
    <row r="23" spans="1:9" ht="15.75">
      <c r="A23" s="272" t="s">
        <v>29</v>
      </c>
      <c r="B23" s="343" t="s">
        <v>340</v>
      </c>
      <c r="C23" s="343"/>
      <c r="D23" s="343"/>
      <c r="E23" s="343"/>
      <c r="F23" s="343"/>
      <c r="G23" s="276">
        <f>G22/30</f>
        <v>8572.9</v>
      </c>
    </row>
    <row r="24" spans="1:9" ht="15.75">
      <c r="A24" s="379"/>
      <c r="B24" s="379"/>
      <c r="C24" s="379"/>
      <c r="D24" s="379"/>
      <c r="E24" s="379"/>
      <c r="F24" s="379"/>
      <c r="G24" s="380"/>
    </row>
    <row r="25" spans="1:9" ht="15.75">
      <c r="A25" s="343" t="s">
        <v>368</v>
      </c>
      <c r="B25" s="343"/>
      <c r="C25" s="343"/>
      <c r="D25" s="343"/>
      <c r="E25" s="343"/>
      <c r="F25" s="343"/>
      <c r="G25" s="343"/>
    </row>
    <row r="26" spans="1:9" ht="15.75">
      <c r="A26" s="305" t="s">
        <v>112</v>
      </c>
      <c r="B26" s="343" t="s">
        <v>97</v>
      </c>
      <c r="C26" s="343"/>
      <c r="D26" s="343"/>
      <c r="E26" s="343"/>
      <c r="F26" s="343"/>
      <c r="G26" s="305" t="s">
        <v>113</v>
      </c>
    </row>
    <row r="27" spans="1:9" ht="15.75">
      <c r="A27" s="263" t="s">
        <v>27</v>
      </c>
      <c r="B27" s="344" t="s">
        <v>345</v>
      </c>
      <c r="C27" s="344"/>
      <c r="D27" s="344"/>
      <c r="E27" s="344"/>
      <c r="F27" s="344"/>
      <c r="G27" s="264">
        <f>2000*6</f>
        <v>12000</v>
      </c>
    </row>
    <row r="28" spans="1:9" ht="15.75">
      <c r="A28" s="263" t="s">
        <v>6</v>
      </c>
      <c r="B28" s="344" t="s">
        <v>363</v>
      </c>
      <c r="C28" s="344"/>
      <c r="D28" s="344"/>
      <c r="E28" s="344"/>
      <c r="F28" s="344"/>
      <c r="G28" s="265">
        <v>0.22470000000000001</v>
      </c>
    </row>
    <row r="29" spans="1:9" ht="15.75">
      <c r="A29" s="263" t="s">
        <v>8</v>
      </c>
      <c r="B29" s="344" t="s">
        <v>301</v>
      </c>
      <c r="C29" s="344"/>
      <c r="D29" s="344"/>
      <c r="E29" s="344"/>
      <c r="F29" s="344"/>
      <c r="G29" s="264">
        <f>G27*G28</f>
        <v>2696.4</v>
      </c>
    </row>
    <row r="30" spans="1:9" ht="15.75">
      <c r="A30" s="305" t="s">
        <v>10</v>
      </c>
      <c r="B30" s="343" t="s">
        <v>302</v>
      </c>
      <c r="C30" s="343"/>
      <c r="D30" s="343"/>
      <c r="E30" s="343"/>
      <c r="F30" s="343"/>
      <c r="G30" s="276">
        <f>G27+G29</f>
        <v>14696.4</v>
      </c>
    </row>
    <row r="31" spans="1:9" ht="15.75">
      <c r="A31" s="305" t="s">
        <v>29</v>
      </c>
      <c r="B31" s="343" t="s">
        <v>364</v>
      </c>
      <c r="C31" s="343"/>
      <c r="D31" s="343"/>
      <c r="E31" s="343"/>
      <c r="F31" s="343"/>
      <c r="G31" s="276">
        <f>G30/30</f>
        <v>489.88</v>
      </c>
    </row>
    <row r="32" spans="1:9" ht="15.75">
      <c r="A32" s="379"/>
      <c r="B32" s="379"/>
      <c r="C32" s="379"/>
      <c r="D32" s="379"/>
      <c r="E32" s="379"/>
      <c r="F32" s="379"/>
      <c r="G32" s="380"/>
    </row>
    <row r="33" spans="1:8" ht="15.75">
      <c r="A33" s="343" t="s">
        <v>369</v>
      </c>
      <c r="B33" s="343"/>
      <c r="C33" s="343"/>
      <c r="D33" s="343"/>
      <c r="E33" s="343"/>
      <c r="F33" s="343"/>
      <c r="G33" s="343"/>
    </row>
    <row r="34" spans="1:8" ht="15.75">
      <c r="A34" s="305" t="s">
        <v>112</v>
      </c>
      <c r="B34" s="343" t="s">
        <v>97</v>
      </c>
      <c r="C34" s="343"/>
      <c r="D34" s="343"/>
      <c r="E34" s="343"/>
      <c r="F34" s="343"/>
      <c r="G34" s="305" t="s">
        <v>113</v>
      </c>
    </row>
    <row r="35" spans="1:8" ht="18" customHeight="1">
      <c r="A35" s="263" t="s">
        <v>27</v>
      </c>
      <c r="B35" s="344" t="s">
        <v>345</v>
      </c>
      <c r="C35" s="344"/>
      <c r="D35" s="344"/>
      <c r="E35" s="344"/>
      <c r="F35" s="344"/>
      <c r="G35" s="264">
        <v>90000</v>
      </c>
    </row>
    <row r="36" spans="1:8" ht="18" customHeight="1">
      <c r="A36" s="383"/>
      <c r="B36" s="384"/>
      <c r="C36" s="384"/>
      <c r="D36" s="384"/>
      <c r="E36" s="384"/>
      <c r="F36" s="384"/>
      <c r="G36" s="382"/>
    </row>
    <row r="37" spans="1:8" ht="16.5" customHeight="1">
      <c r="A37" s="343" t="s">
        <v>341</v>
      </c>
      <c r="B37" s="343"/>
      <c r="C37" s="343"/>
      <c r="D37" s="343"/>
      <c r="E37" s="343"/>
      <c r="F37" s="343"/>
      <c r="G37" s="255"/>
    </row>
    <row r="38" spans="1:8" ht="15.75">
      <c r="A38" s="272" t="s">
        <v>112</v>
      </c>
      <c r="B38" s="343" t="s">
        <v>97</v>
      </c>
      <c r="C38" s="343"/>
      <c r="D38" s="343"/>
      <c r="E38" s="343"/>
      <c r="F38" s="272" t="s">
        <v>113</v>
      </c>
      <c r="G38" s="255"/>
    </row>
    <row r="39" spans="1:8" s="202" customFormat="1" ht="15.75" customHeight="1">
      <c r="A39" s="263">
        <v>1</v>
      </c>
      <c r="B39" s="342" t="s">
        <v>343</v>
      </c>
      <c r="C39" s="342"/>
      <c r="D39" s="342"/>
      <c r="E39" s="342"/>
      <c r="F39" s="264">
        <f>G15</f>
        <v>0</v>
      </c>
      <c r="G39" s="255"/>
    </row>
    <row r="40" spans="1:8" s="202" customFormat="1" ht="15.75" customHeight="1">
      <c r="A40" s="263" t="s">
        <v>370</v>
      </c>
      <c r="B40" s="342" t="s">
        <v>362</v>
      </c>
      <c r="C40" s="342"/>
      <c r="D40" s="342"/>
      <c r="E40" s="342"/>
      <c r="F40" s="266">
        <f>G22</f>
        <v>257187</v>
      </c>
      <c r="G40" s="267"/>
    </row>
    <row r="41" spans="1:8" s="202" customFormat="1" ht="15.75" customHeight="1">
      <c r="A41" s="263" t="s">
        <v>371</v>
      </c>
      <c r="B41" s="342" t="s">
        <v>361</v>
      </c>
      <c r="C41" s="342"/>
      <c r="D41" s="342"/>
      <c r="E41" s="342"/>
      <c r="F41" s="266">
        <f>G30</f>
        <v>14696.4</v>
      </c>
      <c r="G41" s="267"/>
    </row>
    <row r="42" spans="1:8" s="202" customFormat="1" ht="15.75" customHeight="1">
      <c r="A42" s="263" t="s">
        <v>372</v>
      </c>
      <c r="B42" s="342" t="s">
        <v>365</v>
      </c>
      <c r="C42" s="342"/>
      <c r="D42" s="342"/>
      <c r="E42" s="342"/>
      <c r="F42" s="266">
        <v>90000</v>
      </c>
      <c r="G42" s="267"/>
    </row>
    <row r="43" spans="1:8" ht="16.5" customHeight="1">
      <c r="A43" s="272"/>
      <c r="B43" s="343" t="s">
        <v>373</v>
      </c>
      <c r="C43" s="343"/>
      <c r="D43" s="343"/>
      <c r="E43" s="343"/>
      <c r="F43" s="276">
        <f>SUM(F39:F42)</f>
        <v>361883.4</v>
      </c>
      <c r="G43" s="269"/>
    </row>
    <row r="44" spans="1:8" ht="16.5" customHeight="1">
      <c r="A44" s="272"/>
      <c r="B44" s="343" t="s">
        <v>342</v>
      </c>
      <c r="C44" s="343"/>
      <c r="D44" s="343"/>
      <c r="E44" s="343"/>
      <c r="F44" s="276">
        <f>F43/6</f>
        <v>60313.9</v>
      </c>
      <c r="G44" s="268"/>
      <c r="H44" s="205"/>
    </row>
    <row r="45" spans="1:8" ht="15.75" customHeight="1">
      <c r="A45" s="255"/>
      <c r="B45" s="255"/>
      <c r="C45" s="255"/>
      <c r="D45" s="255"/>
      <c r="E45" s="255"/>
      <c r="F45" s="255"/>
      <c r="G45" s="268"/>
    </row>
    <row r="46" spans="1:8" ht="15.75" customHeight="1">
      <c r="A46" s="204"/>
      <c r="B46" s="352"/>
      <c r="C46" s="352"/>
      <c r="D46" s="352"/>
      <c r="E46" s="352"/>
      <c r="F46" s="352"/>
    </row>
    <row r="47" spans="1:8" s="202" customFormat="1" ht="30">
      <c r="A47" s="206"/>
      <c r="B47" s="270" t="s">
        <v>331</v>
      </c>
      <c r="C47" s="353"/>
      <c r="D47" s="353"/>
      <c r="E47" s="353"/>
      <c r="F47" s="208"/>
    </row>
    <row r="48" spans="1:8" s="202" customFormat="1" ht="15">
      <c r="A48" s="206"/>
      <c r="B48" s="207"/>
      <c r="C48" s="353"/>
      <c r="D48" s="353"/>
      <c r="E48" s="353"/>
      <c r="F48" s="209"/>
    </row>
    <row r="49" spans="1:9" s="202" customFormat="1" ht="15">
      <c r="A49" s="206"/>
      <c r="B49" s="207"/>
      <c r="C49" s="353"/>
      <c r="D49" s="353"/>
      <c r="E49" s="353"/>
      <c r="F49" s="209"/>
    </row>
    <row r="50" spans="1:9" s="202" customFormat="1" ht="30" customHeight="1">
      <c r="A50" s="355" t="s">
        <v>352</v>
      </c>
      <c r="B50" s="355"/>
      <c r="C50" s="355"/>
      <c r="D50" s="355"/>
      <c r="E50" s="355"/>
      <c r="F50" s="355"/>
      <c r="G50" s="355"/>
      <c r="I50" s="210"/>
    </row>
    <row r="51" spans="1:9" s="202" customFormat="1" ht="15" customHeight="1">
      <c r="A51" s="355"/>
      <c r="B51" s="355"/>
      <c r="C51" s="355"/>
      <c r="D51" s="355"/>
      <c r="E51" s="355"/>
      <c r="F51" s="355"/>
      <c r="G51" s="355"/>
    </row>
    <row r="52" spans="1:9" s="202" customFormat="1" ht="15" customHeight="1">
      <c r="A52" s="355"/>
      <c r="B52" s="355"/>
      <c r="C52" s="355"/>
      <c r="D52" s="355"/>
      <c r="E52" s="355"/>
      <c r="F52" s="355"/>
      <c r="G52" s="355"/>
    </row>
    <row r="53" spans="1:9" ht="54.75" customHeight="1">
      <c r="A53" s="356" t="s">
        <v>339</v>
      </c>
      <c r="B53" s="356"/>
      <c r="C53" s="356"/>
      <c r="D53" s="356"/>
      <c r="E53" s="356"/>
      <c r="F53" s="356"/>
      <c r="G53" s="356"/>
    </row>
    <row r="54" spans="1:9" s="202" customFormat="1" ht="16.5">
      <c r="A54" s="357" t="s">
        <v>337</v>
      </c>
      <c r="B54" s="357"/>
      <c r="C54" s="357"/>
      <c r="D54" s="357"/>
      <c r="E54" s="357"/>
      <c r="F54" s="357"/>
      <c r="G54" s="357"/>
    </row>
    <row r="55" spans="1:9" s="202" customFormat="1" ht="16.5">
      <c r="A55" s="358" t="s">
        <v>338</v>
      </c>
      <c r="B55" s="358"/>
      <c r="C55" s="358"/>
      <c r="D55" s="358"/>
      <c r="E55" s="358"/>
      <c r="F55" s="358"/>
      <c r="G55" s="358"/>
    </row>
    <row r="56" spans="1:9" s="202" customFormat="1" ht="18.75">
      <c r="A56" s="354"/>
      <c r="B56" s="354"/>
      <c r="C56" s="281"/>
      <c r="D56" s="281"/>
      <c r="E56" s="282"/>
      <c r="F56" s="282"/>
    </row>
    <row r="57" spans="1:9" s="202" customFormat="1" ht="15">
      <c r="A57" s="351"/>
      <c r="B57" s="351"/>
      <c r="C57" s="351"/>
      <c r="D57" s="211"/>
      <c r="E57" s="206"/>
      <c r="F57" s="206"/>
    </row>
  </sheetData>
  <protectedRanges>
    <protectedRange sqref="F10:F13 C10:C13" name="Intervalo1"/>
  </protectedRanges>
  <mergeCells count="40">
    <mergeCell ref="B42:E42"/>
    <mergeCell ref="A25:G25"/>
    <mergeCell ref="B26:F26"/>
    <mergeCell ref="B27:F27"/>
    <mergeCell ref="B28:F28"/>
    <mergeCell ref="B29:F29"/>
    <mergeCell ref="B30:F30"/>
    <mergeCell ref="B31:F31"/>
    <mergeCell ref="B41:E41"/>
    <mergeCell ref="A33:G33"/>
    <mergeCell ref="B34:F34"/>
    <mergeCell ref="B35:F35"/>
    <mergeCell ref="A57:C57"/>
    <mergeCell ref="B43:E43"/>
    <mergeCell ref="B44:E44"/>
    <mergeCell ref="B46:F46"/>
    <mergeCell ref="C47:E47"/>
    <mergeCell ref="C48:E48"/>
    <mergeCell ref="C49:E49"/>
    <mergeCell ref="A56:B56"/>
    <mergeCell ref="A50:G52"/>
    <mergeCell ref="A53:G53"/>
    <mergeCell ref="A54:G54"/>
    <mergeCell ref="A55:G55"/>
    <mergeCell ref="A17:G17"/>
    <mergeCell ref="A1:G2"/>
    <mergeCell ref="A5:G6"/>
    <mergeCell ref="A8:G8"/>
    <mergeCell ref="A14:E14"/>
    <mergeCell ref="A15:F15"/>
    <mergeCell ref="B18:F18"/>
    <mergeCell ref="B19:F19"/>
    <mergeCell ref="B20:F20"/>
    <mergeCell ref="B21:F21"/>
    <mergeCell ref="B22:F22"/>
    <mergeCell ref="B23:F23"/>
    <mergeCell ref="A37:F37"/>
    <mergeCell ref="B38:E38"/>
    <mergeCell ref="B39:E39"/>
    <mergeCell ref="B40:E40"/>
  </mergeCells>
  <printOptions horizontalCentered="1"/>
  <pageMargins left="0.51181102362204722" right="0.39370078740157483" top="0.78740157480314965" bottom="0.78740157480314965" header="0.31496062992125984" footer="0.31496062992125984"/>
  <pageSetup paperSize="9" scale="79" fitToHeight="0" orientation="portrait" r:id="rId1"/>
  <headerFooter>
    <oddFooter>&amp;L&amp;"Times New Roman,Normal"Unidade de Contratos/SEAD/HU-UFGD&amp;R&amp;"Times New Roman,Normal"Página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B149"/>
  <sheetViews>
    <sheetView showGridLines="0" topLeftCell="A133" zoomScale="66" zoomScaleNormal="66" zoomScaleSheetLayoutView="100" workbookViewId="0">
      <selection activeCell="A149" sqref="A149:D150"/>
    </sheetView>
  </sheetViews>
  <sheetFormatPr defaultColWidth="7.75" defaultRowHeight="12.75"/>
  <cols>
    <col min="1" max="3" width="7.75" style="79"/>
    <col min="4" max="4" width="52.875" style="79" bestFit="1" customWidth="1"/>
    <col min="5" max="5" width="13.125" style="79" bestFit="1" customWidth="1"/>
    <col min="6" max="6" width="7.75" style="79"/>
    <col min="7" max="7" width="0.75" style="130" customWidth="1"/>
    <col min="8" max="8" width="11.75" style="130" bestFit="1" customWidth="1"/>
    <col min="9" max="9" width="13.125" style="130" customWidth="1"/>
    <col min="10" max="10" width="14.375" style="130" customWidth="1"/>
    <col min="11" max="11" width="15" style="130" customWidth="1"/>
    <col min="12" max="12" width="16.125" style="130" bestFit="1" customWidth="1"/>
    <col min="13" max="13" width="14" style="130" bestFit="1" customWidth="1"/>
    <col min="14" max="14" width="14" style="130" customWidth="1"/>
    <col min="15" max="15" width="14.625" style="130" customWidth="1"/>
    <col min="16" max="16" width="13.25" style="130" bestFit="1" customWidth="1"/>
    <col min="17" max="17" width="0.75" style="130" customWidth="1"/>
    <col min="18" max="18" width="13.125" style="130" customWidth="1"/>
    <col min="19" max="19" width="0.625" style="130" customWidth="1"/>
    <col min="20" max="20" width="17.5" style="130" customWidth="1"/>
    <col min="21" max="21" width="0.75" style="79" customWidth="1"/>
    <col min="22" max="22" width="12.5" style="79" customWidth="1"/>
    <col min="23" max="23" width="0.75" style="79" customWidth="1"/>
    <col min="24" max="24" width="16.375" style="79" customWidth="1"/>
    <col min="25" max="25" width="0.5" style="79" customWidth="1"/>
    <col min="26" max="26" width="15.25" style="79" customWidth="1"/>
    <col min="27" max="27" width="0.5" style="79" customWidth="1"/>
    <col min="28" max="28" width="16.875" style="79" customWidth="1"/>
    <col min="29" max="16384" width="7.75" style="79"/>
  </cols>
  <sheetData>
    <row r="1" spans="1:28" ht="96.75" customHeight="1" thickBot="1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</row>
    <row r="2" spans="1:28" ht="25.5" customHeight="1" thickTop="1" thickBot="1">
      <c r="A2" s="363" t="s">
        <v>260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296"/>
      <c r="V2" s="296"/>
      <c r="W2" s="296"/>
      <c r="X2" s="296"/>
      <c r="Y2" s="148"/>
      <c r="Z2" s="148"/>
      <c r="AA2" s="148"/>
      <c r="AB2" s="148"/>
    </row>
    <row r="3" spans="1:28" ht="16.5" thickTop="1">
      <c r="A3" s="81"/>
      <c r="B3" s="81"/>
      <c r="C3" s="81"/>
      <c r="D3" s="82"/>
      <c r="E3" s="81"/>
      <c r="F3" s="81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1:28" ht="15.75">
      <c r="A4" s="81"/>
      <c r="B4" s="81"/>
      <c r="C4" s="81"/>
      <c r="D4" s="82"/>
      <c r="E4" s="81"/>
      <c r="F4" s="81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1:28" ht="34.5" customHeight="1">
      <c r="A5" s="106"/>
      <c r="B5" s="106"/>
      <c r="C5" s="106"/>
      <c r="D5" s="133"/>
      <c r="E5" s="108"/>
      <c r="F5" s="108"/>
      <c r="G5" s="132"/>
      <c r="H5" s="362"/>
      <c r="I5" s="362"/>
      <c r="J5" s="362"/>
      <c r="K5" s="362"/>
      <c r="L5" s="362"/>
      <c r="M5" s="362"/>
      <c r="N5" s="362"/>
      <c r="O5" s="362"/>
      <c r="P5" s="362"/>
      <c r="Q5" s="132"/>
      <c r="R5" s="132"/>
      <c r="S5" s="132"/>
      <c r="T5" s="132"/>
    </row>
    <row r="6" spans="1:28" ht="38.25">
      <c r="A6" s="115" t="s">
        <v>114</v>
      </c>
      <c r="B6" s="115" t="s">
        <v>115</v>
      </c>
      <c r="C6" s="115" t="s">
        <v>116</v>
      </c>
      <c r="D6" s="115" t="s">
        <v>98</v>
      </c>
      <c r="E6" s="115" t="s">
        <v>117</v>
      </c>
      <c r="F6" s="115" t="s">
        <v>100</v>
      </c>
      <c r="G6" s="147"/>
      <c r="H6" s="289"/>
      <c r="I6" s="110"/>
      <c r="J6" s="110"/>
      <c r="K6" s="110"/>
      <c r="L6" s="110"/>
      <c r="M6" s="110"/>
      <c r="N6" s="110"/>
      <c r="O6" s="110"/>
      <c r="P6" s="110"/>
      <c r="Q6" s="114"/>
      <c r="R6" s="116" t="s">
        <v>181</v>
      </c>
      <c r="S6" s="114"/>
      <c r="T6" s="116" t="s">
        <v>193</v>
      </c>
      <c r="V6" s="155" t="s">
        <v>262</v>
      </c>
      <c r="W6" s="114"/>
      <c r="X6" s="142" t="s">
        <v>123</v>
      </c>
      <c r="Y6" s="114"/>
      <c r="Z6" s="142" t="s">
        <v>124</v>
      </c>
      <c r="AB6" s="142" t="s">
        <v>348</v>
      </c>
    </row>
    <row r="7" spans="1:28" ht="15.75">
      <c r="A7" s="111">
        <v>1</v>
      </c>
      <c r="B7" s="111">
        <v>0</v>
      </c>
      <c r="C7" s="111">
        <v>0</v>
      </c>
      <c r="D7" s="112" t="s">
        <v>259</v>
      </c>
      <c r="E7" s="111" t="s">
        <v>99</v>
      </c>
      <c r="F7" s="111">
        <v>1</v>
      </c>
      <c r="G7" s="136"/>
      <c r="H7" s="290"/>
      <c r="I7" s="113"/>
      <c r="J7" s="113"/>
      <c r="K7" s="113"/>
      <c r="L7" s="113"/>
      <c r="M7" s="113"/>
      <c r="N7" s="113"/>
      <c r="O7" s="113"/>
      <c r="P7" s="113"/>
      <c r="Q7" s="114"/>
      <c r="R7" s="113" t="e">
        <f>ROUND(AVERAGE(H7:P7),2)</f>
        <v>#DIV/0!</v>
      </c>
      <c r="S7" s="114"/>
      <c r="T7" s="113" t="e">
        <f>SUM(R7*F7)</f>
        <v>#DIV/0!</v>
      </c>
      <c r="V7" s="223"/>
      <c r="W7" s="117"/>
      <c r="X7" s="224">
        <v>0.2</v>
      </c>
      <c r="Y7" s="117"/>
      <c r="Z7" s="161" t="e">
        <f>X7*T7</f>
        <v>#DIV/0!</v>
      </c>
      <c r="AB7" s="161" t="e">
        <f>Z7/12</f>
        <v>#DIV/0!</v>
      </c>
    </row>
    <row r="8" spans="1:28" ht="38.25">
      <c r="A8" s="115" t="s">
        <v>114</v>
      </c>
      <c r="B8" s="115" t="s">
        <v>115</v>
      </c>
      <c r="C8" s="115" t="s">
        <v>116</v>
      </c>
      <c r="D8" s="115" t="s">
        <v>98</v>
      </c>
      <c r="E8" s="115" t="s">
        <v>117</v>
      </c>
      <c r="F8" s="115" t="s">
        <v>100</v>
      </c>
      <c r="G8" s="136"/>
      <c r="H8" s="289"/>
      <c r="I8" s="110"/>
      <c r="J8" s="110"/>
      <c r="K8" s="110"/>
      <c r="L8" s="110"/>
      <c r="M8" s="110"/>
      <c r="N8" s="110"/>
      <c r="O8" s="110"/>
      <c r="P8" s="110"/>
      <c r="Q8" s="114"/>
      <c r="R8" s="116" t="s">
        <v>181</v>
      </c>
      <c r="S8" s="114"/>
      <c r="T8" s="116" t="s">
        <v>193</v>
      </c>
      <c r="V8" s="155" t="s">
        <v>262</v>
      </c>
      <c r="X8" s="142" t="s">
        <v>123</v>
      </c>
      <c r="Y8" s="114"/>
      <c r="Z8" s="142" t="s">
        <v>124</v>
      </c>
      <c r="AB8" s="142" t="s">
        <v>348</v>
      </c>
    </row>
    <row r="9" spans="1:28" s="163" customFormat="1" ht="15.75">
      <c r="A9" s="111">
        <v>2</v>
      </c>
      <c r="B9" s="111">
        <v>0</v>
      </c>
      <c r="C9" s="111">
        <v>0</v>
      </c>
      <c r="D9" s="112" t="s">
        <v>258</v>
      </c>
      <c r="E9" s="111" t="s">
        <v>99</v>
      </c>
      <c r="F9" s="111">
        <v>1</v>
      </c>
      <c r="G9" s="136"/>
      <c r="H9" s="290"/>
      <c r="I9" s="113"/>
      <c r="J9" s="113"/>
      <c r="K9" s="113"/>
      <c r="L9" s="113"/>
      <c r="M9" s="113"/>
      <c r="N9" s="113"/>
      <c r="O9" s="113"/>
      <c r="P9" s="113"/>
      <c r="Q9" s="117"/>
      <c r="R9" s="113" t="e">
        <f>ROUND(AVERAGE(H9:P9),2)</f>
        <v>#DIV/0!</v>
      </c>
      <c r="S9" s="117"/>
      <c r="T9" s="113" t="e">
        <f>SUM(R9*F9)</f>
        <v>#DIV/0!</v>
      </c>
      <c r="V9" s="223"/>
      <c r="X9" s="224">
        <v>0.2</v>
      </c>
      <c r="Y9" s="117"/>
      <c r="Z9" s="161" t="e">
        <f>X9*T9</f>
        <v>#DIV/0!</v>
      </c>
      <c r="AA9" s="79"/>
      <c r="AB9" s="161" t="e">
        <f t="shared" ref="AB9" si="0">Z9/12</f>
        <v>#DIV/0!</v>
      </c>
    </row>
    <row r="10" spans="1:28" ht="38.25">
      <c r="A10" s="115" t="s">
        <v>114</v>
      </c>
      <c r="B10" s="115" t="s">
        <v>115</v>
      </c>
      <c r="C10" s="115" t="s">
        <v>116</v>
      </c>
      <c r="D10" s="115" t="s">
        <v>98</v>
      </c>
      <c r="E10" s="115" t="s">
        <v>117</v>
      </c>
      <c r="F10" s="115" t="s">
        <v>100</v>
      </c>
      <c r="G10" s="136"/>
      <c r="H10" s="289"/>
      <c r="I10" s="110"/>
      <c r="J10" s="110"/>
      <c r="K10" s="110"/>
      <c r="L10" s="110"/>
      <c r="M10" s="110"/>
      <c r="N10" s="110"/>
      <c r="O10" s="110"/>
      <c r="P10" s="110"/>
      <c r="Q10" s="114"/>
      <c r="R10" s="116" t="s">
        <v>181</v>
      </c>
      <c r="S10" s="114"/>
      <c r="T10" s="116" t="s">
        <v>193</v>
      </c>
      <c r="V10" s="155" t="s">
        <v>262</v>
      </c>
      <c r="X10" s="142" t="s">
        <v>123</v>
      </c>
      <c r="Y10" s="114"/>
      <c r="Z10" s="142" t="s">
        <v>124</v>
      </c>
      <c r="AB10" s="142" t="s">
        <v>348</v>
      </c>
    </row>
    <row r="11" spans="1:28" s="163" customFormat="1" ht="15.75">
      <c r="A11" s="111">
        <v>3</v>
      </c>
      <c r="B11" s="111">
        <v>0</v>
      </c>
      <c r="C11" s="111">
        <v>0</v>
      </c>
      <c r="D11" s="112" t="s">
        <v>257</v>
      </c>
      <c r="E11" s="111" t="s">
        <v>99</v>
      </c>
      <c r="F11" s="111">
        <v>1</v>
      </c>
      <c r="G11" s="136"/>
      <c r="H11" s="290"/>
      <c r="I11" s="113"/>
      <c r="J11" s="113"/>
      <c r="K11" s="113"/>
      <c r="L11" s="113"/>
      <c r="M11" s="113"/>
      <c r="N11" s="113"/>
      <c r="O11" s="113"/>
      <c r="P11" s="113"/>
      <c r="Q11" s="117"/>
      <c r="R11" s="113" t="e">
        <f>ROUND(AVERAGE(H11:P11),2)</f>
        <v>#DIV/0!</v>
      </c>
      <c r="S11" s="117"/>
      <c r="T11" s="113" t="e">
        <f>SUM(R11*F11)</f>
        <v>#DIV/0!</v>
      </c>
      <c r="V11" s="223"/>
      <c r="X11" s="224">
        <v>0.2</v>
      </c>
      <c r="Y11" s="117"/>
      <c r="Z11" s="161" t="e">
        <f>X11*T11</f>
        <v>#DIV/0!</v>
      </c>
      <c r="AA11" s="79"/>
      <c r="AB11" s="161" t="e">
        <f t="shared" ref="AB11" si="1">Z11/12</f>
        <v>#DIV/0!</v>
      </c>
    </row>
    <row r="12" spans="1:28" ht="38.25">
      <c r="A12" s="115" t="s">
        <v>114</v>
      </c>
      <c r="B12" s="115" t="s">
        <v>115</v>
      </c>
      <c r="C12" s="115" t="s">
        <v>116</v>
      </c>
      <c r="D12" s="115" t="s">
        <v>98</v>
      </c>
      <c r="E12" s="115" t="s">
        <v>117</v>
      </c>
      <c r="F12" s="115" t="s">
        <v>100</v>
      </c>
      <c r="G12" s="136"/>
      <c r="H12" s="289"/>
      <c r="I12" s="110"/>
      <c r="J12" s="110"/>
      <c r="K12" s="110"/>
      <c r="L12" s="110"/>
      <c r="M12" s="293"/>
      <c r="N12" s="110"/>
      <c r="O12" s="110"/>
      <c r="P12" s="110"/>
      <c r="Q12" s="114"/>
      <c r="R12" s="116" t="s">
        <v>181</v>
      </c>
      <c r="S12" s="114"/>
      <c r="T12" s="116" t="s">
        <v>193</v>
      </c>
      <c r="V12" s="155" t="s">
        <v>262</v>
      </c>
      <c r="X12" s="142" t="s">
        <v>123</v>
      </c>
      <c r="Y12" s="114"/>
      <c r="Z12" s="142" t="s">
        <v>124</v>
      </c>
      <c r="AB12" s="142" t="s">
        <v>348</v>
      </c>
    </row>
    <row r="13" spans="1:28" s="163" customFormat="1" ht="15.75">
      <c r="A13" s="111">
        <v>4</v>
      </c>
      <c r="B13" s="111">
        <v>0</v>
      </c>
      <c r="C13" s="111">
        <v>0</v>
      </c>
      <c r="D13" s="112" t="s">
        <v>256</v>
      </c>
      <c r="E13" s="111" t="s">
        <v>99</v>
      </c>
      <c r="F13" s="111">
        <v>1</v>
      </c>
      <c r="G13" s="136"/>
      <c r="H13" s="290"/>
      <c r="I13" s="113"/>
      <c r="J13" s="113"/>
      <c r="K13" s="113"/>
      <c r="L13" s="113"/>
      <c r="M13" s="292"/>
      <c r="N13" s="113"/>
      <c r="O13" s="113"/>
      <c r="P13" s="113"/>
      <c r="Q13" s="117"/>
      <c r="R13" s="113" t="e">
        <f>ROUND(AVERAGE(H13:P13),2)</f>
        <v>#DIV/0!</v>
      </c>
      <c r="S13" s="117"/>
      <c r="T13" s="113" t="e">
        <f>SUM(R13*F13)</f>
        <v>#DIV/0!</v>
      </c>
      <c r="V13" s="223"/>
      <c r="X13" s="224">
        <v>0.2</v>
      </c>
      <c r="Y13" s="117"/>
      <c r="Z13" s="161" t="e">
        <f>X13*T13</f>
        <v>#DIV/0!</v>
      </c>
      <c r="AA13" s="79"/>
      <c r="AB13" s="161" t="e">
        <f t="shared" ref="AB13" si="2">Z13/12</f>
        <v>#DIV/0!</v>
      </c>
    </row>
    <row r="14" spans="1:28" ht="38.25">
      <c r="A14" s="115" t="s">
        <v>114</v>
      </c>
      <c r="B14" s="115" t="s">
        <v>115</v>
      </c>
      <c r="C14" s="115" t="s">
        <v>116</v>
      </c>
      <c r="D14" s="115" t="s">
        <v>98</v>
      </c>
      <c r="E14" s="115" t="s">
        <v>117</v>
      </c>
      <c r="F14" s="115" t="s">
        <v>100</v>
      </c>
      <c r="G14" s="136"/>
      <c r="H14" s="289"/>
      <c r="I14" s="110"/>
      <c r="J14" s="110"/>
      <c r="K14" s="110"/>
      <c r="L14" s="110"/>
      <c r="M14" s="110"/>
      <c r="N14" s="110"/>
      <c r="O14" s="110"/>
      <c r="P14" s="110"/>
      <c r="Q14" s="114"/>
      <c r="R14" s="116" t="s">
        <v>181</v>
      </c>
      <c r="S14" s="114"/>
      <c r="T14" s="116" t="s">
        <v>193</v>
      </c>
      <c r="V14" s="155" t="s">
        <v>262</v>
      </c>
      <c r="X14" s="142" t="s">
        <v>123</v>
      </c>
      <c r="Y14" s="114"/>
      <c r="Z14" s="142" t="s">
        <v>124</v>
      </c>
      <c r="AB14" s="142" t="s">
        <v>348</v>
      </c>
    </row>
    <row r="15" spans="1:28" s="163" customFormat="1" ht="15.75">
      <c r="A15" s="111">
        <v>5</v>
      </c>
      <c r="B15" s="111">
        <v>0</v>
      </c>
      <c r="C15" s="111">
        <v>0</v>
      </c>
      <c r="D15" s="112" t="s">
        <v>255</v>
      </c>
      <c r="E15" s="111" t="s">
        <v>99</v>
      </c>
      <c r="F15" s="111">
        <v>1</v>
      </c>
      <c r="G15" s="136"/>
      <c r="H15" s="290"/>
      <c r="I15" s="113"/>
      <c r="J15" s="113"/>
      <c r="K15" s="113"/>
      <c r="L15" s="113"/>
      <c r="M15" s="113"/>
      <c r="N15" s="113"/>
      <c r="O15" s="113"/>
      <c r="P15" s="113"/>
      <c r="Q15" s="117"/>
      <c r="R15" s="113" t="e">
        <f>ROUND(AVERAGE(H15:P15),2)</f>
        <v>#DIV/0!</v>
      </c>
      <c r="S15" s="117"/>
      <c r="T15" s="113" t="e">
        <f>SUM(R15*F15)</f>
        <v>#DIV/0!</v>
      </c>
      <c r="V15" s="223"/>
      <c r="X15" s="224">
        <v>0.2</v>
      </c>
      <c r="Y15" s="117"/>
      <c r="Z15" s="161" t="e">
        <f>X15*T15</f>
        <v>#DIV/0!</v>
      </c>
      <c r="AA15" s="79"/>
      <c r="AB15" s="161" t="e">
        <f t="shared" ref="AB15" si="3">Z15/12</f>
        <v>#DIV/0!</v>
      </c>
    </row>
    <row r="16" spans="1:28" ht="38.25">
      <c r="A16" s="115" t="s">
        <v>114</v>
      </c>
      <c r="B16" s="115" t="s">
        <v>115</v>
      </c>
      <c r="C16" s="115" t="s">
        <v>116</v>
      </c>
      <c r="D16" s="115" t="s">
        <v>98</v>
      </c>
      <c r="E16" s="115" t="s">
        <v>117</v>
      </c>
      <c r="F16" s="115" t="s">
        <v>100</v>
      </c>
      <c r="G16" s="136"/>
      <c r="H16" s="289"/>
      <c r="I16" s="110"/>
      <c r="J16" s="110"/>
      <c r="K16" s="110"/>
      <c r="L16" s="110"/>
      <c r="M16" s="110"/>
      <c r="N16" s="110"/>
      <c r="O16" s="110"/>
      <c r="P16" s="110"/>
      <c r="Q16" s="114"/>
      <c r="R16" s="116" t="s">
        <v>181</v>
      </c>
      <c r="S16" s="114"/>
      <c r="T16" s="116" t="s">
        <v>193</v>
      </c>
      <c r="V16" s="155" t="s">
        <v>262</v>
      </c>
      <c r="X16" s="142" t="s">
        <v>123</v>
      </c>
      <c r="Y16" s="114"/>
      <c r="Z16" s="142" t="s">
        <v>124</v>
      </c>
      <c r="AB16" s="142" t="s">
        <v>348</v>
      </c>
    </row>
    <row r="17" spans="1:28" ht="15.75">
      <c r="A17" s="111">
        <v>6</v>
      </c>
      <c r="B17" s="111">
        <v>0</v>
      </c>
      <c r="C17" s="111">
        <v>0</v>
      </c>
      <c r="D17" s="112" t="s">
        <v>254</v>
      </c>
      <c r="E17" s="111" t="s">
        <v>99</v>
      </c>
      <c r="F17" s="111">
        <v>1</v>
      </c>
      <c r="G17" s="136"/>
      <c r="H17" s="290"/>
      <c r="I17" s="113"/>
      <c r="J17" s="113"/>
      <c r="K17" s="113"/>
      <c r="L17" s="113"/>
      <c r="M17" s="113"/>
      <c r="N17" s="113"/>
      <c r="O17" s="113"/>
      <c r="P17" s="113"/>
      <c r="Q17" s="114"/>
      <c r="R17" s="113" t="e">
        <f>ROUND(AVERAGE(H17:P17),2)</f>
        <v>#DIV/0!</v>
      </c>
      <c r="S17" s="114"/>
      <c r="T17" s="113" t="e">
        <f>SUM(R17*F17)</f>
        <v>#DIV/0!</v>
      </c>
      <c r="V17" s="223"/>
      <c r="X17" s="224">
        <v>0.2</v>
      </c>
      <c r="Y17" s="117"/>
      <c r="Z17" s="161" t="e">
        <f>X17*T17</f>
        <v>#DIV/0!</v>
      </c>
      <c r="AB17" s="161" t="e">
        <f t="shared" ref="AB17" si="4">Z17/12</f>
        <v>#DIV/0!</v>
      </c>
    </row>
    <row r="18" spans="1:28" ht="38.25">
      <c r="A18" s="115" t="s">
        <v>114</v>
      </c>
      <c r="B18" s="115" t="s">
        <v>115</v>
      </c>
      <c r="C18" s="115" t="s">
        <v>116</v>
      </c>
      <c r="D18" s="115" t="s">
        <v>98</v>
      </c>
      <c r="E18" s="115" t="s">
        <v>117</v>
      </c>
      <c r="F18" s="115" t="s">
        <v>100</v>
      </c>
      <c r="G18" s="136"/>
      <c r="H18" s="289"/>
      <c r="I18" s="110"/>
      <c r="J18" s="110"/>
      <c r="K18" s="110"/>
      <c r="L18" s="110"/>
      <c r="M18" s="110"/>
      <c r="N18" s="110"/>
      <c r="O18" s="110"/>
      <c r="P18" s="110"/>
      <c r="Q18" s="114"/>
      <c r="R18" s="116" t="s">
        <v>181</v>
      </c>
      <c r="S18" s="114"/>
      <c r="T18" s="116" t="s">
        <v>193</v>
      </c>
      <c r="V18" s="155" t="s">
        <v>262</v>
      </c>
      <c r="X18" s="142" t="s">
        <v>123</v>
      </c>
      <c r="Y18" s="114"/>
      <c r="Z18" s="142" t="s">
        <v>124</v>
      </c>
      <c r="AB18" s="142" t="s">
        <v>348</v>
      </c>
    </row>
    <row r="19" spans="1:28" s="163" customFormat="1" ht="15.75">
      <c r="A19" s="111">
        <v>7</v>
      </c>
      <c r="B19" s="111">
        <v>0</v>
      </c>
      <c r="C19" s="111">
        <v>0</v>
      </c>
      <c r="D19" s="112" t="s">
        <v>253</v>
      </c>
      <c r="E19" s="111" t="s">
        <v>99</v>
      </c>
      <c r="F19" s="111">
        <v>1</v>
      </c>
      <c r="G19" s="136"/>
      <c r="H19" s="290"/>
      <c r="I19" s="113"/>
      <c r="J19" s="113"/>
      <c r="K19" s="113"/>
      <c r="L19" s="113"/>
      <c r="M19" s="113"/>
      <c r="N19" s="113"/>
      <c r="O19" s="113"/>
      <c r="P19" s="113"/>
      <c r="Q19" s="117"/>
      <c r="R19" s="113" t="e">
        <f>ROUND(AVERAGE(H19:P19),2)</f>
        <v>#DIV/0!</v>
      </c>
      <c r="S19" s="117"/>
      <c r="T19" s="113" t="e">
        <f>SUM(R19*F19)</f>
        <v>#DIV/0!</v>
      </c>
      <c r="V19" s="223"/>
      <c r="X19" s="224">
        <v>0.2</v>
      </c>
      <c r="Y19" s="117"/>
      <c r="Z19" s="161" t="e">
        <f>X19*T19</f>
        <v>#DIV/0!</v>
      </c>
      <c r="AA19" s="79"/>
      <c r="AB19" s="161" t="e">
        <f t="shared" ref="AB19" si="5">Z19/12</f>
        <v>#DIV/0!</v>
      </c>
    </row>
    <row r="20" spans="1:28" ht="38.25">
      <c r="A20" s="115" t="s">
        <v>114</v>
      </c>
      <c r="B20" s="115" t="s">
        <v>115</v>
      </c>
      <c r="C20" s="115" t="s">
        <v>116</v>
      </c>
      <c r="D20" s="115" t="s">
        <v>98</v>
      </c>
      <c r="E20" s="115" t="s">
        <v>117</v>
      </c>
      <c r="F20" s="115" t="s">
        <v>100</v>
      </c>
      <c r="G20" s="136"/>
      <c r="H20" s="289"/>
      <c r="I20" s="110"/>
      <c r="J20" s="110"/>
      <c r="K20" s="110"/>
      <c r="L20" s="110"/>
      <c r="M20" s="110"/>
      <c r="N20" s="110"/>
      <c r="O20" s="110"/>
      <c r="P20" s="110"/>
      <c r="Q20" s="114"/>
      <c r="R20" s="116" t="s">
        <v>181</v>
      </c>
      <c r="S20" s="114"/>
      <c r="T20" s="116" t="s">
        <v>193</v>
      </c>
      <c r="V20" s="155" t="s">
        <v>262</v>
      </c>
      <c r="X20" s="142" t="s">
        <v>123</v>
      </c>
      <c r="Y20" s="114"/>
      <c r="Z20" s="142" t="s">
        <v>124</v>
      </c>
      <c r="AB20" s="142" t="s">
        <v>348</v>
      </c>
    </row>
    <row r="21" spans="1:28" ht="15.75">
      <c r="A21" s="111">
        <v>8</v>
      </c>
      <c r="B21" s="111">
        <v>0</v>
      </c>
      <c r="C21" s="111">
        <v>0</v>
      </c>
      <c r="D21" s="112" t="s">
        <v>252</v>
      </c>
      <c r="E21" s="111" t="s">
        <v>99</v>
      </c>
      <c r="F21" s="111">
        <v>2</v>
      </c>
      <c r="G21" s="136"/>
      <c r="H21" s="290"/>
      <c r="I21" s="113"/>
      <c r="J21" s="113"/>
      <c r="K21" s="113"/>
      <c r="L21" s="113"/>
      <c r="M21" s="113"/>
      <c r="N21" s="113"/>
      <c r="O21" s="113"/>
      <c r="P21" s="113"/>
      <c r="Q21" s="114"/>
      <c r="R21" s="113" t="e">
        <f>ROUND(AVERAGE(H21:P21),2)</f>
        <v>#DIV/0!</v>
      </c>
      <c r="S21" s="114"/>
      <c r="T21" s="113" t="e">
        <f>SUM(R21*F21)</f>
        <v>#DIV/0!</v>
      </c>
      <c r="V21" s="223"/>
      <c r="X21" s="224">
        <v>0.2</v>
      </c>
      <c r="Y21" s="117"/>
      <c r="Z21" s="161" t="e">
        <f>X21*T21</f>
        <v>#DIV/0!</v>
      </c>
      <c r="AB21" s="161" t="e">
        <f t="shared" ref="AB21" si="6">Z21/12</f>
        <v>#DIV/0!</v>
      </c>
    </row>
    <row r="22" spans="1:28" ht="38.25">
      <c r="A22" s="115" t="s">
        <v>114</v>
      </c>
      <c r="B22" s="115" t="s">
        <v>115</v>
      </c>
      <c r="C22" s="115" t="s">
        <v>116</v>
      </c>
      <c r="D22" s="115" t="s">
        <v>98</v>
      </c>
      <c r="E22" s="115" t="s">
        <v>117</v>
      </c>
      <c r="F22" s="115" t="s">
        <v>100</v>
      </c>
      <c r="G22" s="136"/>
      <c r="H22" s="289"/>
      <c r="I22" s="110"/>
      <c r="J22" s="110"/>
      <c r="K22" s="110"/>
      <c r="L22" s="110"/>
      <c r="M22" s="110"/>
      <c r="N22" s="110"/>
      <c r="O22" s="110"/>
      <c r="P22" s="110"/>
      <c r="Q22" s="114"/>
      <c r="R22" s="116" t="s">
        <v>181</v>
      </c>
      <c r="S22" s="114"/>
      <c r="T22" s="116" t="s">
        <v>193</v>
      </c>
      <c r="V22" s="155" t="s">
        <v>262</v>
      </c>
      <c r="X22" s="142" t="s">
        <v>123</v>
      </c>
      <c r="Y22" s="114"/>
      <c r="Z22" s="142" t="s">
        <v>124</v>
      </c>
      <c r="AB22" s="142" t="s">
        <v>348</v>
      </c>
    </row>
    <row r="23" spans="1:28" ht="15.75">
      <c r="A23" s="111">
        <v>9</v>
      </c>
      <c r="B23" s="111">
        <v>0</v>
      </c>
      <c r="C23" s="111">
        <v>0</v>
      </c>
      <c r="D23" s="112" t="s">
        <v>251</v>
      </c>
      <c r="E23" s="111" t="s">
        <v>99</v>
      </c>
      <c r="F23" s="111">
        <v>1</v>
      </c>
      <c r="G23" s="136"/>
      <c r="H23" s="290"/>
      <c r="I23" s="113"/>
      <c r="J23" s="113"/>
      <c r="K23" s="113"/>
      <c r="L23" s="113"/>
      <c r="M23" s="113"/>
      <c r="N23" s="113"/>
      <c r="O23" s="113"/>
      <c r="P23" s="113"/>
      <c r="Q23" s="114"/>
      <c r="R23" s="113" t="e">
        <f>ROUND(AVERAGE(H23:P23),2)</f>
        <v>#DIV/0!</v>
      </c>
      <c r="S23" s="114"/>
      <c r="T23" s="113" t="e">
        <f>SUM(R23*F23)</f>
        <v>#DIV/0!</v>
      </c>
      <c r="V23" s="223"/>
      <c r="X23" s="224">
        <v>0.2</v>
      </c>
      <c r="Y23" s="117"/>
      <c r="Z23" s="161" t="e">
        <f>X23*T23</f>
        <v>#DIV/0!</v>
      </c>
      <c r="AB23" s="161" t="e">
        <f t="shared" ref="AB23" si="7">Z23/12</f>
        <v>#DIV/0!</v>
      </c>
    </row>
    <row r="24" spans="1:28" ht="38.25">
      <c r="A24" s="115" t="s">
        <v>114</v>
      </c>
      <c r="B24" s="115" t="s">
        <v>115</v>
      </c>
      <c r="C24" s="115" t="s">
        <v>116</v>
      </c>
      <c r="D24" s="115" t="s">
        <v>98</v>
      </c>
      <c r="E24" s="115" t="s">
        <v>117</v>
      </c>
      <c r="F24" s="115" t="s">
        <v>100</v>
      </c>
      <c r="G24" s="136"/>
      <c r="H24" s="289"/>
      <c r="I24" s="110"/>
      <c r="J24" s="110"/>
      <c r="K24" s="110"/>
      <c r="L24" s="110"/>
      <c r="M24" s="110"/>
      <c r="N24" s="110"/>
      <c r="O24" s="110"/>
      <c r="P24" s="110"/>
      <c r="Q24" s="114"/>
      <c r="R24" s="116" t="s">
        <v>181</v>
      </c>
      <c r="S24" s="114"/>
      <c r="T24" s="116" t="s">
        <v>193</v>
      </c>
      <c r="V24" s="155" t="s">
        <v>262</v>
      </c>
      <c r="X24" s="142" t="s">
        <v>123</v>
      </c>
      <c r="Y24" s="114"/>
      <c r="Z24" s="142" t="s">
        <v>124</v>
      </c>
      <c r="AB24" s="142" t="s">
        <v>348</v>
      </c>
    </row>
    <row r="25" spans="1:28" ht="15.75">
      <c r="A25" s="111">
        <v>10</v>
      </c>
      <c r="B25" s="111">
        <v>0</v>
      </c>
      <c r="C25" s="111">
        <v>0</v>
      </c>
      <c r="D25" s="112" t="s">
        <v>250</v>
      </c>
      <c r="E25" s="111" t="s">
        <v>99</v>
      </c>
      <c r="F25" s="111">
        <v>1</v>
      </c>
      <c r="G25" s="136"/>
      <c r="H25" s="290"/>
      <c r="I25" s="113"/>
      <c r="J25" s="113"/>
      <c r="K25" s="113"/>
      <c r="L25" s="113"/>
      <c r="M25" s="113"/>
      <c r="N25" s="113"/>
      <c r="O25" s="113"/>
      <c r="P25" s="113"/>
      <c r="Q25" s="114"/>
      <c r="R25" s="113" t="e">
        <f>ROUND(AVERAGE(H25:P25),2)</f>
        <v>#DIV/0!</v>
      </c>
      <c r="S25" s="114"/>
      <c r="T25" s="113" t="e">
        <f>SUM(R25*F25)</f>
        <v>#DIV/0!</v>
      </c>
      <c r="V25" s="223"/>
      <c r="X25" s="224">
        <v>0.2</v>
      </c>
      <c r="Y25" s="117"/>
      <c r="Z25" s="161" t="e">
        <f>X25*T25</f>
        <v>#DIV/0!</v>
      </c>
      <c r="AB25" s="161" t="e">
        <f t="shared" ref="AB25" si="8">Z25/12</f>
        <v>#DIV/0!</v>
      </c>
    </row>
    <row r="26" spans="1:28" ht="38.25">
      <c r="A26" s="115" t="s">
        <v>114</v>
      </c>
      <c r="B26" s="115" t="s">
        <v>115</v>
      </c>
      <c r="C26" s="115" t="s">
        <v>116</v>
      </c>
      <c r="D26" s="115" t="s">
        <v>98</v>
      </c>
      <c r="E26" s="115" t="s">
        <v>117</v>
      </c>
      <c r="F26" s="115" t="s">
        <v>100</v>
      </c>
      <c r="G26" s="136"/>
      <c r="H26" s="289"/>
      <c r="I26" s="110"/>
      <c r="J26" s="110"/>
      <c r="K26" s="110"/>
      <c r="L26" s="110"/>
      <c r="M26" s="110"/>
      <c r="N26" s="110"/>
      <c r="O26" s="110"/>
      <c r="P26" s="110"/>
      <c r="Q26" s="114"/>
      <c r="R26" s="116" t="s">
        <v>181</v>
      </c>
      <c r="S26" s="114"/>
      <c r="T26" s="116" t="s">
        <v>193</v>
      </c>
      <c r="V26" s="155" t="s">
        <v>262</v>
      </c>
      <c r="X26" s="142" t="s">
        <v>123</v>
      </c>
      <c r="Y26" s="114"/>
      <c r="Z26" s="142" t="s">
        <v>124</v>
      </c>
      <c r="AB26" s="142" t="s">
        <v>348</v>
      </c>
    </row>
    <row r="27" spans="1:28" s="163" customFormat="1" ht="15.75">
      <c r="A27" s="111">
        <v>11</v>
      </c>
      <c r="B27" s="111">
        <v>0</v>
      </c>
      <c r="C27" s="111">
        <v>0</v>
      </c>
      <c r="D27" s="112" t="s">
        <v>249</v>
      </c>
      <c r="E27" s="111" t="s">
        <v>99</v>
      </c>
      <c r="F27" s="111">
        <v>1</v>
      </c>
      <c r="G27" s="136"/>
      <c r="H27" s="290"/>
      <c r="I27" s="113"/>
      <c r="J27" s="113"/>
      <c r="K27" s="113"/>
      <c r="L27" s="113"/>
      <c r="M27" s="113"/>
      <c r="N27" s="113"/>
      <c r="O27" s="113"/>
      <c r="P27" s="113"/>
      <c r="Q27" s="117"/>
      <c r="R27" s="113" t="e">
        <f>ROUND(AVERAGE(H27:P27),2)</f>
        <v>#DIV/0!</v>
      </c>
      <c r="S27" s="117"/>
      <c r="T27" s="113" t="e">
        <f>SUM(R27*F27)</f>
        <v>#DIV/0!</v>
      </c>
      <c r="V27" s="223"/>
      <c r="X27" s="224">
        <v>0.2</v>
      </c>
      <c r="Y27" s="117"/>
      <c r="Z27" s="161" t="e">
        <f>X27*T27</f>
        <v>#DIV/0!</v>
      </c>
      <c r="AA27" s="79"/>
      <c r="AB27" s="161" t="e">
        <f t="shared" ref="AB27" si="9">Z27/12</f>
        <v>#DIV/0!</v>
      </c>
    </row>
    <row r="28" spans="1:28" ht="38.25">
      <c r="A28" s="115" t="s">
        <v>114</v>
      </c>
      <c r="B28" s="115" t="s">
        <v>115</v>
      </c>
      <c r="C28" s="115" t="s">
        <v>116</v>
      </c>
      <c r="D28" s="115" t="s">
        <v>98</v>
      </c>
      <c r="E28" s="115" t="s">
        <v>117</v>
      </c>
      <c r="F28" s="115" t="s">
        <v>100</v>
      </c>
      <c r="G28" s="136"/>
      <c r="H28" s="289"/>
      <c r="I28" s="110"/>
      <c r="J28" s="110"/>
      <c r="K28" s="110"/>
      <c r="L28" s="110"/>
      <c r="M28" s="110"/>
      <c r="N28" s="110"/>
      <c r="O28" s="110"/>
      <c r="P28" s="110"/>
      <c r="Q28" s="114"/>
      <c r="R28" s="116" t="s">
        <v>181</v>
      </c>
      <c r="S28" s="114"/>
      <c r="T28" s="116" t="s">
        <v>193</v>
      </c>
      <c r="V28" s="155" t="s">
        <v>262</v>
      </c>
      <c r="X28" s="142" t="s">
        <v>123</v>
      </c>
      <c r="Y28" s="114"/>
      <c r="Z28" s="142" t="s">
        <v>124</v>
      </c>
      <c r="AB28" s="142" t="s">
        <v>348</v>
      </c>
    </row>
    <row r="29" spans="1:28" s="163" customFormat="1" ht="15.75">
      <c r="A29" s="111">
        <v>12</v>
      </c>
      <c r="B29" s="111">
        <v>0</v>
      </c>
      <c r="C29" s="111">
        <v>0</v>
      </c>
      <c r="D29" s="112" t="s">
        <v>248</v>
      </c>
      <c r="E29" s="111" t="s">
        <v>99</v>
      </c>
      <c r="F29" s="111">
        <v>1</v>
      </c>
      <c r="G29" s="136"/>
      <c r="H29" s="290"/>
      <c r="I29" s="113"/>
      <c r="J29" s="113"/>
      <c r="K29" s="113"/>
      <c r="L29" s="113"/>
      <c r="M29" s="113"/>
      <c r="N29" s="113"/>
      <c r="O29" s="113"/>
      <c r="P29" s="113"/>
      <c r="Q29" s="117"/>
      <c r="R29" s="113" t="e">
        <f>ROUND(AVERAGE(H29:P29),2)</f>
        <v>#DIV/0!</v>
      </c>
      <c r="S29" s="117"/>
      <c r="T29" s="113" t="e">
        <f>SUM(R29*F29)</f>
        <v>#DIV/0!</v>
      </c>
      <c r="V29" s="223"/>
      <c r="X29" s="224">
        <v>0.2</v>
      </c>
      <c r="Y29" s="117"/>
      <c r="Z29" s="161" t="e">
        <f>X29*T29</f>
        <v>#DIV/0!</v>
      </c>
      <c r="AA29" s="79"/>
      <c r="AB29" s="161" t="e">
        <f t="shared" ref="AB29" si="10">Z29/12</f>
        <v>#DIV/0!</v>
      </c>
    </row>
    <row r="30" spans="1:28" ht="38.25">
      <c r="A30" s="115" t="s">
        <v>114</v>
      </c>
      <c r="B30" s="115" t="s">
        <v>115</v>
      </c>
      <c r="C30" s="115" t="s">
        <v>116</v>
      </c>
      <c r="D30" s="115" t="s">
        <v>98</v>
      </c>
      <c r="E30" s="115" t="s">
        <v>117</v>
      </c>
      <c r="F30" s="115" t="s">
        <v>100</v>
      </c>
      <c r="G30" s="136"/>
      <c r="H30" s="289"/>
      <c r="I30" s="110"/>
      <c r="J30" s="110"/>
      <c r="K30" s="110"/>
      <c r="L30" s="110"/>
      <c r="M30" s="110"/>
      <c r="N30" s="110"/>
      <c r="O30" s="110"/>
      <c r="P30" s="110"/>
      <c r="Q30" s="114"/>
      <c r="R30" s="116" t="s">
        <v>181</v>
      </c>
      <c r="S30" s="114"/>
      <c r="T30" s="116" t="s">
        <v>193</v>
      </c>
      <c r="V30" s="155" t="s">
        <v>262</v>
      </c>
      <c r="X30" s="142" t="s">
        <v>123</v>
      </c>
      <c r="Y30" s="114"/>
      <c r="Z30" s="142" t="s">
        <v>124</v>
      </c>
      <c r="AB30" s="142" t="s">
        <v>348</v>
      </c>
    </row>
    <row r="31" spans="1:28" s="163" customFormat="1" ht="15.75">
      <c r="A31" s="111">
        <v>13</v>
      </c>
      <c r="B31" s="111">
        <v>0</v>
      </c>
      <c r="C31" s="111">
        <v>0</v>
      </c>
      <c r="D31" s="112" t="s">
        <v>247</v>
      </c>
      <c r="E31" s="111" t="s">
        <v>99</v>
      </c>
      <c r="F31" s="111">
        <v>1</v>
      </c>
      <c r="G31" s="136"/>
      <c r="H31" s="290"/>
      <c r="I31" s="113"/>
      <c r="J31" s="113"/>
      <c r="K31" s="113"/>
      <c r="L31" s="113"/>
      <c r="M31" s="113"/>
      <c r="N31" s="113"/>
      <c r="O31" s="113"/>
      <c r="P31" s="113"/>
      <c r="Q31" s="117"/>
      <c r="R31" s="113" t="e">
        <f>ROUND(AVERAGE(H31:P31),2)</f>
        <v>#DIV/0!</v>
      </c>
      <c r="S31" s="117"/>
      <c r="T31" s="113" t="e">
        <f>SUM(R31*F31)</f>
        <v>#DIV/0!</v>
      </c>
      <c r="V31" s="223"/>
      <c r="X31" s="224">
        <v>0.2</v>
      </c>
      <c r="Y31" s="117"/>
      <c r="Z31" s="161" t="e">
        <f>X31*T31</f>
        <v>#DIV/0!</v>
      </c>
      <c r="AA31" s="79"/>
      <c r="AB31" s="161" t="e">
        <f t="shared" ref="AB31" si="11">Z31/12</f>
        <v>#DIV/0!</v>
      </c>
    </row>
    <row r="32" spans="1:28" ht="38.25">
      <c r="A32" s="115" t="s">
        <v>114</v>
      </c>
      <c r="B32" s="115" t="s">
        <v>115</v>
      </c>
      <c r="C32" s="115" t="s">
        <v>116</v>
      </c>
      <c r="D32" s="115" t="s">
        <v>98</v>
      </c>
      <c r="E32" s="115" t="s">
        <v>117</v>
      </c>
      <c r="F32" s="115" t="s">
        <v>100</v>
      </c>
      <c r="G32" s="136"/>
      <c r="H32" s="289"/>
      <c r="I32" s="110"/>
      <c r="J32" s="110"/>
      <c r="K32" s="110"/>
      <c r="L32" s="110"/>
      <c r="M32" s="110"/>
      <c r="N32" s="110"/>
      <c r="O32" s="110"/>
      <c r="P32" s="110"/>
      <c r="Q32" s="114"/>
      <c r="R32" s="116" t="s">
        <v>181</v>
      </c>
      <c r="S32" s="114"/>
      <c r="T32" s="116" t="s">
        <v>193</v>
      </c>
      <c r="V32" s="155" t="s">
        <v>262</v>
      </c>
      <c r="X32" s="142" t="s">
        <v>123</v>
      </c>
      <c r="Y32" s="114"/>
      <c r="Z32" s="142" t="s">
        <v>124</v>
      </c>
      <c r="AB32" s="142" t="s">
        <v>348</v>
      </c>
    </row>
    <row r="33" spans="1:28" s="163" customFormat="1" ht="15.75">
      <c r="A33" s="111">
        <v>14</v>
      </c>
      <c r="B33" s="111">
        <v>0</v>
      </c>
      <c r="C33" s="111">
        <v>0</v>
      </c>
      <c r="D33" s="112" t="s">
        <v>246</v>
      </c>
      <c r="E33" s="111" t="s">
        <v>99</v>
      </c>
      <c r="F33" s="111">
        <v>1</v>
      </c>
      <c r="G33" s="136"/>
      <c r="H33" s="290"/>
      <c r="I33" s="113"/>
      <c r="J33" s="113"/>
      <c r="K33" s="113"/>
      <c r="L33" s="113"/>
      <c r="M33" s="113"/>
      <c r="N33" s="113"/>
      <c r="O33" s="113"/>
      <c r="P33" s="113"/>
      <c r="Q33" s="117"/>
      <c r="R33" s="113" t="e">
        <f>ROUND(AVERAGE(H33:P33),2)</f>
        <v>#DIV/0!</v>
      </c>
      <c r="S33" s="117"/>
      <c r="T33" s="113" t="e">
        <f>SUM(R33*F33)</f>
        <v>#DIV/0!</v>
      </c>
      <c r="V33" s="223"/>
      <c r="X33" s="224">
        <v>0.2</v>
      </c>
      <c r="Y33" s="117"/>
      <c r="Z33" s="161" t="e">
        <f>X33*T33</f>
        <v>#DIV/0!</v>
      </c>
      <c r="AA33" s="79"/>
      <c r="AB33" s="161" t="e">
        <f t="shared" ref="AB33" si="12">Z33/12</f>
        <v>#DIV/0!</v>
      </c>
    </row>
    <row r="34" spans="1:28" ht="38.25">
      <c r="A34" s="115" t="s">
        <v>114</v>
      </c>
      <c r="B34" s="115" t="s">
        <v>115</v>
      </c>
      <c r="C34" s="115" t="s">
        <v>116</v>
      </c>
      <c r="D34" s="115" t="s">
        <v>98</v>
      </c>
      <c r="E34" s="115" t="s">
        <v>117</v>
      </c>
      <c r="F34" s="115" t="s">
        <v>100</v>
      </c>
      <c r="G34" s="136"/>
      <c r="H34" s="289"/>
      <c r="I34" s="110"/>
      <c r="J34" s="110"/>
      <c r="K34" s="110"/>
      <c r="L34" s="293"/>
      <c r="M34" s="293"/>
      <c r="N34" s="110"/>
      <c r="O34" s="110"/>
      <c r="P34" s="110"/>
      <c r="Q34" s="114"/>
      <c r="R34" s="116" t="s">
        <v>181</v>
      </c>
      <c r="S34" s="114"/>
      <c r="T34" s="116" t="s">
        <v>193</v>
      </c>
      <c r="V34" s="155" t="s">
        <v>262</v>
      </c>
      <c r="X34" s="142" t="s">
        <v>123</v>
      </c>
      <c r="Y34" s="114"/>
      <c r="Z34" s="142" t="s">
        <v>124</v>
      </c>
      <c r="AB34" s="142" t="s">
        <v>348</v>
      </c>
    </row>
    <row r="35" spans="1:28" s="163" customFormat="1" ht="15.75">
      <c r="A35" s="111">
        <v>15</v>
      </c>
      <c r="B35" s="111">
        <v>0</v>
      </c>
      <c r="C35" s="111">
        <v>0</v>
      </c>
      <c r="D35" s="112" t="s">
        <v>245</v>
      </c>
      <c r="E35" s="111" t="s">
        <v>99</v>
      </c>
      <c r="F35" s="111">
        <v>1</v>
      </c>
      <c r="G35" s="136"/>
      <c r="H35" s="290"/>
      <c r="I35" s="113"/>
      <c r="J35" s="113"/>
      <c r="K35" s="113"/>
      <c r="L35" s="292"/>
      <c r="M35" s="292"/>
      <c r="N35" s="113"/>
      <c r="O35" s="113"/>
      <c r="P35" s="113"/>
      <c r="Q35" s="117"/>
      <c r="R35" s="113" t="e">
        <f>ROUND(AVERAGE(H35:P35),2)</f>
        <v>#DIV/0!</v>
      </c>
      <c r="S35" s="117"/>
      <c r="T35" s="113" t="e">
        <f>SUM(R35*F35)</f>
        <v>#DIV/0!</v>
      </c>
      <c r="V35" s="223"/>
      <c r="X35" s="224">
        <v>0.2</v>
      </c>
      <c r="Y35" s="117"/>
      <c r="Z35" s="161" t="e">
        <f>X35*T35</f>
        <v>#DIV/0!</v>
      </c>
      <c r="AA35" s="79"/>
      <c r="AB35" s="161" t="e">
        <f t="shared" ref="AB35" si="13">Z35/12</f>
        <v>#DIV/0!</v>
      </c>
    </row>
    <row r="36" spans="1:28" ht="38.25">
      <c r="A36" s="115" t="s">
        <v>114</v>
      </c>
      <c r="B36" s="115" t="s">
        <v>115</v>
      </c>
      <c r="C36" s="115" t="s">
        <v>116</v>
      </c>
      <c r="D36" s="115" t="s">
        <v>98</v>
      </c>
      <c r="E36" s="115" t="s">
        <v>117</v>
      </c>
      <c r="F36" s="115" t="s">
        <v>100</v>
      </c>
      <c r="G36" s="136"/>
      <c r="H36" s="289"/>
      <c r="I36" s="110"/>
      <c r="J36" s="110"/>
      <c r="K36" s="110"/>
      <c r="L36" s="110"/>
      <c r="M36" s="110"/>
      <c r="N36" s="110"/>
      <c r="O36" s="110"/>
      <c r="P36" s="110"/>
      <c r="Q36" s="114"/>
      <c r="R36" s="116" t="s">
        <v>181</v>
      </c>
      <c r="S36" s="114"/>
      <c r="T36" s="116" t="s">
        <v>193</v>
      </c>
      <c r="V36" s="155" t="s">
        <v>262</v>
      </c>
      <c r="X36" s="142" t="s">
        <v>123</v>
      </c>
      <c r="Y36" s="114"/>
      <c r="Z36" s="142" t="s">
        <v>124</v>
      </c>
      <c r="AB36" s="142" t="s">
        <v>348</v>
      </c>
    </row>
    <row r="37" spans="1:28" s="163" customFormat="1" ht="15.75">
      <c r="A37" s="111">
        <v>16</v>
      </c>
      <c r="B37" s="111">
        <v>0</v>
      </c>
      <c r="C37" s="111">
        <v>0</v>
      </c>
      <c r="D37" s="112" t="s">
        <v>244</v>
      </c>
      <c r="E37" s="111" t="s">
        <v>99</v>
      </c>
      <c r="F37" s="111">
        <v>1</v>
      </c>
      <c r="G37" s="136"/>
      <c r="H37" s="290"/>
      <c r="I37" s="113"/>
      <c r="J37" s="113"/>
      <c r="K37" s="113"/>
      <c r="L37" s="113"/>
      <c r="M37" s="113"/>
      <c r="N37" s="113"/>
      <c r="O37" s="113"/>
      <c r="P37" s="113"/>
      <c r="Q37" s="117"/>
      <c r="R37" s="113" t="e">
        <f>ROUND(AVERAGE(H37:P37),2)</f>
        <v>#DIV/0!</v>
      </c>
      <c r="S37" s="117"/>
      <c r="T37" s="113" t="e">
        <f>SUM(R37*F37)</f>
        <v>#DIV/0!</v>
      </c>
      <c r="V37" s="223"/>
      <c r="X37" s="224">
        <v>0.2</v>
      </c>
      <c r="Y37" s="117"/>
      <c r="Z37" s="161" t="e">
        <f>X37*T37</f>
        <v>#DIV/0!</v>
      </c>
      <c r="AA37" s="79"/>
      <c r="AB37" s="161" t="e">
        <f t="shared" ref="AB37" si="14">Z37/12</f>
        <v>#DIV/0!</v>
      </c>
    </row>
    <row r="38" spans="1:28" ht="38.25">
      <c r="A38" s="115" t="s">
        <v>114</v>
      </c>
      <c r="B38" s="115" t="s">
        <v>115</v>
      </c>
      <c r="C38" s="115" t="s">
        <v>116</v>
      </c>
      <c r="D38" s="115" t="s">
        <v>98</v>
      </c>
      <c r="E38" s="115" t="s">
        <v>117</v>
      </c>
      <c r="F38" s="115" t="s">
        <v>100</v>
      </c>
      <c r="G38" s="136"/>
      <c r="H38" s="289"/>
      <c r="I38" s="110"/>
      <c r="J38" s="110"/>
      <c r="K38" s="110"/>
      <c r="L38" s="110"/>
      <c r="M38" s="110"/>
      <c r="N38" s="110"/>
      <c r="O38" s="110"/>
      <c r="P38" s="110"/>
      <c r="Q38" s="114"/>
      <c r="R38" s="116" t="s">
        <v>181</v>
      </c>
      <c r="S38" s="114"/>
      <c r="T38" s="116" t="s">
        <v>193</v>
      </c>
      <c r="V38" s="155" t="s">
        <v>262</v>
      </c>
      <c r="X38" s="142" t="s">
        <v>123</v>
      </c>
      <c r="Y38" s="114"/>
      <c r="Z38" s="142" t="s">
        <v>124</v>
      </c>
      <c r="AB38" s="142" t="s">
        <v>348</v>
      </c>
    </row>
    <row r="39" spans="1:28" s="163" customFormat="1" ht="15.75">
      <c r="A39" s="111">
        <v>17</v>
      </c>
      <c r="B39" s="111">
        <v>0</v>
      </c>
      <c r="C39" s="111">
        <v>0</v>
      </c>
      <c r="D39" s="112" t="s">
        <v>243</v>
      </c>
      <c r="E39" s="111" t="s">
        <v>99</v>
      </c>
      <c r="F39" s="111">
        <v>1</v>
      </c>
      <c r="G39" s="136"/>
      <c r="H39" s="290"/>
      <c r="I39" s="113"/>
      <c r="J39" s="113"/>
      <c r="K39" s="113"/>
      <c r="L39" s="113"/>
      <c r="M39" s="113"/>
      <c r="N39" s="113"/>
      <c r="O39" s="113"/>
      <c r="P39" s="113"/>
      <c r="Q39" s="117"/>
      <c r="R39" s="113" t="e">
        <f>ROUND(AVERAGE(H39:P39),2)</f>
        <v>#DIV/0!</v>
      </c>
      <c r="S39" s="117"/>
      <c r="T39" s="113" t="e">
        <f>SUM(R39*F39)</f>
        <v>#DIV/0!</v>
      </c>
      <c r="V39" s="223"/>
      <c r="X39" s="224">
        <v>0.2</v>
      </c>
      <c r="Y39" s="117"/>
      <c r="Z39" s="161" t="e">
        <f>X39*T39</f>
        <v>#DIV/0!</v>
      </c>
      <c r="AA39" s="79"/>
      <c r="AB39" s="161" t="e">
        <f t="shared" ref="AB39" si="15">Z39/12</f>
        <v>#DIV/0!</v>
      </c>
    </row>
    <row r="40" spans="1:28" ht="38.25">
      <c r="A40" s="115" t="s">
        <v>114</v>
      </c>
      <c r="B40" s="115" t="s">
        <v>115</v>
      </c>
      <c r="C40" s="115" t="s">
        <v>116</v>
      </c>
      <c r="D40" s="115" t="s">
        <v>98</v>
      </c>
      <c r="E40" s="115" t="s">
        <v>117</v>
      </c>
      <c r="F40" s="115" t="s">
        <v>100</v>
      </c>
      <c r="G40" s="136"/>
      <c r="H40" s="289"/>
      <c r="I40" s="110"/>
      <c r="J40" s="110"/>
      <c r="K40" s="110"/>
      <c r="L40" s="110"/>
      <c r="M40" s="110"/>
      <c r="N40" s="110"/>
      <c r="O40" s="110"/>
      <c r="P40" s="110"/>
      <c r="Q40" s="114"/>
      <c r="R40" s="116" t="s">
        <v>181</v>
      </c>
      <c r="S40" s="114"/>
      <c r="T40" s="116" t="s">
        <v>193</v>
      </c>
      <c r="V40" s="155" t="s">
        <v>262</v>
      </c>
      <c r="X40" s="142" t="s">
        <v>123</v>
      </c>
      <c r="Y40" s="114"/>
      <c r="Z40" s="142" t="s">
        <v>124</v>
      </c>
      <c r="AB40" s="142" t="s">
        <v>348</v>
      </c>
    </row>
    <row r="41" spans="1:28" s="163" customFormat="1" ht="15.75">
      <c r="A41" s="111">
        <v>18</v>
      </c>
      <c r="B41" s="111">
        <v>0</v>
      </c>
      <c r="C41" s="111">
        <v>0</v>
      </c>
      <c r="D41" s="112" t="s">
        <v>242</v>
      </c>
      <c r="E41" s="111" t="s">
        <v>99</v>
      </c>
      <c r="F41" s="111">
        <v>1</v>
      </c>
      <c r="G41" s="136"/>
      <c r="H41" s="290"/>
      <c r="I41" s="113"/>
      <c r="J41" s="113"/>
      <c r="K41" s="113"/>
      <c r="L41" s="113"/>
      <c r="M41" s="113"/>
      <c r="N41" s="113"/>
      <c r="O41" s="113"/>
      <c r="P41" s="113"/>
      <c r="Q41" s="117"/>
      <c r="R41" s="113" t="e">
        <f>ROUND(AVERAGE(H41:P41),2)</f>
        <v>#DIV/0!</v>
      </c>
      <c r="S41" s="117"/>
      <c r="T41" s="113" t="e">
        <f>SUM(R41*F41)</f>
        <v>#DIV/0!</v>
      </c>
      <c r="V41" s="223"/>
      <c r="X41" s="224">
        <v>0.2</v>
      </c>
      <c r="Y41" s="117"/>
      <c r="Z41" s="161" t="e">
        <f>X41*T41</f>
        <v>#DIV/0!</v>
      </c>
      <c r="AA41" s="79"/>
      <c r="AB41" s="161" t="e">
        <f t="shared" ref="AB41" si="16">Z41/12</f>
        <v>#DIV/0!</v>
      </c>
    </row>
    <row r="42" spans="1:28" ht="38.25">
      <c r="A42" s="115" t="s">
        <v>114</v>
      </c>
      <c r="B42" s="115" t="s">
        <v>115</v>
      </c>
      <c r="C42" s="115" t="s">
        <v>116</v>
      </c>
      <c r="D42" s="115" t="s">
        <v>98</v>
      </c>
      <c r="E42" s="115" t="s">
        <v>117</v>
      </c>
      <c r="F42" s="115" t="s">
        <v>100</v>
      </c>
      <c r="G42" s="136"/>
      <c r="H42" s="289"/>
      <c r="I42" s="110"/>
      <c r="J42" s="110"/>
      <c r="K42" s="110"/>
      <c r="L42" s="110"/>
      <c r="M42" s="110"/>
      <c r="N42" s="110"/>
      <c r="O42" s="110"/>
      <c r="P42" s="110"/>
      <c r="Q42" s="114"/>
      <c r="R42" s="116" t="s">
        <v>181</v>
      </c>
      <c r="S42" s="114"/>
      <c r="T42" s="116" t="s">
        <v>193</v>
      </c>
      <c r="V42" s="155" t="s">
        <v>262</v>
      </c>
      <c r="X42" s="142" t="s">
        <v>123</v>
      </c>
      <c r="Y42" s="114"/>
      <c r="Z42" s="142" t="s">
        <v>124</v>
      </c>
      <c r="AB42" s="142" t="s">
        <v>348</v>
      </c>
    </row>
    <row r="43" spans="1:28" s="163" customFormat="1" ht="15.75">
      <c r="A43" s="111">
        <v>19</v>
      </c>
      <c r="B43" s="111">
        <v>0</v>
      </c>
      <c r="C43" s="111">
        <v>0</v>
      </c>
      <c r="D43" s="112" t="s">
        <v>241</v>
      </c>
      <c r="E43" s="111" t="s">
        <v>99</v>
      </c>
      <c r="F43" s="111">
        <v>1</v>
      </c>
      <c r="G43" s="136"/>
      <c r="H43" s="290"/>
      <c r="I43" s="113"/>
      <c r="J43" s="113"/>
      <c r="K43" s="113"/>
      <c r="L43" s="113"/>
      <c r="M43" s="113"/>
      <c r="N43" s="113"/>
      <c r="O43" s="113"/>
      <c r="P43" s="113"/>
      <c r="Q43" s="117"/>
      <c r="R43" s="113" t="e">
        <f>ROUND(AVERAGE(H43:P43),2)</f>
        <v>#DIV/0!</v>
      </c>
      <c r="S43" s="117"/>
      <c r="T43" s="113" t="e">
        <f>SUM(R43*F43)</f>
        <v>#DIV/0!</v>
      </c>
      <c r="V43" s="223"/>
      <c r="X43" s="224">
        <v>0.2</v>
      </c>
      <c r="Y43" s="117"/>
      <c r="Z43" s="161" t="e">
        <f>X43*T43</f>
        <v>#DIV/0!</v>
      </c>
      <c r="AA43" s="79"/>
      <c r="AB43" s="161" t="e">
        <f t="shared" ref="AB43" si="17">Z43/12</f>
        <v>#DIV/0!</v>
      </c>
    </row>
    <row r="44" spans="1:28" ht="38.25">
      <c r="A44" s="115" t="s">
        <v>114</v>
      </c>
      <c r="B44" s="115" t="s">
        <v>115</v>
      </c>
      <c r="C44" s="115" t="s">
        <v>116</v>
      </c>
      <c r="D44" s="115" t="s">
        <v>98</v>
      </c>
      <c r="E44" s="115" t="s">
        <v>117</v>
      </c>
      <c r="F44" s="115" t="s">
        <v>100</v>
      </c>
      <c r="G44" s="136"/>
      <c r="H44" s="289"/>
      <c r="I44" s="110"/>
      <c r="J44" s="110"/>
      <c r="K44" s="110"/>
      <c r="L44" s="110"/>
      <c r="M44" s="110"/>
      <c r="N44" s="110"/>
      <c r="O44" s="110"/>
      <c r="P44" s="110"/>
      <c r="Q44" s="114"/>
      <c r="R44" s="116" t="s">
        <v>181</v>
      </c>
      <c r="S44" s="114"/>
      <c r="T44" s="116" t="s">
        <v>193</v>
      </c>
      <c r="V44" s="155" t="s">
        <v>262</v>
      </c>
      <c r="X44" s="142" t="s">
        <v>123</v>
      </c>
      <c r="Y44" s="114"/>
      <c r="Z44" s="142" t="s">
        <v>124</v>
      </c>
      <c r="AB44" s="142" t="s">
        <v>348</v>
      </c>
    </row>
    <row r="45" spans="1:28" s="163" customFormat="1" ht="15.75">
      <c r="A45" s="111">
        <v>20</v>
      </c>
      <c r="B45" s="111">
        <v>0</v>
      </c>
      <c r="C45" s="111">
        <v>0</v>
      </c>
      <c r="D45" s="112" t="s">
        <v>240</v>
      </c>
      <c r="E45" s="111" t="s">
        <v>99</v>
      </c>
      <c r="F45" s="111">
        <v>1</v>
      </c>
      <c r="G45" s="136"/>
      <c r="H45" s="290"/>
      <c r="I45" s="113"/>
      <c r="J45" s="113"/>
      <c r="K45" s="113"/>
      <c r="L45" s="113"/>
      <c r="M45" s="113"/>
      <c r="N45" s="113"/>
      <c r="O45" s="113"/>
      <c r="P45" s="113"/>
      <c r="Q45" s="117"/>
      <c r="R45" s="113" t="e">
        <f>ROUND(AVERAGE(H45:P45),2)</f>
        <v>#DIV/0!</v>
      </c>
      <c r="S45" s="117"/>
      <c r="T45" s="113" t="e">
        <f>SUM(R45*F45)</f>
        <v>#DIV/0!</v>
      </c>
      <c r="V45" s="223"/>
      <c r="X45" s="224">
        <v>0.2</v>
      </c>
      <c r="Y45" s="117"/>
      <c r="Z45" s="161" t="e">
        <f>X45*T45</f>
        <v>#DIV/0!</v>
      </c>
      <c r="AA45" s="79"/>
      <c r="AB45" s="161" t="e">
        <f t="shared" ref="AB45" si="18">Z45/12</f>
        <v>#DIV/0!</v>
      </c>
    </row>
    <row r="46" spans="1:28" ht="38.25">
      <c r="A46" s="115" t="s">
        <v>114</v>
      </c>
      <c r="B46" s="115" t="s">
        <v>115</v>
      </c>
      <c r="C46" s="115" t="s">
        <v>116</v>
      </c>
      <c r="D46" s="115" t="s">
        <v>98</v>
      </c>
      <c r="E46" s="115" t="s">
        <v>117</v>
      </c>
      <c r="F46" s="115" t="s">
        <v>100</v>
      </c>
      <c r="G46" s="136"/>
      <c r="H46" s="289"/>
      <c r="I46" s="110"/>
      <c r="J46" s="110"/>
      <c r="K46" s="110"/>
      <c r="L46" s="110"/>
      <c r="M46" s="110"/>
      <c r="N46" s="110"/>
      <c r="O46" s="110"/>
      <c r="P46" s="110"/>
      <c r="Q46" s="114"/>
      <c r="R46" s="116" t="s">
        <v>181</v>
      </c>
      <c r="S46" s="114"/>
      <c r="T46" s="116" t="s">
        <v>193</v>
      </c>
      <c r="V46" s="155" t="s">
        <v>262</v>
      </c>
      <c r="X46" s="142" t="s">
        <v>123</v>
      </c>
      <c r="Y46" s="114"/>
      <c r="Z46" s="142" t="s">
        <v>124</v>
      </c>
      <c r="AB46" s="142" t="s">
        <v>348</v>
      </c>
    </row>
    <row r="47" spans="1:28" s="163" customFormat="1" ht="15.75">
      <c r="A47" s="111">
        <v>21</v>
      </c>
      <c r="B47" s="111">
        <v>0</v>
      </c>
      <c r="C47" s="111">
        <v>0</v>
      </c>
      <c r="D47" s="112" t="s">
        <v>239</v>
      </c>
      <c r="E47" s="111" t="s">
        <v>99</v>
      </c>
      <c r="F47" s="111">
        <v>1</v>
      </c>
      <c r="G47" s="136"/>
      <c r="H47" s="290"/>
      <c r="I47" s="113"/>
      <c r="J47" s="113"/>
      <c r="K47" s="113"/>
      <c r="L47" s="113"/>
      <c r="M47" s="113"/>
      <c r="N47" s="113"/>
      <c r="O47" s="113"/>
      <c r="P47" s="113"/>
      <c r="Q47" s="117"/>
      <c r="R47" s="113" t="e">
        <f>ROUND(AVERAGE(H47:P47),2)</f>
        <v>#DIV/0!</v>
      </c>
      <c r="S47" s="117"/>
      <c r="T47" s="113" t="e">
        <f>SUM(R47*F47)</f>
        <v>#DIV/0!</v>
      </c>
      <c r="V47" s="223"/>
      <c r="X47" s="224">
        <v>0.2</v>
      </c>
      <c r="Y47" s="117"/>
      <c r="Z47" s="161" t="e">
        <f>X47*T47</f>
        <v>#DIV/0!</v>
      </c>
      <c r="AA47" s="79"/>
      <c r="AB47" s="161" t="e">
        <f t="shared" ref="AB47" si="19">Z47/12</f>
        <v>#DIV/0!</v>
      </c>
    </row>
    <row r="48" spans="1:28" ht="38.25">
      <c r="A48" s="115" t="s">
        <v>114</v>
      </c>
      <c r="B48" s="115" t="s">
        <v>115</v>
      </c>
      <c r="C48" s="115" t="s">
        <v>116</v>
      </c>
      <c r="D48" s="115" t="s">
        <v>98</v>
      </c>
      <c r="E48" s="115" t="s">
        <v>117</v>
      </c>
      <c r="F48" s="115" t="s">
        <v>100</v>
      </c>
      <c r="G48" s="136"/>
      <c r="H48" s="289"/>
      <c r="I48" s="110"/>
      <c r="J48" s="110"/>
      <c r="K48" s="110"/>
      <c r="L48" s="110"/>
      <c r="M48" s="110"/>
      <c r="N48" s="110"/>
      <c r="O48" s="110"/>
      <c r="P48" s="110"/>
      <c r="Q48" s="114"/>
      <c r="R48" s="116" t="s">
        <v>181</v>
      </c>
      <c r="S48" s="114"/>
      <c r="T48" s="116" t="s">
        <v>193</v>
      </c>
      <c r="V48" s="155" t="s">
        <v>262</v>
      </c>
      <c r="X48" s="142" t="s">
        <v>123</v>
      </c>
      <c r="Y48" s="114"/>
      <c r="Z48" s="142" t="s">
        <v>124</v>
      </c>
      <c r="AB48" s="142" t="s">
        <v>348</v>
      </c>
    </row>
    <row r="49" spans="1:28" s="163" customFormat="1" ht="15.75">
      <c r="A49" s="111">
        <v>22</v>
      </c>
      <c r="B49" s="111">
        <v>0</v>
      </c>
      <c r="C49" s="111">
        <v>0</v>
      </c>
      <c r="D49" s="112" t="s">
        <v>238</v>
      </c>
      <c r="E49" s="111" t="s">
        <v>99</v>
      </c>
      <c r="F49" s="111">
        <v>1</v>
      </c>
      <c r="G49" s="136"/>
      <c r="H49" s="290"/>
      <c r="I49" s="113"/>
      <c r="J49" s="113"/>
      <c r="K49" s="113"/>
      <c r="L49" s="113"/>
      <c r="M49" s="113"/>
      <c r="N49" s="113"/>
      <c r="O49" s="113"/>
      <c r="P49" s="113"/>
      <c r="Q49" s="117"/>
      <c r="R49" s="113" t="e">
        <f>ROUND(AVERAGE(H49:P49),2)</f>
        <v>#DIV/0!</v>
      </c>
      <c r="S49" s="117"/>
      <c r="T49" s="113" t="e">
        <f>SUM(R49*F49)</f>
        <v>#DIV/0!</v>
      </c>
      <c r="V49" s="223"/>
      <c r="X49" s="224">
        <v>0.2</v>
      </c>
      <c r="Y49" s="117"/>
      <c r="Z49" s="161" t="e">
        <f>X49*T49</f>
        <v>#DIV/0!</v>
      </c>
      <c r="AA49" s="79"/>
      <c r="AB49" s="161" t="e">
        <f t="shared" ref="AB49" si="20">Z49/12</f>
        <v>#DIV/0!</v>
      </c>
    </row>
    <row r="50" spans="1:28" ht="38.25">
      <c r="A50" s="115" t="s">
        <v>114</v>
      </c>
      <c r="B50" s="115" t="s">
        <v>115</v>
      </c>
      <c r="C50" s="115" t="s">
        <v>116</v>
      </c>
      <c r="D50" s="115" t="s">
        <v>98</v>
      </c>
      <c r="E50" s="115" t="s">
        <v>117</v>
      </c>
      <c r="F50" s="115" t="s">
        <v>100</v>
      </c>
      <c r="G50" s="136"/>
      <c r="H50" s="289"/>
      <c r="I50" s="110"/>
      <c r="J50" s="110"/>
      <c r="K50" s="110"/>
      <c r="L50" s="110"/>
      <c r="M50" s="110"/>
      <c r="N50" s="110"/>
      <c r="O50" s="110"/>
      <c r="P50" s="110"/>
      <c r="Q50" s="114"/>
      <c r="R50" s="116" t="s">
        <v>181</v>
      </c>
      <c r="S50" s="114"/>
      <c r="T50" s="116" t="s">
        <v>193</v>
      </c>
      <c r="V50" s="155" t="s">
        <v>262</v>
      </c>
      <c r="X50" s="142" t="s">
        <v>123</v>
      </c>
      <c r="Y50" s="114"/>
      <c r="Z50" s="142" t="s">
        <v>124</v>
      </c>
      <c r="AB50" s="142" t="s">
        <v>348</v>
      </c>
    </row>
    <row r="51" spans="1:28" ht="15.75">
      <c r="A51" s="111">
        <v>23</v>
      </c>
      <c r="B51" s="111">
        <v>0</v>
      </c>
      <c r="C51" s="111">
        <v>0</v>
      </c>
      <c r="D51" s="112" t="s">
        <v>237</v>
      </c>
      <c r="E51" s="111" t="s">
        <v>99</v>
      </c>
      <c r="F51" s="111">
        <v>1</v>
      </c>
      <c r="G51" s="136"/>
      <c r="H51" s="290"/>
      <c r="I51" s="113"/>
      <c r="J51" s="113"/>
      <c r="K51" s="113"/>
      <c r="L51" s="113"/>
      <c r="M51" s="113"/>
      <c r="N51" s="113"/>
      <c r="O51" s="113"/>
      <c r="P51" s="113"/>
      <c r="Q51" s="114"/>
      <c r="R51" s="113" t="e">
        <f>ROUND(AVERAGE(H51:P51),2)</f>
        <v>#DIV/0!</v>
      </c>
      <c r="S51" s="114"/>
      <c r="T51" s="113" t="e">
        <f>SUM(R51*F51)</f>
        <v>#DIV/0!</v>
      </c>
      <c r="V51" s="223"/>
      <c r="X51" s="224">
        <v>0.2</v>
      </c>
      <c r="Y51" s="117"/>
      <c r="Z51" s="161" t="e">
        <f>X51*T51</f>
        <v>#DIV/0!</v>
      </c>
      <c r="AB51" s="161" t="e">
        <f t="shared" ref="AB51" si="21">Z51/12</f>
        <v>#DIV/0!</v>
      </c>
    </row>
    <row r="52" spans="1:28" ht="38.25">
      <c r="A52" s="115" t="s">
        <v>114</v>
      </c>
      <c r="B52" s="115" t="s">
        <v>115</v>
      </c>
      <c r="C52" s="115" t="s">
        <v>116</v>
      </c>
      <c r="D52" s="115" t="s">
        <v>98</v>
      </c>
      <c r="E52" s="115" t="s">
        <v>117</v>
      </c>
      <c r="F52" s="115" t="s">
        <v>100</v>
      </c>
      <c r="G52" s="136"/>
      <c r="H52" s="289"/>
      <c r="I52" s="110"/>
      <c r="J52" s="110"/>
      <c r="K52" s="110"/>
      <c r="L52" s="110"/>
      <c r="M52" s="110"/>
      <c r="N52" s="110"/>
      <c r="O52" s="110"/>
      <c r="P52" s="110"/>
      <c r="Q52" s="114"/>
      <c r="R52" s="116" t="s">
        <v>181</v>
      </c>
      <c r="S52" s="114"/>
      <c r="T52" s="116" t="s">
        <v>193</v>
      </c>
      <c r="V52" s="155" t="s">
        <v>262</v>
      </c>
      <c r="X52" s="142" t="s">
        <v>123</v>
      </c>
      <c r="Y52" s="114"/>
      <c r="Z52" s="142" t="s">
        <v>124</v>
      </c>
      <c r="AB52" s="142" t="s">
        <v>348</v>
      </c>
    </row>
    <row r="53" spans="1:28" s="163" customFormat="1" ht="15.75">
      <c r="A53" s="111">
        <v>24</v>
      </c>
      <c r="B53" s="111">
        <v>0</v>
      </c>
      <c r="C53" s="111">
        <v>0</v>
      </c>
      <c r="D53" s="112" t="s">
        <v>236</v>
      </c>
      <c r="E53" s="111" t="s">
        <v>99</v>
      </c>
      <c r="F53" s="111">
        <v>2</v>
      </c>
      <c r="G53" s="136"/>
      <c r="H53" s="290"/>
      <c r="I53" s="113"/>
      <c r="J53" s="113"/>
      <c r="K53" s="113"/>
      <c r="L53" s="113"/>
      <c r="M53" s="113"/>
      <c r="N53" s="113"/>
      <c r="O53" s="113"/>
      <c r="P53" s="113"/>
      <c r="Q53" s="117"/>
      <c r="R53" s="113" t="e">
        <f>ROUND(AVERAGE(H53:P53),2)</f>
        <v>#DIV/0!</v>
      </c>
      <c r="S53" s="117"/>
      <c r="T53" s="113" t="e">
        <f>SUM(R53*F53)</f>
        <v>#DIV/0!</v>
      </c>
      <c r="V53" s="223"/>
      <c r="X53" s="224">
        <v>0.2</v>
      </c>
      <c r="Y53" s="117"/>
      <c r="Z53" s="161" t="e">
        <f>X53*T53</f>
        <v>#DIV/0!</v>
      </c>
      <c r="AA53" s="79"/>
      <c r="AB53" s="161" t="e">
        <f t="shared" ref="AB53" si="22">Z53/12</f>
        <v>#DIV/0!</v>
      </c>
    </row>
    <row r="54" spans="1:28" ht="38.25">
      <c r="A54" s="115" t="s">
        <v>114</v>
      </c>
      <c r="B54" s="115" t="s">
        <v>115</v>
      </c>
      <c r="C54" s="115" t="s">
        <v>116</v>
      </c>
      <c r="D54" s="115" t="s">
        <v>98</v>
      </c>
      <c r="E54" s="115" t="s">
        <v>117</v>
      </c>
      <c r="F54" s="115" t="s">
        <v>100</v>
      </c>
      <c r="G54" s="136"/>
      <c r="H54" s="289"/>
      <c r="I54" s="110"/>
      <c r="J54" s="110"/>
      <c r="K54" s="110"/>
      <c r="L54" s="110"/>
      <c r="M54" s="110"/>
      <c r="N54" s="110"/>
      <c r="O54" s="110"/>
      <c r="P54" s="110"/>
      <c r="Q54" s="114"/>
      <c r="R54" s="116" t="s">
        <v>181</v>
      </c>
      <c r="S54" s="114"/>
      <c r="T54" s="116" t="s">
        <v>193</v>
      </c>
      <c r="V54" s="155" t="s">
        <v>262</v>
      </c>
      <c r="X54" s="142" t="s">
        <v>123</v>
      </c>
      <c r="Y54" s="114"/>
      <c r="Z54" s="142" t="s">
        <v>124</v>
      </c>
      <c r="AB54" s="142" t="s">
        <v>348</v>
      </c>
    </row>
    <row r="55" spans="1:28" s="163" customFormat="1" ht="15.75">
      <c r="A55" s="111">
        <v>25</v>
      </c>
      <c r="B55" s="111">
        <v>0</v>
      </c>
      <c r="C55" s="111">
        <v>0</v>
      </c>
      <c r="D55" s="112" t="s">
        <v>235</v>
      </c>
      <c r="E55" s="111" t="s">
        <v>99</v>
      </c>
      <c r="F55" s="111">
        <v>1</v>
      </c>
      <c r="G55" s="136"/>
      <c r="H55" s="290"/>
      <c r="I55" s="113"/>
      <c r="J55" s="113"/>
      <c r="K55" s="113"/>
      <c r="L55" s="113"/>
      <c r="M55" s="113"/>
      <c r="N55" s="113"/>
      <c r="O55" s="113"/>
      <c r="P55" s="113"/>
      <c r="Q55" s="117"/>
      <c r="R55" s="113" t="e">
        <f>ROUND(AVERAGE(H55:P55),2)</f>
        <v>#DIV/0!</v>
      </c>
      <c r="S55" s="117"/>
      <c r="T55" s="113" t="e">
        <f>SUM(R55*F55)</f>
        <v>#DIV/0!</v>
      </c>
      <c r="V55" s="223"/>
      <c r="X55" s="224">
        <v>0.2</v>
      </c>
      <c r="Y55" s="117"/>
      <c r="Z55" s="161" t="e">
        <f>X55*T55</f>
        <v>#DIV/0!</v>
      </c>
      <c r="AA55" s="79"/>
      <c r="AB55" s="161" t="e">
        <f t="shared" ref="AB55" si="23">Z55/12</f>
        <v>#DIV/0!</v>
      </c>
    </row>
    <row r="56" spans="1:28" ht="38.25">
      <c r="A56" s="115" t="s">
        <v>114</v>
      </c>
      <c r="B56" s="115" t="s">
        <v>115</v>
      </c>
      <c r="C56" s="115" t="s">
        <v>116</v>
      </c>
      <c r="D56" s="115" t="s">
        <v>98</v>
      </c>
      <c r="E56" s="115" t="s">
        <v>117</v>
      </c>
      <c r="F56" s="115" t="s">
        <v>100</v>
      </c>
      <c r="G56" s="136"/>
      <c r="H56" s="289"/>
      <c r="I56" s="110"/>
      <c r="J56" s="110"/>
      <c r="K56" s="110"/>
      <c r="L56" s="293"/>
      <c r="M56" s="293"/>
      <c r="N56" s="110"/>
      <c r="O56" s="110"/>
      <c r="P56" s="110"/>
      <c r="Q56" s="114"/>
      <c r="R56" s="116" t="s">
        <v>181</v>
      </c>
      <c r="S56" s="114"/>
      <c r="T56" s="116" t="s">
        <v>193</v>
      </c>
      <c r="V56" s="155" t="s">
        <v>262</v>
      </c>
      <c r="X56" s="142" t="s">
        <v>123</v>
      </c>
      <c r="Y56" s="114"/>
      <c r="Z56" s="142" t="s">
        <v>124</v>
      </c>
      <c r="AB56" s="142" t="s">
        <v>348</v>
      </c>
    </row>
    <row r="57" spans="1:28" s="163" customFormat="1" ht="15.75">
      <c r="A57" s="111">
        <v>26</v>
      </c>
      <c r="B57" s="111">
        <v>0</v>
      </c>
      <c r="C57" s="111">
        <v>0</v>
      </c>
      <c r="D57" s="112" t="s">
        <v>234</v>
      </c>
      <c r="E57" s="111" t="s">
        <v>99</v>
      </c>
      <c r="F57" s="111">
        <v>1</v>
      </c>
      <c r="G57" s="136"/>
      <c r="H57" s="290"/>
      <c r="I57" s="113"/>
      <c r="J57" s="113"/>
      <c r="K57" s="113"/>
      <c r="L57" s="292"/>
      <c r="M57" s="292"/>
      <c r="N57" s="113"/>
      <c r="O57" s="113"/>
      <c r="P57" s="113"/>
      <c r="Q57" s="117"/>
      <c r="R57" s="113" t="e">
        <f>ROUND(AVERAGE(H57:P57),2)</f>
        <v>#DIV/0!</v>
      </c>
      <c r="S57" s="117"/>
      <c r="T57" s="113" t="e">
        <f>SUM(R57*F57)</f>
        <v>#DIV/0!</v>
      </c>
      <c r="V57" s="223"/>
      <c r="X57" s="224">
        <v>0.2</v>
      </c>
      <c r="Y57" s="117"/>
      <c r="Z57" s="161" t="e">
        <f>X57*T57</f>
        <v>#DIV/0!</v>
      </c>
      <c r="AA57" s="79"/>
      <c r="AB57" s="161" t="e">
        <f t="shared" ref="AB57" si="24">Z57/12</f>
        <v>#DIV/0!</v>
      </c>
    </row>
    <row r="58" spans="1:28" ht="38.25">
      <c r="A58" s="115" t="s">
        <v>114</v>
      </c>
      <c r="B58" s="115" t="s">
        <v>115</v>
      </c>
      <c r="C58" s="115" t="s">
        <v>116</v>
      </c>
      <c r="D58" s="115" t="s">
        <v>98</v>
      </c>
      <c r="E58" s="115" t="s">
        <v>117</v>
      </c>
      <c r="F58" s="115" t="s">
        <v>100</v>
      </c>
      <c r="G58" s="136"/>
      <c r="H58" s="289"/>
      <c r="I58" s="110"/>
      <c r="J58" s="110"/>
      <c r="K58" s="110"/>
      <c r="L58" s="293"/>
      <c r="M58" s="293"/>
      <c r="N58" s="110"/>
      <c r="O58" s="110"/>
      <c r="P58" s="110"/>
      <c r="Q58" s="114"/>
      <c r="R58" s="116" t="s">
        <v>181</v>
      </c>
      <c r="S58" s="114"/>
      <c r="T58" s="116" t="s">
        <v>193</v>
      </c>
      <c r="V58" s="155" t="s">
        <v>262</v>
      </c>
      <c r="X58" s="142" t="s">
        <v>123</v>
      </c>
      <c r="Y58" s="114"/>
      <c r="Z58" s="142" t="s">
        <v>124</v>
      </c>
      <c r="AB58" s="142" t="s">
        <v>348</v>
      </c>
    </row>
    <row r="59" spans="1:28" s="163" customFormat="1" ht="15.75">
      <c r="A59" s="111">
        <v>27</v>
      </c>
      <c r="B59" s="111">
        <v>0</v>
      </c>
      <c r="C59" s="111">
        <v>0</v>
      </c>
      <c r="D59" s="112" t="s">
        <v>233</v>
      </c>
      <c r="E59" s="111" t="s">
        <v>99</v>
      </c>
      <c r="F59" s="111">
        <v>1</v>
      </c>
      <c r="G59" s="136"/>
      <c r="H59" s="290"/>
      <c r="I59" s="113"/>
      <c r="J59" s="113"/>
      <c r="K59" s="113"/>
      <c r="L59" s="292"/>
      <c r="M59" s="292"/>
      <c r="N59" s="113"/>
      <c r="O59" s="113"/>
      <c r="P59" s="113"/>
      <c r="Q59" s="117"/>
      <c r="R59" s="113" t="e">
        <f>ROUND(AVERAGE(H59:P59),2)</f>
        <v>#DIV/0!</v>
      </c>
      <c r="S59" s="117"/>
      <c r="T59" s="113" t="e">
        <f>SUM(R59*F59)</f>
        <v>#DIV/0!</v>
      </c>
      <c r="V59" s="223"/>
      <c r="X59" s="224">
        <v>0.2</v>
      </c>
      <c r="Y59" s="117"/>
      <c r="Z59" s="161" t="e">
        <f>X59*T59</f>
        <v>#DIV/0!</v>
      </c>
      <c r="AA59" s="79"/>
      <c r="AB59" s="161" t="e">
        <f t="shared" ref="AB59" si="25">Z59/12</f>
        <v>#DIV/0!</v>
      </c>
    </row>
    <row r="60" spans="1:28" ht="38.25">
      <c r="A60" s="115" t="s">
        <v>114</v>
      </c>
      <c r="B60" s="115" t="s">
        <v>115</v>
      </c>
      <c r="C60" s="115" t="s">
        <v>116</v>
      </c>
      <c r="D60" s="115" t="s">
        <v>98</v>
      </c>
      <c r="E60" s="115" t="s">
        <v>117</v>
      </c>
      <c r="F60" s="115" t="s">
        <v>100</v>
      </c>
      <c r="G60" s="136"/>
      <c r="H60" s="289"/>
      <c r="I60" s="110"/>
      <c r="J60" s="110"/>
      <c r="K60" s="110"/>
      <c r="L60" s="110"/>
      <c r="M60" s="110"/>
      <c r="N60" s="110"/>
      <c r="O60" s="110"/>
      <c r="P60" s="110"/>
      <c r="Q60" s="114"/>
      <c r="R60" s="116" t="s">
        <v>181</v>
      </c>
      <c r="S60" s="114"/>
      <c r="T60" s="116" t="s">
        <v>193</v>
      </c>
      <c r="V60" s="155" t="s">
        <v>262</v>
      </c>
      <c r="X60" s="142" t="s">
        <v>123</v>
      </c>
      <c r="Y60" s="114"/>
      <c r="Z60" s="142" t="s">
        <v>124</v>
      </c>
      <c r="AB60" s="142" t="s">
        <v>348</v>
      </c>
    </row>
    <row r="61" spans="1:28" ht="15.75">
      <c r="A61" s="111">
        <v>28</v>
      </c>
      <c r="B61" s="111">
        <v>0</v>
      </c>
      <c r="C61" s="111">
        <v>0</v>
      </c>
      <c r="D61" s="112" t="s">
        <v>232</v>
      </c>
      <c r="E61" s="111" t="s">
        <v>99</v>
      </c>
      <c r="F61" s="111">
        <v>1</v>
      </c>
      <c r="G61" s="136"/>
      <c r="H61" s="290"/>
      <c r="I61" s="113"/>
      <c r="J61" s="113"/>
      <c r="K61" s="113"/>
      <c r="L61" s="113"/>
      <c r="M61" s="113"/>
      <c r="N61" s="113"/>
      <c r="O61" s="113"/>
      <c r="P61" s="113"/>
      <c r="Q61" s="114"/>
      <c r="R61" s="113" t="e">
        <f>ROUND(AVERAGE(H61:P61),2)</f>
        <v>#DIV/0!</v>
      </c>
      <c r="S61" s="114"/>
      <c r="T61" s="113" t="e">
        <f>SUM(R61*F61)</f>
        <v>#DIV/0!</v>
      </c>
      <c r="V61" s="223"/>
      <c r="X61" s="224">
        <v>0.2</v>
      </c>
      <c r="Y61" s="117"/>
      <c r="Z61" s="161" t="e">
        <f>X61*T61</f>
        <v>#DIV/0!</v>
      </c>
      <c r="AB61" s="161" t="e">
        <f t="shared" ref="AB61" si="26">Z61/12</f>
        <v>#DIV/0!</v>
      </c>
    </row>
    <row r="62" spans="1:28" ht="38.25">
      <c r="A62" s="115" t="s">
        <v>114</v>
      </c>
      <c r="B62" s="115" t="s">
        <v>115</v>
      </c>
      <c r="C62" s="115" t="s">
        <v>116</v>
      </c>
      <c r="D62" s="115" t="s">
        <v>98</v>
      </c>
      <c r="E62" s="115" t="s">
        <v>117</v>
      </c>
      <c r="F62" s="115" t="s">
        <v>100</v>
      </c>
      <c r="G62" s="136"/>
      <c r="H62" s="289"/>
      <c r="I62" s="110"/>
      <c r="J62" s="110"/>
      <c r="K62" s="110"/>
      <c r="L62" s="110"/>
      <c r="M62" s="110"/>
      <c r="N62" s="110"/>
      <c r="O62" s="110"/>
      <c r="P62" s="110"/>
      <c r="Q62" s="114"/>
      <c r="R62" s="116" t="s">
        <v>181</v>
      </c>
      <c r="S62" s="114"/>
      <c r="T62" s="116" t="s">
        <v>193</v>
      </c>
      <c r="V62" s="155" t="s">
        <v>262</v>
      </c>
      <c r="X62" s="142" t="s">
        <v>123</v>
      </c>
      <c r="Y62" s="114"/>
      <c r="Z62" s="142" t="s">
        <v>124</v>
      </c>
      <c r="AB62" s="142" t="s">
        <v>348</v>
      </c>
    </row>
    <row r="63" spans="1:28" ht="15.75">
      <c r="A63" s="111">
        <v>29</v>
      </c>
      <c r="B63" s="111">
        <v>0</v>
      </c>
      <c r="C63" s="111">
        <v>0</v>
      </c>
      <c r="D63" s="112" t="s">
        <v>231</v>
      </c>
      <c r="E63" s="111" t="s">
        <v>99</v>
      </c>
      <c r="F63" s="111">
        <v>1</v>
      </c>
      <c r="G63" s="136"/>
      <c r="H63" s="290"/>
      <c r="I63" s="113"/>
      <c r="J63" s="113"/>
      <c r="K63" s="113"/>
      <c r="L63" s="113"/>
      <c r="M63" s="113"/>
      <c r="N63" s="113"/>
      <c r="O63" s="113"/>
      <c r="P63" s="113"/>
      <c r="Q63" s="114"/>
      <c r="R63" s="113" t="e">
        <f>ROUND(AVERAGE(H63:P63),2)</f>
        <v>#DIV/0!</v>
      </c>
      <c r="S63" s="114"/>
      <c r="T63" s="113" t="e">
        <f>SUM(R63*F63)</f>
        <v>#DIV/0!</v>
      </c>
      <c r="V63" s="223"/>
      <c r="X63" s="224">
        <v>0.2</v>
      </c>
      <c r="Y63" s="117"/>
      <c r="Z63" s="161" t="e">
        <f>X63*T63</f>
        <v>#DIV/0!</v>
      </c>
      <c r="AB63" s="161" t="e">
        <f t="shared" ref="AB63" si="27">Z63/12</f>
        <v>#DIV/0!</v>
      </c>
    </row>
    <row r="64" spans="1:28" ht="38.25">
      <c r="A64" s="115" t="s">
        <v>114</v>
      </c>
      <c r="B64" s="115" t="s">
        <v>115</v>
      </c>
      <c r="C64" s="115" t="s">
        <v>116</v>
      </c>
      <c r="D64" s="115" t="s">
        <v>98</v>
      </c>
      <c r="E64" s="115" t="s">
        <v>117</v>
      </c>
      <c r="F64" s="115" t="s">
        <v>100</v>
      </c>
      <c r="G64" s="136"/>
      <c r="H64" s="289"/>
      <c r="I64" s="110"/>
      <c r="J64" s="110"/>
      <c r="K64" s="110"/>
      <c r="L64" s="110"/>
      <c r="M64" s="110"/>
      <c r="N64" s="110"/>
      <c r="O64" s="110"/>
      <c r="P64" s="110"/>
      <c r="Q64" s="114"/>
      <c r="R64" s="116" t="s">
        <v>181</v>
      </c>
      <c r="S64" s="114"/>
      <c r="T64" s="116" t="s">
        <v>193</v>
      </c>
      <c r="V64" s="155" t="s">
        <v>262</v>
      </c>
      <c r="X64" s="142" t="s">
        <v>123</v>
      </c>
      <c r="Y64" s="114"/>
      <c r="Z64" s="142" t="s">
        <v>124</v>
      </c>
      <c r="AB64" s="142" t="s">
        <v>348</v>
      </c>
    </row>
    <row r="65" spans="1:28" ht="15.75">
      <c r="A65" s="111">
        <v>30</v>
      </c>
      <c r="B65" s="111">
        <v>0</v>
      </c>
      <c r="C65" s="111">
        <v>0</v>
      </c>
      <c r="D65" s="112" t="s">
        <v>230</v>
      </c>
      <c r="E65" s="111" t="s">
        <v>99</v>
      </c>
      <c r="F65" s="111">
        <v>1</v>
      </c>
      <c r="G65" s="136"/>
      <c r="H65" s="290"/>
      <c r="I65" s="113"/>
      <c r="J65" s="113"/>
      <c r="K65" s="113"/>
      <c r="L65" s="113"/>
      <c r="M65" s="113"/>
      <c r="N65" s="113"/>
      <c r="O65" s="113"/>
      <c r="P65" s="113"/>
      <c r="Q65" s="114"/>
      <c r="R65" s="113" t="e">
        <f>ROUND(AVERAGE(H65:P65),2)</f>
        <v>#DIV/0!</v>
      </c>
      <c r="S65" s="114"/>
      <c r="T65" s="113" t="e">
        <f>SUM(R65*F65)</f>
        <v>#DIV/0!</v>
      </c>
      <c r="V65" s="223"/>
      <c r="X65" s="224">
        <v>0.2</v>
      </c>
      <c r="Y65" s="117"/>
      <c r="Z65" s="161" t="e">
        <f>X65*T65</f>
        <v>#DIV/0!</v>
      </c>
      <c r="AB65" s="161" t="e">
        <f t="shared" ref="AB65" si="28">Z65/12</f>
        <v>#DIV/0!</v>
      </c>
    </row>
    <row r="66" spans="1:28" ht="38.25">
      <c r="A66" s="115" t="s">
        <v>114</v>
      </c>
      <c r="B66" s="115" t="s">
        <v>115</v>
      </c>
      <c r="C66" s="115" t="s">
        <v>116</v>
      </c>
      <c r="D66" s="115" t="s">
        <v>98</v>
      </c>
      <c r="E66" s="115" t="s">
        <v>117</v>
      </c>
      <c r="F66" s="115" t="s">
        <v>100</v>
      </c>
      <c r="G66" s="136"/>
      <c r="H66" s="289"/>
      <c r="I66" s="110"/>
      <c r="J66" s="110"/>
      <c r="K66" s="110"/>
      <c r="L66" s="110"/>
      <c r="M66" s="110"/>
      <c r="N66" s="110"/>
      <c r="O66" s="110"/>
      <c r="P66" s="110"/>
      <c r="Q66" s="114"/>
      <c r="R66" s="116" t="s">
        <v>181</v>
      </c>
      <c r="S66" s="114"/>
      <c r="T66" s="116" t="s">
        <v>193</v>
      </c>
      <c r="V66" s="155" t="s">
        <v>262</v>
      </c>
      <c r="X66" s="142" t="s">
        <v>123</v>
      </c>
      <c r="Y66" s="114"/>
      <c r="Z66" s="142" t="s">
        <v>124</v>
      </c>
      <c r="AB66" s="142" t="s">
        <v>348</v>
      </c>
    </row>
    <row r="67" spans="1:28" ht="15.75">
      <c r="A67" s="111">
        <v>31</v>
      </c>
      <c r="B67" s="111">
        <v>0</v>
      </c>
      <c r="C67" s="111">
        <v>0</v>
      </c>
      <c r="D67" s="112" t="s">
        <v>229</v>
      </c>
      <c r="E67" s="111" t="s">
        <v>99</v>
      </c>
      <c r="F67" s="111">
        <v>1</v>
      </c>
      <c r="G67" s="136"/>
      <c r="H67" s="290"/>
      <c r="I67" s="113"/>
      <c r="J67" s="113"/>
      <c r="K67" s="113"/>
      <c r="L67" s="113"/>
      <c r="M67" s="113"/>
      <c r="N67" s="113"/>
      <c r="O67" s="113"/>
      <c r="P67" s="113"/>
      <c r="Q67" s="114"/>
      <c r="R67" s="113" t="e">
        <f>ROUND(AVERAGE(H67:P67),2)</f>
        <v>#DIV/0!</v>
      </c>
      <c r="S67" s="114"/>
      <c r="T67" s="113" t="e">
        <f>SUM(R67*F67)</f>
        <v>#DIV/0!</v>
      </c>
      <c r="V67" s="223"/>
      <c r="X67" s="224">
        <v>0.2</v>
      </c>
      <c r="Y67" s="117"/>
      <c r="Z67" s="161" t="e">
        <f>X67*T67</f>
        <v>#DIV/0!</v>
      </c>
      <c r="AB67" s="161" t="e">
        <f t="shared" ref="AB67" si="29">Z67/12</f>
        <v>#DIV/0!</v>
      </c>
    </row>
    <row r="68" spans="1:28" ht="38.25">
      <c r="A68" s="115" t="s">
        <v>114</v>
      </c>
      <c r="B68" s="115" t="s">
        <v>115</v>
      </c>
      <c r="C68" s="115" t="s">
        <v>116</v>
      </c>
      <c r="D68" s="115" t="s">
        <v>98</v>
      </c>
      <c r="E68" s="115" t="s">
        <v>117</v>
      </c>
      <c r="F68" s="115" t="s">
        <v>100</v>
      </c>
      <c r="G68" s="136"/>
      <c r="H68" s="289"/>
      <c r="I68" s="110"/>
      <c r="J68" s="110"/>
      <c r="K68" s="110"/>
      <c r="L68" s="110"/>
      <c r="M68" s="110"/>
      <c r="N68" s="110"/>
      <c r="O68" s="110"/>
      <c r="P68" s="110"/>
      <c r="Q68" s="114"/>
      <c r="R68" s="116" t="s">
        <v>181</v>
      </c>
      <c r="S68" s="114"/>
      <c r="T68" s="116" t="s">
        <v>193</v>
      </c>
      <c r="V68" s="155" t="s">
        <v>262</v>
      </c>
      <c r="X68" s="142" t="s">
        <v>123</v>
      </c>
      <c r="Y68" s="114"/>
      <c r="Z68" s="142" t="s">
        <v>124</v>
      </c>
      <c r="AB68" s="142" t="s">
        <v>348</v>
      </c>
    </row>
    <row r="69" spans="1:28" ht="15.75">
      <c r="A69" s="111">
        <v>32</v>
      </c>
      <c r="B69" s="111">
        <v>0</v>
      </c>
      <c r="C69" s="111">
        <v>0</v>
      </c>
      <c r="D69" s="112" t="s">
        <v>228</v>
      </c>
      <c r="E69" s="111" t="s">
        <v>99</v>
      </c>
      <c r="F69" s="111">
        <v>1</v>
      </c>
      <c r="G69" s="136"/>
      <c r="H69" s="290"/>
      <c r="I69" s="113"/>
      <c r="J69" s="113"/>
      <c r="K69" s="113"/>
      <c r="L69" s="113"/>
      <c r="M69" s="113"/>
      <c r="N69" s="113"/>
      <c r="O69" s="113"/>
      <c r="P69" s="113"/>
      <c r="Q69" s="114"/>
      <c r="R69" s="113" t="e">
        <f>ROUND(AVERAGE(H69:P69),2)</f>
        <v>#DIV/0!</v>
      </c>
      <c r="S69" s="114"/>
      <c r="T69" s="113" t="e">
        <f>SUM(R69*F69)</f>
        <v>#DIV/0!</v>
      </c>
      <c r="V69" s="223"/>
      <c r="X69" s="224">
        <v>0.2</v>
      </c>
      <c r="Y69" s="117"/>
      <c r="Z69" s="161" t="e">
        <f>X69*T69</f>
        <v>#DIV/0!</v>
      </c>
      <c r="AB69" s="161" t="e">
        <f t="shared" ref="AB69" si="30">Z69/12</f>
        <v>#DIV/0!</v>
      </c>
    </row>
    <row r="70" spans="1:28" ht="38.25">
      <c r="A70" s="115" t="s">
        <v>114</v>
      </c>
      <c r="B70" s="115" t="s">
        <v>115</v>
      </c>
      <c r="C70" s="115" t="s">
        <v>116</v>
      </c>
      <c r="D70" s="115" t="s">
        <v>98</v>
      </c>
      <c r="E70" s="115" t="s">
        <v>117</v>
      </c>
      <c r="F70" s="115" t="s">
        <v>100</v>
      </c>
      <c r="G70" s="136"/>
      <c r="H70" s="289"/>
      <c r="I70" s="110"/>
      <c r="J70" s="110"/>
      <c r="K70" s="110"/>
      <c r="L70" s="110"/>
      <c r="M70" s="110"/>
      <c r="N70" s="110"/>
      <c r="O70" s="110"/>
      <c r="P70" s="110"/>
      <c r="Q70" s="114"/>
      <c r="R70" s="116" t="s">
        <v>181</v>
      </c>
      <c r="S70" s="114"/>
      <c r="T70" s="116" t="s">
        <v>193</v>
      </c>
      <c r="V70" s="155" t="s">
        <v>262</v>
      </c>
      <c r="X70" s="142" t="s">
        <v>123</v>
      </c>
      <c r="Y70" s="114"/>
      <c r="Z70" s="142" t="s">
        <v>124</v>
      </c>
      <c r="AB70" s="142" t="s">
        <v>348</v>
      </c>
    </row>
    <row r="71" spans="1:28" ht="15.75">
      <c r="A71" s="111">
        <v>33</v>
      </c>
      <c r="B71" s="111">
        <v>0</v>
      </c>
      <c r="C71" s="111">
        <v>0</v>
      </c>
      <c r="D71" s="112" t="s">
        <v>227</v>
      </c>
      <c r="E71" s="111" t="s">
        <v>99</v>
      </c>
      <c r="F71" s="111">
        <v>1</v>
      </c>
      <c r="G71" s="136"/>
      <c r="H71" s="290"/>
      <c r="I71" s="113"/>
      <c r="J71" s="113"/>
      <c r="K71" s="113"/>
      <c r="L71" s="113"/>
      <c r="M71" s="113"/>
      <c r="N71" s="113"/>
      <c r="O71" s="113"/>
      <c r="P71" s="113"/>
      <c r="Q71" s="114"/>
      <c r="R71" s="113" t="e">
        <f>ROUND(AVERAGE(H71:P71),2)</f>
        <v>#DIV/0!</v>
      </c>
      <c r="S71" s="114"/>
      <c r="T71" s="113" t="e">
        <f>SUM(R71*F71)</f>
        <v>#DIV/0!</v>
      </c>
      <c r="V71" s="223"/>
      <c r="X71" s="224">
        <v>0.2</v>
      </c>
      <c r="Y71" s="117"/>
      <c r="Z71" s="161" t="e">
        <f>X71*T71</f>
        <v>#DIV/0!</v>
      </c>
      <c r="AB71" s="161" t="e">
        <f t="shared" ref="AB71" si="31">Z71/12</f>
        <v>#DIV/0!</v>
      </c>
    </row>
    <row r="72" spans="1:28" ht="38.25">
      <c r="A72" s="115" t="s">
        <v>114</v>
      </c>
      <c r="B72" s="115" t="s">
        <v>115</v>
      </c>
      <c r="C72" s="115" t="s">
        <v>116</v>
      </c>
      <c r="D72" s="115" t="s">
        <v>98</v>
      </c>
      <c r="E72" s="115" t="s">
        <v>117</v>
      </c>
      <c r="F72" s="115" t="s">
        <v>100</v>
      </c>
      <c r="G72" s="136"/>
      <c r="H72" s="289"/>
      <c r="I72" s="110"/>
      <c r="J72" s="110"/>
      <c r="K72" s="110"/>
      <c r="L72" s="110"/>
      <c r="M72" s="110"/>
      <c r="N72" s="110"/>
      <c r="O72" s="110"/>
      <c r="P72" s="110"/>
      <c r="Q72" s="114"/>
      <c r="R72" s="116" t="s">
        <v>181</v>
      </c>
      <c r="S72" s="114"/>
      <c r="T72" s="116" t="s">
        <v>193</v>
      </c>
      <c r="V72" s="155" t="s">
        <v>262</v>
      </c>
      <c r="X72" s="142" t="s">
        <v>123</v>
      </c>
      <c r="Y72" s="114"/>
      <c r="Z72" s="142" t="s">
        <v>124</v>
      </c>
      <c r="AB72" s="142" t="s">
        <v>348</v>
      </c>
    </row>
    <row r="73" spans="1:28" ht="15.75">
      <c r="A73" s="111">
        <v>34</v>
      </c>
      <c r="B73" s="111">
        <v>0</v>
      </c>
      <c r="C73" s="111">
        <v>0</v>
      </c>
      <c r="D73" s="112" t="s">
        <v>226</v>
      </c>
      <c r="E73" s="111" t="s">
        <v>99</v>
      </c>
      <c r="F73" s="111">
        <v>2</v>
      </c>
      <c r="G73" s="136"/>
      <c r="H73" s="290"/>
      <c r="I73" s="113"/>
      <c r="J73" s="113"/>
      <c r="K73" s="113"/>
      <c r="L73" s="113"/>
      <c r="M73" s="113"/>
      <c r="N73" s="113"/>
      <c r="O73" s="113"/>
      <c r="P73" s="113"/>
      <c r="Q73" s="114"/>
      <c r="R73" s="113" t="e">
        <f>ROUND(AVERAGE(H73:P73),2)</f>
        <v>#DIV/0!</v>
      </c>
      <c r="S73" s="114"/>
      <c r="T73" s="113" t="e">
        <f>SUM(R73*F73)</f>
        <v>#DIV/0!</v>
      </c>
      <c r="V73" s="223"/>
      <c r="X73" s="224">
        <v>0.2</v>
      </c>
      <c r="Y73" s="117"/>
      <c r="Z73" s="161" t="e">
        <f>X73*T73</f>
        <v>#DIV/0!</v>
      </c>
      <c r="AB73" s="161" t="e">
        <f t="shared" ref="AB73" si="32">Z73/12</f>
        <v>#DIV/0!</v>
      </c>
    </row>
    <row r="74" spans="1:28" ht="38.25">
      <c r="A74" s="115" t="s">
        <v>114</v>
      </c>
      <c r="B74" s="115" t="s">
        <v>115</v>
      </c>
      <c r="C74" s="115" t="s">
        <v>116</v>
      </c>
      <c r="D74" s="115" t="s">
        <v>98</v>
      </c>
      <c r="E74" s="115" t="s">
        <v>117</v>
      </c>
      <c r="F74" s="115" t="s">
        <v>100</v>
      </c>
      <c r="G74" s="136"/>
      <c r="H74" s="289"/>
      <c r="I74" s="110"/>
      <c r="J74" s="110"/>
      <c r="K74" s="110"/>
      <c r="L74" s="110"/>
      <c r="M74" s="110"/>
      <c r="N74" s="110"/>
      <c r="O74" s="110"/>
      <c r="P74" s="110"/>
      <c r="Q74" s="114"/>
      <c r="R74" s="116" t="s">
        <v>181</v>
      </c>
      <c r="S74" s="114"/>
      <c r="T74" s="116" t="s">
        <v>193</v>
      </c>
      <c r="V74" s="155" t="s">
        <v>262</v>
      </c>
      <c r="X74" s="142" t="s">
        <v>123</v>
      </c>
      <c r="Y74" s="114"/>
      <c r="Z74" s="142" t="s">
        <v>124</v>
      </c>
      <c r="AB74" s="142" t="s">
        <v>348</v>
      </c>
    </row>
    <row r="75" spans="1:28" s="163" customFormat="1" ht="15.75">
      <c r="A75" s="111">
        <v>35</v>
      </c>
      <c r="B75" s="111">
        <v>0</v>
      </c>
      <c r="C75" s="111">
        <v>0</v>
      </c>
      <c r="D75" s="112" t="s">
        <v>225</v>
      </c>
      <c r="E75" s="111" t="s">
        <v>99</v>
      </c>
      <c r="F75" s="111">
        <v>2</v>
      </c>
      <c r="G75" s="136"/>
      <c r="H75" s="290"/>
      <c r="I75" s="113"/>
      <c r="J75" s="113"/>
      <c r="K75" s="113"/>
      <c r="L75" s="113"/>
      <c r="M75" s="113"/>
      <c r="N75" s="113"/>
      <c r="O75" s="113"/>
      <c r="P75" s="113"/>
      <c r="Q75" s="117"/>
      <c r="R75" s="113" t="e">
        <f>ROUND(AVERAGE(H75:P75),2)</f>
        <v>#DIV/0!</v>
      </c>
      <c r="S75" s="117"/>
      <c r="T75" s="113" t="e">
        <f>SUM(R75*F75)</f>
        <v>#DIV/0!</v>
      </c>
      <c r="V75" s="223"/>
      <c r="X75" s="224">
        <v>0.2</v>
      </c>
      <c r="Y75" s="117"/>
      <c r="Z75" s="161" t="e">
        <f>X75*T75</f>
        <v>#DIV/0!</v>
      </c>
      <c r="AA75" s="79"/>
      <c r="AB75" s="161" t="e">
        <f t="shared" ref="AB75" si="33">Z75/12</f>
        <v>#DIV/0!</v>
      </c>
    </row>
    <row r="76" spans="1:28" ht="38.25">
      <c r="A76" s="115" t="s">
        <v>114</v>
      </c>
      <c r="B76" s="115" t="s">
        <v>115</v>
      </c>
      <c r="C76" s="115" t="s">
        <v>116</v>
      </c>
      <c r="D76" s="115" t="s">
        <v>98</v>
      </c>
      <c r="E76" s="115" t="s">
        <v>117</v>
      </c>
      <c r="F76" s="115" t="s">
        <v>100</v>
      </c>
      <c r="G76" s="136"/>
      <c r="H76" s="289"/>
      <c r="I76" s="110"/>
      <c r="J76" s="110"/>
      <c r="K76" s="110"/>
      <c r="L76" s="293"/>
      <c r="M76" s="293"/>
      <c r="N76" s="293"/>
      <c r="O76" s="110"/>
      <c r="P76" s="110"/>
      <c r="Q76" s="114"/>
      <c r="R76" s="116" t="s">
        <v>181</v>
      </c>
      <c r="S76" s="114"/>
      <c r="T76" s="116" t="s">
        <v>193</v>
      </c>
      <c r="V76" s="155" t="s">
        <v>262</v>
      </c>
      <c r="X76" s="142" t="s">
        <v>123</v>
      </c>
      <c r="Y76" s="114"/>
      <c r="Z76" s="142" t="s">
        <v>124</v>
      </c>
      <c r="AB76" s="142" t="s">
        <v>348</v>
      </c>
    </row>
    <row r="77" spans="1:28" ht="15.75">
      <c r="A77" s="111">
        <v>36</v>
      </c>
      <c r="B77" s="111">
        <v>0</v>
      </c>
      <c r="C77" s="111">
        <v>0</v>
      </c>
      <c r="D77" s="112" t="s">
        <v>224</v>
      </c>
      <c r="E77" s="111" t="s">
        <v>99</v>
      </c>
      <c r="F77" s="111">
        <v>1</v>
      </c>
      <c r="G77" s="136"/>
      <c r="H77" s="290"/>
      <c r="I77" s="113"/>
      <c r="J77" s="113"/>
      <c r="K77" s="113"/>
      <c r="L77" s="292"/>
      <c r="M77" s="292"/>
      <c r="N77" s="292"/>
      <c r="O77" s="113"/>
      <c r="P77" s="113"/>
      <c r="Q77" s="114"/>
      <c r="R77" s="113" t="e">
        <f>ROUND(AVERAGE(H77:P77),2)</f>
        <v>#DIV/0!</v>
      </c>
      <c r="S77" s="114"/>
      <c r="T77" s="113" t="e">
        <f>SUM(R77*F77)</f>
        <v>#DIV/0!</v>
      </c>
      <c r="V77" s="223"/>
      <c r="X77" s="224">
        <v>0.2</v>
      </c>
      <c r="Y77" s="117"/>
      <c r="Z77" s="161" t="e">
        <f>X77*T77</f>
        <v>#DIV/0!</v>
      </c>
      <c r="AB77" s="161" t="e">
        <f t="shared" ref="AB77" si="34">Z77/12</f>
        <v>#DIV/0!</v>
      </c>
    </row>
    <row r="78" spans="1:28" ht="38.25">
      <c r="A78" s="115" t="s">
        <v>114</v>
      </c>
      <c r="B78" s="115" t="s">
        <v>115</v>
      </c>
      <c r="C78" s="115" t="s">
        <v>116</v>
      </c>
      <c r="D78" s="115" t="s">
        <v>98</v>
      </c>
      <c r="E78" s="115" t="s">
        <v>117</v>
      </c>
      <c r="F78" s="115" t="s">
        <v>100</v>
      </c>
      <c r="G78" s="136"/>
      <c r="H78" s="289"/>
      <c r="I78" s="110"/>
      <c r="J78" s="110"/>
      <c r="K78" s="110"/>
      <c r="L78" s="110"/>
      <c r="M78" s="110"/>
      <c r="N78" s="110"/>
      <c r="O78" s="110"/>
      <c r="P78" s="110"/>
      <c r="Q78" s="114"/>
      <c r="R78" s="116" t="s">
        <v>181</v>
      </c>
      <c r="S78" s="114"/>
      <c r="T78" s="116" t="s">
        <v>193</v>
      </c>
      <c r="V78" s="155" t="s">
        <v>262</v>
      </c>
      <c r="X78" s="142" t="s">
        <v>123</v>
      </c>
      <c r="Y78" s="114"/>
      <c r="Z78" s="142" t="s">
        <v>124</v>
      </c>
      <c r="AB78" s="142" t="s">
        <v>348</v>
      </c>
    </row>
    <row r="79" spans="1:28" ht="15.75">
      <c r="A79" s="111">
        <v>37</v>
      </c>
      <c r="B79" s="111">
        <v>0</v>
      </c>
      <c r="C79" s="111">
        <v>0</v>
      </c>
      <c r="D79" s="112" t="s">
        <v>223</v>
      </c>
      <c r="E79" s="111" t="s">
        <v>99</v>
      </c>
      <c r="F79" s="111">
        <v>1</v>
      </c>
      <c r="G79" s="136"/>
      <c r="H79" s="290"/>
      <c r="I79" s="113"/>
      <c r="J79" s="113"/>
      <c r="K79" s="113"/>
      <c r="L79" s="113"/>
      <c r="M79" s="113"/>
      <c r="N79" s="113"/>
      <c r="O79" s="113"/>
      <c r="P79" s="113"/>
      <c r="Q79" s="114"/>
      <c r="R79" s="113" t="e">
        <f>ROUND(AVERAGE(H79:P79),2)</f>
        <v>#DIV/0!</v>
      </c>
      <c r="S79" s="114"/>
      <c r="T79" s="113" t="e">
        <f>SUM(R79*F79)</f>
        <v>#DIV/0!</v>
      </c>
      <c r="V79" s="223"/>
      <c r="X79" s="224">
        <v>0.2</v>
      </c>
      <c r="Y79" s="117"/>
      <c r="Z79" s="161" t="e">
        <f>X79*T79</f>
        <v>#DIV/0!</v>
      </c>
      <c r="AB79" s="161" t="e">
        <f t="shared" ref="AB79" si="35">Z79/12</f>
        <v>#DIV/0!</v>
      </c>
    </row>
    <row r="80" spans="1:28" ht="38.25">
      <c r="A80" s="115" t="s">
        <v>114</v>
      </c>
      <c r="B80" s="115" t="s">
        <v>115</v>
      </c>
      <c r="C80" s="115" t="s">
        <v>116</v>
      </c>
      <c r="D80" s="115" t="s">
        <v>98</v>
      </c>
      <c r="E80" s="115" t="s">
        <v>117</v>
      </c>
      <c r="F80" s="115" t="s">
        <v>100</v>
      </c>
      <c r="G80" s="136"/>
      <c r="H80" s="289"/>
      <c r="I80" s="110"/>
      <c r="J80" s="110"/>
      <c r="K80" s="110"/>
      <c r="L80" s="110"/>
      <c r="M80" s="110"/>
      <c r="N80" s="110"/>
      <c r="O80" s="110"/>
      <c r="P80" s="110"/>
      <c r="Q80" s="114"/>
      <c r="R80" s="116" t="s">
        <v>181</v>
      </c>
      <c r="S80" s="114"/>
      <c r="T80" s="116" t="s">
        <v>193</v>
      </c>
      <c r="V80" s="155" t="s">
        <v>262</v>
      </c>
      <c r="X80" s="142" t="s">
        <v>123</v>
      </c>
      <c r="Y80" s="114"/>
      <c r="Z80" s="142" t="s">
        <v>124</v>
      </c>
      <c r="AB80" s="142" t="s">
        <v>348</v>
      </c>
    </row>
    <row r="81" spans="1:28" ht="15.75">
      <c r="A81" s="111">
        <v>38</v>
      </c>
      <c r="B81" s="111">
        <v>0</v>
      </c>
      <c r="C81" s="111">
        <v>0</v>
      </c>
      <c r="D81" s="112" t="s">
        <v>222</v>
      </c>
      <c r="E81" s="111" t="s">
        <v>99</v>
      </c>
      <c r="F81" s="111">
        <v>1</v>
      </c>
      <c r="G81" s="136"/>
      <c r="H81" s="290"/>
      <c r="I81" s="113"/>
      <c r="J81" s="113"/>
      <c r="K81" s="113"/>
      <c r="L81" s="113"/>
      <c r="M81" s="113"/>
      <c r="N81" s="113"/>
      <c r="O81" s="113"/>
      <c r="P81" s="113"/>
      <c r="Q81" s="114"/>
      <c r="R81" s="113" t="e">
        <f>ROUND(AVERAGE(H81:P81),2)</f>
        <v>#DIV/0!</v>
      </c>
      <c r="S81" s="114"/>
      <c r="T81" s="113" t="e">
        <f>SUM(R81*F81)</f>
        <v>#DIV/0!</v>
      </c>
      <c r="V81" s="223"/>
      <c r="X81" s="224">
        <v>0.2</v>
      </c>
      <c r="Y81" s="117"/>
      <c r="Z81" s="161" t="e">
        <f>X81*T81</f>
        <v>#DIV/0!</v>
      </c>
      <c r="AB81" s="161" t="e">
        <f t="shared" ref="AB81" si="36">Z81/12</f>
        <v>#DIV/0!</v>
      </c>
    </row>
    <row r="82" spans="1:28" ht="38.25">
      <c r="A82" s="115" t="s">
        <v>114</v>
      </c>
      <c r="B82" s="115" t="s">
        <v>115</v>
      </c>
      <c r="C82" s="115" t="s">
        <v>116</v>
      </c>
      <c r="D82" s="115" t="s">
        <v>98</v>
      </c>
      <c r="E82" s="115" t="s">
        <v>117</v>
      </c>
      <c r="F82" s="115" t="s">
        <v>100</v>
      </c>
      <c r="G82" s="136"/>
      <c r="H82" s="289"/>
      <c r="I82" s="110"/>
      <c r="J82" s="110"/>
      <c r="K82" s="110"/>
      <c r="L82" s="110"/>
      <c r="M82" s="110"/>
      <c r="N82" s="110"/>
      <c r="O82" s="110"/>
      <c r="P82" s="110"/>
      <c r="Q82" s="114"/>
      <c r="R82" s="116" t="s">
        <v>181</v>
      </c>
      <c r="S82" s="114"/>
      <c r="T82" s="116" t="s">
        <v>193</v>
      </c>
      <c r="V82" s="155" t="s">
        <v>262</v>
      </c>
      <c r="X82" s="142" t="s">
        <v>123</v>
      </c>
      <c r="Y82" s="114"/>
      <c r="Z82" s="142" t="s">
        <v>124</v>
      </c>
      <c r="AB82" s="142" t="s">
        <v>348</v>
      </c>
    </row>
    <row r="83" spans="1:28" s="163" customFormat="1" ht="15.75">
      <c r="A83" s="111">
        <v>39</v>
      </c>
      <c r="B83" s="111">
        <v>0</v>
      </c>
      <c r="C83" s="111">
        <v>0</v>
      </c>
      <c r="D83" s="112" t="s">
        <v>221</v>
      </c>
      <c r="E83" s="111" t="s">
        <v>99</v>
      </c>
      <c r="F83" s="111">
        <v>1</v>
      </c>
      <c r="G83" s="136"/>
      <c r="H83" s="290"/>
      <c r="I83" s="113"/>
      <c r="J83" s="113"/>
      <c r="K83" s="113"/>
      <c r="L83" s="113"/>
      <c r="M83" s="113"/>
      <c r="N83" s="113"/>
      <c r="O83" s="113"/>
      <c r="P83" s="113"/>
      <c r="Q83" s="117"/>
      <c r="R83" s="113" t="e">
        <f>ROUND(AVERAGE(H83:P83),2)</f>
        <v>#DIV/0!</v>
      </c>
      <c r="S83" s="117"/>
      <c r="T83" s="113" t="e">
        <f>SUM(R83*F83)</f>
        <v>#DIV/0!</v>
      </c>
      <c r="V83" s="223"/>
      <c r="X83" s="224">
        <v>0.2</v>
      </c>
      <c r="Y83" s="117"/>
      <c r="Z83" s="161" t="e">
        <f>X83*T83</f>
        <v>#DIV/0!</v>
      </c>
      <c r="AA83" s="79"/>
      <c r="AB83" s="161" t="e">
        <f t="shared" ref="AB83" si="37">Z83/12</f>
        <v>#DIV/0!</v>
      </c>
    </row>
    <row r="84" spans="1:28" ht="38.25">
      <c r="A84" s="115" t="s">
        <v>114</v>
      </c>
      <c r="B84" s="115" t="s">
        <v>115</v>
      </c>
      <c r="C84" s="115" t="s">
        <v>116</v>
      </c>
      <c r="D84" s="115" t="s">
        <v>98</v>
      </c>
      <c r="E84" s="115" t="s">
        <v>117</v>
      </c>
      <c r="F84" s="115" t="s">
        <v>100</v>
      </c>
      <c r="G84" s="136"/>
      <c r="H84" s="289"/>
      <c r="I84" s="110"/>
      <c r="J84" s="110"/>
      <c r="K84" s="110"/>
      <c r="L84" s="110"/>
      <c r="M84" s="110"/>
      <c r="N84" s="110"/>
      <c r="O84" s="110"/>
      <c r="P84" s="110"/>
      <c r="Q84" s="114"/>
      <c r="R84" s="116" t="s">
        <v>181</v>
      </c>
      <c r="S84" s="114"/>
      <c r="T84" s="116" t="s">
        <v>193</v>
      </c>
      <c r="V84" s="155" t="s">
        <v>262</v>
      </c>
      <c r="X84" s="142" t="s">
        <v>123</v>
      </c>
      <c r="Y84" s="114"/>
      <c r="Z84" s="142" t="s">
        <v>124</v>
      </c>
      <c r="AB84" s="142" t="s">
        <v>348</v>
      </c>
    </row>
    <row r="85" spans="1:28" ht="15.75">
      <c r="A85" s="111">
        <v>40</v>
      </c>
      <c r="B85" s="111">
        <v>0</v>
      </c>
      <c r="C85" s="111">
        <v>0</v>
      </c>
      <c r="D85" s="112" t="s">
        <v>220</v>
      </c>
      <c r="E85" s="111" t="s">
        <v>99</v>
      </c>
      <c r="F85" s="111">
        <v>2</v>
      </c>
      <c r="G85" s="136"/>
      <c r="H85" s="290"/>
      <c r="I85" s="113"/>
      <c r="J85" s="113"/>
      <c r="K85" s="113"/>
      <c r="L85" s="113"/>
      <c r="M85" s="113"/>
      <c r="N85" s="113"/>
      <c r="O85" s="113"/>
      <c r="P85" s="113"/>
      <c r="Q85" s="114"/>
      <c r="R85" s="113" t="e">
        <f>ROUND(AVERAGE(H85:P85),2)</f>
        <v>#DIV/0!</v>
      </c>
      <c r="S85" s="114"/>
      <c r="T85" s="113" t="e">
        <f>SUM(R85*F85)</f>
        <v>#DIV/0!</v>
      </c>
      <c r="V85" s="223"/>
      <c r="X85" s="224">
        <v>0.2</v>
      </c>
      <c r="Y85" s="117"/>
      <c r="Z85" s="161" t="e">
        <f>X85*T85</f>
        <v>#DIV/0!</v>
      </c>
      <c r="AB85" s="161" t="e">
        <f t="shared" ref="AB85" si="38">Z85/12</f>
        <v>#DIV/0!</v>
      </c>
    </row>
    <row r="86" spans="1:28" ht="38.25">
      <c r="A86" s="115" t="s">
        <v>114</v>
      </c>
      <c r="B86" s="115" t="s">
        <v>115</v>
      </c>
      <c r="C86" s="115" t="s">
        <v>116</v>
      </c>
      <c r="D86" s="115" t="s">
        <v>98</v>
      </c>
      <c r="E86" s="115" t="s">
        <v>117</v>
      </c>
      <c r="F86" s="115" t="s">
        <v>100</v>
      </c>
      <c r="G86" s="136"/>
      <c r="H86" s="289"/>
      <c r="I86" s="110"/>
      <c r="J86" s="110"/>
      <c r="K86" s="110"/>
      <c r="L86" s="110"/>
      <c r="M86" s="110"/>
      <c r="N86" s="110"/>
      <c r="O86" s="110"/>
      <c r="P86" s="110"/>
      <c r="Q86" s="114"/>
      <c r="R86" s="116" t="s">
        <v>181</v>
      </c>
      <c r="S86" s="114"/>
      <c r="T86" s="116" t="s">
        <v>193</v>
      </c>
      <c r="V86" s="155" t="s">
        <v>262</v>
      </c>
      <c r="X86" s="142" t="s">
        <v>123</v>
      </c>
      <c r="Y86" s="114"/>
      <c r="Z86" s="142" t="s">
        <v>124</v>
      </c>
      <c r="AB86" s="142" t="s">
        <v>348</v>
      </c>
    </row>
    <row r="87" spans="1:28" s="163" customFormat="1" ht="15.75">
      <c r="A87" s="111">
        <v>41</v>
      </c>
      <c r="B87" s="111">
        <v>0</v>
      </c>
      <c r="C87" s="111">
        <v>0</v>
      </c>
      <c r="D87" s="112" t="s">
        <v>219</v>
      </c>
      <c r="E87" s="111" t="s">
        <v>99</v>
      </c>
      <c r="F87" s="111">
        <v>1</v>
      </c>
      <c r="G87" s="136"/>
      <c r="H87" s="290"/>
      <c r="I87" s="113"/>
      <c r="J87" s="113"/>
      <c r="K87" s="113"/>
      <c r="L87" s="113"/>
      <c r="M87" s="113"/>
      <c r="N87" s="113"/>
      <c r="O87" s="113"/>
      <c r="P87" s="113"/>
      <c r="Q87" s="117"/>
      <c r="R87" s="113" t="e">
        <f>ROUND(AVERAGE(H87:P87),2)</f>
        <v>#DIV/0!</v>
      </c>
      <c r="S87" s="117"/>
      <c r="T87" s="113" t="e">
        <f>SUM(R87*F87)</f>
        <v>#DIV/0!</v>
      </c>
      <c r="V87" s="223"/>
      <c r="X87" s="224">
        <v>0.2</v>
      </c>
      <c r="Y87" s="117"/>
      <c r="Z87" s="161" t="e">
        <f>X87*T87</f>
        <v>#DIV/0!</v>
      </c>
      <c r="AA87" s="79"/>
      <c r="AB87" s="161" t="e">
        <f t="shared" ref="AB87" si="39">Z87/12</f>
        <v>#DIV/0!</v>
      </c>
    </row>
    <row r="88" spans="1:28" ht="38.25">
      <c r="A88" s="115" t="s">
        <v>114</v>
      </c>
      <c r="B88" s="115" t="s">
        <v>115</v>
      </c>
      <c r="C88" s="115" t="s">
        <v>116</v>
      </c>
      <c r="D88" s="115" t="s">
        <v>98</v>
      </c>
      <c r="E88" s="115" t="s">
        <v>117</v>
      </c>
      <c r="F88" s="115" t="s">
        <v>100</v>
      </c>
      <c r="G88" s="136"/>
      <c r="H88" s="289"/>
      <c r="I88" s="110"/>
      <c r="J88" s="110"/>
      <c r="K88" s="110"/>
      <c r="L88" s="110"/>
      <c r="M88" s="110"/>
      <c r="N88" s="110"/>
      <c r="O88" s="110"/>
      <c r="P88" s="110"/>
      <c r="Q88" s="114"/>
      <c r="R88" s="116" t="s">
        <v>181</v>
      </c>
      <c r="S88" s="114"/>
      <c r="T88" s="116" t="s">
        <v>193</v>
      </c>
      <c r="V88" s="155" t="s">
        <v>262</v>
      </c>
      <c r="X88" s="142" t="s">
        <v>123</v>
      </c>
      <c r="Y88" s="114"/>
      <c r="Z88" s="142" t="s">
        <v>124</v>
      </c>
      <c r="AB88" s="142" t="s">
        <v>348</v>
      </c>
    </row>
    <row r="89" spans="1:28" s="163" customFormat="1" ht="15.75">
      <c r="A89" s="111">
        <v>42</v>
      </c>
      <c r="B89" s="111">
        <v>0</v>
      </c>
      <c r="C89" s="111">
        <v>0</v>
      </c>
      <c r="D89" s="112" t="s">
        <v>218</v>
      </c>
      <c r="E89" s="111" t="s">
        <v>99</v>
      </c>
      <c r="F89" s="111">
        <v>1</v>
      </c>
      <c r="G89" s="136"/>
      <c r="H89" s="290"/>
      <c r="I89" s="113"/>
      <c r="J89" s="113"/>
      <c r="K89" s="113"/>
      <c r="L89" s="113"/>
      <c r="M89" s="113"/>
      <c r="N89" s="113"/>
      <c r="O89" s="113"/>
      <c r="P89" s="113"/>
      <c r="Q89" s="117"/>
      <c r="R89" s="113" t="e">
        <f>ROUND(AVERAGE(H89:P89),2)</f>
        <v>#DIV/0!</v>
      </c>
      <c r="S89" s="117"/>
      <c r="T89" s="113" t="e">
        <f>SUM(R89*F89)</f>
        <v>#DIV/0!</v>
      </c>
      <c r="V89" s="223"/>
      <c r="X89" s="224">
        <v>0.2</v>
      </c>
      <c r="Y89" s="117"/>
      <c r="Z89" s="161" t="e">
        <f>X89*T89</f>
        <v>#DIV/0!</v>
      </c>
      <c r="AA89" s="79"/>
      <c r="AB89" s="161" t="e">
        <f t="shared" ref="AB89" si="40">Z89/12</f>
        <v>#DIV/0!</v>
      </c>
    </row>
    <row r="90" spans="1:28" ht="38.25">
      <c r="A90" s="115" t="s">
        <v>114</v>
      </c>
      <c r="B90" s="115" t="s">
        <v>115</v>
      </c>
      <c r="C90" s="115" t="s">
        <v>116</v>
      </c>
      <c r="D90" s="115" t="s">
        <v>98</v>
      </c>
      <c r="E90" s="115" t="s">
        <v>117</v>
      </c>
      <c r="F90" s="115" t="s">
        <v>100</v>
      </c>
      <c r="G90" s="136"/>
      <c r="H90" s="289"/>
      <c r="I90" s="110"/>
      <c r="J90" s="110"/>
      <c r="K90" s="110"/>
      <c r="L90" s="110"/>
      <c r="M90" s="110"/>
      <c r="N90" s="110"/>
      <c r="O90" s="110"/>
      <c r="P90" s="110"/>
      <c r="Q90" s="114"/>
      <c r="R90" s="116" t="s">
        <v>181</v>
      </c>
      <c r="S90" s="114"/>
      <c r="T90" s="116" t="s">
        <v>193</v>
      </c>
      <c r="V90" s="155" t="s">
        <v>262</v>
      </c>
      <c r="X90" s="142" t="s">
        <v>123</v>
      </c>
      <c r="Y90" s="114"/>
      <c r="Z90" s="142" t="s">
        <v>124</v>
      </c>
      <c r="AB90" s="142" t="s">
        <v>348</v>
      </c>
    </row>
    <row r="91" spans="1:28" ht="15.75">
      <c r="A91" s="111">
        <v>43</v>
      </c>
      <c r="B91" s="111">
        <v>0</v>
      </c>
      <c r="C91" s="111">
        <v>0</v>
      </c>
      <c r="D91" s="112" t="s">
        <v>217</v>
      </c>
      <c r="E91" s="111" t="s">
        <v>99</v>
      </c>
      <c r="F91" s="111">
        <v>1</v>
      </c>
      <c r="G91" s="136"/>
      <c r="H91" s="290"/>
      <c r="I91" s="113"/>
      <c r="J91" s="113"/>
      <c r="K91" s="113"/>
      <c r="L91" s="113"/>
      <c r="M91" s="113"/>
      <c r="N91" s="113"/>
      <c r="O91" s="113"/>
      <c r="P91" s="113"/>
      <c r="Q91" s="114"/>
      <c r="R91" s="113" t="e">
        <f>ROUND(AVERAGE(H91:P91),2)</f>
        <v>#DIV/0!</v>
      </c>
      <c r="S91" s="114"/>
      <c r="T91" s="113" t="e">
        <f>SUM(R91*F91)</f>
        <v>#DIV/0!</v>
      </c>
      <c r="V91" s="223"/>
      <c r="X91" s="224">
        <v>0.2</v>
      </c>
      <c r="Y91" s="117"/>
      <c r="Z91" s="161" t="e">
        <f>X91*T91</f>
        <v>#DIV/0!</v>
      </c>
      <c r="AB91" s="161" t="e">
        <f t="shared" ref="AB91" si="41">Z91/12</f>
        <v>#DIV/0!</v>
      </c>
    </row>
    <row r="92" spans="1:28" ht="38.25">
      <c r="A92" s="115" t="s">
        <v>114</v>
      </c>
      <c r="B92" s="115" t="s">
        <v>115</v>
      </c>
      <c r="C92" s="115" t="s">
        <v>116</v>
      </c>
      <c r="D92" s="115" t="s">
        <v>98</v>
      </c>
      <c r="E92" s="115" t="s">
        <v>117</v>
      </c>
      <c r="F92" s="115" t="s">
        <v>100</v>
      </c>
      <c r="G92" s="136"/>
      <c r="H92" s="289"/>
      <c r="I92" s="110"/>
      <c r="J92" s="110"/>
      <c r="K92" s="110"/>
      <c r="L92" s="110"/>
      <c r="M92" s="110"/>
      <c r="N92" s="110"/>
      <c r="O92" s="110"/>
      <c r="P92" s="110"/>
      <c r="Q92" s="114"/>
      <c r="R92" s="116" t="s">
        <v>181</v>
      </c>
      <c r="S92" s="114"/>
      <c r="T92" s="116" t="s">
        <v>193</v>
      </c>
      <c r="V92" s="155" t="s">
        <v>262</v>
      </c>
      <c r="X92" s="142" t="s">
        <v>123</v>
      </c>
      <c r="Y92" s="114"/>
      <c r="Z92" s="142" t="s">
        <v>124</v>
      </c>
      <c r="AB92" s="142" t="s">
        <v>348</v>
      </c>
    </row>
    <row r="93" spans="1:28" s="163" customFormat="1" ht="15.75">
      <c r="A93" s="111">
        <v>44</v>
      </c>
      <c r="B93" s="111">
        <v>0</v>
      </c>
      <c r="C93" s="111">
        <v>0</v>
      </c>
      <c r="D93" s="112" t="s">
        <v>216</v>
      </c>
      <c r="E93" s="111" t="s">
        <v>99</v>
      </c>
      <c r="F93" s="111">
        <v>1</v>
      </c>
      <c r="G93" s="136"/>
      <c r="H93" s="290"/>
      <c r="I93" s="113"/>
      <c r="J93" s="113"/>
      <c r="K93" s="113"/>
      <c r="L93" s="113"/>
      <c r="M93" s="113"/>
      <c r="N93" s="113"/>
      <c r="O93" s="113"/>
      <c r="P93" s="113"/>
      <c r="Q93" s="117"/>
      <c r="R93" s="113" t="e">
        <f>ROUND(AVERAGE(H93:P93),2)</f>
        <v>#DIV/0!</v>
      </c>
      <c r="S93" s="117"/>
      <c r="T93" s="113" t="e">
        <f>SUM(R93*F93)</f>
        <v>#DIV/0!</v>
      </c>
      <c r="V93" s="223"/>
      <c r="X93" s="224">
        <v>0.2</v>
      </c>
      <c r="Y93" s="117"/>
      <c r="Z93" s="161" t="e">
        <f>X93*T93</f>
        <v>#DIV/0!</v>
      </c>
      <c r="AA93" s="79"/>
      <c r="AB93" s="161" t="e">
        <f t="shared" ref="AB93" si="42">Z93/12</f>
        <v>#DIV/0!</v>
      </c>
    </row>
    <row r="94" spans="1:28" ht="38.25">
      <c r="A94" s="115" t="s">
        <v>114</v>
      </c>
      <c r="B94" s="115" t="s">
        <v>115</v>
      </c>
      <c r="C94" s="115" t="s">
        <v>116</v>
      </c>
      <c r="D94" s="115" t="s">
        <v>98</v>
      </c>
      <c r="E94" s="115" t="s">
        <v>117</v>
      </c>
      <c r="F94" s="115" t="s">
        <v>100</v>
      </c>
      <c r="G94" s="136"/>
      <c r="H94" s="289"/>
      <c r="I94" s="110"/>
      <c r="J94" s="110"/>
      <c r="K94" s="110"/>
      <c r="L94" s="110"/>
      <c r="M94" s="110"/>
      <c r="N94" s="110"/>
      <c r="O94" s="110"/>
      <c r="P94" s="110"/>
      <c r="Q94" s="114"/>
      <c r="R94" s="116" t="s">
        <v>181</v>
      </c>
      <c r="S94" s="114"/>
      <c r="T94" s="116" t="s">
        <v>193</v>
      </c>
      <c r="V94" s="155" t="s">
        <v>262</v>
      </c>
      <c r="X94" s="142" t="s">
        <v>123</v>
      </c>
      <c r="Y94" s="114"/>
      <c r="Z94" s="142" t="s">
        <v>124</v>
      </c>
      <c r="AB94" s="142" t="s">
        <v>348</v>
      </c>
    </row>
    <row r="95" spans="1:28" s="174" customFormat="1" ht="51">
      <c r="A95" s="171">
        <v>45</v>
      </c>
      <c r="B95" s="171"/>
      <c r="C95" s="171"/>
      <c r="D95" s="172" t="s">
        <v>321</v>
      </c>
      <c r="E95" s="171" t="s">
        <v>99</v>
      </c>
      <c r="F95" s="171">
        <v>1</v>
      </c>
      <c r="G95" s="220"/>
      <c r="H95" s="292"/>
      <c r="I95" s="160"/>
      <c r="J95" s="160"/>
      <c r="K95" s="160"/>
      <c r="L95" s="160"/>
      <c r="M95" s="160"/>
      <c r="N95" s="160"/>
      <c r="O95" s="160"/>
      <c r="P95" s="160"/>
      <c r="Q95" s="221"/>
      <c r="R95" s="113" t="e">
        <f>ROUND(AVERAGE(H95:P95),2)</f>
        <v>#DIV/0!</v>
      </c>
      <c r="S95" s="221"/>
      <c r="T95" s="160" t="e">
        <f>SUM(R95*F95)</f>
        <v>#DIV/0!</v>
      </c>
      <c r="V95" s="223"/>
      <c r="X95" s="224">
        <v>0.2</v>
      </c>
      <c r="Y95" s="117"/>
      <c r="Z95" s="161" t="e">
        <f>X95*T95</f>
        <v>#DIV/0!</v>
      </c>
      <c r="AA95" s="79"/>
      <c r="AB95" s="161" t="e">
        <f t="shared" ref="AB95" si="43">Z95/12</f>
        <v>#DIV/0!</v>
      </c>
    </row>
    <row r="96" spans="1:28" ht="38.25">
      <c r="A96" s="115" t="s">
        <v>114</v>
      </c>
      <c r="B96" s="115" t="s">
        <v>115</v>
      </c>
      <c r="C96" s="115" t="s">
        <v>116</v>
      </c>
      <c r="D96" s="115" t="s">
        <v>98</v>
      </c>
      <c r="E96" s="115" t="s">
        <v>117</v>
      </c>
      <c r="F96" s="115" t="s">
        <v>100</v>
      </c>
      <c r="G96" s="136"/>
      <c r="H96" s="289"/>
      <c r="I96" s="110"/>
      <c r="J96" s="110"/>
      <c r="K96" s="110"/>
      <c r="L96" s="110"/>
      <c r="M96" s="110"/>
      <c r="N96" s="110"/>
      <c r="O96" s="110"/>
      <c r="P96" s="110"/>
      <c r="Q96" s="114"/>
      <c r="R96" s="116" t="s">
        <v>181</v>
      </c>
      <c r="S96" s="114"/>
      <c r="T96" s="116" t="s">
        <v>193</v>
      </c>
      <c r="V96" s="155" t="s">
        <v>262</v>
      </c>
      <c r="X96" s="142" t="s">
        <v>123</v>
      </c>
      <c r="Y96" s="114"/>
      <c r="Z96" s="142" t="s">
        <v>124</v>
      </c>
      <c r="AB96" s="142" t="s">
        <v>348</v>
      </c>
    </row>
    <row r="97" spans="1:28" s="174" customFormat="1" ht="294.75" customHeight="1">
      <c r="A97" s="171">
        <v>46</v>
      </c>
      <c r="B97" s="171"/>
      <c r="C97" s="171"/>
      <c r="D97" s="172" t="s">
        <v>322</v>
      </c>
      <c r="E97" s="171" t="s">
        <v>99</v>
      </c>
      <c r="F97" s="171">
        <v>1</v>
      </c>
      <c r="G97" s="220"/>
      <c r="H97" s="292"/>
      <c r="I97" s="160"/>
      <c r="J97" s="160"/>
      <c r="K97" s="160"/>
      <c r="L97" s="160"/>
      <c r="M97" s="160"/>
      <c r="N97" s="160"/>
      <c r="O97" s="160"/>
      <c r="P97" s="160"/>
      <c r="Q97" s="221"/>
      <c r="R97" s="113" t="e">
        <f>ROUND(AVERAGE(H97:P97),2)</f>
        <v>#DIV/0!</v>
      </c>
      <c r="S97" s="221"/>
      <c r="T97" s="160" t="e">
        <f>SUM(R97*F97)</f>
        <v>#DIV/0!</v>
      </c>
      <c r="V97" s="223"/>
      <c r="X97" s="224">
        <v>0.2</v>
      </c>
      <c r="Y97" s="117"/>
      <c r="Z97" s="161" t="e">
        <f>X97*T97</f>
        <v>#DIV/0!</v>
      </c>
      <c r="AA97" s="79"/>
      <c r="AB97" s="161" t="e">
        <f t="shared" ref="AB97" si="44">Z97/12</f>
        <v>#DIV/0!</v>
      </c>
    </row>
    <row r="98" spans="1:28" ht="38.25">
      <c r="A98" s="115" t="s">
        <v>114</v>
      </c>
      <c r="B98" s="115" t="s">
        <v>115</v>
      </c>
      <c r="C98" s="115" t="s">
        <v>116</v>
      </c>
      <c r="D98" s="115" t="s">
        <v>98</v>
      </c>
      <c r="E98" s="115" t="s">
        <v>117</v>
      </c>
      <c r="F98" s="115" t="s">
        <v>100</v>
      </c>
      <c r="G98" s="136"/>
      <c r="H98" s="289"/>
      <c r="I98" s="110"/>
      <c r="J98" s="110"/>
      <c r="K98" s="110"/>
      <c r="L98" s="110"/>
      <c r="M98" s="110"/>
      <c r="N98" s="110"/>
      <c r="O98" s="110"/>
      <c r="P98" s="110"/>
      <c r="Q98" s="114"/>
      <c r="R98" s="116" t="s">
        <v>181</v>
      </c>
      <c r="S98" s="114"/>
      <c r="T98" s="116" t="s">
        <v>193</v>
      </c>
      <c r="V98" s="155" t="s">
        <v>262</v>
      </c>
      <c r="X98" s="142" t="s">
        <v>123</v>
      </c>
      <c r="Y98" s="114"/>
      <c r="Z98" s="142" t="s">
        <v>124</v>
      </c>
      <c r="AB98" s="142" t="s">
        <v>348</v>
      </c>
    </row>
    <row r="99" spans="1:28" s="174" customFormat="1" ht="307.5" customHeight="1">
      <c r="A99" s="171">
        <v>47</v>
      </c>
      <c r="B99" s="171"/>
      <c r="C99" s="171"/>
      <c r="D99" s="172" t="s">
        <v>323</v>
      </c>
      <c r="E99" s="171" t="s">
        <v>99</v>
      </c>
      <c r="F99" s="171">
        <v>1</v>
      </c>
      <c r="G99" s="220"/>
      <c r="H99" s="292"/>
      <c r="I99" s="160"/>
      <c r="J99" s="160"/>
      <c r="K99" s="160"/>
      <c r="L99" s="160"/>
      <c r="M99" s="160"/>
      <c r="N99" s="160"/>
      <c r="O99" s="160"/>
      <c r="P99" s="160"/>
      <c r="Q99" s="221"/>
      <c r="R99" s="113" t="e">
        <f>ROUND(AVERAGE(H99:P99),2)</f>
        <v>#DIV/0!</v>
      </c>
      <c r="S99" s="221"/>
      <c r="T99" s="160" t="e">
        <f>SUM(R99*F99)</f>
        <v>#DIV/0!</v>
      </c>
      <c r="V99" s="223"/>
      <c r="X99" s="224">
        <v>0.2</v>
      </c>
      <c r="Y99" s="117"/>
      <c r="Z99" s="161" t="e">
        <f>X99*T99</f>
        <v>#DIV/0!</v>
      </c>
      <c r="AA99" s="79"/>
      <c r="AB99" s="161" t="e">
        <f t="shared" ref="AB99" si="45">Z99/12</f>
        <v>#DIV/0!</v>
      </c>
    </row>
    <row r="100" spans="1:28" ht="38.25">
      <c r="A100" s="115" t="s">
        <v>114</v>
      </c>
      <c r="B100" s="115" t="s">
        <v>115</v>
      </c>
      <c r="C100" s="115" t="s">
        <v>116</v>
      </c>
      <c r="D100" s="115" t="s">
        <v>98</v>
      </c>
      <c r="E100" s="115" t="s">
        <v>117</v>
      </c>
      <c r="F100" s="115" t="s">
        <v>100</v>
      </c>
      <c r="G100" s="136"/>
      <c r="H100" s="289"/>
      <c r="I100" s="110"/>
      <c r="J100" s="110"/>
      <c r="K100" s="110"/>
      <c r="L100" s="110"/>
      <c r="M100" s="110"/>
      <c r="N100" s="110"/>
      <c r="O100" s="110"/>
      <c r="P100" s="110"/>
      <c r="Q100" s="114"/>
      <c r="R100" s="116" t="s">
        <v>181</v>
      </c>
      <c r="S100" s="114"/>
      <c r="T100" s="116" t="s">
        <v>193</v>
      </c>
      <c r="V100" s="155" t="s">
        <v>262</v>
      </c>
      <c r="X100" s="142" t="s">
        <v>123</v>
      </c>
      <c r="Y100" s="114"/>
      <c r="Z100" s="142" t="s">
        <v>124</v>
      </c>
      <c r="AB100" s="142" t="s">
        <v>348</v>
      </c>
    </row>
    <row r="101" spans="1:28" s="163" customFormat="1" ht="15.75">
      <c r="A101" s="111">
        <v>48</v>
      </c>
      <c r="B101" s="111"/>
      <c r="C101" s="111"/>
      <c r="D101" s="112" t="s">
        <v>213</v>
      </c>
      <c r="E101" s="111" t="s">
        <v>99</v>
      </c>
      <c r="F101" s="111">
        <v>2</v>
      </c>
      <c r="G101" s="136"/>
      <c r="H101" s="290"/>
      <c r="I101" s="113"/>
      <c r="J101" s="113"/>
      <c r="K101" s="113"/>
      <c r="L101" s="113"/>
      <c r="M101" s="113"/>
      <c r="N101" s="113"/>
      <c r="O101" s="113"/>
      <c r="P101" s="113"/>
      <c r="Q101" s="117"/>
      <c r="R101" s="113" t="e">
        <f>ROUND(AVERAGE(H101:P101),2)</f>
        <v>#DIV/0!</v>
      </c>
      <c r="S101" s="117"/>
      <c r="T101" s="113" t="e">
        <f>SUM(R101*F101)</f>
        <v>#DIV/0!</v>
      </c>
      <c r="V101" s="223"/>
      <c r="X101" s="224">
        <v>0.2</v>
      </c>
      <c r="Y101" s="117"/>
      <c r="Z101" s="161" t="e">
        <f>X101*T101</f>
        <v>#DIV/0!</v>
      </c>
      <c r="AA101" s="79"/>
      <c r="AB101" s="161" t="e">
        <f t="shared" ref="AB101" si="46">Z101/12</f>
        <v>#DIV/0!</v>
      </c>
    </row>
    <row r="102" spans="1:28" ht="38.25">
      <c r="A102" s="115" t="s">
        <v>114</v>
      </c>
      <c r="B102" s="115" t="s">
        <v>115</v>
      </c>
      <c r="C102" s="115" t="s">
        <v>116</v>
      </c>
      <c r="D102" s="115" t="s">
        <v>98</v>
      </c>
      <c r="E102" s="115" t="s">
        <v>117</v>
      </c>
      <c r="F102" s="115" t="s">
        <v>100</v>
      </c>
      <c r="G102" s="136"/>
      <c r="H102" s="289"/>
      <c r="I102" s="110"/>
      <c r="J102" s="110"/>
      <c r="K102" s="110"/>
      <c r="L102" s="110"/>
      <c r="M102" s="110"/>
      <c r="N102" s="110"/>
      <c r="O102" s="110"/>
      <c r="P102" s="110"/>
      <c r="Q102" s="114"/>
      <c r="R102" s="116" t="s">
        <v>181</v>
      </c>
      <c r="S102" s="114"/>
      <c r="T102" s="116" t="s">
        <v>193</v>
      </c>
      <c r="V102" s="155" t="s">
        <v>262</v>
      </c>
      <c r="X102" s="142" t="s">
        <v>123</v>
      </c>
      <c r="Y102" s="114"/>
      <c r="Z102" s="142" t="s">
        <v>124</v>
      </c>
      <c r="AB102" s="142" t="s">
        <v>348</v>
      </c>
    </row>
    <row r="103" spans="1:28" s="174" customFormat="1" ht="15.75">
      <c r="A103" s="171">
        <v>49</v>
      </c>
      <c r="B103" s="171"/>
      <c r="C103" s="171"/>
      <c r="D103" s="172" t="s">
        <v>214</v>
      </c>
      <c r="E103" s="171" t="s">
        <v>99</v>
      </c>
      <c r="F103" s="171">
        <v>1</v>
      </c>
      <c r="G103" s="220"/>
      <c r="H103" s="292"/>
      <c r="I103" s="160"/>
      <c r="J103" s="160"/>
      <c r="K103" s="160"/>
      <c r="L103" s="160"/>
      <c r="M103" s="160"/>
      <c r="N103" s="160"/>
      <c r="O103" s="160"/>
      <c r="P103" s="160"/>
      <c r="Q103" s="221"/>
      <c r="R103" s="113" t="e">
        <f>ROUND(AVERAGE(H103:P103),2)</f>
        <v>#DIV/0!</v>
      </c>
      <c r="S103" s="221"/>
      <c r="T103" s="160" t="e">
        <f>SUM(R103*F103)</f>
        <v>#DIV/0!</v>
      </c>
      <c r="V103" s="223"/>
      <c r="X103" s="224">
        <v>0.2</v>
      </c>
      <c r="Y103" s="117"/>
      <c r="Z103" s="161" t="e">
        <f>X103*T103</f>
        <v>#DIV/0!</v>
      </c>
      <c r="AA103" s="79"/>
      <c r="AB103" s="161" t="e">
        <f t="shared" ref="AB103" si="47">Z103/12</f>
        <v>#DIV/0!</v>
      </c>
    </row>
    <row r="104" spans="1:28" ht="38.25">
      <c r="A104" s="115" t="s">
        <v>114</v>
      </c>
      <c r="B104" s="115" t="s">
        <v>115</v>
      </c>
      <c r="C104" s="115" t="s">
        <v>116</v>
      </c>
      <c r="D104" s="115" t="s">
        <v>98</v>
      </c>
      <c r="E104" s="115" t="s">
        <v>117</v>
      </c>
      <c r="F104" s="115" t="s">
        <v>100</v>
      </c>
      <c r="G104" s="136"/>
      <c r="H104" s="291"/>
      <c r="I104" s="146"/>
      <c r="J104" s="146"/>
      <c r="K104" s="146"/>
      <c r="L104" s="146"/>
      <c r="M104" s="146"/>
      <c r="N104" s="146"/>
      <c r="O104" s="146"/>
      <c r="P104" s="146"/>
      <c r="Q104" s="114"/>
      <c r="R104" s="116" t="s">
        <v>181</v>
      </c>
      <c r="S104" s="114"/>
      <c r="T104" s="116" t="s">
        <v>193</v>
      </c>
      <c r="V104" s="155" t="s">
        <v>262</v>
      </c>
      <c r="X104" s="142" t="s">
        <v>123</v>
      </c>
      <c r="Y104" s="114"/>
      <c r="Z104" s="142" t="s">
        <v>124</v>
      </c>
      <c r="AB104" s="142" t="s">
        <v>348</v>
      </c>
    </row>
    <row r="105" spans="1:28" s="163" customFormat="1" ht="15.75">
      <c r="A105" s="111">
        <v>50</v>
      </c>
      <c r="B105" s="111"/>
      <c r="C105" s="111"/>
      <c r="D105" s="112" t="s">
        <v>215</v>
      </c>
      <c r="E105" s="111" t="s">
        <v>99</v>
      </c>
      <c r="F105" s="111">
        <v>1</v>
      </c>
      <c r="G105" s="136"/>
      <c r="H105" s="290"/>
      <c r="I105" s="113"/>
      <c r="J105" s="113"/>
      <c r="K105" s="113"/>
      <c r="L105" s="113"/>
      <c r="M105" s="113"/>
      <c r="N105" s="113"/>
      <c r="O105" s="113"/>
      <c r="P105" s="113"/>
      <c r="Q105" s="117"/>
      <c r="R105" s="113" t="e">
        <f>ROUND(AVERAGE(H105:P105),2)</f>
        <v>#DIV/0!</v>
      </c>
      <c r="S105" s="117"/>
      <c r="T105" s="113" t="e">
        <f>SUM(R105*F105)</f>
        <v>#DIV/0!</v>
      </c>
      <c r="V105" s="223"/>
      <c r="X105" s="224">
        <v>0.2</v>
      </c>
      <c r="Y105" s="117"/>
      <c r="Z105" s="161" t="e">
        <f>X105*T105</f>
        <v>#DIV/0!</v>
      </c>
      <c r="AA105" s="79"/>
      <c r="AB105" s="161" t="e">
        <f t="shared" ref="AB105" si="48">Z105/12</f>
        <v>#DIV/0!</v>
      </c>
    </row>
    <row r="106" spans="1:28" ht="38.25">
      <c r="A106" s="115" t="s">
        <v>114</v>
      </c>
      <c r="B106" s="115" t="s">
        <v>115</v>
      </c>
      <c r="C106" s="115" t="s">
        <v>116</v>
      </c>
      <c r="D106" s="115" t="s">
        <v>98</v>
      </c>
      <c r="E106" s="115" t="s">
        <v>117</v>
      </c>
      <c r="F106" s="115" t="s">
        <v>100</v>
      </c>
      <c r="G106" s="136"/>
      <c r="H106" s="289"/>
      <c r="I106" s="110"/>
      <c r="J106" s="110"/>
      <c r="K106" s="110"/>
      <c r="L106" s="110"/>
      <c r="M106" s="110"/>
      <c r="N106" s="110"/>
      <c r="O106" s="110"/>
      <c r="P106" s="110"/>
      <c r="Q106" s="114"/>
      <c r="R106" s="116" t="s">
        <v>181</v>
      </c>
      <c r="S106" s="114"/>
      <c r="T106" s="116" t="s">
        <v>193</v>
      </c>
      <c r="V106" s="155" t="s">
        <v>262</v>
      </c>
      <c r="X106" s="142" t="s">
        <v>123</v>
      </c>
      <c r="Y106" s="114"/>
      <c r="Z106" s="142" t="s">
        <v>124</v>
      </c>
      <c r="AB106" s="142" t="s">
        <v>348</v>
      </c>
    </row>
    <row r="107" spans="1:28" s="163" customFormat="1" ht="15.75">
      <c r="A107" s="298">
        <v>51</v>
      </c>
      <c r="B107" s="298"/>
      <c r="C107" s="298"/>
      <c r="D107" s="299" t="s">
        <v>316</v>
      </c>
      <c r="E107" s="298" t="s">
        <v>99</v>
      </c>
      <c r="F107" s="298">
        <v>1</v>
      </c>
      <c r="G107" s="136"/>
      <c r="H107" s="300"/>
      <c r="I107" s="300"/>
      <c r="J107" s="300"/>
      <c r="K107" s="300"/>
      <c r="L107" s="300"/>
      <c r="M107" s="300"/>
      <c r="N107" s="300"/>
      <c r="O107" s="300"/>
      <c r="P107" s="300"/>
      <c r="Q107" s="117"/>
      <c r="R107" s="300" t="e">
        <f>ROUND(AVERAGE(H107:P107),2)</f>
        <v>#DIV/0!</v>
      </c>
      <c r="S107" s="297"/>
      <c r="T107" s="300" t="e">
        <f>SUM(R107*F107)</f>
        <v>#DIV/0!</v>
      </c>
      <c r="V107" s="223"/>
      <c r="X107" s="224">
        <v>0.2</v>
      </c>
      <c r="Y107" s="117"/>
      <c r="Z107" s="161" t="e">
        <f>X107*T107</f>
        <v>#DIV/0!</v>
      </c>
      <c r="AA107" s="79"/>
      <c r="AB107" s="161" t="e">
        <f t="shared" ref="AB107" si="49">Z107/12</f>
        <v>#DIV/0!</v>
      </c>
    </row>
    <row r="108" spans="1:28" s="130" customFormat="1" ht="25.5" customHeight="1" thickBot="1">
      <c r="A108" s="301"/>
      <c r="B108" s="301"/>
      <c r="C108" s="301"/>
      <c r="D108" s="301"/>
      <c r="E108" s="301"/>
      <c r="F108" s="301"/>
      <c r="G108" s="302"/>
      <c r="H108" s="303"/>
      <c r="I108" s="303"/>
      <c r="J108" s="303"/>
      <c r="K108" s="303"/>
      <c r="L108" s="303"/>
      <c r="M108" s="303"/>
      <c r="N108" s="303"/>
      <c r="O108" s="303"/>
      <c r="P108" s="303"/>
      <c r="Q108" s="304"/>
      <c r="R108" s="303"/>
      <c r="S108" s="304"/>
      <c r="T108" s="303"/>
      <c r="U108" s="170"/>
      <c r="V108" s="170"/>
      <c r="W108" s="170"/>
      <c r="X108" s="170"/>
      <c r="Y108" s="170"/>
      <c r="Z108" s="170"/>
      <c r="AA108" s="170"/>
      <c r="AB108" s="170"/>
    </row>
    <row r="109" spans="1:28" ht="24" customHeight="1" thickTop="1" thickBot="1">
      <c r="A109" s="363" t="s">
        <v>212</v>
      </c>
      <c r="B109" s="363"/>
      <c r="C109" s="363"/>
      <c r="D109" s="363"/>
      <c r="E109" s="363"/>
      <c r="F109" s="363"/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63"/>
      <c r="R109" s="363"/>
      <c r="S109" s="363"/>
      <c r="T109" s="363"/>
      <c r="U109" s="296"/>
      <c r="V109" s="296"/>
      <c r="W109" s="296"/>
      <c r="X109" s="296"/>
      <c r="Y109" s="148"/>
      <c r="Z109" s="148"/>
      <c r="AA109" s="148"/>
      <c r="AB109" s="148"/>
    </row>
    <row r="110" spans="1:28" ht="12.75" customHeight="1" thickTop="1">
      <c r="A110" s="81"/>
      <c r="B110" s="81"/>
      <c r="C110" s="81"/>
      <c r="D110" s="82"/>
      <c r="E110" s="81"/>
      <c r="F110" s="81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</row>
    <row r="111" spans="1:28" ht="34.5" customHeight="1">
      <c r="A111" s="106"/>
      <c r="B111" s="106"/>
      <c r="C111" s="106"/>
      <c r="D111" s="133"/>
      <c r="E111" s="108"/>
      <c r="F111" s="108"/>
      <c r="G111" s="132"/>
      <c r="H111" s="362" t="s">
        <v>189</v>
      </c>
      <c r="I111" s="362"/>
      <c r="J111" s="362" t="s">
        <v>190</v>
      </c>
      <c r="K111" s="362"/>
      <c r="L111" s="362" t="s">
        <v>191</v>
      </c>
      <c r="M111" s="362"/>
      <c r="N111" s="362"/>
      <c r="O111" s="362" t="s">
        <v>192</v>
      </c>
      <c r="P111" s="362"/>
      <c r="Q111" s="132"/>
      <c r="R111" s="132"/>
      <c r="S111" s="132"/>
      <c r="T111" s="132"/>
    </row>
    <row r="112" spans="1:28" ht="38.25">
      <c r="A112" s="144" t="s">
        <v>114</v>
      </c>
      <c r="B112" s="144" t="s">
        <v>115</v>
      </c>
      <c r="C112" s="144" t="s">
        <v>116</v>
      </c>
      <c r="D112" s="144" t="s">
        <v>98</v>
      </c>
      <c r="E112" s="144" t="s">
        <v>117</v>
      </c>
      <c r="F112" s="144" t="s">
        <v>100</v>
      </c>
      <c r="G112" s="136"/>
      <c r="H112" s="295"/>
      <c r="I112" s="143"/>
      <c r="J112" s="143"/>
      <c r="K112" s="143"/>
      <c r="L112" s="143"/>
      <c r="M112" s="143"/>
      <c r="N112" s="143"/>
      <c r="O112" s="143"/>
      <c r="P112" s="143"/>
      <c r="Q112" s="114"/>
      <c r="R112" s="142" t="s">
        <v>181</v>
      </c>
      <c r="S112" s="114"/>
      <c r="T112" s="142" t="s">
        <v>193</v>
      </c>
      <c r="V112" s="155" t="s">
        <v>262</v>
      </c>
      <c r="X112" s="142" t="s">
        <v>123</v>
      </c>
      <c r="Y112" s="114"/>
      <c r="Z112" s="142" t="s">
        <v>124</v>
      </c>
      <c r="AB112" s="142" t="s">
        <v>348</v>
      </c>
    </row>
    <row r="113" spans="1:28" s="163" customFormat="1" ht="15.75">
      <c r="A113" s="111">
        <v>52</v>
      </c>
      <c r="B113" s="111">
        <v>0</v>
      </c>
      <c r="C113" s="111">
        <v>0</v>
      </c>
      <c r="D113" s="112" t="s">
        <v>211</v>
      </c>
      <c r="E113" s="111" t="s">
        <v>99</v>
      </c>
      <c r="F113" s="111">
        <v>3</v>
      </c>
      <c r="G113" s="136"/>
      <c r="H113" s="294"/>
      <c r="I113" s="113"/>
      <c r="J113" s="113"/>
      <c r="K113" s="113"/>
      <c r="L113" s="113"/>
      <c r="M113" s="113"/>
      <c r="N113" s="113"/>
      <c r="O113" s="113"/>
      <c r="P113" s="113"/>
      <c r="Q113" s="117"/>
      <c r="R113" s="113" t="e">
        <f>ROUND(AVERAGE(G113:P113),2)</f>
        <v>#DIV/0!</v>
      </c>
      <c r="S113" s="117"/>
      <c r="T113" s="113" t="e">
        <f>SUM(R113*F113)</f>
        <v>#DIV/0!</v>
      </c>
      <c r="V113" s="223"/>
      <c r="X113" s="224">
        <v>0.2</v>
      </c>
      <c r="Y113" s="117"/>
      <c r="Z113" s="161" t="e">
        <f>X113*T113</f>
        <v>#DIV/0!</v>
      </c>
      <c r="AA113" s="79"/>
      <c r="AB113" s="161" t="e">
        <f t="shared" ref="AB113" si="50">Z113/12</f>
        <v>#DIV/0!</v>
      </c>
    </row>
    <row r="114" spans="1:28" ht="38.25">
      <c r="A114" s="115" t="s">
        <v>114</v>
      </c>
      <c r="B114" s="115" t="s">
        <v>115</v>
      </c>
      <c r="C114" s="115" t="s">
        <v>116</v>
      </c>
      <c r="D114" s="115" t="s">
        <v>98</v>
      </c>
      <c r="E114" s="115" t="s">
        <v>117</v>
      </c>
      <c r="F114" s="115" t="s">
        <v>100</v>
      </c>
      <c r="G114" s="136"/>
      <c r="H114" s="293"/>
      <c r="I114" s="110"/>
      <c r="J114" s="110"/>
      <c r="K114" s="110"/>
      <c r="L114" s="110"/>
      <c r="M114" s="110"/>
      <c r="N114" s="110"/>
      <c r="O114" s="110"/>
      <c r="P114" s="110"/>
      <c r="Q114" s="114"/>
      <c r="R114" s="116" t="s">
        <v>181</v>
      </c>
      <c r="S114" s="114"/>
      <c r="T114" s="116" t="s">
        <v>193</v>
      </c>
      <c r="V114" s="155" t="s">
        <v>262</v>
      </c>
      <c r="X114" s="142" t="s">
        <v>123</v>
      </c>
      <c r="Y114" s="114"/>
      <c r="Z114" s="142" t="s">
        <v>124</v>
      </c>
      <c r="AB114" s="142" t="s">
        <v>348</v>
      </c>
    </row>
    <row r="115" spans="1:28" s="163" customFormat="1" ht="15.75">
      <c r="A115" s="111">
        <v>53</v>
      </c>
      <c r="B115" s="111">
        <v>0</v>
      </c>
      <c r="C115" s="111">
        <v>0</v>
      </c>
      <c r="D115" s="112" t="s">
        <v>210</v>
      </c>
      <c r="E115" s="111" t="s">
        <v>99</v>
      </c>
      <c r="F115" s="111">
        <v>3</v>
      </c>
      <c r="G115" s="136"/>
      <c r="H115" s="294"/>
      <c r="I115" s="113"/>
      <c r="J115" s="113"/>
      <c r="K115" s="113"/>
      <c r="L115" s="113"/>
      <c r="M115" s="113"/>
      <c r="N115" s="113"/>
      <c r="O115" s="113"/>
      <c r="P115" s="113"/>
      <c r="Q115" s="117"/>
      <c r="R115" s="113" t="e">
        <f>ROUND(AVERAGE(I115:P115),2)</f>
        <v>#DIV/0!</v>
      </c>
      <c r="S115" s="117"/>
      <c r="T115" s="113" t="e">
        <f>SUM(R115*F115)</f>
        <v>#DIV/0!</v>
      </c>
      <c r="V115" s="223"/>
      <c r="X115" s="224">
        <v>0.2</v>
      </c>
      <c r="Y115" s="117"/>
      <c r="Z115" s="161" t="e">
        <f>X115*T115</f>
        <v>#DIV/0!</v>
      </c>
      <c r="AA115" s="79"/>
      <c r="AB115" s="161" t="e">
        <f t="shared" ref="AB115" si="51">Z115/12</f>
        <v>#DIV/0!</v>
      </c>
    </row>
    <row r="116" spans="1:28" ht="38.25">
      <c r="A116" s="115" t="s">
        <v>114</v>
      </c>
      <c r="B116" s="115" t="s">
        <v>115</v>
      </c>
      <c r="C116" s="115" t="s">
        <v>116</v>
      </c>
      <c r="D116" s="115" t="s">
        <v>98</v>
      </c>
      <c r="E116" s="115" t="s">
        <v>117</v>
      </c>
      <c r="F116" s="115" t="s">
        <v>100</v>
      </c>
      <c r="G116" s="136"/>
      <c r="H116" s="293"/>
      <c r="I116" s="110"/>
      <c r="J116" s="110"/>
      <c r="K116" s="110"/>
      <c r="L116" s="110"/>
      <c r="M116" s="110"/>
      <c r="N116" s="110"/>
      <c r="O116" s="110"/>
      <c r="P116" s="110"/>
      <c r="Q116" s="114"/>
      <c r="R116" s="116" t="s">
        <v>181</v>
      </c>
      <c r="S116" s="114"/>
      <c r="T116" s="116" t="s">
        <v>193</v>
      </c>
      <c r="V116" s="155" t="s">
        <v>262</v>
      </c>
      <c r="X116" s="142" t="s">
        <v>123</v>
      </c>
      <c r="Y116" s="114"/>
      <c r="Z116" s="142" t="s">
        <v>124</v>
      </c>
      <c r="AB116" s="142" t="s">
        <v>348</v>
      </c>
    </row>
    <row r="117" spans="1:28" s="163" customFormat="1" ht="15.75">
      <c r="A117" s="111">
        <v>54</v>
      </c>
      <c r="B117" s="111">
        <v>0</v>
      </c>
      <c r="C117" s="111">
        <v>0</v>
      </c>
      <c r="D117" s="112" t="s">
        <v>209</v>
      </c>
      <c r="E117" s="111" t="s">
        <v>99</v>
      </c>
      <c r="F117" s="111">
        <v>3</v>
      </c>
      <c r="G117" s="136"/>
      <c r="H117" s="294"/>
      <c r="I117" s="113"/>
      <c r="J117" s="113"/>
      <c r="K117" s="113"/>
      <c r="L117" s="113"/>
      <c r="M117" s="113"/>
      <c r="N117" s="113"/>
      <c r="O117" s="113"/>
      <c r="P117" s="113"/>
      <c r="Q117" s="117"/>
      <c r="R117" s="113" t="e">
        <f>ROUND(AVERAGE(H117:P117),2)</f>
        <v>#DIV/0!</v>
      </c>
      <c r="S117" s="117"/>
      <c r="T117" s="113" t="e">
        <f>SUM(R117*F117)</f>
        <v>#DIV/0!</v>
      </c>
      <c r="V117" s="223"/>
      <c r="X117" s="224">
        <v>0.2</v>
      </c>
      <c r="Y117" s="117"/>
      <c r="Z117" s="161" t="e">
        <f>X117*T117</f>
        <v>#DIV/0!</v>
      </c>
      <c r="AA117" s="79"/>
      <c r="AB117" s="161" t="e">
        <f t="shared" ref="AB117" si="52">Z117/12</f>
        <v>#DIV/0!</v>
      </c>
    </row>
    <row r="118" spans="1:28" ht="38.25">
      <c r="A118" s="115" t="s">
        <v>114</v>
      </c>
      <c r="B118" s="115" t="s">
        <v>115</v>
      </c>
      <c r="C118" s="115" t="s">
        <v>116</v>
      </c>
      <c r="D118" s="115" t="s">
        <v>98</v>
      </c>
      <c r="E118" s="115" t="s">
        <v>117</v>
      </c>
      <c r="F118" s="115" t="s">
        <v>100</v>
      </c>
      <c r="G118" s="136"/>
      <c r="H118" s="293"/>
      <c r="I118" s="110"/>
      <c r="J118" s="110"/>
      <c r="K118" s="110"/>
      <c r="L118" s="110"/>
      <c r="M118" s="110"/>
      <c r="N118" s="110"/>
      <c r="O118" s="110"/>
      <c r="P118" s="110"/>
      <c r="Q118" s="114"/>
      <c r="R118" s="116" t="s">
        <v>181</v>
      </c>
      <c r="S118" s="114"/>
      <c r="T118" s="116" t="s">
        <v>193</v>
      </c>
      <c r="V118" s="155" t="s">
        <v>262</v>
      </c>
      <c r="X118" s="142" t="s">
        <v>123</v>
      </c>
      <c r="Y118" s="114"/>
      <c r="Z118" s="142" t="s">
        <v>124</v>
      </c>
      <c r="AB118" s="142" t="s">
        <v>348</v>
      </c>
    </row>
    <row r="119" spans="1:28" s="163" customFormat="1" ht="15.75">
      <c r="A119" s="111">
        <v>55</v>
      </c>
      <c r="B119" s="111">
        <v>0</v>
      </c>
      <c r="C119" s="111">
        <v>0</v>
      </c>
      <c r="D119" s="112" t="s">
        <v>208</v>
      </c>
      <c r="E119" s="111" t="s">
        <v>99</v>
      </c>
      <c r="F119" s="111">
        <v>3</v>
      </c>
      <c r="G119" s="136"/>
      <c r="H119" s="294"/>
      <c r="I119" s="113"/>
      <c r="J119" s="113"/>
      <c r="K119" s="113"/>
      <c r="L119" s="113"/>
      <c r="M119" s="113"/>
      <c r="N119" s="113"/>
      <c r="O119" s="113"/>
      <c r="P119" s="113"/>
      <c r="Q119" s="117"/>
      <c r="R119" s="113" t="e">
        <f>ROUND(AVERAGE(I119:P119),2)</f>
        <v>#DIV/0!</v>
      </c>
      <c r="S119" s="117"/>
      <c r="T119" s="113" t="e">
        <f>SUM(R119*F119)</f>
        <v>#DIV/0!</v>
      </c>
      <c r="V119" s="223"/>
      <c r="X119" s="224">
        <v>0.2</v>
      </c>
      <c r="Y119" s="117"/>
      <c r="Z119" s="161" t="e">
        <f>X119*T119</f>
        <v>#DIV/0!</v>
      </c>
      <c r="AA119" s="79"/>
      <c r="AB119" s="161" t="e">
        <f t="shared" ref="AB119" si="53">Z119/12</f>
        <v>#DIV/0!</v>
      </c>
    </row>
    <row r="120" spans="1:28" ht="38.25">
      <c r="A120" s="115" t="s">
        <v>114</v>
      </c>
      <c r="B120" s="115" t="s">
        <v>115</v>
      </c>
      <c r="C120" s="115" t="s">
        <v>116</v>
      </c>
      <c r="D120" s="115" t="s">
        <v>98</v>
      </c>
      <c r="E120" s="115" t="s">
        <v>117</v>
      </c>
      <c r="F120" s="115" t="s">
        <v>100</v>
      </c>
      <c r="G120" s="136"/>
      <c r="H120" s="293"/>
      <c r="I120" s="110"/>
      <c r="J120" s="110"/>
      <c r="K120" s="110"/>
      <c r="L120" s="110"/>
      <c r="M120" s="110"/>
      <c r="N120" s="110"/>
      <c r="O120" s="110"/>
      <c r="P120" s="110"/>
      <c r="Q120" s="114"/>
      <c r="R120" s="116" t="s">
        <v>181</v>
      </c>
      <c r="S120" s="114"/>
      <c r="T120" s="116" t="s">
        <v>193</v>
      </c>
      <c r="V120" s="155" t="s">
        <v>262</v>
      </c>
      <c r="X120" s="142" t="s">
        <v>123</v>
      </c>
      <c r="Y120" s="114"/>
      <c r="Z120" s="142" t="s">
        <v>124</v>
      </c>
      <c r="AB120" s="142" t="s">
        <v>348</v>
      </c>
    </row>
    <row r="121" spans="1:28" s="163" customFormat="1" ht="15.75">
      <c r="A121" s="111">
        <v>56</v>
      </c>
      <c r="B121" s="111">
        <v>0</v>
      </c>
      <c r="C121" s="111">
        <v>0</v>
      </c>
      <c r="D121" s="112" t="s">
        <v>207</v>
      </c>
      <c r="E121" s="111" t="s">
        <v>99</v>
      </c>
      <c r="F121" s="111">
        <v>3</v>
      </c>
      <c r="G121" s="136"/>
      <c r="H121" s="294"/>
      <c r="I121" s="113"/>
      <c r="J121" s="113"/>
      <c r="K121" s="113"/>
      <c r="L121" s="113"/>
      <c r="M121" s="113"/>
      <c r="N121" s="113"/>
      <c r="O121" s="113"/>
      <c r="P121" s="113"/>
      <c r="Q121" s="117"/>
      <c r="R121" s="113" t="e">
        <f>ROUND(AVERAGE(I121:P121),2)</f>
        <v>#DIV/0!</v>
      </c>
      <c r="S121" s="117"/>
      <c r="T121" s="113" t="e">
        <f>SUM(R121*F121)</f>
        <v>#DIV/0!</v>
      </c>
      <c r="V121" s="223"/>
      <c r="X121" s="224">
        <v>0.2</v>
      </c>
      <c r="Y121" s="117"/>
      <c r="Z121" s="161" t="e">
        <f>X121*T121</f>
        <v>#DIV/0!</v>
      </c>
      <c r="AA121" s="79"/>
      <c r="AB121" s="161" t="e">
        <f t="shared" ref="AB121" si="54">Z121/12</f>
        <v>#DIV/0!</v>
      </c>
    </row>
    <row r="122" spans="1:28" ht="38.25">
      <c r="A122" s="115" t="s">
        <v>114</v>
      </c>
      <c r="B122" s="115" t="s">
        <v>115</v>
      </c>
      <c r="C122" s="115" t="s">
        <v>116</v>
      </c>
      <c r="D122" s="115" t="s">
        <v>98</v>
      </c>
      <c r="E122" s="115" t="s">
        <v>117</v>
      </c>
      <c r="F122" s="115" t="s">
        <v>100</v>
      </c>
      <c r="G122" s="136"/>
      <c r="H122" s="293"/>
      <c r="I122" s="110"/>
      <c r="J122" s="110"/>
      <c r="K122" s="110"/>
      <c r="L122" s="110"/>
      <c r="M122" s="110"/>
      <c r="N122" s="110"/>
      <c r="O122" s="110"/>
      <c r="P122" s="110"/>
      <c r="Q122" s="114"/>
      <c r="R122" s="116" t="s">
        <v>181</v>
      </c>
      <c r="S122" s="114"/>
      <c r="T122" s="116" t="s">
        <v>193</v>
      </c>
      <c r="V122" s="155" t="s">
        <v>262</v>
      </c>
      <c r="X122" s="142" t="s">
        <v>123</v>
      </c>
      <c r="Y122" s="114"/>
      <c r="Z122" s="142" t="s">
        <v>124</v>
      </c>
      <c r="AB122" s="142" t="s">
        <v>348</v>
      </c>
    </row>
    <row r="123" spans="1:28" ht="15.75">
      <c r="A123" s="111">
        <v>57</v>
      </c>
      <c r="B123" s="111">
        <v>0</v>
      </c>
      <c r="C123" s="111">
        <v>0</v>
      </c>
      <c r="D123" s="112" t="s">
        <v>206</v>
      </c>
      <c r="E123" s="111" t="s">
        <v>99</v>
      </c>
      <c r="F123" s="111">
        <v>3</v>
      </c>
      <c r="G123" s="136"/>
      <c r="H123" s="294"/>
      <c r="I123" s="113"/>
      <c r="J123" s="113"/>
      <c r="K123" s="113"/>
      <c r="L123" s="113"/>
      <c r="M123" s="113"/>
      <c r="N123" s="113"/>
      <c r="O123" s="113"/>
      <c r="P123" s="113"/>
      <c r="Q123" s="114"/>
      <c r="R123" s="113" t="e">
        <f>ROUND(AVERAGE(I123:P123),2)</f>
        <v>#DIV/0!</v>
      </c>
      <c r="S123" s="114"/>
      <c r="T123" s="113" t="e">
        <f>SUM(R123*F123)</f>
        <v>#DIV/0!</v>
      </c>
      <c r="V123" s="223"/>
      <c r="X123" s="224">
        <v>0.2</v>
      </c>
      <c r="Y123" s="117"/>
      <c r="Z123" s="161" t="e">
        <f>X123*T123</f>
        <v>#DIV/0!</v>
      </c>
      <c r="AB123" s="161" t="e">
        <f t="shared" ref="AB123" si="55">Z123/12</f>
        <v>#DIV/0!</v>
      </c>
    </row>
    <row r="124" spans="1:28" ht="38.25">
      <c r="A124" s="115" t="s">
        <v>114</v>
      </c>
      <c r="B124" s="115" t="s">
        <v>115</v>
      </c>
      <c r="C124" s="115" t="s">
        <v>116</v>
      </c>
      <c r="D124" s="115" t="s">
        <v>98</v>
      </c>
      <c r="E124" s="115" t="s">
        <v>117</v>
      </c>
      <c r="F124" s="115" t="s">
        <v>100</v>
      </c>
      <c r="G124" s="136"/>
      <c r="H124" s="293"/>
      <c r="I124" s="110"/>
      <c r="J124" s="110"/>
      <c r="K124" s="110"/>
      <c r="L124" s="110"/>
      <c r="M124" s="110"/>
      <c r="N124" s="110"/>
      <c r="O124" s="110"/>
      <c r="P124" s="110"/>
      <c r="Q124" s="114"/>
      <c r="R124" s="116" t="s">
        <v>181</v>
      </c>
      <c r="S124" s="114"/>
      <c r="T124" s="116" t="s">
        <v>193</v>
      </c>
      <c r="V124" s="155" t="s">
        <v>262</v>
      </c>
      <c r="X124" s="142" t="s">
        <v>123</v>
      </c>
      <c r="Y124" s="114"/>
      <c r="Z124" s="142" t="s">
        <v>124</v>
      </c>
      <c r="AB124" s="142" t="s">
        <v>348</v>
      </c>
    </row>
    <row r="125" spans="1:28" s="163" customFormat="1" ht="15.75">
      <c r="A125" s="111">
        <v>58</v>
      </c>
      <c r="B125" s="111">
        <v>0</v>
      </c>
      <c r="C125" s="111">
        <v>0</v>
      </c>
      <c r="D125" s="112" t="s">
        <v>205</v>
      </c>
      <c r="E125" s="111" t="s">
        <v>99</v>
      </c>
      <c r="F125" s="111">
        <v>3</v>
      </c>
      <c r="G125" s="136"/>
      <c r="H125" s="294"/>
      <c r="I125" s="113"/>
      <c r="J125" s="113"/>
      <c r="K125" s="113"/>
      <c r="L125" s="113"/>
      <c r="M125" s="113"/>
      <c r="N125" s="113"/>
      <c r="O125" s="113"/>
      <c r="P125" s="113"/>
      <c r="Q125" s="117"/>
      <c r="R125" s="113" t="e">
        <f>ROUND(AVERAGE(I125:P125),2)</f>
        <v>#DIV/0!</v>
      </c>
      <c r="S125" s="117"/>
      <c r="T125" s="113" t="e">
        <f>SUM(R125*F125)</f>
        <v>#DIV/0!</v>
      </c>
      <c r="V125" s="223"/>
      <c r="X125" s="224">
        <v>0.2</v>
      </c>
      <c r="Y125" s="117"/>
      <c r="Z125" s="161" t="e">
        <f>X125*T125</f>
        <v>#DIV/0!</v>
      </c>
      <c r="AA125" s="79"/>
      <c r="AB125" s="161" t="e">
        <f t="shared" ref="AB125" si="56">Z125/12</f>
        <v>#DIV/0!</v>
      </c>
    </row>
    <row r="126" spans="1:28" ht="38.25">
      <c r="A126" s="115" t="s">
        <v>114</v>
      </c>
      <c r="B126" s="115" t="s">
        <v>115</v>
      </c>
      <c r="C126" s="115" t="s">
        <v>116</v>
      </c>
      <c r="D126" s="115" t="s">
        <v>98</v>
      </c>
      <c r="E126" s="115" t="s">
        <v>117</v>
      </c>
      <c r="F126" s="115" t="s">
        <v>100</v>
      </c>
      <c r="G126" s="136"/>
      <c r="H126" s="293"/>
      <c r="I126" s="110"/>
      <c r="J126" s="110"/>
      <c r="K126" s="110"/>
      <c r="L126" s="110"/>
      <c r="M126" s="110"/>
      <c r="N126" s="110"/>
      <c r="O126" s="110"/>
      <c r="P126" s="110"/>
      <c r="Q126" s="114"/>
      <c r="R126" s="116" t="s">
        <v>181</v>
      </c>
      <c r="S126" s="114"/>
      <c r="T126" s="116" t="s">
        <v>193</v>
      </c>
      <c r="V126" s="155" t="s">
        <v>262</v>
      </c>
      <c r="X126" s="142" t="s">
        <v>123</v>
      </c>
      <c r="Y126" s="114"/>
      <c r="Z126" s="142" t="s">
        <v>124</v>
      </c>
      <c r="AB126" s="142" t="s">
        <v>348</v>
      </c>
    </row>
    <row r="127" spans="1:28" s="163" customFormat="1" ht="15.75">
      <c r="A127" s="111">
        <v>59</v>
      </c>
      <c r="B127" s="111">
        <v>0</v>
      </c>
      <c r="C127" s="111">
        <v>0</v>
      </c>
      <c r="D127" s="112" t="s">
        <v>204</v>
      </c>
      <c r="E127" s="111" t="s">
        <v>99</v>
      </c>
      <c r="F127" s="111">
        <v>3</v>
      </c>
      <c r="G127" s="136"/>
      <c r="H127" s="294"/>
      <c r="I127" s="113"/>
      <c r="J127" s="113"/>
      <c r="K127" s="113"/>
      <c r="L127" s="113"/>
      <c r="M127" s="113"/>
      <c r="N127" s="113"/>
      <c r="O127" s="113"/>
      <c r="P127" s="113"/>
      <c r="Q127" s="117"/>
      <c r="R127" s="113" t="e">
        <f>ROUND(AVERAGE(I127:P127),2)</f>
        <v>#DIV/0!</v>
      </c>
      <c r="S127" s="117"/>
      <c r="T127" s="113" t="e">
        <f>SUM(R127*F127)</f>
        <v>#DIV/0!</v>
      </c>
      <c r="V127" s="223"/>
      <c r="X127" s="224">
        <v>0.2</v>
      </c>
      <c r="Y127" s="117"/>
      <c r="Z127" s="161" t="e">
        <f>X127*T127</f>
        <v>#DIV/0!</v>
      </c>
      <c r="AA127" s="79"/>
      <c r="AB127" s="161" t="e">
        <f t="shared" ref="AB127" si="57">Z127/12</f>
        <v>#DIV/0!</v>
      </c>
    </row>
    <row r="128" spans="1:28" ht="38.25">
      <c r="A128" s="115" t="s">
        <v>114</v>
      </c>
      <c r="B128" s="115" t="s">
        <v>115</v>
      </c>
      <c r="C128" s="115" t="s">
        <v>116</v>
      </c>
      <c r="D128" s="115" t="s">
        <v>98</v>
      </c>
      <c r="E128" s="115" t="s">
        <v>117</v>
      </c>
      <c r="F128" s="115" t="s">
        <v>100</v>
      </c>
      <c r="G128" s="136"/>
      <c r="H128" s="293"/>
      <c r="I128" s="110"/>
      <c r="J128" s="110"/>
      <c r="K128" s="110"/>
      <c r="L128" s="110"/>
      <c r="M128" s="110"/>
      <c r="N128" s="110"/>
      <c r="O128" s="110"/>
      <c r="P128" s="110"/>
      <c r="Q128" s="114"/>
      <c r="R128" s="116" t="s">
        <v>181</v>
      </c>
      <c r="S128" s="114"/>
      <c r="T128" s="116" t="s">
        <v>193</v>
      </c>
      <c r="V128" s="155" t="s">
        <v>262</v>
      </c>
      <c r="X128" s="142" t="s">
        <v>123</v>
      </c>
      <c r="Y128" s="114"/>
      <c r="Z128" s="142" t="s">
        <v>124</v>
      </c>
      <c r="AB128" s="142" t="s">
        <v>348</v>
      </c>
    </row>
    <row r="129" spans="1:28" s="163" customFormat="1" ht="15.75">
      <c r="A129" s="111">
        <v>60</v>
      </c>
      <c r="B129" s="111">
        <v>0</v>
      </c>
      <c r="C129" s="111">
        <v>0</v>
      </c>
      <c r="D129" s="112" t="s">
        <v>203</v>
      </c>
      <c r="E129" s="111" t="s">
        <v>99</v>
      </c>
      <c r="F129" s="111">
        <v>3</v>
      </c>
      <c r="G129" s="136"/>
      <c r="H129" s="294"/>
      <c r="I129" s="113"/>
      <c r="J129" s="113"/>
      <c r="K129" s="113"/>
      <c r="L129" s="113"/>
      <c r="M129" s="113"/>
      <c r="N129" s="113"/>
      <c r="O129" s="113"/>
      <c r="P129" s="113"/>
      <c r="Q129" s="117"/>
      <c r="R129" s="113" t="e">
        <f>ROUND(AVERAGE(I129:P129),2)</f>
        <v>#DIV/0!</v>
      </c>
      <c r="S129" s="117"/>
      <c r="T129" s="113" t="e">
        <f>SUM(R129*F129)</f>
        <v>#DIV/0!</v>
      </c>
      <c r="V129" s="223"/>
      <c r="X129" s="224">
        <v>0.2</v>
      </c>
      <c r="Y129" s="117"/>
      <c r="Z129" s="161" t="e">
        <f>X129*T129</f>
        <v>#DIV/0!</v>
      </c>
      <c r="AA129" s="79"/>
      <c r="AB129" s="161" t="e">
        <f t="shared" ref="AB129" si="58">Z129/12</f>
        <v>#DIV/0!</v>
      </c>
    </row>
    <row r="130" spans="1:28" ht="38.25">
      <c r="A130" s="115" t="s">
        <v>114</v>
      </c>
      <c r="B130" s="115" t="s">
        <v>115</v>
      </c>
      <c r="C130" s="115" t="s">
        <v>116</v>
      </c>
      <c r="D130" s="115" t="s">
        <v>98</v>
      </c>
      <c r="E130" s="115" t="s">
        <v>117</v>
      </c>
      <c r="F130" s="115" t="s">
        <v>100</v>
      </c>
      <c r="G130" s="136"/>
      <c r="H130" s="293"/>
      <c r="I130" s="110"/>
      <c r="J130" s="110"/>
      <c r="K130" s="110"/>
      <c r="L130" s="110"/>
      <c r="M130" s="110"/>
      <c r="N130" s="110"/>
      <c r="O130" s="110"/>
      <c r="P130" s="110"/>
      <c r="Q130" s="114"/>
      <c r="R130" s="116" t="s">
        <v>181</v>
      </c>
      <c r="S130" s="114"/>
      <c r="T130" s="116" t="s">
        <v>193</v>
      </c>
      <c r="V130" s="155" t="s">
        <v>262</v>
      </c>
      <c r="X130" s="142" t="s">
        <v>123</v>
      </c>
      <c r="Y130" s="114"/>
      <c r="Z130" s="142" t="s">
        <v>124</v>
      </c>
      <c r="AB130" s="142" t="s">
        <v>348</v>
      </c>
    </row>
    <row r="131" spans="1:28" s="163" customFormat="1" ht="15.75">
      <c r="A131" s="111">
        <v>61</v>
      </c>
      <c r="B131" s="111">
        <v>0</v>
      </c>
      <c r="C131" s="111">
        <v>0</v>
      </c>
      <c r="D131" s="112" t="s">
        <v>202</v>
      </c>
      <c r="E131" s="111" t="s">
        <v>99</v>
      </c>
      <c r="F131" s="111">
        <v>3</v>
      </c>
      <c r="G131" s="136"/>
      <c r="H131" s="294"/>
      <c r="I131" s="113"/>
      <c r="J131" s="113"/>
      <c r="K131" s="113"/>
      <c r="L131" s="113"/>
      <c r="M131" s="113"/>
      <c r="N131" s="113"/>
      <c r="O131" s="113"/>
      <c r="P131" s="113"/>
      <c r="Q131" s="117"/>
      <c r="R131" s="113" t="e">
        <f>ROUND(AVERAGE(I131:P131),2)</f>
        <v>#DIV/0!</v>
      </c>
      <c r="S131" s="117"/>
      <c r="T131" s="113" t="e">
        <f>SUM(R131*F131)</f>
        <v>#DIV/0!</v>
      </c>
      <c r="V131" s="223"/>
      <c r="X131" s="224">
        <v>0.2</v>
      </c>
      <c r="Y131" s="117"/>
      <c r="Z131" s="161" t="e">
        <f>X131*T131</f>
        <v>#DIV/0!</v>
      </c>
      <c r="AA131" s="79"/>
      <c r="AB131" s="161" t="e">
        <f t="shared" ref="AB131" si="59">Z131/12</f>
        <v>#DIV/0!</v>
      </c>
    </row>
    <row r="132" spans="1:28" ht="38.25">
      <c r="A132" s="115" t="s">
        <v>114</v>
      </c>
      <c r="B132" s="115" t="s">
        <v>115</v>
      </c>
      <c r="C132" s="115" t="s">
        <v>116</v>
      </c>
      <c r="D132" s="115" t="s">
        <v>98</v>
      </c>
      <c r="E132" s="115" t="s">
        <v>117</v>
      </c>
      <c r="F132" s="115" t="s">
        <v>100</v>
      </c>
      <c r="G132" s="136"/>
      <c r="H132" s="293"/>
      <c r="I132" s="110"/>
      <c r="J132" s="110"/>
      <c r="K132" s="110"/>
      <c r="L132" s="110"/>
      <c r="M132" s="110"/>
      <c r="N132" s="110"/>
      <c r="O132" s="110"/>
      <c r="P132" s="110"/>
      <c r="Q132" s="114"/>
      <c r="R132" s="116" t="s">
        <v>181</v>
      </c>
      <c r="S132" s="114"/>
      <c r="T132" s="116" t="s">
        <v>193</v>
      </c>
      <c r="V132" s="155" t="s">
        <v>262</v>
      </c>
      <c r="X132" s="142" t="s">
        <v>123</v>
      </c>
      <c r="Y132" s="114"/>
      <c r="Z132" s="142" t="s">
        <v>124</v>
      </c>
      <c r="AB132" s="142" t="s">
        <v>348</v>
      </c>
    </row>
    <row r="133" spans="1:28" s="163" customFormat="1" ht="15.75">
      <c r="A133" s="111">
        <v>62</v>
      </c>
      <c r="B133" s="111">
        <v>0</v>
      </c>
      <c r="C133" s="111">
        <v>0</v>
      </c>
      <c r="D133" s="112" t="s">
        <v>201</v>
      </c>
      <c r="E133" s="111" t="s">
        <v>99</v>
      </c>
      <c r="F133" s="111">
        <v>3</v>
      </c>
      <c r="G133" s="136"/>
      <c r="H133" s="294"/>
      <c r="I133" s="113"/>
      <c r="J133" s="113"/>
      <c r="K133" s="113"/>
      <c r="L133" s="113"/>
      <c r="M133" s="113"/>
      <c r="N133" s="113"/>
      <c r="O133" s="113"/>
      <c r="P133" s="113"/>
      <c r="Q133" s="117"/>
      <c r="R133" s="113" t="e">
        <f>ROUND(AVERAGE(I133:P133),2)</f>
        <v>#DIV/0!</v>
      </c>
      <c r="S133" s="117"/>
      <c r="T133" s="113" t="e">
        <f>SUM(R133*F133)</f>
        <v>#DIV/0!</v>
      </c>
      <c r="V133" s="223"/>
      <c r="X133" s="224">
        <v>0.2</v>
      </c>
      <c r="Y133" s="117"/>
      <c r="Z133" s="161" t="e">
        <f>X133*T133</f>
        <v>#DIV/0!</v>
      </c>
      <c r="AA133" s="79"/>
      <c r="AB133" s="161" t="e">
        <f t="shared" ref="AB133" si="60">Z133/12</f>
        <v>#DIV/0!</v>
      </c>
    </row>
    <row r="134" spans="1:28" ht="38.25">
      <c r="A134" s="115" t="s">
        <v>114</v>
      </c>
      <c r="B134" s="115" t="s">
        <v>115</v>
      </c>
      <c r="C134" s="115" t="s">
        <v>116</v>
      </c>
      <c r="D134" s="115" t="s">
        <v>98</v>
      </c>
      <c r="E134" s="115" t="s">
        <v>117</v>
      </c>
      <c r="F134" s="115" t="s">
        <v>100</v>
      </c>
      <c r="G134" s="136"/>
      <c r="H134" s="293"/>
      <c r="I134" s="110"/>
      <c r="J134" s="110"/>
      <c r="K134" s="110"/>
      <c r="L134" s="110"/>
      <c r="M134" s="110"/>
      <c r="N134" s="110"/>
      <c r="O134" s="110"/>
      <c r="P134" s="110"/>
      <c r="Q134" s="114"/>
      <c r="R134" s="116" t="s">
        <v>181</v>
      </c>
      <c r="S134" s="114"/>
      <c r="T134" s="116" t="s">
        <v>193</v>
      </c>
      <c r="V134" s="155" t="s">
        <v>262</v>
      </c>
      <c r="X134" s="142" t="s">
        <v>123</v>
      </c>
      <c r="Y134" s="114"/>
      <c r="Z134" s="142" t="s">
        <v>124</v>
      </c>
      <c r="AB134" s="142" t="s">
        <v>348</v>
      </c>
    </row>
    <row r="135" spans="1:28" s="163" customFormat="1" ht="15.75">
      <c r="A135" s="111">
        <v>63</v>
      </c>
      <c r="B135" s="111">
        <v>0</v>
      </c>
      <c r="C135" s="111">
        <v>0</v>
      </c>
      <c r="D135" s="112" t="s">
        <v>200</v>
      </c>
      <c r="E135" s="111" t="s">
        <v>99</v>
      </c>
      <c r="F135" s="111">
        <v>3</v>
      </c>
      <c r="G135" s="136"/>
      <c r="H135" s="294"/>
      <c r="I135" s="113"/>
      <c r="J135" s="113"/>
      <c r="K135" s="113"/>
      <c r="L135" s="113"/>
      <c r="M135" s="113"/>
      <c r="N135" s="113"/>
      <c r="O135" s="113"/>
      <c r="P135" s="113"/>
      <c r="Q135" s="117"/>
      <c r="R135" s="113" t="e">
        <f>ROUND(AVERAGE(I135:P135),2)</f>
        <v>#DIV/0!</v>
      </c>
      <c r="S135" s="117"/>
      <c r="T135" s="113" t="e">
        <f>SUM(R135*F135)</f>
        <v>#DIV/0!</v>
      </c>
      <c r="V135" s="223"/>
      <c r="X135" s="224">
        <v>0.2</v>
      </c>
      <c r="Y135" s="117"/>
      <c r="Z135" s="161" t="e">
        <f>X135*T135</f>
        <v>#DIV/0!</v>
      </c>
      <c r="AA135" s="79"/>
      <c r="AB135" s="161" t="e">
        <f t="shared" ref="AB135" si="61">Z135/12</f>
        <v>#DIV/0!</v>
      </c>
    </row>
    <row r="136" spans="1:28" ht="38.25">
      <c r="A136" s="115" t="s">
        <v>114</v>
      </c>
      <c r="B136" s="115" t="s">
        <v>115</v>
      </c>
      <c r="C136" s="115" t="s">
        <v>116</v>
      </c>
      <c r="D136" s="115" t="s">
        <v>98</v>
      </c>
      <c r="E136" s="115" t="s">
        <v>117</v>
      </c>
      <c r="F136" s="115" t="s">
        <v>100</v>
      </c>
      <c r="G136" s="136"/>
      <c r="H136" s="293"/>
      <c r="I136" s="110"/>
      <c r="J136" s="110"/>
      <c r="K136" s="110"/>
      <c r="L136" s="110"/>
      <c r="M136" s="110"/>
      <c r="N136" s="110"/>
      <c r="O136" s="110"/>
      <c r="P136" s="110"/>
      <c r="Q136" s="114"/>
      <c r="R136" s="116" t="s">
        <v>181</v>
      </c>
      <c r="S136" s="114"/>
      <c r="T136" s="116" t="s">
        <v>193</v>
      </c>
      <c r="V136" s="155" t="s">
        <v>262</v>
      </c>
      <c r="X136" s="142" t="s">
        <v>123</v>
      </c>
      <c r="Y136" s="114"/>
      <c r="Z136" s="142" t="s">
        <v>124</v>
      </c>
      <c r="AB136" s="142" t="s">
        <v>348</v>
      </c>
    </row>
    <row r="137" spans="1:28" s="163" customFormat="1" ht="15.75">
      <c r="A137" s="111">
        <v>64</v>
      </c>
      <c r="B137" s="111">
        <v>0</v>
      </c>
      <c r="C137" s="111">
        <v>0</v>
      </c>
      <c r="D137" s="112" t="s">
        <v>199</v>
      </c>
      <c r="E137" s="111" t="s">
        <v>99</v>
      </c>
      <c r="F137" s="111">
        <v>3</v>
      </c>
      <c r="G137" s="136"/>
      <c r="H137" s="294"/>
      <c r="I137" s="113"/>
      <c r="J137" s="113"/>
      <c r="K137" s="113"/>
      <c r="L137" s="113"/>
      <c r="M137" s="113"/>
      <c r="N137" s="113"/>
      <c r="O137" s="113"/>
      <c r="P137" s="113"/>
      <c r="Q137" s="117"/>
      <c r="R137" s="113" t="e">
        <f>ROUND(AVERAGE(I137:P137),2)</f>
        <v>#DIV/0!</v>
      </c>
      <c r="S137" s="117"/>
      <c r="T137" s="113" t="e">
        <f>SUM(R137*F137)</f>
        <v>#DIV/0!</v>
      </c>
      <c r="V137" s="223"/>
      <c r="X137" s="224">
        <v>0.2</v>
      </c>
      <c r="Y137" s="117"/>
      <c r="Z137" s="161" t="e">
        <f>X137*T137</f>
        <v>#DIV/0!</v>
      </c>
      <c r="AA137" s="79"/>
      <c r="AB137" s="161" t="e">
        <f t="shared" ref="AB137" si="62">Z137/12</f>
        <v>#DIV/0!</v>
      </c>
    </row>
    <row r="138" spans="1:28" ht="38.25">
      <c r="A138" s="141" t="s">
        <v>114</v>
      </c>
      <c r="B138" s="141" t="s">
        <v>115</v>
      </c>
      <c r="C138" s="141" t="s">
        <v>116</v>
      </c>
      <c r="D138" s="141" t="s">
        <v>98</v>
      </c>
      <c r="E138" s="141" t="s">
        <v>117</v>
      </c>
      <c r="F138" s="141" t="s">
        <v>100</v>
      </c>
      <c r="G138" s="136"/>
      <c r="H138" s="293"/>
      <c r="I138" s="110"/>
      <c r="J138" s="110"/>
      <c r="K138" s="110"/>
      <c r="L138" s="110"/>
      <c r="M138" s="110"/>
      <c r="N138" s="110"/>
      <c r="O138" s="110"/>
      <c r="P138" s="110"/>
      <c r="Q138" s="114"/>
      <c r="R138" s="116" t="s">
        <v>181</v>
      </c>
      <c r="S138" s="114"/>
      <c r="T138" s="116" t="s">
        <v>193</v>
      </c>
      <c r="V138" s="155" t="s">
        <v>262</v>
      </c>
      <c r="X138" s="142" t="s">
        <v>123</v>
      </c>
      <c r="Y138" s="114"/>
      <c r="Z138" s="142" t="s">
        <v>124</v>
      </c>
      <c r="AB138" s="142" t="s">
        <v>348</v>
      </c>
    </row>
    <row r="139" spans="1:28" s="163" customFormat="1" ht="15.75">
      <c r="A139" s="139">
        <v>65</v>
      </c>
      <c r="B139" s="139">
        <v>0</v>
      </c>
      <c r="C139" s="139">
        <v>0</v>
      </c>
      <c r="D139" s="140" t="s">
        <v>198</v>
      </c>
      <c r="E139" s="139" t="s">
        <v>99</v>
      </c>
      <c r="F139" s="139">
        <v>3</v>
      </c>
      <c r="G139" s="136"/>
      <c r="H139" s="294"/>
      <c r="I139" s="113"/>
      <c r="J139" s="113"/>
      <c r="K139" s="113"/>
      <c r="L139" s="113"/>
      <c r="M139" s="113"/>
      <c r="N139" s="113"/>
      <c r="O139" s="113"/>
      <c r="P139" s="113"/>
      <c r="Q139" s="117"/>
      <c r="R139" s="113" t="e">
        <f>ROUND(AVERAGE(I139:P139),2)</f>
        <v>#DIV/0!</v>
      </c>
      <c r="S139" s="117"/>
      <c r="T139" s="113" t="e">
        <f>SUM(R139*F139)</f>
        <v>#DIV/0!</v>
      </c>
      <c r="V139" s="223"/>
      <c r="X139" s="224">
        <v>0.2</v>
      </c>
      <c r="Y139" s="117"/>
      <c r="Z139" s="161" t="e">
        <f>X139*T139</f>
        <v>#DIV/0!</v>
      </c>
      <c r="AA139" s="79"/>
      <c r="AB139" s="161" t="e">
        <f t="shared" ref="AB139" si="63">Z139/12</f>
        <v>#DIV/0!</v>
      </c>
    </row>
    <row r="140" spans="1:28" ht="38.25">
      <c r="A140" s="141" t="s">
        <v>114</v>
      </c>
      <c r="B140" s="141" t="s">
        <v>115</v>
      </c>
      <c r="C140" s="141" t="s">
        <v>116</v>
      </c>
      <c r="D140" s="141" t="s">
        <v>98</v>
      </c>
      <c r="E140" s="141" t="s">
        <v>117</v>
      </c>
      <c r="F140" s="141" t="s">
        <v>100</v>
      </c>
      <c r="G140" s="136"/>
      <c r="H140" s="293"/>
      <c r="I140" s="110"/>
      <c r="J140" s="110"/>
      <c r="K140" s="110"/>
      <c r="L140" s="110"/>
      <c r="M140" s="110"/>
      <c r="N140" s="110"/>
      <c r="O140" s="110"/>
      <c r="P140" s="110"/>
      <c r="Q140" s="114"/>
      <c r="R140" s="116" t="s">
        <v>181</v>
      </c>
      <c r="S140" s="114"/>
      <c r="T140" s="116" t="s">
        <v>193</v>
      </c>
      <c r="V140" s="155" t="s">
        <v>262</v>
      </c>
      <c r="X140" s="142" t="s">
        <v>123</v>
      </c>
      <c r="Y140" s="114"/>
      <c r="Z140" s="142" t="s">
        <v>124</v>
      </c>
      <c r="AB140" s="142" t="s">
        <v>348</v>
      </c>
    </row>
    <row r="141" spans="1:28" s="163" customFormat="1" ht="15.75">
      <c r="A141" s="139">
        <v>66</v>
      </c>
      <c r="B141" s="139">
        <v>0</v>
      </c>
      <c r="C141" s="139">
        <v>0</v>
      </c>
      <c r="D141" s="140" t="s">
        <v>197</v>
      </c>
      <c r="E141" s="139" t="s">
        <v>99</v>
      </c>
      <c r="F141" s="139">
        <v>3</v>
      </c>
      <c r="G141" s="136"/>
      <c r="H141" s="294"/>
      <c r="I141" s="113"/>
      <c r="J141" s="113"/>
      <c r="K141" s="113"/>
      <c r="L141" s="113"/>
      <c r="M141" s="113"/>
      <c r="N141" s="113"/>
      <c r="O141" s="113"/>
      <c r="P141" s="113"/>
      <c r="Q141" s="117"/>
      <c r="R141" s="113" t="e">
        <f>ROUND(AVERAGE(I141:P141),2)</f>
        <v>#DIV/0!</v>
      </c>
      <c r="S141" s="117"/>
      <c r="T141" s="113" t="e">
        <f>SUM(R141*F141)</f>
        <v>#DIV/0!</v>
      </c>
      <c r="V141" s="223"/>
      <c r="X141" s="224">
        <v>0.2</v>
      </c>
      <c r="Y141" s="117"/>
      <c r="Z141" s="161" t="e">
        <f>X141*T141</f>
        <v>#DIV/0!</v>
      </c>
      <c r="AA141" s="79"/>
      <c r="AB141" s="161" t="e">
        <f t="shared" ref="AB141" si="64">Z141/12</f>
        <v>#DIV/0!</v>
      </c>
    </row>
    <row r="142" spans="1:28" s="130" customFormat="1" ht="25.5" customHeight="1">
      <c r="A142" s="138"/>
      <c r="B142" s="138"/>
      <c r="C142" s="138"/>
      <c r="D142" s="137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</row>
    <row r="143" spans="1:28" s="130" customFormat="1" ht="25.5" customHeight="1">
      <c r="A143" s="359" t="s">
        <v>351</v>
      </c>
      <c r="B143" s="359"/>
      <c r="C143" s="359"/>
      <c r="D143" s="359"/>
      <c r="E143" s="359"/>
      <c r="F143" s="359"/>
      <c r="G143" s="359"/>
      <c r="H143" s="359"/>
      <c r="I143" s="359"/>
      <c r="J143" s="359"/>
      <c r="K143" s="359"/>
      <c r="L143" s="359"/>
      <c r="M143" s="359"/>
      <c r="N143" s="359"/>
      <c r="O143" s="359"/>
      <c r="P143" s="359"/>
      <c r="Q143" s="359"/>
      <c r="R143" s="359"/>
      <c r="S143" s="136"/>
      <c r="T143" s="225" t="e">
        <f>SUM(T6:T141)</f>
        <v>#DIV/0!</v>
      </c>
    </row>
    <row r="144" spans="1:28" s="130" customFormat="1" ht="25.5" customHeight="1">
      <c r="A144" s="138"/>
      <c r="B144" s="138"/>
      <c r="C144" s="138"/>
      <c r="D144" s="137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</row>
    <row r="145" spans="1:26" ht="23.25" customHeight="1">
      <c r="A145" s="359" t="s">
        <v>349</v>
      </c>
      <c r="B145" s="359"/>
      <c r="C145" s="359"/>
      <c r="D145" s="359"/>
      <c r="E145" s="359"/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166"/>
      <c r="T145" s="225" t="e">
        <f>SUM(Z6:Z141)</f>
        <v>#DIV/0!</v>
      </c>
      <c r="U145" s="166"/>
      <c r="V145" s="166"/>
      <c r="W145" s="166"/>
      <c r="X145" s="166"/>
      <c r="Y145" s="166"/>
      <c r="Z145" s="166"/>
    </row>
    <row r="146" spans="1:26" ht="23.25" customHeight="1">
      <c r="A146" s="360" t="s">
        <v>350</v>
      </c>
      <c r="B146" s="360"/>
      <c r="C146" s="360"/>
      <c r="D146" s="360"/>
      <c r="E146" s="360"/>
      <c r="F146" s="360"/>
      <c r="G146" s="360"/>
      <c r="H146" s="360"/>
      <c r="I146" s="360"/>
      <c r="J146" s="360"/>
      <c r="K146" s="360"/>
      <c r="L146" s="360"/>
      <c r="M146" s="360"/>
      <c r="N146" s="360"/>
      <c r="O146" s="360"/>
      <c r="P146" s="360"/>
      <c r="Q146" s="360"/>
      <c r="R146" s="360"/>
      <c r="S146" s="166"/>
      <c r="T146" s="225" t="e">
        <f>(T145/12)*6</f>
        <v>#DIV/0!</v>
      </c>
      <c r="U146" s="166"/>
      <c r="V146" s="166"/>
      <c r="W146" s="166"/>
      <c r="X146" s="166"/>
      <c r="Y146" s="166"/>
      <c r="Z146" s="166"/>
    </row>
    <row r="147" spans="1:26" ht="23.25" customHeight="1">
      <c r="A147" s="359" t="s">
        <v>266</v>
      </c>
      <c r="B147" s="359"/>
      <c r="C147" s="359"/>
      <c r="D147" s="359"/>
      <c r="E147" s="359"/>
      <c r="F147" s="359"/>
      <c r="G147" s="359"/>
      <c r="H147" s="359"/>
      <c r="I147" s="359"/>
      <c r="J147" s="359"/>
      <c r="K147" s="359"/>
      <c r="L147" s="359"/>
      <c r="M147" s="359"/>
      <c r="N147" s="359"/>
      <c r="O147" s="359"/>
      <c r="P147" s="359"/>
      <c r="Q147" s="359"/>
      <c r="R147" s="359"/>
      <c r="S147" s="166"/>
      <c r="T147" s="167" t="e">
        <f>T146/5</f>
        <v>#DIV/0!</v>
      </c>
      <c r="U147" s="166"/>
      <c r="V147" s="166"/>
      <c r="W147" s="166"/>
      <c r="X147" s="166"/>
      <c r="Y147" s="166"/>
      <c r="Z147" s="166"/>
    </row>
    <row r="148" spans="1:26" ht="15.75">
      <c r="A148" s="106"/>
      <c r="B148" s="106"/>
      <c r="C148" s="106"/>
      <c r="D148" s="133"/>
      <c r="E148" s="108"/>
      <c r="F148" s="108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1"/>
    </row>
    <row r="149" spans="1:26" ht="15">
      <c r="A149" s="199"/>
      <c r="B149" s="177"/>
    </row>
  </sheetData>
  <mergeCells count="15">
    <mergeCell ref="A145:R145"/>
    <mergeCell ref="A146:R146"/>
    <mergeCell ref="A147:R147"/>
    <mergeCell ref="A1:AB1"/>
    <mergeCell ref="A143:R143"/>
    <mergeCell ref="L111:N111"/>
    <mergeCell ref="O111:P111"/>
    <mergeCell ref="A2:T2"/>
    <mergeCell ref="H5:I5"/>
    <mergeCell ref="J5:K5"/>
    <mergeCell ref="L5:N5"/>
    <mergeCell ref="O5:P5"/>
    <mergeCell ref="A109:T109"/>
    <mergeCell ref="H111:I111"/>
    <mergeCell ref="J111:K111"/>
  </mergeCells>
  <pageMargins left="0.51181102362204722" right="0.51181102362204722" top="0.78740157480314965" bottom="0.78740157480314965" header="0.31496062992125984" footer="0.31496062992125984"/>
  <pageSetup paperSize="9" scale="47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58"/>
  <sheetViews>
    <sheetView showGridLines="0" topLeftCell="A40" zoomScale="85" zoomScaleNormal="85" zoomScalePageLayoutView="80" workbookViewId="0">
      <selection activeCell="A57" sqref="A57:E59"/>
    </sheetView>
  </sheetViews>
  <sheetFormatPr defaultColWidth="7.75" defaultRowHeight="12.75"/>
  <cols>
    <col min="1" max="1" width="7" style="79" customWidth="1"/>
    <col min="2" max="2" width="7.25" style="79" customWidth="1"/>
    <col min="3" max="3" width="10.875" style="79" customWidth="1"/>
    <col min="4" max="4" width="32.125" style="173" customWidth="1"/>
    <col min="5" max="6" width="8" style="79" customWidth="1"/>
    <col min="7" max="7" width="0.75" style="174" customWidth="1"/>
    <col min="8" max="8" width="12.875" style="174" customWidth="1"/>
    <col min="9" max="9" width="14.375" style="174" customWidth="1"/>
    <col min="10" max="10" width="12.875" style="174" customWidth="1"/>
    <col min="11" max="14" width="12" style="174" customWidth="1"/>
    <col min="15" max="15" width="13.5" style="174" customWidth="1"/>
    <col min="16" max="16" width="12" style="174" customWidth="1"/>
    <col min="17" max="17" width="0.75" style="174" customWidth="1"/>
    <col min="18" max="18" width="13.125" style="174" customWidth="1"/>
    <col min="19" max="19" width="0.75" style="174" customWidth="1"/>
    <col min="20" max="20" width="17.25" style="174" bestFit="1" customWidth="1"/>
    <col min="21" max="21" width="0.75" style="130" customWidth="1"/>
    <col min="22" max="22" width="11.875" style="174" customWidth="1"/>
    <col min="23" max="23" width="0.75" style="174" customWidth="1"/>
    <col min="24" max="24" width="14.25" style="174" customWidth="1"/>
    <col min="25" max="25" width="0.75" style="174" customWidth="1"/>
    <col min="26" max="26" width="15.5" style="174" customWidth="1"/>
    <col min="27" max="27" width="14.375" style="79" customWidth="1"/>
    <col min="28" max="28" width="13" style="79" customWidth="1"/>
    <col min="29" max="29" width="14.375" style="79" customWidth="1"/>
    <col min="30" max="31" width="15.125" style="79" customWidth="1"/>
    <col min="32" max="32" width="14.375" style="79" customWidth="1"/>
    <col min="33" max="16384" width="7.75" style="79"/>
  </cols>
  <sheetData>
    <row r="1" spans="1:34" ht="67.5" customHeight="1" thickBot="1">
      <c r="A1" s="76"/>
      <c r="B1" s="76"/>
      <c r="C1" s="76"/>
      <c r="D1" s="76"/>
      <c r="E1" s="76"/>
      <c r="F1" s="76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50"/>
      <c r="V1" s="149"/>
      <c r="W1" s="149"/>
      <c r="X1" s="149"/>
      <c r="Y1" s="149"/>
      <c r="Z1" s="149"/>
    </row>
    <row r="2" spans="1:34" ht="17.25" customHeight="1" thickTop="1" thickBot="1">
      <c r="A2" s="363" t="s">
        <v>261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</row>
    <row r="3" spans="1:34" ht="16.5" thickTop="1">
      <c r="A3" s="81"/>
      <c r="B3" s="81"/>
      <c r="C3" s="81"/>
      <c r="D3" s="81"/>
      <c r="E3" s="81"/>
      <c r="F3" s="8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45"/>
      <c r="V3" s="151"/>
      <c r="W3" s="151"/>
      <c r="X3" s="151"/>
      <c r="Y3" s="151"/>
      <c r="Z3" s="151"/>
      <c r="AA3" s="81"/>
      <c r="AB3" s="81"/>
      <c r="AC3" s="81"/>
      <c r="AD3" s="81"/>
      <c r="AE3" s="81"/>
      <c r="AF3" s="81"/>
    </row>
    <row r="4" spans="1:34" ht="15.75">
      <c r="A4" s="287"/>
      <c r="B4" s="287"/>
      <c r="C4" s="287"/>
      <c r="D4" s="287"/>
      <c r="E4" s="287"/>
      <c r="F4" s="287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145"/>
      <c r="V4" s="288"/>
      <c r="W4" s="288"/>
      <c r="X4" s="288"/>
      <c r="Y4" s="288"/>
      <c r="Z4" s="288"/>
      <c r="AA4" s="287"/>
      <c r="AB4" s="287"/>
      <c r="AC4" s="287"/>
      <c r="AD4" s="287"/>
      <c r="AE4" s="287"/>
      <c r="AF4" s="287"/>
    </row>
    <row r="5" spans="1:34" ht="48" customHeight="1">
      <c r="A5" s="106"/>
      <c r="B5" s="107"/>
      <c r="C5" s="108"/>
      <c r="D5" s="152"/>
      <c r="E5" s="152"/>
      <c r="F5" s="152"/>
      <c r="G5" s="153"/>
      <c r="H5" s="364"/>
      <c r="I5" s="365"/>
      <c r="J5" s="364"/>
      <c r="K5" s="365"/>
      <c r="L5" s="364"/>
      <c r="M5" s="366"/>
      <c r="N5" s="362"/>
      <c r="O5" s="362"/>
      <c r="P5" s="362"/>
      <c r="Q5" s="153"/>
      <c r="R5" s="153"/>
      <c r="S5" s="153"/>
      <c r="T5" s="153"/>
      <c r="U5" s="132"/>
      <c r="V5" s="153"/>
      <c r="W5" s="153"/>
      <c r="X5" s="153"/>
      <c r="Y5" s="153"/>
      <c r="Z5" s="153"/>
    </row>
    <row r="6" spans="1:34" ht="38.25">
      <c r="A6" s="115" t="s">
        <v>114</v>
      </c>
      <c r="B6" s="115" t="s">
        <v>115</v>
      </c>
      <c r="C6" s="115" t="s">
        <v>116</v>
      </c>
      <c r="D6" s="115" t="s">
        <v>98</v>
      </c>
      <c r="E6" s="115" t="s">
        <v>117</v>
      </c>
      <c r="F6" s="115" t="s">
        <v>100</v>
      </c>
      <c r="G6" s="154"/>
      <c r="H6" s="110"/>
      <c r="I6" s="110"/>
      <c r="J6" s="110"/>
      <c r="K6" s="110"/>
      <c r="L6" s="110"/>
      <c r="M6" s="110"/>
      <c r="N6" s="110"/>
      <c r="O6" s="110"/>
      <c r="P6" s="110"/>
      <c r="Q6" s="114"/>
      <c r="R6" s="116" t="s">
        <v>181</v>
      </c>
      <c r="S6" s="114"/>
      <c r="T6" s="155" t="s">
        <v>193</v>
      </c>
      <c r="U6" s="156"/>
      <c r="V6" s="155" t="s">
        <v>262</v>
      </c>
      <c r="W6" s="114"/>
      <c r="X6" s="142" t="s">
        <v>123</v>
      </c>
      <c r="Y6" s="114"/>
      <c r="Z6" s="142" t="s">
        <v>124</v>
      </c>
      <c r="AA6" s="157"/>
      <c r="AB6" s="158"/>
      <c r="AC6" s="158"/>
      <c r="AD6" s="158"/>
      <c r="AE6" s="158"/>
      <c r="AF6" s="158"/>
      <c r="AG6" s="159"/>
      <c r="AH6" s="159"/>
    </row>
    <row r="7" spans="1:34" s="163" customFormat="1" ht="54" customHeight="1">
      <c r="A7" s="139">
        <v>1</v>
      </c>
      <c r="B7" s="139"/>
      <c r="C7" s="139">
        <v>0</v>
      </c>
      <c r="D7" s="140" t="s">
        <v>317</v>
      </c>
      <c r="E7" s="139" t="s">
        <v>99</v>
      </c>
      <c r="F7" s="139">
        <v>1</v>
      </c>
      <c r="G7" s="118"/>
      <c r="H7" s="113"/>
      <c r="I7" s="113"/>
      <c r="J7" s="113"/>
      <c r="K7" s="113"/>
      <c r="L7" s="113"/>
      <c r="M7" s="113"/>
      <c r="N7" s="113"/>
      <c r="O7" s="113"/>
      <c r="P7" s="113"/>
      <c r="Q7" s="117"/>
      <c r="R7" s="113" t="e">
        <f>ROUND(AVERAGE(H7:P7),2)</f>
        <v>#DIV/0!</v>
      </c>
      <c r="S7" s="117"/>
      <c r="T7" s="161" t="e">
        <f>R7*F7</f>
        <v>#DIV/0!</v>
      </c>
      <c r="U7" s="120"/>
      <c r="V7" s="223">
        <v>9031</v>
      </c>
      <c r="W7" s="117"/>
      <c r="X7" s="224">
        <v>0.1</v>
      </c>
      <c r="Y7" s="117"/>
      <c r="Z7" s="161" t="e">
        <f>X7*T7</f>
        <v>#DIV/0!</v>
      </c>
      <c r="AA7" s="162"/>
      <c r="AB7" s="233"/>
      <c r="AC7" s="233"/>
      <c r="AD7" s="233"/>
      <c r="AE7" s="233"/>
      <c r="AF7" s="233"/>
      <c r="AG7" s="234"/>
      <c r="AH7" s="234"/>
    </row>
    <row r="8" spans="1:34" ht="38.25">
      <c r="A8" s="115" t="s">
        <v>114</v>
      </c>
      <c r="B8" s="115" t="s">
        <v>115</v>
      </c>
      <c r="C8" s="115" t="s">
        <v>116</v>
      </c>
      <c r="D8" s="115" t="s">
        <v>98</v>
      </c>
      <c r="E8" s="115" t="s">
        <v>117</v>
      </c>
      <c r="F8" s="115" t="s">
        <v>100</v>
      </c>
      <c r="G8" s="154"/>
      <c r="H8" s="110"/>
      <c r="I8" s="110"/>
      <c r="J8" s="110"/>
      <c r="K8" s="110"/>
      <c r="L8" s="110"/>
      <c r="M8" s="110"/>
      <c r="N8" s="110"/>
      <c r="O8" s="110"/>
      <c r="P8" s="110"/>
      <c r="Q8" s="114"/>
      <c r="R8" s="116" t="s">
        <v>181</v>
      </c>
      <c r="S8" s="114"/>
      <c r="T8" s="155" t="s">
        <v>193</v>
      </c>
      <c r="U8" s="156"/>
      <c r="V8" s="155" t="s">
        <v>262</v>
      </c>
      <c r="W8" s="114"/>
      <c r="X8" s="142" t="s">
        <v>123</v>
      </c>
      <c r="Y8" s="114"/>
      <c r="Z8" s="142" t="s">
        <v>124</v>
      </c>
      <c r="AA8" s="157"/>
      <c r="AB8" s="164"/>
    </row>
    <row r="9" spans="1:34" s="163" customFormat="1" ht="33.75" customHeight="1">
      <c r="A9" s="139">
        <v>2</v>
      </c>
      <c r="B9" s="139">
        <v>327192</v>
      </c>
      <c r="C9" s="139">
        <v>0</v>
      </c>
      <c r="D9" s="140" t="s">
        <v>263</v>
      </c>
      <c r="E9" s="139" t="s">
        <v>99</v>
      </c>
      <c r="F9" s="139">
        <v>1</v>
      </c>
      <c r="G9" s="118"/>
      <c r="H9" s="113"/>
      <c r="I9" s="113"/>
      <c r="J9" s="113"/>
      <c r="K9" s="113"/>
      <c r="L9" s="113"/>
      <c r="M9" s="113"/>
      <c r="N9" s="113"/>
      <c r="O9" s="113"/>
      <c r="P9" s="113"/>
      <c r="Q9" s="117"/>
      <c r="R9" s="113" t="e">
        <f>ROUND(AVERAGE(H9:P9),2)</f>
        <v>#DIV/0!</v>
      </c>
      <c r="S9" s="117"/>
      <c r="T9" s="161" t="e">
        <f>R9*F9</f>
        <v>#DIV/0!</v>
      </c>
      <c r="U9" s="120"/>
      <c r="V9" s="223">
        <v>9031</v>
      </c>
      <c r="W9" s="117"/>
      <c r="X9" s="224">
        <v>0.1</v>
      </c>
      <c r="Y9" s="117"/>
      <c r="Z9" s="161" t="e">
        <f>X9*T9</f>
        <v>#DIV/0!</v>
      </c>
      <c r="AA9" s="162"/>
      <c r="AB9" s="165"/>
    </row>
    <row r="10" spans="1:34" ht="38.25">
      <c r="A10" s="115" t="s">
        <v>114</v>
      </c>
      <c r="B10" s="115" t="s">
        <v>115</v>
      </c>
      <c r="C10" s="115" t="s">
        <v>116</v>
      </c>
      <c r="D10" s="115" t="s">
        <v>98</v>
      </c>
      <c r="E10" s="115" t="s">
        <v>117</v>
      </c>
      <c r="F10" s="115" t="s">
        <v>100</v>
      </c>
      <c r="G10" s="154"/>
      <c r="H10" s="110"/>
      <c r="I10" s="110"/>
      <c r="J10" s="110"/>
      <c r="K10" s="110"/>
      <c r="L10" s="110"/>
      <c r="M10" s="110"/>
      <c r="N10" s="110"/>
      <c r="O10" s="110"/>
      <c r="P10" s="110"/>
      <c r="Q10" s="114"/>
      <c r="R10" s="116" t="s">
        <v>181</v>
      </c>
      <c r="S10" s="114"/>
      <c r="T10" s="155" t="s">
        <v>193</v>
      </c>
      <c r="U10" s="156"/>
      <c r="V10" s="155" t="s">
        <v>262</v>
      </c>
      <c r="W10" s="114"/>
      <c r="X10" s="142" t="s">
        <v>123</v>
      </c>
      <c r="Y10" s="114"/>
      <c r="Z10" s="142" t="s">
        <v>124</v>
      </c>
      <c r="AA10" s="157"/>
      <c r="AB10" s="164"/>
    </row>
    <row r="11" spans="1:34" s="163" customFormat="1" ht="33.75" customHeight="1">
      <c r="A11" s="139">
        <v>3</v>
      </c>
      <c r="B11" s="139">
        <v>0</v>
      </c>
      <c r="C11" s="139">
        <v>0</v>
      </c>
      <c r="D11" s="140" t="s">
        <v>318</v>
      </c>
      <c r="E11" s="139" t="s">
        <v>99</v>
      </c>
      <c r="F11" s="139">
        <v>1</v>
      </c>
      <c r="G11" s="118"/>
      <c r="H11" s="113"/>
      <c r="I11" s="113"/>
      <c r="J11" s="113"/>
      <c r="K11" s="113"/>
      <c r="L11" s="113"/>
      <c r="M11" s="113"/>
      <c r="N11" s="113"/>
      <c r="O11" s="113"/>
      <c r="P11" s="113"/>
      <c r="Q11" s="117"/>
      <c r="R11" s="113" t="e">
        <f>ROUND(AVERAGE(H11:P11),2)</f>
        <v>#DIV/0!</v>
      </c>
      <c r="S11" s="117"/>
      <c r="T11" s="161" t="e">
        <f>R11*F11</f>
        <v>#DIV/0!</v>
      </c>
      <c r="U11" s="120"/>
      <c r="V11" s="223">
        <v>9031</v>
      </c>
      <c r="W11" s="117"/>
      <c r="X11" s="224">
        <v>0.1</v>
      </c>
      <c r="Y11" s="117"/>
      <c r="Z11" s="161" t="e">
        <f>X11*T11</f>
        <v>#DIV/0!</v>
      </c>
      <c r="AA11" s="162"/>
      <c r="AB11" s="165"/>
    </row>
    <row r="12" spans="1:34" ht="38.25">
      <c r="A12" s="115" t="s">
        <v>114</v>
      </c>
      <c r="B12" s="115" t="s">
        <v>115</v>
      </c>
      <c r="C12" s="115" t="s">
        <v>116</v>
      </c>
      <c r="D12" s="115" t="s">
        <v>98</v>
      </c>
      <c r="E12" s="115" t="s">
        <v>117</v>
      </c>
      <c r="F12" s="115" t="s">
        <v>100</v>
      </c>
      <c r="G12" s="154"/>
      <c r="H12" s="110"/>
      <c r="I12" s="110"/>
      <c r="J12" s="110"/>
      <c r="K12" s="110"/>
      <c r="L12" s="110"/>
      <c r="M12" s="110"/>
      <c r="N12" s="110"/>
      <c r="O12" s="110"/>
      <c r="P12" s="110"/>
      <c r="Q12" s="114"/>
      <c r="R12" s="116" t="s">
        <v>181</v>
      </c>
      <c r="S12" s="114"/>
      <c r="T12" s="155" t="s">
        <v>193</v>
      </c>
      <c r="U12" s="156"/>
      <c r="V12" s="155" t="s">
        <v>262</v>
      </c>
      <c r="W12" s="114"/>
      <c r="X12" s="142" t="s">
        <v>123</v>
      </c>
      <c r="Y12" s="114"/>
      <c r="Z12" s="142" t="s">
        <v>124</v>
      </c>
      <c r="AA12" s="157"/>
      <c r="AB12" s="164"/>
    </row>
    <row r="13" spans="1:34" s="163" customFormat="1" ht="33.75" customHeight="1">
      <c r="A13" s="139">
        <v>4</v>
      </c>
      <c r="B13" s="139">
        <v>0</v>
      </c>
      <c r="C13" s="139">
        <v>0</v>
      </c>
      <c r="D13" s="140" t="s">
        <v>319</v>
      </c>
      <c r="E13" s="139" t="s">
        <v>99</v>
      </c>
      <c r="F13" s="139">
        <v>1</v>
      </c>
      <c r="G13" s="118"/>
      <c r="H13" s="113"/>
      <c r="I13" s="113"/>
      <c r="J13" s="113"/>
      <c r="K13" s="113"/>
      <c r="L13" s="113"/>
      <c r="M13" s="113"/>
      <c r="N13" s="113"/>
      <c r="O13" s="113"/>
      <c r="P13" s="113"/>
      <c r="Q13" s="117"/>
      <c r="R13" s="113" t="e">
        <f>ROUND(AVERAGE(H13:P13),2)</f>
        <v>#DIV/0!</v>
      </c>
      <c r="S13" s="117"/>
      <c r="T13" s="161" t="e">
        <f>R13*F13</f>
        <v>#DIV/0!</v>
      </c>
      <c r="U13" s="120"/>
      <c r="V13" s="223">
        <v>9031</v>
      </c>
      <c r="W13" s="117"/>
      <c r="X13" s="283">
        <v>0.1</v>
      </c>
      <c r="Y13" s="117"/>
      <c r="Z13" s="161" t="e">
        <f>X13*T13</f>
        <v>#DIV/0!</v>
      </c>
      <c r="AA13" s="162"/>
      <c r="AB13" s="165"/>
    </row>
    <row r="14" spans="1:34" s="163" customFormat="1" ht="6.75" customHeight="1">
      <c r="A14" s="139"/>
      <c r="B14" s="139"/>
      <c r="C14" s="139"/>
      <c r="D14" s="140"/>
      <c r="E14" s="139"/>
      <c r="F14" s="139"/>
      <c r="G14" s="118"/>
      <c r="H14" s="120"/>
      <c r="I14" s="120"/>
      <c r="J14" s="120"/>
      <c r="K14" s="120"/>
      <c r="L14" s="120"/>
      <c r="M14" s="120"/>
      <c r="N14" s="120"/>
      <c r="O14" s="120"/>
      <c r="P14" s="120"/>
      <c r="Q14" s="117"/>
      <c r="R14" s="120"/>
      <c r="S14" s="117"/>
      <c r="T14" s="161"/>
      <c r="U14" s="120"/>
      <c r="V14" s="226"/>
      <c r="W14" s="120"/>
      <c r="X14" s="227"/>
      <c r="Y14" s="117"/>
      <c r="Z14" s="120"/>
      <c r="AA14" s="162"/>
      <c r="AB14" s="165"/>
    </row>
    <row r="15" spans="1:34">
      <c r="A15" s="367" t="s">
        <v>83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T15" s="175" t="e">
        <f>SUM(T7:T14)</f>
        <v>#DIV/0!</v>
      </c>
      <c r="V15" s="175"/>
      <c r="W15" s="130"/>
      <c r="X15" s="175"/>
      <c r="Z15" s="175" t="e">
        <f>SUM(Z7:Z14)</f>
        <v>#DIV/0!</v>
      </c>
    </row>
    <row r="16" spans="1:34">
      <c r="V16" s="130"/>
      <c r="W16" s="130"/>
      <c r="X16" s="130"/>
    </row>
    <row r="17" spans="1:26" ht="15" customHeight="1">
      <c r="A17" s="359" t="s">
        <v>264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166"/>
      <c r="T17" s="167" t="e">
        <f>Z15</f>
        <v>#DIV/0!</v>
      </c>
      <c r="U17" s="166"/>
      <c r="V17" s="166"/>
      <c r="W17" s="166"/>
      <c r="X17" s="166"/>
      <c r="Y17" s="166"/>
      <c r="Z17" s="166"/>
    </row>
    <row r="18" spans="1:26" ht="15" customHeight="1">
      <c r="A18" s="359" t="s">
        <v>265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166"/>
      <c r="T18" s="225" t="e">
        <f>(T17/12)*6</f>
        <v>#DIV/0!</v>
      </c>
      <c r="U18" s="166"/>
      <c r="V18" s="166"/>
      <c r="W18" s="166"/>
      <c r="X18" s="166"/>
      <c r="Y18" s="166"/>
      <c r="Z18" s="166"/>
    </row>
    <row r="19" spans="1:26" ht="15" customHeight="1">
      <c r="A19" s="359" t="s">
        <v>266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166"/>
      <c r="T19" s="167" t="e">
        <f>T18/5</f>
        <v>#DIV/0!</v>
      </c>
      <c r="U19" s="166"/>
      <c r="V19" s="166"/>
      <c r="W19" s="166"/>
      <c r="X19" s="166"/>
      <c r="Y19" s="166"/>
      <c r="Z19" s="166"/>
    </row>
    <row r="22" spans="1:26" ht="27.75" customHeight="1" thickBot="1">
      <c r="A22" s="148"/>
      <c r="B22" s="148"/>
      <c r="C22" s="148"/>
      <c r="D22" s="168"/>
      <c r="E22" s="148"/>
      <c r="F22" s="148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70"/>
      <c r="V22" s="169"/>
      <c r="W22" s="169"/>
      <c r="X22" s="169"/>
      <c r="Y22" s="169"/>
      <c r="Z22" s="169"/>
    </row>
    <row r="23" spans="1:26" ht="24" customHeight="1" thickTop="1" thickBot="1">
      <c r="A23" s="363" t="s">
        <v>267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</row>
    <row r="24" spans="1:26" ht="16.5" thickTop="1">
      <c r="A24" s="81"/>
      <c r="B24" s="81"/>
      <c r="C24" s="81"/>
      <c r="D24" s="81"/>
      <c r="E24" s="81"/>
      <c r="F24" s="8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45"/>
      <c r="V24" s="151"/>
      <c r="W24" s="151"/>
      <c r="X24" s="151"/>
      <c r="Y24" s="151"/>
      <c r="Z24" s="151"/>
    </row>
    <row r="25" spans="1:26" ht="31.5" customHeight="1">
      <c r="A25" s="106"/>
      <c r="B25" s="107"/>
      <c r="C25" s="108"/>
      <c r="D25" s="152"/>
      <c r="E25" s="152"/>
      <c r="F25" s="152"/>
      <c r="G25" s="153"/>
      <c r="H25" s="364"/>
      <c r="I25" s="365"/>
      <c r="J25" s="364"/>
      <c r="K25" s="365"/>
      <c r="L25" s="364"/>
      <c r="M25" s="366"/>
      <c r="N25" s="362"/>
      <c r="O25" s="362"/>
      <c r="P25" s="362"/>
      <c r="Q25" s="153"/>
      <c r="R25" s="153"/>
      <c r="S25" s="153"/>
      <c r="T25" s="153"/>
      <c r="U25" s="132"/>
      <c r="V25" s="153"/>
      <c r="W25" s="153"/>
      <c r="X25" s="153"/>
      <c r="Y25" s="153"/>
      <c r="Z25" s="153"/>
    </row>
    <row r="26" spans="1:26" ht="67.5" customHeight="1">
      <c r="A26" s="115" t="s">
        <v>114</v>
      </c>
      <c r="B26" s="115" t="s">
        <v>115</v>
      </c>
      <c r="C26" s="115" t="s">
        <v>116</v>
      </c>
      <c r="D26" s="115" t="s">
        <v>98</v>
      </c>
      <c r="E26" s="115" t="s">
        <v>117</v>
      </c>
      <c r="F26" s="115" t="s">
        <v>100</v>
      </c>
      <c r="G26" s="154"/>
      <c r="H26" s="110"/>
      <c r="I26" s="110"/>
      <c r="J26" s="110"/>
      <c r="K26" s="110"/>
      <c r="L26" s="110"/>
      <c r="M26" s="110"/>
      <c r="N26" s="110"/>
      <c r="O26" s="110"/>
      <c r="P26" s="110"/>
      <c r="Q26" s="114"/>
      <c r="R26" s="116" t="s">
        <v>181</v>
      </c>
      <c r="S26" s="114"/>
      <c r="T26" s="116" t="s">
        <v>193</v>
      </c>
      <c r="U26" s="156"/>
      <c r="V26" s="155" t="s">
        <v>262</v>
      </c>
      <c r="W26" s="114"/>
      <c r="X26" s="142" t="s">
        <v>123</v>
      </c>
      <c r="Y26" s="114"/>
      <c r="Z26" s="142" t="s">
        <v>124</v>
      </c>
    </row>
    <row r="27" spans="1:26" s="163" customFormat="1" ht="18" customHeight="1">
      <c r="A27" s="111">
        <v>5</v>
      </c>
      <c r="B27" s="111">
        <v>327126</v>
      </c>
      <c r="C27" s="111">
        <v>0</v>
      </c>
      <c r="D27" s="112" t="s">
        <v>268</v>
      </c>
      <c r="E27" s="111" t="s">
        <v>99</v>
      </c>
      <c r="F27" s="111">
        <v>1</v>
      </c>
      <c r="G27" s="182"/>
      <c r="H27" s="113"/>
      <c r="I27" s="113"/>
      <c r="J27" s="113"/>
      <c r="K27" s="113"/>
      <c r="L27" s="113"/>
      <c r="M27" s="113"/>
      <c r="N27" s="113"/>
      <c r="O27" s="113"/>
      <c r="P27" s="113"/>
      <c r="Q27" s="117"/>
      <c r="R27" s="113" t="e">
        <f>ROUND(AVERAGE(H27:P27),2)</f>
        <v>#DIV/0!</v>
      </c>
      <c r="S27" s="117"/>
      <c r="T27" s="113" t="e">
        <f>R27*F27</f>
        <v>#DIV/0!</v>
      </c>
      <c r="U27" s="156"/>
      <c r="V27" s="223"/>
      <c r="W27" s="117"/>
      <c r="X27" s="224">
        <v>0.1</v>
      </c>
      <c r="Y27" s="117"/>
      <c r="Z27" s="161" t="e">
        <f>X27*T27</f>
        <v>#DIV/0!</v>
      </c>
    </row>
    <row r="28" spans="1:26" ht="38.25">
      <c r="A28" s="115" t="s">
        <v>114</v>
      </c>
      <c r="B28" s="115" t="s">
        <v>115</v>
      </c>
      <c r="C28" s="115" t="s">
        <v>116</v>
      </c>
      <c r="D28" s="115" t="s">
        <v>98</v>
      </c>
      <c r="E28" s="115" t="s">
        <v>117</v>
      </c>
      <c r="F28" s="115" t="s">
        <v>100</v>
      </c>
      <c r="G28" s="154"/>
      <c r="H28" s="110"/>
      <c r="I28" s="110"/>
      <c r="J28" s="110"/>
      <c r="K28" s="110"/>
      <c r="L28" s="110"/>
      <c r="M28" s="110"/>
      <c r="N28" s="110"/>
      <c r="O28" s="110"/>
      <c r="P28" s="110"/>
      <c r="Q28" s="114"/>
      <c r="R28" s="116" t="s">
        <v>181</v>
      </c>
      <c r="S28" s="114"/>
      <c r="T28" s="116" t="s">
        <v>193</v>
      </c>
      <c r="U28" s="156"/>
      <c r="V28" s="155" t="s">
        <v>262</v>
      </c>
      <c r="W28" s="114"/>
      <c r="X28" s="142" t="s">
        <v>123</v>
      </c>
      <c r="Y28" s="114"/>
      <c r="Z28" s="142" t="s">
        <v>124</v>
      </c>
    </row>
    <row r="29" spans="1:26" s="163" customFormat="1" ht="18" customHeight="1">
      <c r="A29" s="111">
        <v>6</v>
      </c>
      <c r="B29" s="111">
        <v>0</v>
      </c>
      <c r="C29" s="111">
        <v>0</v>
      </c>
      <c r="D29" s="112" t="s">
        <v>269</v>
      </c>
      <c r="E29" s="111" t="s">
        <v>99</v>
      </c>
      <c r="F29" s="111">
        <v>1</v>
      </c>
      <c r="G29" s="182"/>
      <c r="H29" s="113"/>
      <c r="I29" s="113"/>
      <c r="J29" s="113"/>
      <c r="K29" s="113"/>
      <c r="L29" s="113"/>
      <c r="M29" s="113"/>
      <c r="N29" s="113"/>
      <c r="O29" s="113"/>
      <c r="P29" s="113"/>
      <c r="Q29" s="117"/>
      <c r="R29" s="113" t="e">
        <f>ROUND(AVERAGE(H29:P29),2)</f>
        <v>#DIV/0!</v>
      </c>
      <c r="S29" s="117"/>
      <c r="T29" s="113" t="e">
        <f>R29*F29</f>
        <v>#DIV/0!</v>
      </c>
      <c r="U29" s="156"/>
      <c r="V29" s="223"/>
      <c r="W29" s="117"/>
      <c r="X29" s="224">
        <v>0.1</v>
      </c>
      <c r="Y29" s="117"/>
      <c r="Z29" s="161" t="e">
        <f>X29*T29</f>
        <v>#DIV/0!</v>
      </c>
    </row>
    <row r="30" spans="1:26" ht="38.25">
      <c r="A30" s="115" t="s">
        <v>114</v>
      </c>
      <c r="B30" s="115" t="s">
        <v>115</v>
      </c>
      <c r="C30" s="115" t="s">
        <v>116</v>
      </c>
      <c r="D30" s="115" t="s">
        <v>98</v>
      </c>
      <c r="E30" s="115" t="s">
        <v>117</v>
      </c>
      <c r="F30" s="115" t="s">
        <v>100</v>
      </c>
      <c r="G30" s="154"/>
      <c r="H30" s="110"/>
      <c r="I30" s="110"/>
      <c r="J30" s="110"/>
      <c r="K30" s="110"/>
      <c r="L30" s="110"/>
      <c r="M30" s="110"/>
      <c r="N30" s="110"/>
      <c r="O30" s="110"/>
      <c r="P30" s="110"/>
      <c r="Q30" s="114"/>
      <c r="R30" s="116" t="s">
        <v>181</v>
      </c>
      <c r="S30" s="114"/>
      <c r="T30" s="116" t="s">
        <v>193</v>
      </c>
      <c r="U30" s="156"/>
      <c r="V30" s="155" t="s">
        <v>262</v>
      </c>
      <c r="W30" s="114"/>
      <c r="X30" s="142" t="s">
        <v>123</v>
      </c>
      <c r="Y30" s="114"/>
      <c r="Z30" s="142" t="s">
        <v>124</v>
      </c>
    </row>
    <row r="31" spans="1:26" s="163" customFormat="1" ht="18" customHeight="1">
      <c r="A31" s="111">
        <v>7</v>
      </c>
      <c r="B31" s="111">
        <v>458781</v>
      </c>
      <c r="C31" s="111">
        <v>0</v>
      </c>
      <c r="D31" s="112" t="s">
        <v>270</v>
      </c>
      <c r="E31" s="111" t="s">
        <v>99</v>
      </c>
      <c r="F31" s="111">
        <v>1</v>
      </c>
      <c r="G31" s="182"/>
      <c r="H31" s="113"/>
      <c r="I31" s="113"/>
      <c r="J31" s="113"/>
      <c r="K31" s="113"/>
      <c r="L31" s="113"/>
      <c r="M31" s="113"/>
      <c r="N31" s="113"/>
      <c r="O31" s="113"/>
      <c r="P31" s="113"/>
      <c r="Q31" s="117"/>
      <c r="R31" s="113" t="e">
        <f>ROUND(AVERAGE(H31:P31),2)</f>
        <v>#DIV/0!</v>
      </c>
      <c r="S31" s="117"/>
      <c r="T31" s="113" t="e">
        <f>R31*F31</f>
        <v>#DIV/0!</v>
      </c>
      <c r="U31" s="156"/>
      <c r="V31" s="223"/>
      <c r="W31" s="117"/>
      <c r="X31" s="224">
        <v>0.1</v>
      </c>
      <c r="Y31" s="117"/>
      <c r="Z31" s="161" t="e">
        <f>X31*T31</f>
        <v>#DIV/0!</v>
      </c>
    </row>
    <row r="32" spans="1:26" ht="38.25">
      <c r="A32" s="115" t="s">
        <v>114</v>
      </c>
      <c r="B32" s="115" t="s">
        <v>115</v>
      </c>
      <c r="C32" s="115" t="s">
        <v>116</v>
      </c>
      <c r="D32" s="115" t="s">
        <v>98</v>
      </c>
      <c r="E32" s="115" t="s">
        <v>117</v>
      </c>
      <c r="F32" s="115" t="s">
        <v>100</v>
      </c>
      <c r="G32" s="154"/>
      <c r="H32" s="110"/>
      <c r="I32" s="110"/>
      <c r="J32" s="110"/>
      <c r="K32" s="110"/>
      <c r="L32" s="110"/>
      <c r="M32" s="110"/>
      <c r="N32" s="110"/>
      <c r="O32" s="110"/>
      <c r="P32" s="110"/>
      <c r="Q32" s="114"/>
      <c r="R32" s="116" t="s">
        <v>181</v>
      </c>
      <c r="S32" s="114"/>
      <c r="T32" s="116" t="s">
        <v>193</v>
      </c>
      <c r="U32" s="156"/>
      <c r="V32" s="155" t="s">
        <v>262</v>
      </c>
      <c r="W32" s="114"/>
      <c r="X32" s="142" t="s">
        <v>123</v>
      </c>
      <c r="Y32" s="114"/>
      <c r="Z32" s="142" t="s">
        <v>124</v>
      </c>
    </row>
    <row r="33" spans="1:26" s="163" customFormat="1" ht="18" customHeight="1">
      <c r="A33" s="111">
        <v>8</v>
      </c>
      <c r="B33" s="111">
        <v>150148</v>
      </c>
      <c r="C33" s="111">
        <v>0</v>
      </c>
      <c r="D33" s="112" t="s">
        <v>271</v>
      </c>
      <c r="E33" s="111" t="s">
        <v>99</v>
      </c>
      <c r="F33" s="111">
        <v>1</v>
      </c>
      <c r="G33" s="182"/>
      <c r="H33" s="113"/>
      <c r="I33" s="113"/>
      <c r="J33" s="113"/>
      <c r="K33" s="113"/>
      <c r="L33" s="113"/>
      <c r="M33" s="113"/>
      <c r="N33" s="113"/>
      <c r="O33" s="113"/>
      <c r="P33" s="113"/>
      <c r="Q33" s="117"/>
      <c r="R33" s="113" t="e">
        <f>ROUND(AVERAGE(H33:P33),2)</f>
        <v>#DIV/0!</v>
      </c>
      <c r="S33" s="117"/>
      <c r="T33" s="113" t="e">
        <f>R33*F33</f>
        <v>#DIV/0!</v>
      </c>
      <c r="U33" s="156"/>
      <c r="V33" s="223"/>
      <c r="W33" s="117"/>
      <c r="X33" s="224">
        <v>0.1</v>
      </c>
      <c r="Y33" s="117"/>
      <c r="Z33" s="161" t="e">
        <f>X33*T33</f>
        <v>#DIV/0!</v>
      </c>
    </row>
    <row r="34" spans="1:26" ht="60.75" customHeight="1">
      <c r="A34" s="115" t="s">
        <v>114</v>
      </c>
      <c r="B34" s="115" t="s">
        <v>115</v>
      </c>
      <c r="C34" s="115" t="s">
        <v>116</v>
      </c>
      <c r="D34" s="115" t="s">
        <v>98</v>
      </c>
      <c r="E34" s="115" t="s">
        <v>117</v>
      </c>
      <c r="F34" s="115" t="s">
        <v>100</v>
      </c>
      <c r="G34" s="154"/>
      <c r="H34" s="110"/>
      <c r="I34" s="110"/>
      <c r="J34" s="110"/>
      <c r="K34" s="110"/>
      <c r="L34" s="110"/>
      <c r="M34" s="110"/>
      <c r="N34" s="110"/>
      <c r="O34" s="110"/>
      <c r="P34" s="110"/>
      <c r="Q34" s="114"/>
      <c r="R34" s="116" t="s">
        <v>181</v>
      </c>
      <c r="S34" s="114"/>
      <c r="T34" s="116" t="s">
        <v>193</v>
      </c>
      <c r="U34" s="156"/>
      <c r="V34" s="155" t="s">
        <v>262</v>
      </c>
      <c r="W34" s="114"/>
      <c r="X34" s="142" t="s">
        <v>123</v>
      </c>
      <c r="Y34" s="114"/>
      <c r="Z34" s="142" t="s">
        <v>124</v>
      </c>
    </row>
    <row r="35" spans="1:26" s="163" customFormat="1" ht="18" customHeight="1">
      <c r="A35" s="111">
        <v>9</v>
      </c>
      <c r="B35" s="111">
        <v>458738</v>
      </c>
      <c r="C35" s="111">
        <v>0</v>
      </c>
      <c r="D35" s="112" t="s">
        <v>272</v>
      </c>
      <c r="E35" s="111" t="s">
        <v>99</v>
      </c>
      <c r="F35" s="111">
        <v>1</v>
      </c>
      <c r="G35" s="182"/>
      <c r="H35" s="113"/>
      <c r="I35" s="113"/>
      <c r="J35" s="113"/>
      <c r="K35" s="113"/>
      <c r="L35" s="113"/>
      <c r="M35" s="113"/>
      <c r="N35" s="113"/>
      <c r="O35" s="113"/>
      <c r="P35" s="113"/>
      <c r="Q35" s="117"/>
      <c r="R35" s="113" t="e">
        <f>ROUND(AVERAGE(H35:P35),2)</f>
        <v>#DIV/0!</v>
      </c>
      <c r="S35" s="117"/>
      <c r="T35" s="113" t="e">
        <f>R35*F35</f>
        <v>#DIV/0!</v>
      </c>
      <c r="U35" s="156"/>
      <c r="V35" s="223"/>
      <c r="W35" s="117"/>
      <c r="X35" s="224">
        <v>0.1</v>
      </c>
      <c r="Y35" s="117"/>
      <c r="Z35" s="161" t="e">
        <f>X35*T35</f>
        <v>#DIV/0!</v>
      </c>
    </row>
    <row r="36" spans="1:26" ht="75.75" customHeight="1">
      <c r="A36" s="115" t="s">
        <v>114</v>
      </c>
      <c r="B36" s="115" t="s">
        <v>115</v>
      </c>
      <c r="C36" s="115" t="s">
        <v>116</v>
      </c>
      <c r="D36" s="115" t="s">
        <v>98</v>
      </c>
      <c r="E36" s="115" t="s">
        <v>117</v>
      </c>
      <c r="F36" s="115" t="s">
        <v>100</v>
      </c>
      <c r="G36" s="154"/>
      <c r="H36" s="110"/>
      <c r="I36" s="228"/>
      <c r="J36" s="110"/>
      <c r="K36" s="110"/>
      <c r="L36" s="110"/>
      <c r="M36" s="110"/>
      <c r="N36" s="110"/>
      <c r="O36" s="110"/>
      <c r="P36" s="110"/>
      <c r="Q36" s="114"/>
      <c r="R36" s="116" t="s">
        <v>181</v>
      </c>
      <c r="S36" s="114"/>
      <c r="T36" s="116" t="s">
        <v>193</v>
      </c>
      <c r="U36" s="156"/>
      <c r="V36" s="155" t="s">
        <v>262</v>
      </c>
      <c r="W36" s="114"/>
      <c r="X36" s="142" t="s">
        <v>123</v>
      </c>
      <c r="Y36" s="114"/>
      <c r="Z36" s="142" t="s">
        <v>124</v>
      </c>
    </row>
    <row r="37" spans="1:26" s="163" customFormat="1" ht="18" customHeight="1">
      <c r="A37" s="111">
        <v>10</v>
      </c>
      <c r="B37" s="111">
        <v>0</v>
      </c>
      <c r="C37" s="111">
        <v>0</v>
      </c>
      <c r="D37" s="112" t="s">
        <v>273</v>
      </c>
      <c r="E37" s="111" t="s">
        <v>99</v>
      </c>
      <c r="F37" s="111">
        <v>1</v>
      </c>
      <c r="G37" s="182"/>
      <c r="H37" s="113"/>
      <c r="I37" s="113"/>
      <c r="J37" s="113"/>
      <c r="K37" s="113"/>
      <c r="L37" s="113"/>
      <c r="M37" s="113"/>
      <c r="N37" s="113"/>
      <c r="O37" s="113"/>
      <c r="P37" s="113"/>
      <c r="Q37" s="117"/>
      <c r="R37" s="113" t="e">
        <f>ROUND(AVERAGE(H37:P37),2)</f>
        <v>#DIV/0!</v>
      </c>
      <c r="S37" s="117"/>
      <c r="T37" s="113" t="e">
        <f>R37*F37</f>
        <v>#DIV/0!</v>
      </c>
      <c r="U37" s="156"/>
      <c r="V37" s="223"/>
      <c r="W37" s="117"/>
      <c r="X37" s="224">
        <v>0.1</v>
      </c>
      <c r="Y37" s="117"/>
      <c r="Z37" s="161" t="e">
        <f>X37*T37</f>
        <v>#DIV/0!</v>
      </c>
    </row>
    <row r="38" spans="1:26" ht="38.25">
      <c r="A38" s="115" t="s">
        <v>114</v>
      </c>
      <c r="B38" s="115" t="s">
        <v>115</v>
      </c>
      <c r="C38" s="115" t="s">
        <v>116</v>
      </c>
      <c r="D38" s="115" t="s">
        <v>98</v>
      </c>
      <c r="E38" s="115" t="s">
        <v>117</v>
      </c>
      <c r="F38" s="115" t="s">
        <v>100</v>
      </c>
      <c r="G38" s="154"/>
      <c r="H38" s="110"/>
      <c r="I38" s="110"/>
      <c r="J38" s="110"/>
      <c r="K38" s="110"/>
      <c r="L38" s="110"/>
      <c r="M38" s="110"/>
      <c r="N38" s="110"/>
      <c r="O38" s="110"/>
      <c r="P38" s="110"/>
      <c r="Q38" s="114"/>
      <c r="R38" s="116" t="s">
        <v>181</v>
      </c>
      <c r="S38" s="114"/>
      <c r="T38" s="116" t="s">
        <v>193</v>
      </c>
      <c r="U38" s="156"/>
      <c r="V38" s="155" t="s">
        <v>262</v>
      </c>
      <c r="W38" s="114"/>
      <c r="X38" s="142" t="s">
        <v>123</v>
      </c>
      <c r="Y38" s="114"/>
      <c r="Z38" s="142" t="s">
        <v>124</v>
      </c>
    </row>
    <row r="39" spans="1:26" s="163" customFormat="1" ht="18" customHeight="1">
      <c r="A39" s="111">
        <v>11</v>
      </c>
      <c r="B39" s="111">
        <v>467153</v>
      </c>
      <c r="C39" s="111">
        <v>0</v>
      </c>
      <c r="D39" s="112" t="s">
        <v>274</v>
      </c>
      <c r="E39" s="111" t="s">
        <v>99</v>
      </c>
      <c r="F39" s="111">
        <v>1</v>
      </c>
      <c r="G39" s="182"/>
      <c r="H39" s="113"/>
      <c r="I39" s="113"/>
      <c r="J39" s="113"/>
      <c r="K39" s="113"/>
      <c r="L39" s="113"/>
      <c r="M39" s="113"/>
      <c r="N39" s="113"/>
      <c r="O39" s="113"/>
      <c r="P39" s="113"/>
      <c r="Q39" s="117"/>
      <c r="R39" s="113" t="e">
        <f>ROUND(AVERAGE(H39:P39),2)</f>
        <v>#DIV/0!</v>
      </c>
      <c r="S39" s="117"/>
      <c r="T39" s="113" t="e">
        <f>R39*F39</f>
        <v>#DIV/0!</v>
      </c>
      <c r="U39" s="156"/>
      <c r="V39" s="223"/>
      <c r="W39" s="117"/>
      <c r="X39" s="224">
        <v>0.1</v>
      </c>
      <c r="Y39" s="117"/>
      <c r="Z39" s="161" t="e">
        <f>X39*T39</f>
        <v>#DIV/0!</v>
      </c>
    </row>
    <row r="40" spans="1:26" ht="38.25">
      <c r="A40" s="115" t="s">
        <v>114</v>
      </c>
      <c r="B40" s="115" t="s">
        <v>115</v>
      </c>
      <c r="C40" s="115" t="s">
        <v>116</v>
      </c>
      <c r="D40" s="115" t="s">
        <v>98</v>
      </c>
      <c r="E40" s="115" t="s">
        <v>117</v>
      </c>
      <c r="F40" s="115" t="s">
        <v>100</v>
      </c>
      <c r="G40" s="154"/>
      <c r="H40" s="110"/>
      <c r="I40" s="110"/>
      <c r="J40" s="110"/>
      <c r="K40" s="110"/>
      <c r="L40" s="110"/>
      <c r="M40" s="110"/>
      <c r="N40" s="110"/>
      <c r="O40" s="110"/>
      <c r="P40" s="110"/>
      <c r="Q40" s="114"/>
      <c r="R40" s="116" t="s">
        <v>181</v>
      </c>
      <c r="S40" s="114"/>
      <c r="T40" s="116" t="s">
        <v>193</v>
      </c>
      <c r="U40" s="156"/>
      <c r="V40" s="155" t="s">
        <v>262</v>
      </c>
      <c r="W40" s="114"/>
      <c r="X40" s="142" t="s">
        <v>123</v>
      </c>
      <c r="Y40" s="114"/>
      <c r="Z40" s="142" t="s">
        <v>124</v>
      </c>
    </row>
    <row r="41" spans="1:26" s="163" customFormat="1" ht="24" customHeight="1">
      <c r="A41" s="111">
        <v>12</v>
      </c>
      <c r="B41" s="111">
        <v>376831</v>
      </c>
      <c r="C41" s="111">
        <v>0</v>
      </c>
      <c r="D41" s="112" t="s">
        <v>275</v>
      </c>
      <c r="E41" s="111" t="s">
        <v>99</v>
      </c>
      <c r="F41" s="111">
        <v>1</v>
      </c>
      <c r="G41" s="182"/>
      <c r="H41" s="113"/>
      <c r="I41" s="113"/>
      <c r="J41" s="113"/>
      <c r="K41" s="113"/>
      <c r="L41" s="113"/>
      <c r="M41" s="113"/>
      <c r="N41" s="113"/>
      <c r="O41" s="113"/>
      <c r="P41" s="113"/>
      <c r="Q41" s="117"/>
      <c r="R41" s="113" t="e">
        <f>ROUND(AVERAGE(H41:P41),2)</f>
        <v>#DIV/0!</v>
      </c>
      <c r="S41" s="117"/>
      <c r="T41" s="113" t="e">
        <f>R41*F41</f>
        <v>#DIV/0!</v>
      </c>
      <c r="U41" s="156"/>
      <c r="V41" s="223"/>
      <c r="W41" s="117"/>
      <c r="X41" s="224">
        <v>0.1</v>
      </c>
      <c r="Y41" s="117"/>
      <c r="Z41" s="161" t="e">
        <f>X41*T41</f>
        <v>#DIV/0!</v>
      </c>
    </row>
    <row r="42" spans="1:26" ht="38.25">
      <c r="A42" s="115" t="s">
        <v>114</v>
      </c>
      <c r="B42" s="115" t="s">
        <v>115</v>
      </c>
      <c r="C42" s="115" t="s">
        <v>116</v>
      </c>
      <c r="D42" s="115" t="s">
        <v>98</v>
      </c>
      <c r="E42" s="115" t="s">
        <v>117</v>
      </c>
      <c r="F42" s="115" t="s">
        <v>100</v>
      </c>
      <c r="G42" s="154"/>
      <c r="H42" s="110"/>
      <c r="I42" s="110"/>
      <c r="J42" s="110"/>
      <c r="K42" s="110"/>
      <c r="L42" s="110"/>
      <c r="M42" s="110"/>
      <c r="N42" s="110"/>
      <c r="O42" s="110"/>
      <c r="P42" s="110"/>
      <c r="Q42" s="114"/>
      <c r="R42" s="116" t="s">
        <v>181</v>
      </c>
      <c r="S42" s="114"/>
      <c r="T42" s="116" t="s">
        <v>193</v>
      </c>
      <c r="U42" s="156"/>
      <c r="V42" s="155" t="s">
        <v>262</v>
      </c>
      <c r="W42" s="114"/>
      <c r="X42" s="142" t="s">
        <v>123</v>
      </c>
      <c r="Y42" s="114"/>
      <c r="Z42" s="142" t="s">
        <v>124</v>
      </c>
    </row>
    <row r="43" spans="1:26" s="163" customFormat="1" ht="29.25" customHeight="1">
      <c r="A43" s="111">
        <v>13</v>
      </c>
      <c r="B43" s="111">
        <v>0</v>
      </c>
      <c r="C43" s="111">
        <v>0</v>
      </c>
      <c r="D43" s="112" t="s">
        <v>276</v>
      </c>
      <c r="E43" s="111" t="s">
        <v>99</v>
      </c>
      <c r="F43" s="111">
        <v>1</v>
      </c>
      <c r="G43" s="182"/>
      <c r="H43" s="113"/>
      <c r="I43" s="113"/>
      <c r="J43" s="113"/>
      <c r="K43" s="113"/>
      <c r="L43" s="113"/>
      <c r="M43" s="113"/>
      <c r="N43" s="113"/>
      <c r="O43" s="113"/>
      <c r="P43" s="113"/>
      <c r="Q43" s="117"/>
      <c r="R43" s="113" t="e">
        <f>ROUND(AVERAGE(H43:P43),2)</f>
        <v>#DIV/0!</v>
      </c>
      <c r="S43" s="117"/>
      <c r="T43" s="113" t="e">
        <f>R43*F43</f>
        <v>#DIV/0!</v>
      </c>
      <c r="U43" s="156"/>
      <c r="V43" s="223"/>
      <c r="W43" s="117"/>
      <c r="X43" s="224">
        <v>0.1</v>
      </c>
      <c r="Y43" s="117"/>
      <c r="Z43" s="161" t="e">
        <f>X43*T43</f>
        <v>#DIV/0!</v>
      </c>
    </row>
    <row r="44" spans="1:26" ht="51.75" customHeight="1">
      <c r="A44" s="115" t="s">
        <v>114</v>
      </c>
      <c r="B44" s="115" t="s">
        <v>115</v>
      </c>
      <c r="C44" s="115" t="s">
        <v>116</v>
      </c>
      <c r="D44" s="115" t="s">
        <v>98</v>
      </c>
      <c r="E44" s="115" t="s">
        <v>117</v>
      </c>
      <c r="F44" s="115" t="s">
        <v>100</v>
      </c>
      <c r="G44" s="154"/>
      <c r="H44" s="110"/>
      <c r="I44" s="110"/>
      <c r="J44" s="110"/>
      <c r="K44" s="110"/>
      <c r="L44" s="110"/>
      <c r="M44" s="110"/>
      <c r="N44" s="110"/>
      <c r="O44" s="110"/>
      <c r="P44" s="110"/>
      <c r="Q44" s="114"/>
      <c r="R44" s="116" t="s">
        <v>181</v>
      </c>
      <c r="S44" s="114"/>
      <c r="T44" s="116" t="s">
        <v>193</v>
      </c>
      <c r="U44" s="156"/>
      <c r="V44" s="155" t="s">
        <v>262</v>
      </c>
      <c r="W44" s="114"/>
      <c r="X44" s="142" t="s">
        <v>123</v>
      </c>
      <c r="Y44" s="114"/>
      <c r="Z44" s="142" t="s">
        <v>124</v>
      </c>
    </row>
    <row r="45" spans="1:26" s="163" customFormat="1" ht="24" customHeight="1">
      <c r="A45" s="111">
        <v>14</v>
      </c>
      <c r="B45" s="111">
        <v>437637</v>
      </c>
      <c r="C45" s="111">
        <v>0</v>
      </c>
      <c r="D45" s="112" t="s">
        <v>320</v>
      </c>
      <c r="E45" s="111" t="s">
        <v>99</v>
      </c>
      <c r="F45" s="111">
        <v>1</v>
      </c>
      <c r="G45" s="182"/>
      <c r="H45" s="113"/>
      <c r="I45" s="113"/>
      <c r="J45" s="113"/>
      <c r="K45" s="113"/>
      <c r="L45" s="232"/>
      <c r="M45" s="232"/>
      <c r="N45" s="113"/>
      <c r="O45" s="113"/>
      <c r="P45" s="113"/>
      <c r="Q45" s="117"/>
      <c r="R45" s="113" t="e">
        <f>ROUND(AVERAGE(H45:P45),2)</f>
        <v>#DIV/0!</v>
      </c>
      <c r="S45" s="117"/>
      <c r="T45" s="113" t="e">
        <f>R45*F45</f>
        <v>#DIV/0!</v>
      </c>
      <c r="U45" s="156"/>
      <c r="V45" s="223"/>
      <c r="W45" s="117"/>
      <c r="X45" s="224">
        <v>0.1</v>
      </c>
      <c r="Y45" s="117"/>
      <c r="Z45" s="161" t="e">
        <f>X45*T45</f>
        <v>#DIV/0!</v>
      </c>
    </row>
    <row r="46" spans="1:26" ht="38.25">
      <c r="A46" s="115" t="s">
        <v>114</v>
      </c>
      <c r="B46" s="115" t="s">
        <v>115</v>
      </c>
      <c r="C46" s="115" t="s">
        <v>116</v>
      </c>
      <c r="D46" s="115" t="s">
        <v>98</v>
      </c>
      <c r="E46" s="115" t="s">
        <v>117</v>
      </c>
      <c r="F46" s="115" t="s">
        <v>100</v>
      </c>
      <c r="G46" s="154"/>
      <c r="H46" s="110"/>
      <c r="I46" s="110"/>
      <c r="J46" s="110"/>
      <c r="K46" s="110"/>
      <c r="L46" s="110"/>
      <c r="M46" s="110"/>
      <c r="N46" s="110"/>
      <c r="O46" s="110"/>
      <c r="P46" s="110"/>
      <c r="Q46" s="114"/>
      <c r="R46" s="116" t="s">
        <v>181</v>
      </c>
      <c r="S46" s="114"/>
      <c r="T46" s="116" t="s">
        <v>193</v>
      </c>
      <c r="U46" s="156"/>
      <c r="V46" s="155" t="s">
        <v>262</v>
      </c>
      <c r="W46" s="114"/>
      <c r="X46" s="142" t="s">
        <v>123</v>
      </c>
      <c r="Y46" s="114"/>
      <c r="Z46" s="142" t="s">
        <v>124</v>
      </c>
    </row>
    <row r="47" spans="1:26" s="163" customFormat="1" ht="24" customHeight="1">
      <c r="A47" s="111">
        <v>15</v>
      </c>
      <c r="B47" s="111">
        <v>267710</v>
      </c>
      <c r="C47" s="111">
        <v>0</v>
      </c>
      <c r="D47" s="112" t="s">
        <v>277</v>
      </c>
      <c r="E47" s="111" t="s">
        <v>99</v>
      </c>
      <c r="F47" s="111">
        <v>1</v>
      </c>
      <c r="G47" s="182"/>
      <c r="H47" s="113"/>
      <c r="I47" s="113"/>
      <c r="J47" s="113"/>
      <c r="K47" s="113"/>
      <c r="L47" s="113"/>
      <c r="M47" s="113"/>
      <c r="N47" s="113"/>
      <c r="O47" s="113"/>
      <c r="P47" s="113"/>
      <c r="Q47" s="117"/>
      <c r="R47" s="113" t="e">
        <f>ROUND(AVERAGE(H47:P47),2)</f>
        <v>#DIV/0!</v>
      </c>
      <c r="S47" s="117"/>
      <c r="T47" s="113" t="e">
        <f>R47*F47</f>
        <v>#DIV/0!</v>
      </c>
      <c r="U47" s="156"/>
      <c r="V47" s="223"/>
      <c r="W47" s="117"/>
      <c r="X47" s="224">
        <v>0.1</v>
      </c>
      <c r="Y47" s="117"/>
      <c r="Z47" s="161" t="e">
        <f>X47*T47</f>
        <v>#DIV/0!</v>
      </c>
    </row>
    <row r="48" spans="1:26" ht="5.25" customHeight="1"/>
    <row r="49" spans="1:26">
      <c r="A49" s="367" t="s">
        <v>83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T49" s="175" t="e">
        <f>SUM(T26:T47)</f>
        <v>#DIV/0!</v>
      </c>
      <c r="V49" s="175"/>
      <c r="W49" s="130"/>
      <c r="X49" s="175"/>
      <c r="Z49" s="175" t="e">
        <f>SUM(Z26:Z48)</f>
        <v>#DIV/0!</v>
      </c>
    </row>
    <row r="50" spans="1:26">
      <c r="V50" s="130"/>
      <c r="W50" s="130"/>
      <c r="X50" s="130"/>
    </row>
    <row r="51" spans="1:26" ht="15">
      <c r="A51" s="359" t="s">
        <v>324</v>
      </c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166"/>
      <c r="T51" s="167" t="e">
        <f>(Z49/912)*225</f>
        <v>#DIV/0!</v>
      </c>
      <c r="U51" s="166"/>
      <c r="V51" s="166"/>
      <c r="W51" s="166">
        <v>242</v>
      </c>
      <c r="X51" s="166"/>
      <c r="Y51" s="166"/>
      <c r="Z51" s="166"/>
    </row>
    <row r="52" spans="1:26" ht="15">
      <c r="A52" s="359" t="s">
        <v>265</v>
      </c>
      <c r="B52" s="359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166"/>
      <c r="T52" s="167" t="e">
        <f>(T51/12)*6</f>
        <v>#DIV/0!</v>
      </c>
      <c r="U52" s="166"/>
      <c r="V52" s="166"/>
      <c r="W52" s="166"/>
      <c r="X52" s="166"/>
      <c r="Y52" s="166"/>
      <c r="Z52" s="166"/>
    </row>
    <row r="53" spans="1:26" ht="15">
      <c r="A53" s="359" t="s">
        <v>266</v>
      </c>
      <c r="B53" s="359"/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166"/>
      <c r="T53" s="167" t="e">
        <f>T52/5</f>
        <v>#DIV/0!</v>
      </c>
      <c r="U53" s="166"/>
      <c r="V53" s="166"/>
      <c r="W53" s="166"/>
      <c r="X53" s="166"/>
      <c r="Y53" s="166"/>
      <c r="Z53" s="166"/>
    </row>
    <row r="55" spans="1:26" ht="15">
      <c r="A55" s="359" t="s">
        <v>325</v>
      </c>
      <c r="B55" s="359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  <c r="T55" s="167" t="e">
        <f>T53+T19</f>
        <v>#DIV/0!</v>
      </c>
    </row>
    <row r="57" spans="1:26" ht="15">
      <c r="A57" s="199"/>
      <c r="B57" s="177"/>
    </row>
    <row r="58" spans="1:26">
      <c r="A58" s="284"/>
      <c r="B58" s="177"/>
    </row>
  </sheetData>
  <mergeCells count="19">
    <mergeCell ref="A55:R55"/>
    <mergeCell ref="A49:R49"/>
    <mergeCell ref="A51:R51"/>
    <mergeCell ref="A52:R52"/>
    <mergeCell ref="A53:R53"/>
    <mergeCell ref="A18:R18"/>
    <mergeCell ref="A19:R19"/>
    <mergeCell ref="A23:Z23"/>
    <mergeCell ref="H25:I25"/>
    <mergeCell ref="J25:K25"/>
    <mergeCell ref="L25:M25"/>
    <mergeCell ref="N25:P25"/>
    <mergeCell ref="A17:R17"/>
    <mergeCell ref="A2:Z2"/>
    <mergeCell ref="H5:I5"/>
    <mergeCell ref="J5:K5"/>
    <mergeCell ref="L5:M5"/>
    <mergeCell ref="N5:P5"/>
    <mergeCell ref="A15:R15"/>
  </mergeCells>
  <dataValidations disablePrompts="1" count="1">
    <dataValidation type="list" allowBlank="1" showInputMessage="1" showErrorMessage="1" promptTitle="ATENÇÃO!" prompt="Itens com valor estimado até R$ 80.000, deverão ser exclusivos para ME/EPP._x000a__x000a_Itens com valor estimado superior a R$ 80.000, deverão ser desmembrados em duas cotas, sendo 1 cota MÍNIMA de 25% reservada exclusivamente para ME._x000a_" sqref="AH6:AH7">
      <formula1>$AG$5:$AG$5</formula1>
    </dataValidation>
  </dataValidations>
  <pageMargins left="0.511811024" right="0.511811024" top="0.78740157499999996" bottom="0.78740157499999996" header="0.31496062000000002" footer="0.31496062000000002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5"/>
  <sheetViews>
    <sheetView showGridLines="0" topLeftCell="C1" zoomScale="80" zoomScaleNormal="80" zoomScaleSheetLayoutView="80" zoomScalePageLayoutView="90" workbookViewId="0">
      <selection activeCell="M22" sqref="M22"/>
    </sheetView>
  </sheetViews>
  <sheetFormatPr defaultColWidth="7.75" defaultRowHeight="12.75"/>
  <cols>
    <col min="1" max="1" width="5.625" style="79" customWidth="1"/>
    <col min="2" max="2" width="6.375" style="79" customWidth="1"/>
    <col min="3" max="3" width="6.125" style="79" customWidth="1"/>
    <col min="4" max="4" width="43.125" style="79" customWidth="1"/>
    <col min="5" max="5" width="9.625" style="79" customWidth="1"/>
    <col min="6" max="6" width="9.125" style="79" customWidth="1"/>
    <col min="7" max="7" width="0.5" style="79" customWidth="1"/>
    <col min="8" max="13" width="12.875" style="79" customWidth="1"/>
    <col min="14" max="14" width="17.5" style="79" customWidth="1"/>
    <col min="15" max="15" width="0.5" style="79" customWidth="1"/>
    <col min="16" max="16" width="11.75" style="79" customWidth="1"/>
    <col min="17" max="17" width="0.625" style="79" customWidth="1"/>
    <col min="18" max="18" width="14.875" style="79" customWidth="1"/>
    <col min="19" max="16384" width="7.75" style="79"/>
  </cols>
  <sheetData>
    <row r="1" spans="1:18" ht="84.75" customHeight="1" thickBo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7.75" customHeight="1" thickTop="1" thickBot="1">
      <c r="A2" s="306" t="s">
        <v>188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</row>
    <row r="3" spans="1:18" ht="16.5" thickTop="1">
      <c r="A3" s="81"/>
      <c r="B3" s="81"/>
      <c r="C3" s="81"/>
      <c r="D3" s="81"/>
      <c r="E3" s="81"/>
      <c r="F3" s="81"/>
      <c r="G3" s="81"/>
    </row>
    <row r="4" spans="1:18" ht="15.75">
      <c r="A4" s="106"/>
      <c r="B4" s="107"/>
      <c r="C4" s="108"/>
      <c r="D4" s="108"/>
      <c r="E4" s="108"/>
      <c r="F4" s="108"/>
      <c r="G4" s="108"/>
      <c r="H4" s="369"/>
      <c r="I4" s="369"/>
      <c r="J4" s="370"/>
      <c r="K4" s="371"/>
      <c r="L4" s="369"/>
      <c r="M4" s="369"/>
      <c r="N4" s="176"/>
      <c r="O4" s="177"/>
      <c r="P4" s="177"/>
      <c r="Q4" s="177"/>
      <c r="R4" s="177"/>
    </row>
    <row r="5" spans="1:18" ht="25.5">
      <c r="A5" s="115" t="s">
        <v>114</v>
      </c>
      <c r="B5" s="115" t="s">
        <v>115</v>
      </c>
      <c r="C5" s="115" t="s">
        <v>116</v>
      </c>
      <c r="D5" s="115" t="s">
        <v>98</v>
      </c>
      <c r="E5" s="115" t="s">
        <v>117</v>
      </c>
      <c r="F5" s="115" t="s">
        <v>100</v>
      </c>
      <c r="G5" s="109"/>
      <c r="H5" s="146"/>
      <c r="I5" s="146"/>
      <c r="J5" s="110"/>
      <c r="K5" s="110"/>
      <c r="L5" s="146"/>
      <c r="M5" s="146"/>
      <c r="N5" s="146"/>
      <c r="O5" s="114"/>
      <c r="P5" s="116" t="s">
        <v>181</v>
      </c>
      <c r="Q5" s="114"/>
      <c r="R5" s="116" t="s">
        <v>193</v>
      </c>
    </row>
    <row r="6" spans="1:18" ht="23.25" customHeight="1">
      <c r="A6" s="111">
        <v>1</v>
      </c>
      <c r="B6" s="111">
        <v>0</v>
      </c>
      <c r="C6" s="111">
        <v>0</v>
      </c>
      <c r="D6" s="112" t="s">
        <v>278</v>
      </c>
      <c r="E6" s="111" t="s">
        <v>121</v>
      </c>
      <c r="F6" s="111">
        <v>5</v>
      </c>
      <c r="G6" s="109"/>
      <c r="H6" s="113"/>
      <c r="I6" s="113"/>
      <c r="J6" s="113"/>
      <c r="K6" s="113"/>
      <c r="L6" s="113"/>
      <c r="M6" s="113"/>
      <c r="N6" s="113"/>
      <c r="O6" s="114"/>
      <c r="P6" s="113" t="e">
        <f>ROUND(AVERAGE(H6:N6),2)</f>
        <v>#DIV/0!</v>
      </c>
      <c r="Q6" s="114"/>
      <c r="R6" s="113" t="e">
        <f>SUM(P6*F6)</f>
        <v>#DIV/0!</v>
      </c>
    </row>
    <row r="7" spans="1:18" ht="42.75" customHeight="1">
      <c r="A7" s="115" t="s">
        <v>114</v>
      </c>
      <c r="B7" s="115" t="s">
        <v>115</v>
      </c>
      <c r="C7" s="115" t="s">
        <v>116</v>
      </c>
      <c r="D7" s="115" t="s">
        <v>98</v>
      </c>
      <c r="E7" s="115" t="s">
        <v>117</v>
      </c>
      <c r="F7" s="115" t="s">
        <v>100</v>
      </c>
      <c r="G7" s="109"/>
      <c r="H7" s="110"/>
      <c r="I7" s="110"/>
      <c r="J7" s="110"/>
      <c r="K7" s="110"/>
      <c r="L7" s="110"/>
      <c r="M7" s="110"/>
      <c r="N7" s="110"/>
      <c r="O7" s="114"/>
      <c r="P7" s="116" t="s">
        <v>181</v>
      </c>
      <c r="Q7" s="114"/>
      <c r="R7" s="116" t="s">
        <v>193</v>
      </c>
    </row>
    <row r="8" spans="1:18" ht="37.5" customHeight="1">
      <c r="A8" s="111">
        <v>2</v>
      </c>
      <c r="B8" s="111">
        <v>0</v>
      </c>
      <c r="C8" s="111">
        <v>0</v>
      </c>
      <c r="D8" s="112" t="s">
        <v>279</v>
      </c>
      <c r="E8" s="111" t="s">
        <v>121</v>
      </c>
      <c r="F8" s="111">
        <v>5</v>
      </c>
      <c r="G8" s="109"/>
      <c r="H8" s="113"/>
      <c r="I8" s="113"/>
      <c r="J8" s="113"/>
      <c r="K8" s="113"/>
      <c r="L8" s="113"/>
      <c r="M8" s="113"/>
      <c r="N8" s="113"/>
      <c r="O8" s="114"/>
      <c r="P8" s="113" t="e">
        <f>ROUND(AVERAGE(H8:N8),2)</f>
        <v>#DIV/0!</v>
      </c>
      <c r="Q8" s="114"/>
      <c r="R8" s="113" t="e">
        <f>SUM(P8*F8)</f>
        <v>#DIV/0!</v>
      </c>
    </row>
    <row r="9" spans="1:18" ht="25.5">
      <c r="A9" s="115" t="s">
        <v>114</v>
      </c>
      <c r="B9" s="115" t="s">
        <v>115</v>
      </c>
      <c r="C9" s="115" t="s">
        <v>116</v>
      </c>
      <c r="D9" s="115" t="s">
        <v>98</v>
      </c>
      <c r="E9" s="115" t="s">
        <v>117</v>
      </c>
      <c r="F9" s="115" t="s">
        <v>100</v>
      </c>
      <c r="G9" s="109"/>
      <c r="H9" s="110"/>
      <c r="I9" s="110"/>
      <c r="J9" s="110"/>
      <c r="K9" s="110"/>
      <c r="L9" s="110"/>
      <c r="M9" s="110"/>
      <c r="N9" s="110"/>
      <c r="O9" s="114"/>
      <c r="P9" s="116" t="s">
        <v>181</v>
      </c>
      <c r="Q9" s="114"/>
      <c r="R9" s="116" t="s">
        <v>193</v>
      </c>
    </row>
    <row r="10" spans="1:18" ht="40.5" customHeight="1">
      <c r="A10" s="111">
        <v>3</v>
      </c>
      <c r="B10" s="111">
        <v>0</v>
      </c>
      <c r="C10" s="111">
        <v>0</v>
      </c>
      <c r="D10" s="112" t="s">
        <v>280</v>
      </c>
      <c r="E10" s="111" t="s">
        <v>121</v>
      </c>
      <c r="F10" s="285">
        <v>5</v>
      </c>
      <c r="G10" s="109"/>
      <c r="H10" s="113"/>
      <c r="I10" s="113"/>
      <c r="J10" s="113"/>
      <c r="K10" s="113"/>
      <c r="L10" s="113"/>
      <c r="M10" s="113"/>
      <c r="N10" s="113"/>
      <c r="O10" s="114"/>
      <c r="P10" s="113" t="e">
        <f>ROUND(AVERAGE(H10:N10),2)</f>
        <v>#DIV/0!</v>
      </c>
      <c r="Q10" s="114"/>
      <c r="R10" s="113" t="e">
        <f>SUM(P10*F10)</f>
        <v>#DIV/0!</v>
      </c>
    </row>
    <row r="11" spans="1:18" ht="25.5">
      <c r="A11" s="115" t="s">
        <v>114</v>
      </c>
      <c r="B11" s="115" t="s">
        <v>115</v>
      </c>
      <c r="C11" s="115" t="s">
        <v>116</v>
      </c>
      <c r="D11" s="115" t="s">
        <v>98</v>
      </c>
      <c r="E11" s="115" t="s">
        <v>117</v>
      </c>
      <c r="F11" s="115" t="s">
        <v>100</v>
      </c>
      <c r="G11" s="109"/>
      <c r="H11" s="110"/>
      <c r="I11" s="110"/>
      <c r="J11" s="110"/>
      <c r="K11" s="110"/>
      <c r="L11" s="110"/>
      <c r="M11" s="110"/>
      <c r="N11" s="110"/>
      <c r="O11" s="114"/>
      <c r="P11" s="116" t="s">
        <v>181</v>
      </c>
      <c r="Q11" s="114"/>
      <c r="R11" s="116" t="s">
        <v>193</v>
      </c>
    </row>
    <row r="12" spans="1:18" ht="33" customHeight="1">
      <c r="A12" s="111">
        <v>4</v>
      </c>
      <c r="B12" s="111">
        <v>0</v>
      </c>
      <c r="C12" s="111">
        <v>0</v>
      </c>
      <c r="D12" s="112" t="s">
        <v>281</v>
      </c>
      <c r="E12" s="111" t="s">
        <v>122</v>
      </c>
      <c r="F12" s="111">
        <v>5</v>
      </c>
      <c r="G12" s="109"/>
      <c r="H12" s="113"/>
      <c r="I12" s="113"/>
      <c r="J12" s="113"/>
      <c r="K12" s="113"/>
      <c r="L12" s="113"/>
      <c r="M12" s="113"/>
      <c r="N12" s="113"/>
      <c r="O12" s="114"/>
      <c r="P12" s="113" t="e">
        <f>ROUND(AVERAGE(H12:N12),2)</f>
        <v>#DIV/0!</v>
      </c>
      <c r="Q12" s="114"/>
      <c r="R12" s="113" t="e">
        <f>SUM(P12*F12)</f>
        <v>#DIV/0!</v>
      </c>
    </row>
    <row r="13" spans="1:18" ht="3.75" customHeight="1">
      <c r="A13" s="118"/>
      <c r="B13" s="118"/>
      <c r="C13" s="118"/>
      <c r="D13" s="119"/>
      <c r="E13" s="118"/>
      <c r="F13" s="118"/>
      <c r="G13" s="109"/>
      <c r="H13" s="120"/>
      <c r="I13" s="120"/>
      <c r="J13" s="120"/>
      <c r="K13" s="120"/>
      <c r="L13" s="120"/>
      <c r="M13" s="120"/>
      <c r="N13" s="120"/>
      <c r="O13" s="114"/>
      <c r="P13" s="120"/>
      <c r="Q13" s="114"/>
      <c r="R13" s="120"/>
    </row>
    <row r="14" spans="1:18" ht="15.75" customHeight="1">
      <c r="A14" s="372" t="s">
        <v>194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R14" s="121" t="e">
        <f>SUM(R6:R13)</f>
        <v>#DIV/0!</v>
      </c>
    </row>
    <row r="15" spans="1:18" ht="15.75">
      <c r="A15" s="122"/>
      <c r="B15" s="123"/>
      <c r="C15" s="124"/>
      <c r="D15" s="124"/>
      <c r="E15" s="124"/>
      <c r="F15" s="124"/>
      <c r="G15" s="124"/>
    </row>
    <row r="16" spans="1:18" ht="15.75" customHeight="1">
      <c r="A16" s="368" t="s">
        <v>118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R16" s="125" t="e">
        <f>R14</f>
        <v>#DIV/0!</v>
      </c>
    </row>
    <row r="17" spans="1:18" ht="15.75" customHeight="1">
      <c r="A17" s="368" t="s">
        <v>195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R17" s="125" t="e">
        <f>R16/30</f>
        <v>#DIV/0!</v>
      </c>
    </row>
    <row r="18" spans="1:18" ht="15.75" customHeight="1">
      <c r="A18" s="368" t="s">
        <v>196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R18" s="125" t="e">
        <f>R17/8</f>
        <v>#DIV/0!</v>
      </c>
    </row>
    <row r="20" spans="1:18" ht="15">
      <c r="A20" s="199" t="s">
        <v>326</v>
      </c>
      <c r="B20" s="177" t="s">
        <v>346</v>
      </c>
    </row>
    <row r="23" spans="1:18" ht="18">
      <c r="C23" s="126"/>
      <c r="D23" s="127"/>
      <c r="E23" s="126"/>
      <c r="F23" s="126"/>
      <c r="G23" s="126"/>
    </row>
    <row r="24" spans="1:18" ht="18.75">
      <c r="C24" s="128"/>
      <c r="D24" s="129"/>
      <c r="E24" s="128"/>
      <c r="F24" s="128"/>
      <c r="G24" s="128"/>
    </row>
    <row r="25" spans="1:18" ht="18.75">
      <c r="C25" s="128"/>
      <c r="D25" s="129"/>
      <c r="E25" s="128"/>
      <c r="F25" s="128"/>
      <c r="G25" s="128"/>
    </row>
  </sheetData>
  <mergeCells count="8">
    <mergeCell ref="A17:P17"/>
    <mergeCell ref="A18:P18"/>
    <mergeCell ref="A2:R2"/>
    <mergeCell ref="H4:I4"/>
    <mergeCell ref="J4:K4"/>
    <mergeCell ref="L4:M4"/>
    <mergeCell ref="A14:P14"/>
    <mergeCell ref="A16:P16"/>
  </mergeCells>
  <pageMargins left="0.51181102362204722" right="0.51181102362204722" top="0.78740157480314965" bottom="0.78740157480314965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% LUCRO, DOA e SALÁRIO</vt:lpstr>
      <vt:lpstr>Coordenador Técnico (1427)</vt:lpstr>
      <vt:lpstr>Téc. Equip. Bio 44h (9153)</vt:lpstr>
      <vt:lpstr>Apoio Técnico</vt:lpstr>
      <vt:lpstr>Apoio Logístico</vt:lpstr>
      <vt:lpstr>Resumo Geral</vt:lpstr>
      <vt:lpstr>Ferramentas</vt:lpstr>
      <vt:lpstr>Analisadores</vt:lpstr>
      <vt:lpstr>Uniformes</vt:lpstr>
      <vt:lpstr>EPI'S</vt:lpstr>
      <vt:lpstr>Móveis de Escritório</vt:lpstr>
      <vt:lpstr>CLASSIFICAÇÃO</vt:lpstr>
      <vt:lpstr>Analisadores!Area_de_impressao</vt:lpstr>
      <vt:lpstr>'Apoio Logístico'!Area_de_impressao</vt:lpstr>
      <vt:lpstr>'Apoio Técnico'!Area_de_impressao</vt:lpstr>
      <vt:lpstr>'Coordenador Técnico (1427)'!Area_de_impressao</vt:lpstr>
      <vt:lpstr>'EPI''S'!Area_de_impressao</vt:lpstr>
      <vt:lpstr>'Resumo Geral'!Area_de_impressao</vt:lpstr>
      <vt:lpstr>'Téc. Equip. Bio 44h (9153)'!Area_de_impressao</vt:lpstr>
      <vt:lpstr>Uniformes!Area_de_impressao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cogep</dc:creator>
  <cp:lastModifiedBy>Ieda Romero Alves Da Silva Assis</cp:lastModifiedBy>
  <cp:revision>4</cp:revision>
  <cp:lastPrinted>2021-07-16T19:13:16Z</cp:lastPrinted>
  <dcterms:created xsi:type="dcterms:W3CDTF">2010-02-10T17:23:02Z</dcterms:created>
  <dcterms:modified xsi:type="dcterms:W3CDTF">2021-07-21T18:33:17Z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ufgd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