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EstaPastaDeTrabalho"/>
  <mc:AlternateContent xmlns:mc="http://schemas.openxmlformats.org/markup-compatibility/2006">
    <mc:Choice Requires="x15">
      <x15ac:absPath xmlns:x15ac="http://schemas.microsoft.com/office/spreadsheetml/2010/11/ac" url="https://mtegovbr.sharepoint.com/sites/CGAAT/Documentos Compartilhados/General/03 - Normas e Modelos de contratação/3. Modelos de Contratações/Mapas Salariais - Atualizações - Portarias Desenvolvimento e Infraestrutura/2025/fator-k/"/>
    </mc:Choice>
  </mc:AlternateContent>
  <xr:revisionPtr revIDLastSave="141" documentId="8_{F3388840-78FA-4521-A55D-6C79A253E292}" xr6:coauthVersionLast="47" xr6:coauthVersionMax="47" xr10:uidLastSave="{7291E234-31C8-4462-A4E1-27641B4D0DF7}"/>
  <bookViews>
    <workbookView xWindow="28695" yWindow="30" windowWidth="28980" windowHeight="31710" tabRatio="869" activeTab="2" xr2:uid="{B5162FEE-53AD-414F-A6C1-01E23ACF9AE8}"/>
  </bookViews>
  <sheets>
    <sheet name="PERFIS" sheetId="35" r:id="rId1"/>
    <sheet name="COMPOSICAO" sheetId="37" r:id="rId2"/>
    <sheet name="TECSUP-01" sheetId="36" r:id="rId3"/>
    <sheet name="TECSUP-02" sheetId="40" r:id="rId4"/>
    <sheet name="TECSUP-03" sheetId="41" r:id="rId5"/>
    <sheet name="TECMAN-01" sheetId="42" r:id="rId6"/>
    <sheet name="TECMAN-02" sheetId="43" r:id="rId7"/>
    <sheet name="TECMAN-03" sheetId="44" r:id="rId8"/>
    <sheet name="GERSUP" sheetId="45" r:id="rId9"/>
    <sheet name="ASUPCOMP-01" sheetId="46" r:id="rId10"/>
    <sheet name="ASUPCOMP-02" sheetId="47" r:id="rId11"/>
    <sheet name="ASUPCOMP-03" sheetId="48" r:id="rId12"/>
    <sheet name="GERINF" sheetId="49" r:id="rId13"/>
    <sheet name="ABD-01" sheetId="50" r:id="rId14"/>
    <sheet name="ABD-02" sheetId="51" r:id="rId15"/>
    <sheet name="ABD-03" sheetId="52" r:id="rId16"/>
    <sheet name="ASO-01" sheetId="53" r:id="rId17"/>
    <sheet name="ASO-02" sheetId="54" r:id="rId18"/>
    <sheet name="ASO-03" sheetId="55" r:id="rId19"/>
    <sheet name="ARED-01" sheetId="56" r:id="rId20"/>
    <sheet name="ARED-02" sheetId="57" r:id="rId21"/>
    <sheet name="ARED-03" sheetId="58" r:id="rId22"/>
    <sheet name="TECRED-01" sheetId="59" r:id="rId23"/>
    <sheet name="TECRED-02" sheetId="60" r:id="rId24"/>
    <sheet name="TECRED-03" sheetId="61" r:id="rId25"/>
    <sheet name="DESTEC-01" sheetId="62" r:id="rId26"/>
    <sheet name="DESTEC-02" sheetId="63" r:id="rId27"/>
    <sheet name="DESTEC-03" sheetId="64" r:id="rId28"/>
    <sheet name="ASISA-01" sheetId="65" r:id="rId29"/>
    <sheet name="ASISA-02" sheetId="66" r:id="rId30"/>
    <sheet name="ASISA-03" sheetId="67" r:id="rId31"/>
    <sheet name="ASEG-01" sheetId="68" r:id="rId32"/>
    <sheet name="ASEG-02" sheetId="69" r:id="rId33"/>
    <sheet name="ASEG-03" sheetId="70" r:id="rId34"/>
    <sheet name="GERSEG" sheetId="71" r:id="rId35"/>
    <sheet name="CLOUD-01" sheetId="72" r:id="rId36"/>
    <sheet name="CLOUD-02" sheetId="73" r:id="rId37"/>
  </sheets>
  <externalReferences>
    <externalReference r:id="rId38"/>
  </externalReferences>
  <definedNames>
    <definedName name="RAT">'[1]Parâmetros (não excluir)'!$I$1:$I$4</definedName>
    <definedName name="SIMNAO">'[1]Parâmetros (não excluir)'!$G$1:$G$2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37" l="1"/>
  <c r="D4" i="37" s="1"/>
  <c r="D17" i="37"/>
  <c r="D34" i="37"/>
  <c r="D35" i="37"/>
  <c r="D40" i="37" s="1"/>
  <c r="D36" i="37"/>
  <c r="D37" i="37"/>
  <c r="C50" i="73" s="1"/>
  <c r="D38" i="37"/>
  <c r="C51" i="73" s="1"/>
  <c r="D39" i="37"/>
  <c r="C52" i="73" s="1"/>
  <c r="D46" i="37"/>
  <c r="A1" i="73"/>
  <c r="D6" i="73" s="1"/>
  <c r="A1" i="72"/>
  <c r="D6" i="72" s="1"/>
  <c r="C71" i="73"/>
  <c r="C70" i="73"/>
  <c r="C69" i="73"/>
  <c r="C68" i="73"/>
  <c r="C66" i="73"/>
  <c r="C65" i="73"/>
  <c r="C49" i="73"/>
  <c r="C48" i="73"/>
  <c r="C47" i="73"/>
  <c r="D36" i="73"/>
  <c r="D33" i="73"/>
  <c r="D30" i="73"/>
  <c r="C25" i="73"/>
  <c r="C24" i="73"/>
  <c r="C23" i="73"/>
  <c r="C22" i="73"/>
  <c r="C21" i="73"/>
  <c r="C20" i="73"/>
  <c r="C19" i="73"/>
  <c r="C71" i="72"/>
  <c r="C70" i="72"/>
  <c r="C69" i="72"/>
  <c r="C68" i="72"/>
  <c r="C66" i="72"/>
  <c r="C65" i="72"/>
  <c r="C49" i="72"/>
  <c r="C48" i="72"/>
  <c r="C47" i="72"/>
  <c r="D36" i="72"/>
  <c r="D33" i="72"/>
  <c r="D30" i="72"/>
  <c r="C25" i="72"/>
  <c r="C24" i="72"/>
  <c r="C23" i="72"/>
  <c r="C22" i="72"/>
  <c r="C21" i="72"/>
  <c r="C26" i="72" s="1"/>
  <c r="C20" i="72"/>
  <c r="C19" i="72"/>
  <c r="D5" i="37" l="1"/>
  <c r="C13" i="72"/>
  <c r="C13" i="73"/>
  <c r="C50" i="72"/>
  <c r="C26" i="73"/>
  <c r="C12" i="73"/>
  <c r="C52" i="72"/>
  <c r="C53" i="73"/>
  <c r="C53" i="72"/>
  <c r="C12" i="72"/>
  <c r="C51" i="72"/>
  <c r="D31" i="73"/>
  <c r="D32" i="73" s="1"/>
  <c r="D7" i="73"/>
  <c r="D47" i="73" s="1"/>
  <c r="C34" i="73" a="1"/>
  <c r="C34" i="73" s="1"/>
  <c r="D34" i="73" s="1"/>
  <c r="D35" i="73" s="1"/>
  <c r="C14" i="73"/>
  <c r="D31" i="72"/>
  <c r="D32" i="72" s="1"/>
  <c r="D7" i="72"/>
  <c r="C34" i="72" a="1"/>
  <c r="C34" i="72" s="1"/>
  <c r="D34" i="72" s="1"/>
  <c r="D35" i="72" s="1"/>
  <c r="C14" i="72"/>
  <c r="D37" i="72" l="1"/>
  <c r="D42" i="72" s="1"/>
  <c r="D12" i="73"/>
  <c r="D50" i="73"/>
  <c r="D48" i="73"/>
  <c r="D37" i="73"/>
  <c r="D42" i="73" s="1"/>
  <c r="D76" i="73"/>
  <c r="D49" i="73"/>
  <c r="D13" i="73"/>
  <c r="D51" i="73"/>
  <c r="D52" i="73"/>
  <c r="D51" i="72"/>
  <c r="D12" i="72"/>
  <c r="D47" i="72"/>
  <c r="D48" i="72"/>
  <c r="D49" i="72"/>
  <c r="D76" i="72"/>
  <c r="D50" i="72"/>
  <c r="D52" i="72"/>
  <c r="D13" i="72"/>
  <c r="D14" i="73" l="1"/>
  <c r="D40" i="73" s="1"/>
  <c r="D53" i="73"/>
  <c r="D78" i="73" s="1"/>
  <c r="D14" i="72"/>
  <c r="D20" i="72" s="1"/>
  <c r="D22" i="73"/>
  <c r="D18" i="73"/>
  <c r="D21" i="73"/>
  <c r="D25" i="73"/>
  <c r="D24" i="73"/>
  <c r="D20" i="73"/>
  <c r="D18" i="72"/>
  <c r="D25" i="72"/>
  <c r="D53" i="72"/>
  <c r="D78" i="72" s="1"/>
  <c r="D24" i="72"/>
  <c r="D23" i="73" l="1"/>
  <c r="D19" i="73"/>
  <c r="D23" i="72"/>
  <c r="D19" i="72"/>
  <c r="D22" i="72"/>
  <c r="D40" i="72"/>
  <c r="D21" i="72"/>
  <c r="D26" i="73"/>
  <c r="D41" i="73" s="1"/>
  <c r="D43" i="73" s="1"/>
  <c r="D77" i="73" s="1"/>
  <c r="D81" i="73" s="1"/>
  <c r="D26" i="72" l="1"/>
  <c r="D41" i="72" s="1"/>
  <c r="D43" i="72" s="1"/>
  <c r="D77" i="72" s="1"/>
  <c r="D81" i="72" s="1"/>
  <c r="D65" i="72" s="1"/>
  <c r="D65" i="73"/>
  <c r="D66" i="73" s="1"/>
  <c r="D66" i="72" l="1"/>
  <c r="A1" i="71" l="1"/>
  <c r="D6" i="71" s="1"/>
  <c r="A1" i="70"/>
  <c r="D6" i="70" s="1"/>
  <c r="A1" i="69"/>
  <c r="D6" i="69" s="1"/>
  <c r="C71" i="71"/>
  <c r="C70" i="71"/>
  <c r="C69" i="71"/>
  <c r="C68" i="71"/>
  <c r="C66" i="71"/>
  <c r="C65" i="71"/>
  <c r="C52" i="71"/>
  <c r="C51" i="71"/>
  <c r="C50" i="71"/>
  <c r="C49" i="71"/>
  <c r="C48" i="71"/>
  <c r="C47" i="71"/>
  <c r="D36" i="71"/>
  <c r="D33" i="71"/>
  <c r="D30" i="71"/>
  <c r="C25" i="71"/>
  <c r="C24" i="71"/>
  <c r="C23" i="71"/>
  <c r="C22" i="71"/>
  <c r="C21" i="71"/>
  <c r="C20" i="71"/>
  <c r="C19" i="71"/>
  <c r="C13" i="71"/>
  <c r="C12" i="71"/>
  <c r="C71" i="70"/>
  <c r="C70" i="70"/>
  <c r="C69" i="70"/>
  <c r="C68" i="70"/>
  <c r="C66" i="70"/>
  <c r="C65" i="70"/>
  <c r="C52" i="70"/>
  <c r="C51" i="70"/>
  <c r="C50" i="70"/>
  <c r="C49" i="70"/>
  <c r="C48" i="70"/>
  <c r="C47" i="70"/>
  <c r="D36" i="70"/>
  <c r="D33" i="70"/>
  <c r="D30" i="70"/>
  <c r="C25" i="70"/>
  <c r="C24" i="70"/>
  <c r="C23" i="70"/>
  <c r="C22" i="70"/>
  <c r="C21" i="70"/>
  <c r="C20" i="70"/>
  <c r="C19" i="70"/>
  <c r="C14" i="70"/>
  <c r="C13" i="70"/>
  <c r="C12" i="70"/>
  <c r="C71" i="69"/>
  <c r="C70" i="69"/>
  <c r="C69" i="69"/>
  <c r="C68" i="69"/>
  <c r="C66" i="69"/>
  <c r="C65" i="69"/>
  <c r="C52" i="69"/>
  <c r="C51" i="69"/>
  <c r="C50" i="69"/>
  <c r="C49" i="69"/>
  <c r="C48" i="69"/>
  <c r="C47" i="69"/>
  <c r="C53" i="69" s="1"/>
  <c r="D36" i="69"/>
  <c r="D33" i="69"/>
  <c r="D30" i="69"/>
  <c r="C25" i="69"/>
  <c r="C24" i="69"/>
  <c r="C23" i="69"/>
  <c r="C22" i="69"/>
  <c r="C21" i="69"/>
  <c r="C20" i="69"/>
  <c r="C19" i="69"/>
  <c r="C13" i="69"/>
  <c r="C12" i="69"/>
  <c r="A1" i="68"/>
  <c r="D6" i="68" s="1"/>
  <c r="A1" i="67"/>
  <c r="D6" i="67" s="1"/>
  <c r="C71" i="68"/>
  <c r="C70" i="68"/>
  <c r="C69" i="68"/>
  <c r="C68" i="68"/>
  <c r="C66" i="68"/>
  <c r="C65" i="68"/>
  <c r="C52" i="68"/>
  <c r="C51" i="68"/>
  <c r="C50" i="68"/>
  <c r="C49" i="68"/>
  <c r="C48" i="68"/>
  <c r="C47" i="68"/>
  <c r="D36" i="68"/>
  <c r="D33" i="68"/>
  <c r="D30" i="68"/>
  <c r="C25" i="68"/>
  <c r="C24" i="68"/>
  <c r="C23" i="68"/>
  <c r="C22" i="68"/>
  <c r="C21" i="68"/>
  <c r="C20" i="68"/>
  <c r="C19" i="68"/>
  <c r="C13" i="68"/>
  <c r="C12" i="68"/>
  <c r="C71" i="67"/>
  <c r="C70" i="67"/>
  <c r="C69" i="67"/>
  <c r="C68" i="67"/>
  <c r="C66" i="67"/>
  <c r="C65" i="67"/>
  <c r="C52" i="67"/>
  <c r="C51" i="67"/>
  <c r="C50" i="67"/>
  <c r="C49" i="67"/>
  <c r="C48" i="67"/>
  <c r="C47" i="67"/>
  <c r="D36" i="67"/>
  <c r="D33" i="67"/>
  <c r="D30" i="67"/>
  <c r="C25" i="67"/>
  <c r="C24" i="67"/>
  <c r="C23" i="67"/>
  <c r="C22" i="67"/>
  <c r="C21" i="67"/>
  <c r="C20" i="67"/>
  <c r="C26" i="67" s="1"/>
  <c r="C19" i="67"/>
  <c r="C13" i="67"/>
  <c r="C12" i="67"/>
  <c r="A1" i="66"/>
  <c r="D6" i="66" s="1"/>
  <c r="C71" i="66"/>
  <c r="C70" i="66"/>
  <c r="C69" i="66"/>
  <c r="C68" i="66"/>
  <c r="C66" i="66"/>
  <c r="C65" i="66"/>
  <c r="C52" i="66"/>
  <c r="C51" i="66"/>
  <c r="C50" i="66"/>
  <c r="C49" i="66"/>
  <c r="C48" i="66"/>
  <c r="C47" i="66"/>
  <c r="D36" i="66"/>
  <c r="D33" i="66"/>
  <c r="D30" i="66"/>
  <c r="C25" i="66"/>
  <c r="C24" i="66"/>
  <c r="C23" i="66"/>
  <c r="C22" i="66"/>
  <c r="C21" i="66"/>
  <c r="C20" i="66"/>
  <c r="C19" i="66"/>
  <c r="C13" i="66"/>
  <c r="C12" i="66"/>
  <c r="A1" i="65"/>
  <c r="D6" i="65" s="1"/>
  <c r="A1" i="64"/>
  <c r="D6" i="64" s="1"/>
  <c r="C71" i="65"/>
  <c r="C70" i="65"/>
  <c r="C69" i="65"/>
  <c r="C68" i="65"/>
  <c r="C66" i="65"/>
  <c r="C65" i="65"/>
  <c r="C52" i="65"/>
  <c r="C51" i="65"/>
  <c r="C50" i="65"/>
  <c r="C49" i="65"/>
  <c r="C48" i="65"/>
  <c r="C47" i="65"/>
  <c r="D36" i="65"/>
  <c r="D33" i="65"/>
  <c r="D30" i="65"/>
  <c r="C25" i="65"/>
  <c r="C24" i="65"/>
  <c r="C23" i="65"/>
  <c r="C22" i="65"/>
  <c r="C21" i="65"/>
  <c r="C20" i="65"/>
  <c r="C19" i="65"/>
  <c r="C13" i="65"/>
  <c r="C14" i="65" s="1"/>
  <c r="C12" i="65"/>
  <c r="C71" i="64"/>
  <c r="C70" i="64"/>
  <c r="C69" i="64"/>
  <c r="C68" i="64"/>
  <c r="C66" i="64"/>
  <c r="C65" i="64"/>
  <c r="C52" i="64"/>
  <c r="C51" i="64"/>
  <c r="C50" i="64"/>
  <c r="C49" i="64"/>
  <c r="C48" i="64"/>
  <c r="C47" i="64"/>
  <c r="D36" i="64"/>
  <c r="D33" i="64"/>
  <c r="D30" i="64"/>
  <c r="C25" i="64"/>
  <c r="C24" i="64"/>
  <c r="C23" i="64"/>
  <c r="C22" i="64"/>
  <c r="C21" i="64"/>
  <c r="C20" i="64"/>
  <c r="C19" i="64"/>
  <c r="C13" i="64"/>
  <c r="C12" i="64"/>
  <c r="C14" i="64" s="1"/>
  <c r="A1" i="63"/>
  <c r="D6" i="63" s="1"/>
  <c r="C71" i="63"/>
  <c r="C70" i="63"/>
  <c r="C69" i="63"/>
  <c r="C68" i="63"/>
  <c r="C66" i="63"/>
  <c r="C65" i="63"/>
  <c r="C52" i="63"/>
  <c r="C51" i="63"/>
  <c r="C50" i="63"/>
  <c r="C49" i="63"/>
  <c r="C48" i="63"/>
  <c r="C47" i="63"/>
  <c r="D36" i="63"/>
  <c r="D33" i="63"/>
  <c r="D30" i="63"/>
  <c r="C25" i="63"/>
  <c r="C24" i="63"/>
  <c r="C23" i="63"/>
  <c r="C22" i="63"/>
  <c r="C21" i="63"/>
  <c r="C20" i="63"/>
  <c r="C19" i="63"/>
  <c r="C26" i="63" s="1"/>
  <c r="C13" i="63"/>
  <c r="C12" i="63"/>
  <c r="A1" i="62"/>
  <c r="D6" i="62" s="1"/>
  <c r="C71" i="62"/>
  <c r="C70" i="62"/>
  <c r="C69" i="62"/>
  <c r="C68" i="62"/>
  <c r="C66" i="62"/>
  <c r="C65" i="62"/>
  <c r="C52" i="62"/>
  <c r="C51" i="62"/>
  <c r="C50" i="62"/>
  <c r="C49" i="62"/>
  <c r="C48" i="62"/>
  <c r="C47" i="62"/>
  <c r="D36" i="62"/>
  <c r="D33" i="62"/>
  <c r="D30" i="62"/>
  <c r="C25" i="62"/>
  <c r="C24" i="62"/>
  <c r="C23" i="62"/>
  <c r="C22" i="62"/>
  <c r="C21" i="62"/>
  <c r="C20" i="62"/>
  <c r="C19" i="62"/>
  <c r="C13" i="62"/>
  <c r="C12" i="62"/>
  <c r="A1" i="61"/>
  <c r="D6" i="61" s="1"/>
  <c r="C71" i="61"/>
  <c r="C70" i="61"/>
  <c r="C69" i="61"/>
  <c r="C68" i="61"/>
  <c r="C66" i="61"/>
  <c r="C65" i="61"/>
  <c r="C52" i="61"/>
  <c r="C51" i="61"/>
  <c r="C50" i="61"/>
  <c r="C49" i="61"/>
  <c r="C48" i="61"/>
  <c r="C47" i="61"/>
  <c r="D36" i="61"/>
  <c r="D33" i="61"/>
  <c r="D30" i="61"/>
  <c r="C25" i="61"/>
  <c r="C24" i="61"/>
  <c r="C23" i="61"/>
  <c r="C22" i="61"/>
  <c r="C21" i="61"/>
  <c r="C20" i="61"/>
  <c r="C19" i="61"/>
  <c r="C13" i="61"/>
  <c r="C12" i="61"/>
  <c r="A1" i="60"/>
  <c r="D6" i="60" s="1"/>
  <c r="C71" i="60"/>
  <c r="C70" i="60"/>
  <c r="C69" i="60"/>
  <c r="C68" i="60"/>
  <c r="C66" i="60"/>
  <c r="C65" i="60"/>
  <c r="C52" i="60"/>
  <c r="C51" i="60"/>
  <c r="C50" i="60"/>
  <c r="C49" i="60"/>
  <c r="C48" i="60"/>
  <c r="C47" i="60"/>
  <c r="D36" i="60"/>
  <c r="D33" i="60"/>
  <c r="D30" i="60"/>
  <c r="C25" i="60"/>
  <c r="C24" i="60"/>
  <c r="C23" i="60"/>
  <c r="C22" i="60"/>
  <c r="C21" i="60"/>
  <c r="C20" i="60"/>
  <c r="C19" i="60"/>
  <c r="C13" i="60"/>
  <c r="C12" i="60"/>
  <c r="A1" i="59"/>
  <c r="D6" i="59" s="1"/>
  <c r="C71" i="59"/>
  <c r="C70" i="59"/>
  <c r="C69" i="59"/>
  <c r="C68" i="59"/>
  <c r="C66" i="59"/>
  <c r="C65" i="59"/>
  <c r="C52" i="59"/>
  <c r="C51" i="59"/>
  <c r="C50" i="59"/>
  <c r="C49" i="59"/>
  <c r="C48" i="59"/>
  <c r="C47" i="59"/>
  <c r="D36" i="59"/>
  <c r="D33" i="59"/>
  <c r="D30" i="59"/>
  <c r="C25" i="59"/>
  <c r="C24" i="59"/>
  <c r="C23" i="59"/>
  <c r="C22" i="59"/>
  <c r="C21" i="59"/>
  <c r="C20" i="59"/>
  <c r="C19" i="59"/>
  <c r="C13" i="59"/>
  <c r="C12" i="59"/>
  <c r="C14" i="59" s="1"/>
  <c r="C19" i="36"/>
  <c r="C20" i="36"/>
  <c r="C21" i="36"/>
  <c r="C22" i="36"/>
  <c r="C23" i="36"/>
  <c r="C24" i="36"/>
  <c r="C25" i="36"/>
  <c r="A1" i="58"/>
  <c r="D6" i="58" s="1"/>
  <c r="C71" i="58"/>
  <c r="C70" i="58"/>
  <c r="C69" i="58"/>
  <c r="C68" i="58"/>
  <c r="C66" i="58"/>
  <c r="C65" i="58"/>
  <c r="C52" i="58"/>
  <c r="C51" i="58"/>
  <c r="C50" i="58"/>
  <c r="C49" i="58"/>
  <c r="C53" i="58" s="1"/>
  <c r="C48" i="58"/>
  <c r="C47" i="58"/>
  <c r="D36" i="58"/>
  <c r="D33" i="58"/>
  <c r="D30" i="58"/>
  <c r="C25" i="58"/>
  <c r="C24" i="58"/>
  <c r="C23" i="58"/>
  <c r="C22" i="58"/>
  <c r="C21" i="58"/>
  <c r="C20" i="58"/>
  <c r="C19" i="58"/>
  <c r="C26" i="58" s="1"/>
  <c r="C13" i="58"/>
  <c r="C12" i="58"/>
  <c r="A1" i="57"/>
  <c r="C71" i="57"/>
  <c r="C70" i="57"/>
  <c r="C69" i="57"/>
  <c r="C68" i="57"/>
  <c r="C66" i="57"/>
  <c r="C65" i="57"/>
  <c r="C52" i="57"/>
  <c r="C51" i="57"/>
  <c r="C50" i="57"/>
  <c r="C49" i="57"/>
  <c r="C48" i="57"/>
  <c r="C47" i="57"/>
  <c r="D36" i="57"/>
  <c r="D33" i="57"/>
  <c r="D30" i="57"/>
  <c r="C25" i="57"/>
  <c r="C24" i="57"/>
  <c r="C23" i="57"/>
  <c r="C22" i="57"/>
  <c r="C21" i="57"/>
  <c r="C20" i="57"/>
  <c r="C19" i="57"/>
  <c r="C13" i="57"/>
  <c r="C12" i="57"/>
  <c r="A1" i="56"/>
  <c r="D6" i="56" s="1"/>
  <c r="C71" i="56"/>
  <c r="C70" i="56"/>
  <c r="C69" i="56"/>
  <c r="C68" i="56"/>
  <c r="C66" i="56"/>
  <c r="C65" i="56"/>
  <c r="C52" i="56"/>
  <c r="C51" i="56"/>
  <c r="C50" i="56"/>
  <c r="C49" i="56"/>
  <c r="C48" i="56"/>
  <c r="C47" i="56"/>
  <c r="D36" i="56"/>
  <c r="D33" i="56"/>
  <c r="D30" i="56"/>
  <c r="C25" i="56"/>
  <c r="C24" i="56"/>
  <c r="C23" i="56"/>
  <c r="C22" i="56"/>
  <c r="C21" i="56"/>
  <c r="C20" i="56"/>
  <c r="C19" i="56"/>
  <c r="C13" i="56"/>
  <c r="C12" i="56"/>
  <c r="A1" i="55"/>
  <c r="D6" i="55" s="1"/>
  <c r="C71" i="55"/>
  <c r="C70" i="55"/>
  <c r="C69" i="55"/>
  <c r="C68" i="55"/>
  <c r="C66" i="55"/>
  <c r="C65" i="55"/>
  <c r="C52" i="55"/>
  <c r="C51" i="55"/>
  <c r="C50" i="55"/>
  <c r="C49" i="55"/>
  <c r="C48" i="55"/>
  <c r="C47" i="55"/>
  <c r="D36" i="55"/>
  <c r="D33" i="55"/>
  <c r="D30" i="55"/>
  <c r="C25" i="55"/>
  <c r="C24" i="55"/>
  <c r="C23" i="55"/>
  <c r="C22" i="55"/>
  <c r="C21" i="55"/>
  <c r="C20" i="55"/>
  <c r="C19" i="55"/>
  <c r="C14" i="55"/>
  <c r="C13" i="55"/>
  <c r="C12" i="55"/>
  <c r="A1" i="54"/>
  <c r="C71" i="54"/>
  <c r="C70" i="54"/>
  <c r="C69" i="54"/>
  <c r="C68" i="54"/>
  <c r="C66" i="54"/>
  <c r="C65" i="54"/>
  <c r="C52" i="54"/>
  <c r="C51" i="54"/>
  <c r="C50" i="54"/>
  <c r="C49" i="54"/>
  <c r="C48" i="54"/>
  <c r="C47" i="54"/>
  <c r="D36" i="54"/>
  <c r="D33" i="54"/>
  <c r="D30" i="54"/>
  <c r="C25" i="54"/>
  <c r="C24" i="54"/>
  <c r="C23" i="54"/>
  <c r="C22" i="54"/>
  <c r="C21" i="54"/>
  <c r="C20" i="54"/>
  <c r="C19" i="54"/>
  <c r="C13" i="54"/>
  <c r="C14" i="54" s="1"/>
  <c r="C12" i="54"/>
  <c r="A1" i="53"/>
  <c r="D6" i="53" s="1"/>
  <c r="C71" i="53"/>
  <c r="C70" i="53"/>
  <c r="C69" i="53"/>
  <c r="C68" i="53"/>
  <c r="C66" i="53"/>
  <c r="C65" i="53"/>
  <c r="C52" i="53"/>
  <c r="C51" i="53"/>
  <c r="C50" i="53"/>
  <c r="C49" i="53"/>
  <c r="C48" i="53"/>
  <c r="C47" i="53"/>
  <c r="D36" i="53"/>
  <c r="D33" i="53"/>
  <c r="D30" i="53"/>
  <c r="C25" i="53"/>
  <c r="C24" i="53"/>
  <c r="C23" i="53"/>
  <c r="C22" i="53"/>
  <c r="C21" i="53"/>
  <c r="C20" i="53"/>
  <c r="C19" i="53"/>
  <c r="C13" i="53"/>
  <c r="C12" i="53"/>
  <c r="A1" i="52"/>
  <c r="D6" i="52" s="1"/>
  <c r="C71" i="52"/>
  <c r="C70" i="52"/>
  <c r="C69" i="52"/>
  <c r="C68" i="52"/>
  <c r="C66" i="52"/>
  <c r="C65" i="52"/>
  <c r="C52" i="52"/>
  <c r="C51" i="52"/>
  <c r="C50" i="52"/>
  <c r="C49" i="52"/>
  <c r="C48" i="52"/>
  <c r="C47" i="52"/>
  <c r="D36" i="52"/>
  <c r="D33" i="52"/>
  <c r="D30" i="52"/>
  <c r="C25" i="52"/>
  <c r="C24" i="52"/>
  <c r="C23" i="52"/>
  <c r="C22" i="52"/>
  <c r="C21" i="52"/>
  <c r="C20" i="52"/>
  <c r="C19" i="52"/>
  <c r="C13" i="52"/>
  <c r="C12" i="52"/>
  <c r="A1" i="51"/>
  <c r="D6" i="51" s="1"/>
  <c r="C71" i="51"/>
  <c r="C70" i="51"/>
  <c r="C69" i="51"/>
  <c r="C68" i="51"/>
  <c r="C66" i="51"/>
  <c r="C65" i="51"/>
  <c r="C52" i="51"/>
  <c r="C51" i="51"/>
  <c r="C50" i="51"/>
  <c r="C49" i="51"/>
  <c r="C48" i="51"/>
  <c r="C47" i="51"/>
  <c r="D36" i="51"/>
  <c r="D33" i="51"/>
  <c r="D30" i="51"/>
  <c r="C25" i="51"/>
  <c r="C24" i="51"/>
  <c r="C23" i="51"/>
  <c r="C22" i="51"/>
  <c r="C21" i="51"/>
  <c r="C20" i="51"/>
  <c r="C19" i="51"/>
  <c r="C26" i="51" s="1"/>
  <c r="C14" i="51"/>
  <c r="C13" i="51"/>
  <c r="C12" i="51"/>
  <c r="A1" i="50"/>
  <c r="D6" i="50" s="1"/>
  <c r="C71" i="50"/>
  <c r="C70" i="50"/>
  <c r="C69" i="50"/>
  <c r="C68" i="50"/>
  <c r="C66" i="50"/>
  <c r="C65" i="50"/>
  <c r="C52" i="50"/>
  <c r="C51" i="50"/>
  <c r="C50" i="50"/>
  <c r="C49" i="50"/>
  <c r="C48" i="50"/>
  <c r="C47" i="50"/>
  <c r="C53" i="50" s="1"/>
  <c r="D36" i="50"/>
  <c r="D33" i="50"/>
  <c r="D30" i="50"/>
  <c r="C25" i="50"/>
  <c r="C24" i="50"/>
  <c r="C23" i="50"/>
  <c r="C22" i="50"/>
  <c r="C21" i="50"/>
  <c r="C20" i="50"/>
  <c r="C19" i="50"/>
  <c r="C13" i="50"/>
  <c r="C12" i="50"/>
  <c r="C14" i="50" s="1"/>
  <c r="A1" i="49"/>
  <c r="D6" i="49" s="1"/>
  <c r="C71" i="49"/>
  <c r="C70" i="49"/>
  <c r="C69" i="49"/>
  <c r="C68" i="49"/>
  <c r="C66" i="49"/>
  <c r="C65" i="49"/>
  <c r="C52" i="49"/>
  <c r="C51" i="49"/>
  <c r="C50" i="49"/>
  <c r="C49" i="49"/>
  <c r="C48" i="49"/>
  <c r="C47" i="49"/>
  <c r="D36" i="49"/>
  <c r="D33" i="49"/>
  <c r="D30" i="49"/>
  <c r="C25" i="49"/>
  <c r="C24" i="49"/>
  <c r="C23" i="49"/>
  <c r="C22" i="49"/>
  <c r="C21" i="49"/>
  <c r="C20" i="49"/>
  <c r="C19" i="49"/>
  <c r="C13" i="49"/>
  <c r="C12" i="49"/>
  <c r="A1" i="48"/>
  <c r="D6" i="48" s="1"/>
  <c r="C71" i="48"/>
  <c r="C70" i="48"/>
  <c r="C69" i="48"/>
  <c r="C68" i="48"/>
  <c r="C66" i="48"/>
  <c r="C65" i="48"/>
  <c r="C52" i="48"/>
  <c r="C51" i="48"/>
  <c r="C50" i="48"/>
  <c r="C49" i="48"/>
  <c r="C48" i="48"/>
  <c r="C47" i="48"/>
  <c r="D36" i="48"/>
  <c r="D33" i="48"/>
  <c r="D30" i="48"/>
  <c r="C25" i="48"/>
  <c r="C24" i="48"/>
  <c r="C23" i="48"/>
  <c r="C22" i="48"/>
  <c r="C21" i="48"/>
  <c r="C20" i="48"/>
  <c r="C19" i="48"/>
  <c r="C13" i="48"/>
  <c r="C12" i="48"/>
  <c r="A1" i="47"/>
  <c r="D6" i="47" s="1"/>
  <c r="C71" i="47"/>
  <c r="C70" i="47"/>
  <c r="C69" i="47"/>
  <c r="C68" i="47"/>
  <c r="C66" i="47"/>
  <c r="C65" i="47"/>
  <c r="C52" i="47"/>
  <c r="C51" i="47"/>
  <c r="C50" i="47"/>
  <c r="C49" i="47"/>
  <c r="C48" i="47"/>
  <c r="C47" i="47"/>
  <c r="D36" i="47"/>
  <c r="D33" i="47"/>
  <c r="D30" i="47"/>
  <c r="C25" i="47"/>
  <c r="C24" i="47"/>
  <c r="C23" i="47"/>
  <c r="C22" i="47"/>
  <c r="C21" i="47"/>
  <c r="C20" i="47"/>
  <c r="C19" i="47"/>
  <c r="C13" i="47"/>
  <c r="C12" i="47"/>
  <c r="A1" i="43"/>
  <c r="D6" i="43" s="1"/>
  <c r="A1" i="42"/>
  <c r="D6" i="42" s="1"/>
  <c r="A1" i="46"/>
  <c r="D6" i="46" s="1"/>
  <c r="A1" i="45"/>
  <c r="D6" i="45" s="1"/>
  <c r="A1" i="44"/>
  <c r="A1" i="40"/>
  <c r="D6" i="40" s="1"/>
  <c r="A1" i="41"/>
  <c r="A1" i="36"/>
  <c r="C71" i="46"/>
  <c r="C70" i="46"/>
  <c r="C69" i="46"/>
  <c r="C68" i="46"/>
  <c r="C66" i="46"/>
  <c r="C65" i="46"/>
  <c r="C52" i="46"/>
  <c r="C51" i="46"/>
  <c r="C50" i="46"/>
  <c r="C49" i="46"/>
  <c r="C48" i="46"/>
  <c r="C47" i="46"/>
  <c r="D36" i="46"/>
  <c r="D33" i="46"/>
  <c r="D30" i="46"/>
  <c r="C25" i="46"/>
  <c r="C24" i="46"/>
  <c r="C23" i="46"/>
  <c r="C22" i="46"/>
  <c r="C21" i="46"/>
  <c r="C20" i="46"/>
  <c r="C19" i="46"/>
  <c r="C13" i="46"/>
  <c r="C12" i="46"/>
  <c r="C71" i="45"/>
  <c r="C70" i="45"/>
  <c r="C69" i="45"/>
  <c r="C68" i="45"/>
  <c r="C66" i="45"/>
  <c r="C65" i="45"/>
  <c r="C52" i="45"/>
  <c r="C51" i="45"/>
  <c r="C50" i="45"/>
  <c r="C49" i="45"/>
  <c r="C48" i="45"/>
  <c r="C47" i="45"/>
  <c r="D36" i="45"/>
  <c r="D33" i="45"/>
  <c r="D30" i="45"/>
  <c r="C25" i="45"/>
  <c r="C24" i="45"/>
  <c r="C23" i="45"/>
  <c r="C22" i="45"/>
  <c r="C21" i="45"/>
  <c r="C20" i="45"/>
  <c r="C19" i="45"/>
  <c r="C13" i="45"/>
  <c r="C12" i="45"/>
  <c r="C71" i="44"/>
  <c r="C70" i="44"/>
  <c r="C69" i="44"/>
  <c r="C68" i="44"/>
  <c r="C66" i="44"/>
  <c r="C65" i="44"/>
  <c r="C52" i="44"/>
  <c r="C51" i="44"/>
  <c r="C50" i="44"/>
  <c r="C49" i="44"/>
  <c r="C48" i="44"/>
  <c r="C47" i="44"/>
  <c r="D36" i="44"/>
  <c r="D33" i="44"/>
  <c r="D30" i="44"/>
  <c r="C25" i="44"/>
  <c r="C24" i="44"/>
  <c r="C23" i="44"/>
  <c r="C22" i="44"/>
  <c r="C21" i="44"/>
  <c r="C20" i="44"/>
  <c r="C19" i="44"/>
  <c r="C13" i="44"/>
  <c r="C12" i="44"/>
  <c r="C71" i="43"/>
  <c r="C70" i="43"/>
  <c r="C69" i="43"/>
  <c r="C68" i="43"/>
  <c r="C66" i="43"/>
  <c r="C65" i="43"/>
  <c r="C52" i="43"/>
  <c r="C51" i="43"/>
  <c r="C50" i="43"/>
  <c r="C49" i="43"/>
  <c r="C48" i="43"/>
  <c r="C47" i="43"/>
  <c r="D36" i="43"/>
  <c r="D33" i="43"/>
  <c r="D30" i="43"/>
  <c r="C25" i="43"/>
  <c r="C24" i="43"/>
  <c r="C23" i="43"/>
  <c r="C22" i="43"/>
  <c r="C21" i="43"/>
  <c r="C20" i="43"/>
  <c r="C19" i="43"/>
  <c r="C13" i="43"/>
  <c r="C12" i="43"/>
  <c r="C14" i="43" s="1"/>
  <c r="C71" i="42"/>
  <c r="C70" i="42"/>
  <c r="C69" i="42"/>
  <c r="C68" i="42"/>
  <c r="C66" i="42"/>
  <c r="C65" i="42"/>
  <c r="C52" i="42"/>
  <c r="C51" i="42"/>
  <c r="C50" i="42"/>
  <c r="C49" i="42"/>
  <c r="C48" i="42"/>
  <c r="C47" i="42"/>
  <c r="D36" i="42"/>
  <c r="D33" i="42"/>
  <c r="D30" i="42"/>
  <c r="C25" i="42"/>
  <c r="C24" i="42"/>
  <c r="C23" i="42"/>
  <c r="C22" i="42"/>
  <c r="C21" i="42"/>
  <c r="C20" i="42"/>
  <c r="C19" i="42"/>
  <c r="C13" i="42"/>
  <c r="C12" i="42"/>
  <c r="C71" i="41"/>
  <c r="C70" i="41"/>
  <c r="C69" i="41"/>
  <c r="C68" i="41"/>
  <c r="C66" i="41"/>
  <c r="C65" i="41"/>
  <c r="C52" i="41"/>
  <c r="C51" i="41"/>
  <c r="C50" i="41"/>
  <c r="C49" i="41"/>
  <c r="C48" i="41"/>
  <c r="C47" i="41"/>
  <c r="D36" i="41"/>
  <c r="D33" i="41"/>
  <c r="D30" i="41"/>
  <c r="C25" i="41"/>
  <c r="C24" i="41"/>
  <c r="C23" i="41"/>
  <c r="C22" i="41"/>
  <c r="C21" i="41"/>
  <c r="C20" i="41"/>
  <c r="C19" i="41"/>
  <c r="C13" i="41"/>
  <c r="C12" i="41"/>
  <c r="C14" i="41" s="1"/>
  <c r="C71" i="40"/>
  <c r="C70" i="40"/>
  <c r="C69" i="40"/>
  <c r="C68" i="40"/>
  <c r="C66" i="40"/>
  <c r="C65" i="40"/>
  <c r="C52" i="40"/>
  <c r="C51" i="40"/>
  <c r="C50" i="40"/>
  <c r="C49" i="40"/>
  <c r="C48" i="40"/>
  <c r="C47" i="40"/>
  <c r="D36" i="40"/>
  <c r="D33" i="40"/>
  <c r="D30" i="40"/>
  <c r="C25" i="40"/>
  <c r="C24" i="40"/>
  <c r="C23" i="40"/>
  <c r="C22" i="40"/>
  <c r="C21" i="40"/>
  <c r="C20" i="40"/>
  <c r="C19" i="40"/>
  <c r="C13" i="40"/>
  <c r="C12" i="40"/>
  <c r="D36" i="36"/>
  <c r="C51" i="36"/>
  <c r="C65" i="36"/>
  <c r="C66" i="36"/>
  <c r="C52" i="36"/>
  <c r="C68" i="36"/>
  <c r="C69" i="36"/>
  <c r="C70" i="36"/>
  <c r="C71" i="36"/>
  <c r="C67" i="69"/>
  <c r="D30" i="36"/>
  <c r="C14" i="40" l="1"/>
  <c r="C26" i="50"/>
  <c r="C14" i="62"/>
  <c r="C53" i="64"/>
  <c r="C53" i="70"/>
  <c r="C53" i="71"/>
  <c r="C53" i="51"/>
  <c r="C53" i="56"/>
  <c r="C53" i="57"/>
  <c r="C53" i="59"/>
  <c r="C26" i="65"/>
  <c r="C53" i="65"/>
  <c r="C26" i="47"/>
  <c r="C26" i="60"/>
  <c r="C53" i="60"/>
  <c r="C26" i="48"/>
  <c r="C53" i="53"/>
  <c r="C26" i="61"/>
  <c r="C53" i="61"/>
  <c r="C53" i="66"/>
  <c r="C53" i="43"/>
  <c r="C53" i="44"/>
  <c r="C26" i="45"/>
  <c r="C53" i="45"/>
  <c r="C53" i="46"/>
  <c r="C26" i="49"/>
  <c r="C53" i="52"/>
  <c r="C53" i="48"/>
  <c r="C53" i="67"/>
  <c r="C26" i="68"/>
  <c r="C53" i="68"/>
  <c r="C53" i="41"/>
  <c r="C53" i="42"/>
  <c r="C53" i="47"/>
  <c r="C53" i="49"/>
  <c r="C14" i="52"/>
  <c r="C53" i="54"/>
  <c r="C53" i="55"/>
  <c r="C26" i="57"/>
  <c r="C53" i="63"/>
  <c r="C26" i="70"/>
  <c r="D6" i="54"/>
  <c r="D31" i="54" s="1"/>
  <c r="D32" i="54" s="1"/>
  <c r="D6" i="41"/>
  <c r="D7" i="41" s="1"/>
  <c r="D50" i="41" s="1"/>
  <c r="D6" i="36"/>
  <c r="C34" i="36" s="1" a="1"/>
  <c r="C34" i="36" s="1"/>
  <c r="D7" i="44"/>
  <c r="D6" i="44"/>
  <c r="D31" i="44" s="1"/>
  <c r="D32" i="44" s="1"/>
  <c r="D6" i="57"/>
  <c r="D31" i="57" s="1"/>
  <c r="D32" i="57" s="1"/>
  <c r="C67" i="47"/>
  <c r="C72" i="47" s="1"/>
  <c r="C67" i="52"/>
  <c r="C72" i="52" s="1"/>
  <c r="C67" i="61"/>
  <c r="C72" i="61" s="1"/>
  <c r="C67" i="71"/>
  <c r="C72" i="71" s="1"/>
  <c r="C67" i="40"/>
  <c r="C72" i="40" s="1"/>
  <c r="C67" i="54"/>
  <c r="C72" i="54" s="1"/>
  <c r="C67" i="58"/>
  <c r="C72" i="58" s="1"/>
  <c r="C67" i="48"/>
  <c r="C72" i="48" s="1"/>
  <c r="C67" i="57"/>
  <c r="C72" i="57" s="1"/>
  <c r="C67" i="59"/>
  <c r="C72" i="59" s="1"/>
  <c r="C67" i="64"/>
  <c r="C72" i="64" s="1"/>
  <c r="C67" i="42"/>
  <c r="C72" i="42" s="1"/>
  <c r="C67" i="67"/>
  <c r="C72" i="67" s="1"/>
  <c r="C67" i="46"/>
  <c r="C72" i="46" s="1"/>
  <c r="C67" i="55"/>
  <c r="C72" i="55" s="1"/>
  <c r="C67" i="65"/>
  <c r="C72" i="65" s="1"/>
  <c r="C67" i="41"/>
  <c r="C72" i="41" s="1"/>
  <c r="C67" i="51"/>
  <c r="C72" i="51" s="1"/>
  <c r="C67" i="62"/>
  <c r="C72" i="62" s="1"/>
  <c r="C67" i="68"/>
  <c r="C72" i="68" s="1"/>
  <c r="C72" i="69"/>
  <c r="C67" i="43"/>
  <c r="C72" i="43" s="1"/>
  <c r="C67" i="49"/>
  <c r="C72" i="49" s="1"/>
  <c r="C67" i="72"/>
  <c r="C67" i="73"/>
  <c r="C67" i="44"/>
  <c r="C72" i="44" s="1"/>
  <c r="C67" i="56"/>
  <c r="C72" i="56" s="1"/>
  <c r="C67" i="60"/>
  <c r="C72" i="60" s="1"/>
  <c r="C67" i="63"/>
  <c r="C72" i="63" s="1"/>
  <c r="C67" i="66"/>
  <c r="C72" i="66" s="1"/>
  <c r="C67" i="45"/>
  <c r="C72" i="45" s="1"/>
  <c r="C67" i="50"/>
  <c r="C72" i="50" s="1"/>
  <c r="C67" i="53"/>
  <c r="C72" i="53" s="1"/>
  <c r="C67" i="70"/>
  <c r="C72" i="70" s="1"/>
  <c r="D31" i="71"/>
  <c r="D32" i="71" s="1"/>
  <c r="D7" i="71"/>
  <c r="D13" i="71" s="1"/>
  <c r="C34" i="71" a="1"/>
  <c r="C34" i="71" s="1"/>
  <c r="D34" i="71" s="1"/>
  <c r="D35" i="71" s="1"/>
  <c r="C14" i="71"/>
  <c r="C26" i="71"/>
  <c r="D31" i="70"/>
  <c r="D32" i="70" s="1"/>
  <c r="D7" i="70"/>
  <c r="D50" i="70" s="1"/>
  <c r="C34" i="70" a="1"/>
  <c r="C34" i="70" s="1"/>
  <c r="D34" i="70" s="1"/>
  <c r="D35" i="70" s="1"/>
  <c r="D31" i="69"/>
  <c r="D32" i="69" s="1"/>
  <c r="D7" i="69"/>
  <c r="D47" i="69" s="1"/>
  <c r="C34" i="69" a="1"/>
  <c r="C34" i="69" s="1"/>
  <c r="D34" i="69" s="1"/>
  <c r="D35" i="69" s="1"/>
  <c r="C14" i="69"/>
  <c r="C26" i="69"/>
  <c r="D31" i="68"/>
  <c r="D32" i="68" s="1"/>
  <c r="D7" i="68"/>
  <c r="C34" i="68" a="1"/>
  <c r="C34" i="68" s="1"/>
  <c r="D34" i="68" s="1"/>
  <c r="D35" i="68" s="1"/>
  <c r="C14" i="68"/>
  <c r="D31" i="67"/>
  <c r="D32" i="67" s="1"/>
  <c r="D7" i="67"/>
  <c r="C34" i="67" a="1"/>
  <c r="C34" i="67" s="1"/>
  <c r="D34" i="67" s="1"/>
  <c r="D35" i="67" s="1"/>
  <c r="C14" i="67"/>
  <c r="D31" i="66"/>
  <c r="D32" i="66" s="1"/>
  <c r="D7" i="66"/>
  <c r="D48" i="66" s="1"/>
  <c r="C34" i="66" a="1"/>
  <c r="C34" i="66" s="1"/>
  <c r="D34" i="66" s="1"/>
  <c r="D35" i="66" s="1"/>
  <c r="C14" i="66"/>
  <c r="C26" i="66"/>
  <c r="D31" i="65"/>
  <c r="D32" i="65" s="1"/>
  <c r="D7" i="65"/>
  <c r="D47" i="65" s="1"/>
  <c r="C34" i="65" a="1"/>
  <c r="C34" i="65" s="1"/>
  <c r="D34" i="65" s="1"/>
  <c r="D35" i="65" s="1"/>
  <c r="D31" i="64"/>
  <c r="D32" i="64" s="1"/>
  <c r="D7" i="64"/>
  <c r="D50" i="64" s="1"/>
  <c r="C34" i="64" a="1"/>
  <c r="C34" i="64" s="1"/>
  <c r="D34" i="64" s="1"/>
  <c r="D35" i="64" s="1"/>
  <c r="C26" i="64"/>
  <c r="D31" i="63"/>
  <c r="D32" i="63" s="1"/>
  <c r="D7" i="63"/>
  <c r="D52" i="63" s="1"/>
  <c r="C34" i="63" a="1"/>
  <c r="C34" i="63" s="1"/>
  <c r="D34" i="63" s="1"/>
  <c r="D35" i="63" s="1"/>
  <c r="C14" i="63"/>
  <c r="D31" i="62"/>
  <c r="D32" i="62" s="1"/>
  <c r="D7" i="62"/>
  <c r="D48" i="62" s="1"/>
  <c r="C34" i="62" a="1"/>
  <c r="C34" i="62" s="1"/>
  <c r="D34" i="62" s="1"/>
  <c r="D35" i="62" s="1"/>
  <c r="C26" i="62"/>
  <c r="C53" i="62"/>
  <c r="D31" i="61"/>
  <c r="D32" i="61" s="1"/>
  <c r="D7" i="61"/>
  <c r="D13" i="61" s="1"/>
  <c r="C34" i="61" a="1"/>
  <c r="C34" i="61" s="1"/>
  <c r="D34" i="61" s="1"/>
  <c r="D35" i="61" s="1"/>
  <c r="C14" i="61"/>
  <c r="D31" i="60"/>
  <c r="D32" i="60" s="1"/>
  <c r="D7" i="60"/>
  <c r="D50" i="60" s="1"/>
  <c r="C34" i="60" a="1"/>
  <c r="C34" i="60" s="1"/>
  <c r="D34" i="60" s="1"/>
  <c r="D35" i="60" s="1"/>
  <c r="C14" i="60"/>
  <c r="D31" i="59"/>
  <c r="D32" i="59" s="1"/>
  <c r="D7" i="59"/>
  <c r="D50" i="59" s="1"/>
  <c r="C34" i="59" a="1"/>
  <c r="C34" i="59" s="1"/>
  <c r="D34" i="59" s="1"/>
  <c r="D35" i="59" s="1"/>
  <c r="C26" i="59"/>
  <c r="D31" i="58"/>
  <c r="D32" i="58" s="1"/>
  <c r="D7" i="58"/>
  <c r="D47" i="58" s="1"/>
  <c r="C34" i="58" a="1"/>
  <c r="C34" i="58" s="1"/>
  <c r="D34" i="58" s="1"/>
  <c r="D35" i="58" s="1"/>
  <c r="C14" i="58"/>
  <c r="C14" i="57"/>
  <c r="D31" i="56"/>
  <c r="D32" i="56" s="1"/>
  <c r="D7" i="56"/>
  <c r="C34" i="56" a="1"/>
  <c r="C34" i="56" s="1"/>
  <c r="D34" i="56" s="1"/>
  <c r="D35" i="56" s="1"/>
  <c r="C14" i="56"/>
  <c r="C26" i="56"/>
  <c r="D31" i="55"/>
  <c r="D32" i="55" s="1"/>
  <c r="D7" i="55"/>
  <c r="D47" i="55" s="1"/>
  <c r="C34" i="55" a="1"/>
  <c r="C34" i="55" s="1"/>
  <c r="D34" i="55" s="1"/>
  <c r="D35" i="55" s="1"/>
  <c r="C26" i="55"/>
  <c r="C26" i="54"/>
  <c r="D7" i="54"/>
  <c r="D52" i="54" s="1"/>
  <c r="C34" i="54" a="1"/>
  <c r="C34" i="54" s="1"/>
  <c r="D34" i="54" s="1"/>
  <c r="D35" i="54" s="1"/>
  <c r="D31" i="53"/>
  <c r="D32" i="53" s="1"/>
  <c r="D7" i="53"/>
  <c r="D48" i="53" s="1"/>
  <c r="C34" i="53" a="1"/>
  <c r="C34" i="53" s="1"/>
  <c r="D34" i="53" s="1"/>
  <c r="D35" i="53" s="1"/>
  <c r="C14" i="53"/>
  <c r="C26" i="53"/>
  <c r="D31" i="52"/>
  <c r="D32" i="52" s="1"/>
  <c r="D7" i="52"/>
  <c r="D47" i="52" s="1"/>
  <c r="C34" i="52" a="1"/>
  <c r="C34" i="52" s="1"/>
  <c r="D34" i="52" s="1"/>
  <c r="D35" i="52" s="1"/>
  <c r="C26" i="52"/>
  <c r="C34" i="51" a="1"/>
  <c r="C34" i="51" s="1"/>
  <c r="D34" i="51" s="1"/>
  <c r="D35" i="51" s="1"/>
  <c r="D31" i="51"/>
  <c r="D32" i="51" s="1"/>
  <c r="D7" i="51"/>
  <c r="D12" i="51" s="1"/>
  <c r="D31" i="50"/>
  <c r="D32" i="50" s="1"/>
  <c r="D7" i="50"/>
  <c r="D48" i="50" s="1"/>
  <c r="C34" i="50" a="1"/>
  <c r="C34" i="50" s="1"/>
  <c r="D34" i="50" s="1"/>
  <c r="D35" i="50" s="1"/>
  <c r="D31" i="49"/>
  <c r="D32" i="49" s="1"/>
  <c r="C34" i="49" a="1"/>
  <c r="C34" i="49" s="1"/>
  <c r="D34" i="49" s="1"/>
  <c r="D35" i="49" s="1"/>
  <c r="D7" i="49"/>
  <c r="D47" i="49" s="1"/>
  <c r="C14" i="49"/>
  <c r="D31" i="48"/>
  <c r="D32" i="48" s="1"/>
  <c r="C34" i="48" a="1"/>
  <c r="C34" i="48" s="1"/>
  <c r="D34" i="48" s="1"/>
  <c r="D35" i="48" s="1"/>
  <c r="D7" i="48"/>
  <c r="D52" i="48" s="1"/>
  <c r="C14" i="48"/>
  <c r="D31" i="47"/>
  <c r="D32" i="47" s="1"/>
  <c r="D7" i="47"/>
  <c r="D47" i="47" s="1"/>
  <c r="C34" i="47" a="1"/>
  <c r="C34" i="47" s="1"/>
  <c r="D34" i="47" s="1"/>
  <c r="D35" i="47" s="1"/>
  <c r="C14" i="47"/>
  <c r="C34" i="46" a="1"/>
  <c r="C34" i="46" s="1"/>
  <c r="D34" i="46" s="1"/>
  <c r="D35" i="46" s="1"/>
  <c r="D31" i="46"/>
  <c r="D32" i="46" s="1"/>
  <c r="D7" i="46"/>
  <c r="D50" i="46" s="1"/>
  <c r="C14" i="46"/>
  <c r="C26" i="46"/>
  <c r="D31" i="45"/>
  <c r="D32" i="45" s="1"/>
  <c r="D7" i="45"/>
  <c r="D52" i="45" s="1"/>
  <c r="C34" i="45" a="1"/>
  <c r="C34" i="45" s="1"/>
  <c r="D34" i="45" s="1"/>
  <c r="D35" i="45" s="1"/>
  <c r="C14" i="45"/>
  <c r="C34" i="44" a="1"/>
  <c r="C34" i="44" s="1"/>
  <c r="D34" i="44" s="1"/>
  <c r="D35" i="44" s="1"/>
  <c r="C14" i="44"/>
  <c r="C26" i="44"/>
  <c r="C34" i="43" a="1"/>
  <c r="C34" i="43" s="1"/>
  <c r="D34" i="43" s="1"/>
  <c r="D35" i="43" s="1"/>
  <c r="D31" i="43"/>
  <c r="D32" i="43" s="1"/>
  <c r="D7" i="43"/>
  <c r="D48" i="43" s="1"/>
  <c r="C26" i="43"/>
  <c r="C34" i="42" a="1"/>
  <c r="C34" i="42" s="1"/>
  <c r="D34" i="42" s="1"/>
  <c r="D35" i="42" s="1"/>
  <c r="D31" i="42"/>
  <c r="D32" i="42" s="1"/>
  <c r="D7" i="42"/>
  <c r="D13" i="42" s="1"/>
  <c r="C14" i="42"/>
  <c r="C26" i="42"/>
  <c r="D31" i="41"/>
  <c r="D32" i="41" s="1"/>
  <c r="C34" i="41" a="1"/>
  <c r="C34" i="41" s="1"/>
  <c r="D34" i="41" s="1"/>
  <c r="D35" i="41" s="1"/>
  <c r="C26" i="41"/>
  <c r="D31" i="40"/>
  <c r="D32" i="40" s="1"/>
  <c r="D7" i="40"/>
  <c r="D48" i="40" s="1"/>
  <c r="C34" i="40" a="1"/>
  <c r="C34" i="40" s="1"/>
  <c r="D34" i="40" s="1"/>
  <c r="D35" i="40" s="1"/>
  <c r="C26" i="40"/>
  <c r="C53" i="40"/>
  <c r="C47" i="36"/>
  <c r="D51" i="37"/>
  <c r="C67" i="36"/>
  <c r="C72" i="36" s="1"/>
  <c r="D7" i="57" l="1"/>
  <c r="D12" i="57" s="1"/>
  <c r="D47" i="71"/>
  <c r="C34" i="57" a="1"/>
  <c r="C34" i="57" s="1"/>
  <c r="D34" i="57" s="1"/>
  <c r="D35" i="57" s="1"/>
  <c r="D37" i="57" s="1"/>
  <c r="D42" i="57" s="1"/>
  <c r="D37" i="54"/>
  <c r="D42" i="54" s="1"/>
  <c r="C72" i="73"/>
  <c r="D67" i="73"/>
  <c r="D72" i="73" s="1"/>
  <c r="D82" i="73" s="1"/>
  <c r="D83" i="73" s="1"/>
  <c r="C72" i="72"/>
  <c r="D67" i="72"/>
  <c r="D72" i="72" s="1"/>
  <c r="D82" i="72" s="1"/>
  <c r="D83" i="72" s="1"/>
  <c r="D50" i="52"/>
  <c r="D50" i="49"/>
  <c r="D52" i="62"/>
  <c r="D48" i="57"/>
  <c r="D51" i="66"/>
  <c r="D52" i="66"/>
  <c r="D47" i="63"/>
  <c r="D50" i="66"/>
  <c r="D12" i="45"/>
  <c r="D47" i="50"/>
  <c r="D47" i="70"/>
  <c r="D50" i="45"/>
  <c r="D50" i="50"/>
  <c r="D51" i="53"/>
  <c r="D51" i="55"/>
  <c r="D51" i="52"/>
  <c r="D50" i="55"/>
  <c r="D50" i="71"/>
  <c r="D48" i="52"/>
  <c r="D47" i="59"/>
  <c r="D48" i="55"/>
  <c r="D52" i="52"/>
  <c r="D52" i="64"/>
  <c r="D51" i="71"/>
  <c r="D48" i="71"/>
  <c r="D12" i="71"/>
  <c r="D14" i="71" s="1"/>
  <c r="D20" i="71" s="1"/>
  <c r="D52" i="71"/>
  <c r="D37" i="70"/>
  <c r="D42" i="70" s="1"/>
  <c r="D37" i="71"/>
  <c r="D42" i="71" s="1"/>
  <c r="D49" i="71"/>
  <c r="D76" i="71"/>
  <c r="D13" i="70"/>
  <c r="D76" i="70"/>
  <c r="D48" i="70"/>
  <c r="D51" i="70"/>
  <c r="D12" i="70"/>
  <c r="D49" i="70"/>
  <c r="D52" i="70"/>
  <c r="D37" i="69"/>
  <c r="D42" i="69" s="1"/>
  <c r="D50" i="69"/>
  <c r="D13" i="69"/>
  <c r="D49" i="69"/>
  <c r="D76" i="69"/>
  <c r="D51" i="69"/>
  <c r="D52" i="69"/>
  <c r="D12" i="69"/>
  <c r="D48" i="69"/>
  <c r="D37" i="68"/>
  <c r="D42" i="68" s="1"/>
  <c r="D52" i="68"/>
  <c r="D47" i="68"/>
  <c r="D12" i="68"/>
  <c r="D48" i="68"/>
  <c r="D49" i="68"/>
  <c r="D76" i="68"/>
  <c r="D51" i="68"/>
  <c r="D13" i="68"/>
  <c r="D50" i="68"/>
  <c r="D37" i="67"/>
  <c r="D42" i="67" s="1"/>
  <c r="D49" i="67"/>
  <c r="D76" i="67"/>
  <c r="D50" i="67"/>
  <c r="D48" i="67"/>
  <c r="D12" i="67"/>
  <c r="D52" i="67"/>
  <c r="D51" i="67"/>
  <c r="D13" i="67"/>
  <c r="D47" i="67"/>
  <c r="D37" i="66"/>
  <c r="D42" i="66" s="1"/>
  <c r="D76" i="66"/>
  <c r="D49" i="66"/>
  <c r="D47" i="66"/>
  <c r="D12" i="66"/>
  <c r="D13" i="66"/>
  <c r="D51" i="64"/>
  <c r="D37" i="64"/>
  <c r="D42" i="64" s="1"/>
  <c r="D49" i="64"/>
  <c r="D37" i="65"/>
  <c r="D42" i="65" s="1"/>
  <c r="D50" i="65"/>
  <c r="D76" i="65"/>
  <c r="D49" i="65"/>
  <c r="D48" i="65"/>
  <c r="D13" i="65"/>
  <c r="D51" i="65"/>
  <c r="D12" i="65"/>
  <c r="D52" i="65"/>
  <c r="D12" i="64"/>
  <c r="D13" i="64"/>
  <c r="D76" i="64"/>
  <c r="D47" i="64"/>
  <c r="D48" i="64"/>
  <c r="D12" i="63"/>
  <c r="D48" i="63"/>
  <c r="D37" i="63"/>
  <c r="D42" i="63" s="1"/>
  <c r="D76" i="63"/>
  <c r="D49" i="63"/>
  <c r="D50" i="63"/>
  <c r="D51" i="63"/>
  <c r="D13" i="63"/>
  <c r="D13" i="62"/>
  <c r="D50" i="62"/>
  <c r="D37" i="62"/>
  <c r="D42" i="62" s="1"/>
  <c r="D49" i="62"/>
  <c r="D47" i="62"/>
  <c r="D51" i="62"/>
  <c r="D12" i="62"/>
  <c r="D76" i="62"/>
  <c r="D37" i="61"/>
  <c r="D42" i="61" s="1"/>
  <c r="D51" i="61"/>
  <c r="D12" i="61"/>
  <c r="D14" i="61" s="1"/>
  <c r="D40" i="61" s="1"/>
  <c r="D47" i="61"/>
  <c r="D52" i="61"/>
  <c r="D48" i="61"/>
  <c r="D49" i="61"/>
  <c r="D76" i="61"/>
  <c r="D50" i="61"/>
  <c r="D37" i="60"/>
  <c r="D42" i="60" s="1"/>
  <c r="D52" i="60"/>
  <c r="D48" i="60"/>
  <c r="D49" i="60"/>
  <c r="D76" i="60"/>
  <c r="D51" i="60"/>
  <c r="D12" i="60"/>
  <c r="D47" i="60"/>
  <c r="D13" i="60"/>
  <c r="D48" i="59"/>
  <c r="D37" i="59"/>
  <c r="D42" i="59" s="1"/>
  <c r="D12" i="59"/>
  <c r="D49" i="59"/>
  <c r="D76" i="59"/>
  <c r="D52" i="59"/>
  <c r="D51" i="59"/>
  <c r="D13" i="59"/>
  <c r="D37" i="58"/>
  <c r="D42" i="58" s="1"/>
  <c r="D12" i="58"/>
  <c r="D13" i="58"/>
  <c r="D52" i="58"/>
  <c r="D48" i="58"/>
  <c r="D76" i="58"/>
  <c r="D49" i="58"/>
  <c r="D51" i="58"/>
  <c r="D50" i="58"/>
  <c r="D51" i="57"/>
  <c r="D47" i="57"/>
  <c r="D76" i="57"/>
  <c r="D49" i="57"/>
  <c r="D52" i="57"/>
  <c r="D50" i="57"/>
  <c r="D13" i="57"/>
  <c r="D14" i="57" s="1"/>
  <c r="D37" i="56"/>
  <c r="D42" i="56" s="1"/>
  <c r="D52" i="56"/>
  <c r="D48" i="56"/>
  <c r="D49" i="56"/>
  <c r="D76" i="56"/>
  <c r="D51" i="56"/>
  <c r="D12" i="56"/>
  <c r="D50" i="56"/>
  <c r="D13" i="56"/>
  <c r="D47" i="56"/>
  <c r="D37" i="55"/>
  <c r="D42" i="55" s="1"/>
  <c r="D12" i="55"/>
  <c r="D13" i="55"/>
  <c r="D76" i="55"/>
  <c r="D49" i="55"/>
  <c r="D52" i="55"/>
  <c r="D50" i="54"/>
  <c r="D12" i="54"/>
  <c r="D76" i="54"/>
  <c r="D51" i="54"/>
  <c r="D47" i="54"/>
  <c r="D49" i="54"/>
  <c r="D48" i="54"/>
  <c r="D13" i="54"/>
  <c r="D37" i="53"/>
  <c r="D42" i="53" s="1"/>
  <c r="D13" i="53"/>
  <c r="D76" i="53"/>
  <c r="D12" i="53"/>
  <c r="D52" i="53"/>
  <c r="D47" i="53"/>
  <c r="D49" i="53"/>
  <c r="D50" i="53"/>
  <c r="D13" i="52"/>
  <c r="D12" i="52"/>
  <c r="D76" i="52"/>
  <c r="D37" i="52"/>
  <c r="D42" i="52" s="1"/>
  <c r="D49" i="52"/>
  <c r="D76" i="51"/>
  <c r="D13" i="51"/>
  <c r="D14" i="51" s="1"/>
  <c r="D48" i="51"/>
  <c r="D37" i="51"/>
  <c r="D42" i="51" s="1"/>
  <c r="D52" i="51"/>
  <c r="D50" i="51"/>
  <c r="D49" i="51"/>
  <c r="D51" i="51"/>
  <c r="D47" i="51"/>
  <c r="D37" i="50"/>
  <c r="D42" i="50" s="1"/>
  <c r="D12" i="50"/>
  <c r="D49" i="50"/>
  <c r="D76" i="50"/>
  <c r="D52" i="50"/>
  <c r="D51" i="50"/>
  <c r="D13" i="50"/>
  <c r="D51" i="49"/>
  <c r="D37" i="49"/>
  <c r="D42" i="49" s="1"/>
  <c r="D12" i="49"/>
  <c r="D52" i="49"/>
  <c r="D48" i="49"/>
  <c r="D49" i="49"/>
  <c r="D76" i="49"/>
  <c r="D13" i="49"/>
  <c r="D37" i="48"/>
  <c r="D42" i="48" s="1"/>
  <c r="D50" i="48"/>
  <c r="D12" i="48"/>
  <c r="D47" i="48"/>
  <c r="D76" i="48"/>
  <c r="D49" i="48"/>
  <c r="D13" i="48"/>
  <c r="D51" i="48"/>
  <c r="D48" i="48"/>
  <c r="D51" i="47"/>
  <c r="D12" i="47"/>
  <c r="D50" i="47"/>
  <c r="D52" i="47"/>
  <c r="D48" i="47"/>
  <c r="D76" i="47"/>
  <c r="D49" i="47"/>
  <c r="D37" i="47"/>
  <c r="D42" i="47" s="1"/>
  <c r="D13" i="47"/>
  <c r="D51" i="43"/>
  <c r="D12" i="46"/>
  <c r="D50" i="42"/>
  <c r="D52" i="42"/>
  <c r="D51" i="42"/>
  <c r="D47" i="42"/>
  <c r="D12" i="42"/>
  <c r="D14" i="42" s="1"/>
  <c r="D48" i="42"/>
  <c r="D51" i="41"/>
  <c r="D48" i="46"/>
  <c r="D52" i="46"/>
  <c r="D13" i="46"/>
  <c r="D47" i="46"/>
  <c r="D37" i="46"/>
  <c r="D42" i="46" s="1"/>
  <c r="D51" i="46"/>
  <c r="D49" i="46"/>
  <c r="D76" i="46"/>
  <c r="D37" i="45"/>
  <c r="D42" i="45" s="1"/>
  <c r="D48" i="45"/>
  <c r="D47" i="45"/>
  <c r="D49" i="45"/>
  <c r="D76" i="45"/>
  <c r="D51" i="45"/>
  <c r="D13" i="45"/>
  <c r="D50" i="44"/>
  <c r="D52" i="44"/>
  <c r="D37" i="44"/>
  <c r="D42" i="44" s="1"/>
  <c r="D13" i="44"/>
  <c r="D51" i="44"/>
  <c r="D48" i="44"/>
  <c r="D49" i="44"/>
  <c r="D76" i="44"/>
  <c r="D47" i="44"/>
  <c r="D12" i="44"/>
  <c r="D37" i="43"/>
  <c r="D42" i="43" s="1"/>
  <c r="D49" i="43"/>
  <c r="D50" i="43"/>
  <c r="D76" i="43"/>
  <c r="D13" i="43"/>
  <c r="D52" i="43"/>
  <c r="D47" i="43"/>
  <c r="D12" i="43"/>
  <c r="D37" i="42"/>
  <c r="D42" i="42" s="1"/>
  <c r="D49" i="42"/>
  <c r="D76" i="42"/>
  <c r="D47" i="41"/>
  <c r="D48" i="41"/>
  <c r="D52" i="41"/>
  <c r="D12" i="41"/>
  <c r="D49" i="41"/>
  <c r="D76" i="41"/>
  <c r="D13" i="41"/>
  <c r="D37" i="41"/>
  <c r="D42" i="41" s="1"/>
  <c r="D37" i="40"/>
  <c r="D42" i="40" s="1"/>
  <c r="D51" i="40"/>
  <c r="D52" i="40"/>
  <c r="D47" i="40"/>
  <c r="D49" i="40"/>
  <c r="D76" i="40"/>
  <c r="D12" i="40"/>
  <c r="D13" i="40"/>
  <c r="D50" i="40"/>
  <c r="D14" i="63" l="1"/>
  <c r="D21" i="63" s="1"/>
  <c r="D19" i="71"/>
  <c r="D21" i="71"/>
  <c r="D69" i="72"/>
  <c r="D70" i="72"/>
  <c r="D84" i="72"/>
  <c r="E36" i="35" s="1"/>
  <c r="D71" i="72"/>
  <c r="D68" i="72"/>
  <c r="D84" i="73"/>
  <c r="E37" i="35" s="1"/>
  <c r="D68" i="73"/>
  <c r="D69" i="73"/>
  <c r="D71" i="73"/>
  <c r="D70" i="73"/>
  <c r="D14" i="62"/>
  <c r="D40" i="62" s="1"/>
  <c r="D21" i="61"/>
  <c r="D25" i="71"/>
  <c r="D14" i="45"/>
  <c r="D24" i="45" s="1"/>
  <c r="D53" i="71"/>
  <c r="D78" i="71" s="1"/>
  <c r="D53" i="55"/>
  <c r="D78" i="55" s="1"/>
  <c r="D53" i="45"/>
  <c r="D78" i="45" s="1"/>
  <c r="D14" i="69"/>
  <c r="D24" i="69" s="1"/>
  <c r="D53" i="52"/>
  <c r="D78" i="52" s="1"/>
  <c r="D14" i="53"/>
  <c r="D22" i="53" s="1"/>
  <c r="D25" i="62"/>
  <c r="D53" i="63"/>
  <c r="D78" i="63" s="1"/>
  <c r="D53" i="59"/>
  <c r="D78" i="59" s="1"/>
  <c r="D53" i="49"/>
  <c r="D78" i="49" s="1"/>
  <c r="D14" i="65"/>
  <c r="D20" i="65" s="1"/>
  <c r="D14" i="46"/>
  <c r="D18" i="46" s="1"/>
  <c r="D40" i="71"/>
  <c r="D23" i="71"/>
  <c r="D18" i="71"/>
  <c r="D22" i="71"/>
  <c r="D24" i="71"/>
  <c r="D53" i="70"/>
  <c r="D78" i="70" s="1"/>
  <c r="D53" i="69"/>
  <c r="D78" i="69" s="1"/>
  <c r="D14" i="70"/>
  <c r="D14" i="68"/>
  <c r="D53" i="68"/>
  <c r="D78" i="68" s="1"/>
  <c r="D14" i="67"/>
  <c r="D53" i="67"/>
  <c r="D78" i="67" s="1"/>
  <c r="D14" i="66"/>
  <c r="D53" i="66"/>
  <c r="D78" i="66" s="1"/>
  <c r="D53" i="65"/>
  <c r="D78" i="65" s="1"/>
  <c r="D14" i="64"/>
  <c r="D53" i="64"/>
  <c r="D78" i="64" s="1"/>
  <c r="D23" i="63"/>
  <c r="D53" i="62"/>
  <c r="D78" i="62" s="1"/>
  <c r="D20" i="62"/>
  <c r="D24" i="61"/>
  <c r="D20" i="61"/>
  <c r="D22" i="61"/>
  <c r="D18" i="61"/>
  <c r="D53" i="61"/>
  <c r="D78" i="61" s="1"/>
  <c r="D19" i="61"/>
  <c r="D25" i="61"/>
  <c r="D23" i="61"/>
  <c r="D53" i="60"/>
  <c r="D78" i="60" s="1"/>
  <c r="D14" i="60"/>
  <c r="D14" i="59"/>
  <c r="D53" i="58"/>
  <c r="D78" i="58" s="1"/>
  <c r="D14" i="58"/>
  <c r="D53" i="57"/>
  <c r="D78" i="57" s="1"/>
  <c r="D40" i="57"/>
  <c r="D23" i="57"/>
  <c r="D24" i="57"/>
  <c r="D19" i="57"/>
  <c r="D20" i="57"/>
  <c r="D22" i="57"/>
  <c r="D21" i="57"/>
  <c r="D18" i="57"/>
  <c r="D25" i="57"/>
  <c r="D53" i="56"/>
  <c r="D78" i="56" s="1"/>
  <c r="D14" i="56"/>
  <c r="D14" i="55"/>
  <c r="D14" i="54"/>
  <c r="D40" i="54" s="1"/>
  <c r="D53" i="54"/>
  <c r="D78" i="54" s="1"/>
  <c r="D53" i="53"/>
  <c r="D78" i="53" s="1"/>
  <c r="D14" i="52"/>
  <c r="D40" i="52" s="1"/>
  <c r="D53" i="51"/>
  <c r="D78" i="51" s="1"/>
  <c r="D40" i="51"/>
  <c r="D21" i="51"/>
  <c r="D23" i="51"/>
  <c r="D18" i="51"/>
  <c r="D20" i="51"/>
  <c r="D22" i="51"/>
  <c r="D24" i="51"/>
  <c r="D19" i="51"/>
  <c r="D25" i="51"/>
  <c r="D53" i="50"/>
  <c r="D78" i="50" s="1"/>
  <c r="D14" i="50"/>
  <c r="D14" i="49"/>
  <c r="D14" i="48"/>
  <c r="D21" i="48" s="1"/>
  <c r="D53" i="48"/>
  <c r="D78" i="48" s="1"/>
  <c r="D14" i="47"/>
  <c r="D40" i="47" s="1"/>
  <c r="D53" i="47"/>
  <c r="D78" i="47" s="1"/>
  <c r="D53" i="42"/>
  <c r="D78" i="42" s="1"/>
  <c r="D18" i="42"/>
  <c r="D20" i="42"/>
  <c r="D23" i="42"/>
  <c r="D21" i="42"/>
  <c r="D22" i="42"/>
  <c r="D24" i="42"/>
  <c r="D25" i="42"/>
  <c r="D14" i="41"/>
  <c r="D40" i="41" s="1"/>
  <c r="D53" i="46"/>
  <c r="D78" i="46" s="1"/>
  <c r="D53" i="44"/>
  <c r="D78" i="44" s="1"/>
  <c r="D14" i="44"/>
  <c r="D14" i="43"/>
  <c r="D53" i="43"/>
  <c r="D78" i="43" s="1"/>
  <c r="D40" i="42"/>
  <c r="D19" i="42"/>
  <c r="D53" i="41"/>
  <c r="D78" i="41" s="1"/>
  <c r="D53" i="40"/>
  <c r="D78" i="40" s="1"/>
  <c r="D14" i="40"/>
  <c r="D40" i="40" s="1"/>
  <c r="D40" i="63" l="1"/>
  <c r="D20" i="63"/>
  <c r="D24" i="63"/>
  <c r="D22" i="63"/>
  <c r="D20" i="41"/>
  <c r="D18" i="63"/>
  <c r="D25" i="63"/>
  <c r="D19" i="63"/>
  <c r="D25" i="69"/>
  <c r="D23" i="62"/>
  <c r="D19" i="62"/>
  <c r="D40" i="69"/>
  <c r="D18" i="62"/>
  <c r="D18" i="53"/>
  <c r="D22" i="65"/>
  <c r="D18" i="45"/>
  <c r="D21" i="45"/>
  <c r="D25" i="53"/>
  <c r="D24" i="53"/>
  <c r="D40" i="53"/>
  <c r="D19" i="65"/>
  <c r="D21" i="69"/>
  <c r="D24" i="62"/>
  <c r="D25" i="45"/>
  <c r="D40" i="45"/>
  <c r="D19" i="45"/>
  <c r="D20" i="45"/>
  <c r="D21" i="62"/>
  <c r="D20" i="69"/>
  <c r="D22" i="62"/>
  <c r="D23" i="45"/>
  <c r="D19" i="69"/>
  <c r="D22" i="45"/>
  <c r="D24" i="47"/>
  <c r="D18" i="69"/>
  <c r="D23" i="47"/>
  <c r="D25" i="41"/>
  <c r="D24" i="41"/>
  <c r="D20" i="52"/>
  <c r="D21" i="53"/>
  <c r="D19" i="54"/>
  <c r="D25" i="52"/>
  <c r="D18" i="54"/>
  <c r="D19" i="52"/>
  <c r="D20" i="53"/>
  <c r="D23" i="53"/>
  <c r="D22" i="52"/>
  <c r="D19" i="53"/>
  <c r="D21" i="54"/>
  <c r="D23" i="69"/>
  <c r="D24" i="52"/>
  <c r="D22" i="69"/>
  <c r="D26" i="71"/>
  <c r="D41" i="71" s="1"/>
  <c r="D43" i="71" s="1"/>
  <c r="D77" i="71" s="1"/>
  <c r="D81" i="71" s="1"/>
  <c r="D65" i="71" s="1"/>
  <c r="D22" i="41"/>
  <c r="D18" i="41"/>
  <c r="D23" i="41"/>
  <c r="D19" i="41"/>
  <c r="D23" i="46"/>
  <c r="D22" i="46"/>
  <c r="D21" i="41"/>
  <c r="D40" i="46"/>
  <c r="D21" i="46"/>
  <c r="D40" i="65"/>
  <c r="D24" i="65"/>
  <c r="D24" i="46"/>
  <c r="D25" i="47"/>
  <c r="D23" i="65"/>
  <c r="D20" i="47"/>
  <c r="D20" i="46"/>
  <c r="D22" i="47"/>
  <c r="D25" i="65"/>
  <c r="D25" i="46"/>
  <c r="D21" i="47"/>
  <c r="D21" i="65"/>
  <c r="D18" i="47"/>
  <c r="D19" i="46"/>
  <c r="D19" i="47"/>
  <c r="D18" i="65"/>
  <c r="D40" i="70"/>
  <c r="D23" i="70"/>
  <c r="D19" i="70"/>
  <c r="D22" i="70"/>
  <c r="D18" i="70"/>
  <c r="D25" i="70"/>
  <c r="D21" i="70"/>
  <c r="D20" i="70"/>
  <c r="D24" i="70"/>
  <c r="D40" i="68"/>
  <c r="D22" i="68"/>
  <c r="D19" i="68"/>
  <c r="D21" i="68"/>
  <c r="D25" i="68"/>
  <c r="D18" i="68"/>
  <c r="D24" i="68"/>
  <c r="D23" i="68"/>
  <c r="D20" i="68"/>
  <c r="D40" i="67"/>
  <c r="D25" i="67"/>
  <c r="D18" i="67"/>
  <c r="D21" i="67"/>
  <c r="D22" i="67"/>
  <c r="D24" i="67"/>
  <c r="D20" i="67"/>
  <c r="D19" i="67"/>
  <c r="D23" i="67"/>
  <c r="D40" i="66"/>
  <c r="D21" i="66"/>
  <c r="D22" i="66"/>
  <c r="D20" i="66"/>
  <c r="D19" i="66"/>
  <c r="D18" i="66"/>
  <c r="D23" i="66"/>
  <c r="D24" i="66"/>
  <c r="D25" i="66"/>
  <c r="D40" i="64"/>
  <c r="D25" i="64"/>
  <c r="D24" i="64"/>
  <c r="D19" i="64"/>
  <c r="D23" i="64"/>
  <c r="D20" i="64"/>
  <c r="D21" i="64"/>
  <c r="D18" i="64"/>
  <c r="D22" i="64"/>
  <c r="D26" i="63"/>
  <c r="D41" i="63" s="1"/>
  <c r="D43" i="63" s="1"/>
  <c r="D77" i="63" s="1"/>
  <c r="D81" i="63" s="1"/>
  <c r="D26" i="61"/>
  <c r="D41" i="61" s="1"/>
  <c r="D43" i="61" s="1"/>
  <c r="D77" i="61" s="1"/>
  <c r="D81" i="61" s="1"/>
  <c r="D40" i="60"/>
  <c r="D21" i="60"/>
  <c r="D25" i="60"/>
  <c r="D24" i="60"/>
  <c r="D20" i="60"/>
  <c r="D22" i="60"/>
  <c r="D23" i="60"/>
  <c r="D18" i="60"/>
  <c r="D19" i="60"/>
  <c r="D40" i="59"/>
  <c r="D23" i="59"/>
  <c r="D21" i="59"/>
  <c r="D19" i="59"/>
  <c r="D22" i="59"/>
  <c r="D18" i="59"/>
  <c r="D25" i="59"/>
  <c r="D20" i="59"/>
  <c r="D24" i="59"/>
  <c r="D40" i="58"/>
  <c r="D19" i="58"/>
  <c r="D25" i="58"/>
  <c r="D21" i="58"/>
  <c r="D18" i="58"/>
  <c r="D23" i="58"/>
  <c r="D20" i="58"/>
  <c r="D22" i="58"/>
  <c r="D24" i="58"/>
  <c r="D26" i="57"/>
  <c r="D41" i="57" s="1"/>
  <c r="D43" i="57" s="1"/>
  <c r="D77" i="57" s="1"/>
  <c r="D81" i="57" s="1"/>
  <c r="D40" i="56"/>
  <c r="D25" i="56"/>
  <c r="D20" i="56"/>
  <c r="D21" i="56"/>
  <c r="D22" i="56"/>
  <c r="D23" i="56"/>
  <c r="D19" i="56"/>
  <c r="D18" i="56"/>
  <c r="D24" i="56"/>
  <c r="D40" i="55"/>
  <c r="D24" i="55"/>
  <c r="D25" i="55"/>
  <c r="D20" i="55"/>
  <c r="D18" i="55"/>
  <c r="D23" i="55"/>
  <c r="D19" i="55"/>
  <c r="D21" i="55"/>
  <c r="D22" i="55"/>
  <c r="D24" i="54"/>
  <c r="D25" i="54"/>
  <c r="D20" i="54"/>
  <c r="D23" i="54"/>
  <c r="D22" i="54"/>
  <c r="D18" i="52"/>
  <c r="D23" i="52"/>
  <c r="D21" i="52"/>
  <c r="D26" i="51"/>
  <c r="D41" i="51" s="1"/>
  <c r="D43" i="51" s="1"/>
  <c r="D77" i="51" s="1"/>
  <c r="D81" i="51" s="1"/>
  <c r="D40" i="50"/>
  <c r="D22" i="50"/>
  <c r="D21" i="50"/>
  <c r="D25" i="50"/>
  <c r="D24" i="50"/>
  <c r="D20" i="50"/>
  <c r="D23" i="50"/>
  <c r="D18" i="50"/>
  <c r="D19" i="50"/>
  <c r="D40" i="49"/>
  <c r="D22" i="49"/>
  <c r="D25" i="49"/>
  <c r="D21" i="49"/>
  <c r="D18" i="49"/>
  <c r="D20" i="49"/>
  <c r="D23" i="49"/>
  <c r="D24" i="49"/>
  <c r="D19" i="49"/>
  <c r="D40" i="48"/>
  <c r="D18" i="48"/>
  <c r="D23" i="48"/>
  <c r="D20" i="48"/>
  <c r="D22" i="48"/>
  <c r="D25" i="48"/>
  <c r="D24" i="48"/>
  <c r="D19" i="48"/>
  <c r="D26" i="42"/>
  <c r="D41" i="42" s="1"/>
  <c r="D43" i="42" s="1"/>
  <c r="D77" i="42" s="1"/>
  <c r="D81" i="42" s="1"/>
  <c r="D65" i="42" s="1"/>
  <c r="D66" i="42" s="1"/>
  <c r="D40" i="44"/>
  <c r="D23" i="44"/>
  <c r="D25" i="44"/>
  <c r="D18" i="44"/>
  <c r="D22" i="44"/>
  <c r="D21" i="44"/>
  <c r="D19" i="44"/>
  <c r="D24" i="44"/>
  <c r="D20" i="44"/>
  <c r="D40" i="43"/>
  <c r="D25" i="43"/>
  <c r="D24" i="43"/>
  <c r="D21" i="43"/>
  <c r="D20" i="43"/>
  <c r="D22" i="43"/>
  <c r="D19" i="43"/>
  <c r="D23" i="43"/>
  <c r="D18" i="43"/>
  <c r="D18" i="40"/>
  <c r="D19" i="40"/>
  <c r="D22" i="40"/>
  <c r="D21" i="40"/>
  <c r="D23" i="40"/>
  <c r="D24" i="40"/>
  <c r="D20" i="40"/>
  <c r="D25" i="40"/>
  <c r="D26" i="45" l="1"/>
  <c r="D41" i="45" s="1"/>
  <c r="D43" i="45" s="1"/>
  <c r="D77" i="45" s="1"/>
  <c r="D81" i="45" s="1"/>
  <c r="D65" i="45" s="1"/>
  <c r="D66" i="45" s="1"/>
  <c r="D26" i="62"/>
  <c r="D41" i="62" s="1"/>
  <c r="D43" i="62" s="1"/>
  <c r="D77" i="62" s="1"/>
  <c r="D81" i="62" s="1"/>
  <c r="D65" i="62" s="1"/>
  <c r="D66" i="62" s="1"/>
  <c r="D26" i="69"/>
  <c r="D41" i="69" s="1"/>
  <c r="D43" i="69" s="1"/>
  <c r="D77" i="69" s="1"/>
  <c r="D81" i="69" s="1"/>
  <c r="D26" i="53"/>
  <c r="D41" i="53" s="1"/>
  <c r="D43" i="53" s="1"/>
  <c r="D77" i="53" s="1"/>
  <c r="D81" i="53" s="1"/>
  <c r="D65" i="53" s="1"/>
  <c r="D66" i="53" s="1"/>
  <c r="D26" i="46"/>
  <c r="D41" i="46" s="1"/>
  <c r="D43" i="46" s="1"/>
  <c r="D77" i="46" s="1"/>
  <c r="D81" i="46" s="1"/>
  <c r="D65" i="46" s="1"/>
  <c r="D66" i="46" s="1"/>
  <c r="D26" i="41"/>
  <c r="D41" i="41" s="1"/>
  <c r="D43" i="41" s="1"/>
  <c r="D77" i="41" s="1"/>
  <c r="D81" i="41" s="1"/>
  <c r="D65" i="41" s="1"/>
  <c r="D26" i="65"/>
  <c r="D41" i="65" s="1"/>
  <c r="D43" i="65" s="1"/>
  <c r="D77" i="65" s="1"/>
  <c r="D81" i="65" s="1"/>
  <c r="D65" i="65" s="1"/>
  <c r="D66" i="65" s="1"/>
  <c r="D26" i="54"/>
  <c r="D41" i="54" s="1"/>
  <c r="D43" i="54" s="1"/>
  <c r="D77" i="54" s="1"/>
  <c r="D81" i="54" s="1"/>
  <c r="D65" i="54" s="1"/>
  <c r="D26" i="47"/>
  <c r="D41" i="47" s="1"/>
  <c r="D43" i="47" s="1"/>
  <c r="D77" i="47" s="1"/>
  <c r="D81" i="47" s="1"/>
  <c r="D65" i="47" s="1"/>
  <c r="D66" i="47" s="1"/>
  <c r="D26" i="60"/>
  <c r="D41" i="60" s="1"/>
  <c r="D43" i="60" s="1"/>
  <c r="D77" i="60" s="1"/>
  <c r="D81" i="60" s="1"/>
  <c r="D26" i="52"/>
  <c r="D41" i="52" s="1"/>
  <c r="D43" i="52" s="1"/>
  <c r="D77" i="52" s="1"/>
  <c r="D81" i="52" s="1"/>
  <c r="D65" i="52" s="1"/>
  <c r="D66" i="52" s="1"/>
  <c r="D26" i="56"/>
  <c r="D41" i="56" s="1"/>
  <c r="D43" i="56" s="1"/>
  <c r="D77" i="56" s="1"/>
  <c r="D81" i="56" s="1"/>
  <c r="D26" i="64"/>
  <c r="D41" i="64" s="1"/>
  <c r="D43" i="64" s="1"/>
  <c r="D77" i="64" s="1"/>
  <c r="D81" i="64" s="1"/>
  <c r="D66" i="71"/>
  <c r="D67" i="71" s="1"/>
  <c r="D26" i="70"/>
  <c r="D41" i="70" s="1"/>
  <c r="D43" i="70" s="1"/>
  <c r="D77" i="70" s="1"/>
  <c r="D81" i="70" s="1"/>
  <c r="D65" i="69"/>
  <c r="D26" i="68"/>
  <c r="D41" i="68" s="1"/>
  <c r="D43" i="68" s="1"/>
  <c r="D77" i="68" s="1"/>
  <c r="D81" i="68" s="1"/>
  <c r="D26" i="67"/>
  <c r="D41" i="67" s="1"/>
  <c r="D43" i="67" s="1"/>
  <c r="D77" i="67" s="1"/>
  <c r="D81" i="67" s="1"/>
  <c r="D26" i="66"/>
  <c r="D41" i="66" s="1"/>
  <c r="D43" i="66" s="1"/>
  <c r="D77" i="66" s="1"/>
  <c r="D81" i="66" s="1"/>
  <c r="D65" i="63"/>
  <c r="D66" i="63" s="1"/>
  <c r="D67" i="62"/>
  <c r="D72" i="62" s="1"/>
  <c r="D82" i="62" s="1"/>
  <c r="D83" i="62" s="1"/>
  <c r="D65" i="61"/>
  <c r="D66" i="61" s="1"/>
  <c r="D26" i="59"/>
  <c r="D41" i="59" s="1"/>
  <c r="D43" i="59" s="1"/>
  <c r="D77" i="59" s="1"/>
  <c r="D81" i="59" s="1"/>
  <c r="D26" i="58"/>
  <c r="D41" i="58" s="1"/>
  <c r="D43" i="58" s="1"/>
  <c r="D77" i="58" s="1"/>
  <c r="D81" i="58" s="1"/>
  <c r="D65" i="57"/>
  <c r="D26" i="55"/>
  <c r="D41" i="55" s="1"/>
  <c r="D43" i="55" s="1"/>
  <c r="D77" i="55" s="1"/>
  <c r="D81" i="55" s="1"/>
  <c r="D65" i="51"/>
  <c r="D26" i="50"/>
  <c r="D41" i="50" s="1"/>
  <c r="D43" i="50" s="1"/>
  <c r="D77" i="50" s="1"/>
  <c r="D81" i="50" s="1"/>
  <c r="D26" i="49"/>
  <c r="D41" i="49" s="1"/>
  <c r="D43" i="49" s="1"/>
  <c r="D77" i="49" s="1"/>
  <c r="D81" i="49" s="1"/>
  <c r="D26" i="48"/>
  <c r="D41" i="48" s="1"/>
  <c r="D43" i="48" s="1"/>
  <c r="D77" i="48" s="1"/>
  <c r="D81" i="48" s="1"/>
  <c r="D26" i="44"/>
  <c r="D41" i="44" s="1"/>
  <c r="D43" i="44" s="1"/>
  <c r="D77" i="44" s="1"/>
  <c r="D81" i="44" s="1"/>
  <c r="D26" i="43"/>
  <c r="D41" i="43" s="1"/>
  <c r="D43" i="43" s="1"/>
  <c r="D77" i="43" s="1"/>
  <c r="D81" i="43" s="1"/>
  <c r="D67" i="42"/>
  <c r="D72" i="42" s="1"/>
  <c r="D82" i="42" s="1"/>
  <c r="D83" i="42" s="1"/>
  <c r="D26" i="40"/>
  <c r="D41" i="40" s="1"/>
  <c r="D43" i="40" s="1"/>
  <c r="D77" i="40" s="1"/>
  <c r="D81" i="40" s="1"/>
  <c r="D66" i="41" l="1"/>
  <c r="D67" i="41" s="1"/>
  <c r="D66" i="54"/>
  <c r="D72" i="71"/>
  <c r="D82" i="71" s="1"/>
  <c r="D83" i="71" s="1"/>
  <c r="D68" i="71" s="1"/>
  <c r="D65" i="70"/>
  <c r="D66" i="69"/>
  <c r="D67" i="69" s="1"/>
  <c r="D65" i="68"/>
  <c r="D66" i="68" s="1"/>
  <c r="D65" i="67"/>
  <c r="D65" i="66"/>
  <c r="D67" i="65"/>
  <c r="D72" i="65" s="1"/>
  <c r="D82" i="65" s="1"/>
  <c r="D83" i="65" s="1"/>
  <c r="D65" i="64"/>
  <c r="D67" i="63"/>
  <c r="D72" i="63" s="1"/>
  <c r="D82" i="63" s="1"/>
  <c r="D83" i="63" s="1"/>
  <c r="D84" i="62"/>
  <c r="E26" i="35" s="1"/>
  <c r="D68" i="62"/>
  <c r="D70" i="62"/>
  <c r="D71" i="62"/>
  <c r="D69" i="62"/>
  <c r="D67" i="61"/>
  <c r="D72" i="61" s="1"/>
  <c r="D82" i="61" s="1"/>
  <c r="D83" i="61" s="1"/>
  <c r="D65" i="60"/>
  <c r="D66" i="60" s="1"/>
  <c r="D65" i="59"/>
  <c r="D66" i="59" s="1"/>
  <c r="D65" i="58"/>
  <c r="D66" i="58" s="1"/>
  <c r="D66" i="57"/>
  <c r="D67" i="57" s="1"/>
  <c r="D65" i="56"/>
  <c r="D66" i="56" s="1"/>
  <c r="D65" i="55"/>
  <c r="D67" i="54"/>
  <c r="D72" i="54" s="1"/>
  <c r="D82" i="54" s="1"/>
  <c r="D83" i="54" s="1"/>
  <c r="D67" i="53"/>
  <c r="D72" i="53" s="1"/>
  <c r="D82" i="53" s="1"/>
  <c r="D83" i="53" s="1"/>
  <c r="D67" i="52"/>
  <c r="D72" i="52" s="1"/>
  <c r="D82" i="52" s="1"/>
  <c r="D83" i="52" s="1"/>
  <c r="D66" i="51"/>
  <c r="D67" i="51" s="1"/>
  <c r="D72" i="51" s="1"/>
  <c r="D82" i="51" s="1"/>
  <c r="D83" i="51" s="1"/>
  <c r="D65" i="50"/>
  <c r="D66" i="50" s="1"/>
  <c r="D65" i="49"/>
  <c r="D66" i="49" s="1"/>
  <c r="D65" i="48"/>
  <c r="D66" i="48" s="1"/>
  <c r="D67" i="47"/>
  <c r="D72" i="47" s="1"/>
  <c r="D82" i="47" s="1"/>
  <c r="D83" i="47" s="1"/>
  <c r="D67" i="46"/>
  <c r="D72" i="46" s="1"/>
  <c r="D82" i="46" s="1"/>
  <c r="D83" i="46" s="1"/>
  <c r="D67" i="45"/>
  <c r="D72" i="45" s="1"/>
  <c r="D82" i="45" s="1"/>
  <c r="D83" i="45" s="1"/>
  <c r="D65" i="44"/>
  <c r="D65" i="43"/>
  <c r="D66" i="43" s="1"/>
  <c r="D84" i="42"/>
  <c r="E6" i="35" s="1"/>
  <c r="D68" i="42"/>
  <c r="D70" i="42"/>
  <c r="D71" i="42"/>
  <c r="D69" i="42"/>
  <c r="D72" i="41"/>
  <c r="D82" i="41" s="1"/>
  <c r="D83" i="41" s="1"/>
  <c r="D84" i="41" s="1"/>
  <c r="E5" i="35" s="1"/>
  <c r="D65" i="40"/>
  <c r="D66" i="40" s="1"/>
  <c r="D70" i="71" l="1"/>
  <c r="D71" i="71"/>
  <c r="D69" i="71"/>
  <c r="D84" i="71"/>
  <c r="E35" i="35" s="1"/>
  <c r="D66" i="70"/>
  <c r="D67" i="70" s="1"/>
  <c r="D72" i="69"/>
  <c r="D82" i="69" s="1"/>
  <c r="D83" i="69" s="1"/>
  <c r="D67" i="68"/>
  <c r="D72" i="68" s="1"/>
  <c r="D82" i="68" s="1"/>
  <c r="D83" i="68" s="1"/>
  <c r="D66" i="67"/>
  <c r="D67" i="67" s="1"/>
  <c r="D66" i="66"/>
  <c r="D67" i="66" s="1"/>
  <c r="D84" i="65"/>
  <c r="E29" i="35" s="1"/>
  <c r="D69" i="65"/>
  <c r="D70" i="65"/>
  <c r="D68" i="65"/>
  <c r="D71" i="65"/>
  <c r="D66" i="64"/>
  <c r="D67" i="64" s="1"/>
  <c r="D84" i="63"/>
  <c r="E27" i="35" s="1"/>
  <c r="D68" i="63"/>
  <c r="D70" i="63"/>
  <c r="D71" i="63"/>
  <c r="D69" i="63"/>
  <c r="D84" i="61"/>
  <c r="E25" i="35" s="1"/>
  <c r="D71" i="61"/>
  <c r="D68" i="61"/>
  <c r="D70" i="61"/>
  <c r="D69" i="61"/>
  <c r="D67" i="60"/>
  <c r="D72" i="60" s="1"/>
  <c r="D82" i="60" s="1"/>
  <c r="D83" i="60" s="1"/>
  <c r="D67" i="59"/>
  <c r="D72" i="59" s="1"/>
  <c r="D82" i="59" s="1"/>
  <c r="D83" i="59" s="1"/>
  <c r="D67" i="58"/>
  <c r="D72" i="58" s="1"/>
  <c r="D82" i="58" s="1"/>
  <c r="D83" i="58" s="1"/>
  <c r="D72" i="57"/>
  <c r="D82" i="57" s="1"/>
  <c r="D83" i="57" s="1"/>
  <c r="D67" i="56"/>
  <c r="D72" i="56" s="1"/>
  <c r="D82" i="56" s="1"/>
  <c r="D83" i="56" s="1"/>
  <c r="D66" i="55"/>
  <c r="D67" i="55" s="1"/>
  <c r="D84" i="54"/>
  <c r="E18" i="35" s="1"/>
  <c r="D68" i="54"/>
  <c r="D70" i="54"/>
  <c r="D69" i="54"/>
  <c r="D71" i="54"/>
  <c r="D84" i="53"/>
  <c r="E17" i="35" s="1"/>
  <c r="D68" i="53"/>
  <c r="D70" i="53"/>
  <c r="D69" i="53"/>
  <c r="D71" i="53"/>
  <c r="D84" i="52"/>
  <c r="E16" i="35" s="1"/>
  <c r="D69" i="52"/>
  <c r="D70" i="52"/>
  <c r="D71" i="52"/>
  <c r="D68" i="52"/>
  <c r="D84" i="51"/>
  <c r="E15" i="35" s="1"/>
  <c r="D69" i="51"/>
  <c r="D70" i="51"/>
  <c r="D71" i="51"/>
  <c r="D68" i="51"/>
  <c r="D67" i="50"/>
  <c r="D72" i="50" s="1"/>
  <c r="D82" i="50" s="1"/>
  <c r="D83" i="50" s="1"/>
  <c r="D67" i="49"/>
  <c r="D72" i="49" s="1"/>
  <c r="D82" i="49" s="1"/>
  <c r="D83" i="49" s="1"/>
  <c r="D67" i="48"/>
  <c r="D72" i="48" s="1"/>
  <c r="D82" i="48" s="1"/>
  <c r="D83" i="48" s="1"/>
  <c r="D84" i="47"/>
  <c r="E11" i="35" s="1"/>
  <c r="D71" i="47"/>
  <c r="D68" i="47"/>
  <c r="D70" i="47"/>
  <c r="D69" i="47"/>
  <c r="D69" i="41"/>
  <c r="D71" i="41"/>
  <c r="D70" i="41"/>
  <c r="D68" i="41"/>
  <c r="D84" i="46"/>
  <c r="E10" i="35" s="1"/>
  <c r="D68" i="46"/>
  <c r="D70" i="46"/>
  <c r="D71" i="46"/>
  <c r="D69" i="46"/>
  <c r="D84" i="45"/>
  <c r="E9" i="35" s="1"/>
  <c r="D68" i="45"/>
  <c r="D69" i="45"/>
  <c r="D71" i="45"/>
  <c r="D70" i="45"/>
  <c r="D66" i="44"/>
  <c r="D67" i="44" s="1"/>
  <c r="D72" i="44" s="1"/>
  <c r="D82" i="44" s="1"/>
  <c r="D83" i="44" s="1"/>
  <c r="D67" i="43"/>
  <c r="D72" i="43" s="1"/>
  <c r="D82" i="43" s="1"/>
  <c r="D83" i="43" s="1"/>
  <c r="D67" i="40"/>
  <c r="D72" i="40" s="1"/>
  <c r="D82" i="40" s="1"/>
  <c r="D83" i="40" s="1"/>
  <c r="D70" i="40" s="1"/>
  <c r="D72" i="70" l="1"/>
  <c r="D82" i="70" s="1"/>
  <c r="D83" i="70" s="1"/>
  <c r="D84" i="69"/>
  <c r="E33" i="35" s="1"/>
  <c r="D68" i="69"/>
  <c r="D69" i="69"/>
  <c r="D71" i="69"/>
  <c r="D70" i="69"/>
  <c r="D84" i="68"/>
  <c r="E32" i="35" s="1"/>
  <c r="D68" i="68"/>
  <c r="D71" i="68"/>
  <c r="D70" i="68"/>
  <c r="D69" i="68"/>
  <c r="D72" i="67"/>
  <c r="D82" i="67" s="1"/>
  <c r="D83" i="67" s="1"/>
  <c r="D72" i="66"/>
  <c r="D82" i="66" s="1"/>
  <c r="D83" i="66" s="1"/>
  <c r="D72" i="64"/>
  <c r="D82" i="64" s="1"/>
  <c r="D83" i="64" s="1"/>
  <c r="D84" i="60"/>
  <c r="E24" i="35" s="1"/>
  <c r="D71" i="60"/>
  <c r="D68" i="60"/>
  <c r="D70" i="60"/>
  <c r="D69" i="60"/>
  <c r="D84" i="59"/>
  <c r="E23" i="35" s="1"/>
  <c r="D68" i="59"/>
  <c r="D69" i="59"/>
  <c r="D71" i="59"/>
  <c r="D70" i="59"/>
  <c r="D84" i="58"/>
  <c r="E22" i="35" s="1"/>
  <c r="D71" i="58"/>
  <c r="D68" i="58"/>
  <c r="D70" i="58"/>
  <c r="D69" i="58"/>
  <c r="D84" i="57"/>
  <c r="E21" i="35" s="1"/>
  <c r="D70" i="57"/>
  <c r="D68" i="57"/>
  <c r="D71" i="57"/>
  <c r="D69" i="57"/>
  <c r="D84" i="56"/>
  <c r="E20" i="35" s="1"/>
  <c r="D71" i="56"/>
  <c r="D70" i="56"/>
  <c r="D68" i="56"/>
  <c r="D69" i="56"/>
  <c r="D72" i="55"/>
  <c r="D82" i="55" s="1"/>
  <c r="D83" i="55" s="1"/>
  <c r="D84" i="50"/>
  <c r="E14" i="35" s="1"/>
  <c r="D68" i="50"/>
  <c r="D69" i="50"/>
  <c r="D71" i="50"/>
  <c r="D70" i="50"/>
  <c r="D84" i="49"/>
  <c r="E13" i="35" s="1"/>
  <c r="D71" i="49"/>
  <c r="D68" i="49"/>
  <c r="D70" i="49"/>
  <c r="D69" i="49"/>
  <c r="D70" i="48"/>
  <c r="D69" i="48"/>
  <c r="D84" i="48"/>
  <c r="E12" i="35" s="1"/>
  <c r="D68" i="48"/>
  <c r="D71" i="48"/>
  <c r="D68" i="40"/>
  <c r="D84" i="40"/>
  <c r="E4" i="35" s="1"/>
  <c r="D69" i="40"/>
  <c r="D71" i="40"/>
  <c r="D84" i="44"/>
  <c r="E8" i="35" s="1"/>
  <c r="D68" i="44"/>
  <c r="D69" i="44"/>
  <c r="D71" i="44"/>
  <c r="D70" i="44"/>
  <c r="D84" i="43"/>
  <c r="E7" i="35" s="1"/>
  <c r="D68" i="43"/>
  <c r="D69" i="43"/>
  <c r="D71" i="43"/>
  <c r="D70" i="43"/>
  <c r="D84" i="70" l="1"/>
  <c r="E34" i="35" s="1"/>
  <c r="D68" i="70"/>
  <c r="D69" i="70"/>
  <c r="D70" i="70"/>
  <c r="D71" i="70"/>
  <c r="D84" i="67"/>
  <c r="E31" i="35" s="1"/>
  <c r="D68" i="67"/>
  <c r="D69" i="67"/>
  <c r="D70" i="67"/>
  <c r="D71" i="67"/>
  <c r="D84" i="66"/>
  <c r="E30" i="35" s="1"/>
  <c r="D68" i="66"/>
  <c r="D70" i="66"/>
  <c r="D69" i="66"/>
  <c r="D71" i="66"/>
  <c r="D84" i="64"/>
  <c r="E28" i="35" s="1"/>
  <c r="D69" i="64"/>
  <c r="D70" i="64"/>
  <c r="D71" i="64"/>
  <c r="D68" i="64"/>
  <c r="D84" i="55"/>
  <c r="E19" i="35" s="1"/>
  <c r="D70" i="55"/>
  <c r="D68" i="55"/>
  <c r="D69" i="55"/>
  <c r="D71" i="55"/>
  <c r="C50" i="36" l="1"/>
  <c r="C49" i="36"/>
  <c r="C48" i="36"/>
  <c r="D33" i="36"/>
  <c r="C53" i="36" l="1"/>
  <c r="C26" i="36"/>
  <c r="C12" i="36" l="1"/>
  <c r="D31" i="36"/>
  <c r="D32" i="36" s="1"/>
  <c r="D7" i="36"/>
  <c r="D34" i="36"/>
  <c r="D35" i="36" s="1"/>
  <c r="D37" i="36" l="1"/>
  <c r="D42" i="36" s="1"/>
  <c r="D47" i="36"/>
  <c r="D48" i="36"/>
  <c r="D76" i="36"/>
  <c r="D51" i="36"/>
  <c r="D52" i="36"/>
  <c r="D50" i="36"/>
  <c r="D49" i="36"/>
  <c r="D12" i="36"/>
  <c r="C13" i="36"/>
  <c r="D53" i="36" l="1"/>
  <c r="D78" i="36" s="1"/>
  <c r="D13" i="36"/>
  <c r="C14" i="36"/>
  <c r="D14" i="36" l="1"/>
  <c r="D18" i="36" s="1"/>
  <c r="D40" i="36" l="1"/>
  <c r="D19" i="36"/>
  <c r="D23" i="36"/>
  <c r="D20" i="36"/>
  <c r="D25" i="36"/>
  <c r="D24" i="36"/>
  <c r="D21" i="36"/>
  <c r="D22" i="36"/>
  <c r="D26" i="36" l="1"/>
  <c r="D41" i="36" s="1"/>
  <c r="D43" i="36" s="1"/>
  <c r="D77" i="36" s="1"/>
  <c r="D81" i="36" s="1"/>
  <c r="D65" i="36" l="1"/>
  <c r="D66" i="36" s="1"/>
  <c r="D67" i="36" l="1"/>
  <c r="D72" i="36" s="1"/>
  <c r="D82" i="36" l="1"/>
  <c r="D83" i="36" s="1"/>
  <c r="D84" i="36" s="1"/>
  <c r="E3" i="35" s="1"/>
  <c r="D70" i="36" l="1"/>
  <c r="D71" i="36"/>
  <c r="D68" i="36"/>
  <c r="D69" i="3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<sst xmlns="http://schemas.openxmlformats.org/spreadsheetml/2006/main" count="4443" uniqueCount="212">
  <si>
    <t>%</t>
  </si>
  <si>
    <t>Valor (R$)</t>
  </si>
  <si>
    <t>A</t>
  </si>
  <si>
    <t>B</t>
  </si>
  <si>
    <t>C</t>
  </si>
  <si>
    <t>D</t>
  </si>
  <si>
    <t>E</t>
  </si>
  <si>
    <t>F</t>
  </si>
  <si>
    <t>G</t>
  </si>
  <si>
    <t>2.1</t>
  </si>
  <si>
    <t>2.2</t>
  </si>
  <si>
    <t xml:space="preserve">Salário Educação </t>
  </si>
  <si>
    <t>SAT (Seguro Acidente de Trabalho)</t>
  </si>
  <si>
    <t>SESC ou SESI</t>
  </si>
  <si>
    <t xml:space="preserve">SENAI - SENAC </t>
  </si>
  <si>
    <t xml:space="preserve">SEBRAE </t>
  </si>
  <si>
    <t xml:space="preserve">INCRA </t>
  </si>
  <si>
    <t>H</t>
  </si>
  <si>
    <t xml:space="preserve">FGTS </t>
  </si>
  <si>
    <t>2.3</t>
  </si>
  <si>
    <t>Desconto legal sobre transporte</t>
  </si>
  <si>
    <t>Valor do Vale Transporte</t>
  </si>
  <si>
    <t>Aviso Prévio Indenizado</t>
  </si>
  <si>
    <t>C.1</t>
  </si>
  <si>
    <t>PIS</t>
  </si>
  <si>
    <t>C.2</t>
  </si>
  <si>
    <t>COFINS</t>
  </si>
  <si>
    <t>C.3</t>
  </si>
  <si>
    <t>ISS</t>
  </si>
  <si>
    <t>C.4</t>
  </si>
  <si>
    <t>COD PERFIL</t>
  </si>
  <si>
    <t>PERFIL</t>
  </si>
  <si>
    <t>Salário</t>
  </si>
  <si>
    <t>Composição de custos</t>
  </si>
  <si>
    <t>MÓDULO 1 - COMPOSIÇÃO DA REMUNERAÇÃO</t>
  </si>
  <si>
    <t>Total da remuneração</t>
  </si>
  <si>
    <t>MÓDULO 2 - ENCARGOS E BENEFÍCIOS</t>
  </si>
  <si>
    <t>Total do 13º salário e adicional de férias</t>
  </si>
  <si>
    <t>Submódulo 2 - Encargos Previdenciários, FGTS e outras contribuições</t>
  </si>
  <si>
    <t>Total dos encargos previdenciários, FGTS e outras contribuições</t>
  </si>
  <si>
    <t>Submódulo 3 -  Benefícios Mensais e Diários</t>
  </si>
  <si>
    <t>Total de benefícios mensais e diários</t>
  </si>
  <si>
    <t>Total dos Encargos e Benefícios</t>
  </si>
  <si>
    <t>MÓDULO 3 - PROVISÃO PARA RESCISÃO</t>
  </si>
  <si>
    <t>Total da provisão para rescisão</t>
  </si>
  <si>
    <t>MÓDULO 4 - CUSTO DE REPOSIÇÃO DO PROFISSIONAL AUSENTE</t>
  </si>
  <si>
    <t>Total do custo de reposição do profissional ausente</t>
  </si>
  <si>
    <t>MÓDULO 5 - INSUMOS DIVERSOS</t>
  </si>
  <si>
    <t>Total Insumos Diversos</t>
  </si>
  <si>
    <t>MÓDULO 6 - CUSTOS INDIRETOS, LUCRO E TRIBUTOS</t>
  </si>
  <si>
    <t>Total dos custos indiretos e tributos</t>
  </si>
  <si>
    <t xml:space="preserve">QUADR-RESUMO DA COMPOSIÇÃO DE CUSTOS </t>
  </si>
  <si>
    <t>Mão-de-obra vinculada à execução contratual (valor por profissional)</t>
  </si>
  <si>
    <t>Subtotal (A+B+C+D)</t>
  </si>
  <si>
    <t>Valor mensal por profissional</t>
  </si>
  <si>
    <t>Itens de Custos (Descrição)</t>
  </si>
  <si>
    <t>Salário Base</t>
  </si>
  <si>
    <t>13º Salário</t>
  </si>
  <si>
    <t>INSS</t>
  </si>
  <si>
    <t>Vale-transporte</t>
  </si>
  <si>
    <t>Auxílio-alimentação</t>
  </si>
  <si>
    <t>QUADRO RESUMO - ENCARGOS E BENEFÍCIOS</t>
  </si>
  <si>
    <t>Submódulo 2.1 - 13º Salário, Férias (custo não renovável) e Adicional de Férias</t>
  </si>
  <si>
    <t>Submódulo 2.2 - Encargos Previdenciários, FGTS e outras contribuições</t>
  </si>
  <si>
    <t>Submódulo 2.3 -  Benefícios Mensais e Diários</t>
  </si>
  <si>
    <t>Incidência do FGTS sobre o Aviso Prévio Indenizado</t>
  </si>
  <si>
    <t>Multa do FGTS sobre o Aviso Prévio Indenizado</t>
  </si>
  <si>
    <t>Aviso Prévio Trabalhado</t>
  </si>
  <si>
    <t>Incidência do submódulo 2.2 sobre o Aviso Prévio Trabalhado</t>
  </si>
  <si>
    <t>Multa do FGTS sobre o Aviso Prévio Trabalhado</t>
  </si>
  <si>
    <t>Custos Indiretos (Despesas Operacionais e Administrativas)</t>
  </si>
  <si>
    <t>Lucro</t>
  </si>
  <si>
    <t>Tributos</t>
  </si>
  <si>
    <t>Módulo 1 - Composição Remuneração</t>
  </si>
  <si>
    <t>Módulo 2 - Encargos e Benefícios</t>
  </si>
  <si>
    <t>Módulo 3 - Provisão para Rescisão</t>
  </si>
  <si>
    <t>Módulo 4 - Custo de Reposição do Profissional Ausente</t>
  </si>
  <si>
    <t xml:space="preserve">Módulo 5 - Insumos Diversos </t>
  </si>
  <si>
    <t>Módulo 6 - Custos Indiretos, Tributos e Lucro</t>
  </si>
  <si>
    <t>Memória de cálculo</t>
  </si>
  <si>
    <t>Fundamento</t>
  </si>
  <si>
    <t>((1/12) x 100) ≅ 8,33%</t>
  </si>
  <si>
    <t>Art. 7º, VIII, CF/88. Decreto n. 57.155, de 3/11/1965</t>
  </si>
  <si>
    <t xml:space="preserve">Art. 7º, XVII, CF/88; </t>
  </si>
  <si>
    <t>Anexo II da IN RFB n. 971/09; art. 30 da Lei n° 8.036/90; art. 1°da Lei n° 8.154/90; art. 240 da Constituição Federal.</t>
  </si>
  <si>
    <t>Anexo II da IN RFB n. 971/09; Decreto n.º 2.318/86</t>
  </si>
  <si>
    <t>Anexo II da IN RFB n. 971/09; Lei n.º 7.787/89; DL n.º 1.146/70; Lei Complementar nº 11/71.</t>
  </si>
  <si>
    <t>Anexo II da IN RFB n. 971/09; art. 3°, inciso I do Decreto n° 87.043/1982; art. 15 – Lei nº 9.424/96; art. 1º § 1º - Decreto Nº 6.003/2006; art. 212 § 5º da Constituição Federal; Súmula Nº 732 do STF.</t>
  </si>
  <si>
    <t>Art. 15, Lei nº 8.036/90 e Art. 7º, III,</t>
  </si>
  <si>
    <t>Anexo V do Regulamento da Previdência Social – RPS (Decreto n. 3.048/1999) e regras de enquadramento dispostas na Instrução Normativa RFB n. 971/2009 e/ou legislação superveniente. Súmula 351 do STJ.</t>
  </si>
  <si>
    <t>Anexo II da IN RFB n. 971/09. Art. 8º, Lei n.º 8.029/90 e Lei n.º 8154/90</t>
  </si>
  <si>
    <t>Vale-Transporte</t>
  </si>
  <si>
    <t>Artigo 4º, § único, da Lei nº 7.418/85 e art. 9º do Decreto nº 95.247/87.</t>
  </si>
  <si>
    <t>Auxílio-Alimentação</t>
  </si>
  <si>
    <t>Artigo 458, §§ 2º e 3º, da CLT, Lei nº 6.321/76, Decreto nº 5/91 e CCT.</t>
  </si>
  <si>
    <t>R$</t>
  </si>
  <si>
    <t>Aux-Ali x 22 dias</t>
  </si>
  <si>
    <r>
      <t xml:space="preserve">Submódulo 2.3 - Benefícios Mensais e Diários </t>
    </r>
    <r>
      <rPr>
        <b/>
        <vertAlign val="superscript"/>
        <sz val="11"/>
        <rFont val="Arial"/>
        <family val="2"/>
      </rPr>
      <t>(1)</t>
    </r>
  </si>
  <si>
    <t>VT = Valor Unitário x 2 passes x 22 dias</t>
  </si>
  <si>
    <t>Desconto = % sobre o Salário Base</t>
  </si>
  <si>
    <t>Se (VT - Desconto)&gt;0, então: Valor do Vale Transporte = VT - Desconto</t>
  </si>
  <si>
    <t>Percentual de Desconto</t>
  </si>
  <si>
    <t>Até R$ 2.407,00</t>
  </si>
  <si>
    <t>De R$ 2.407,01 a R$ 4.073,39</t>
  </si>
  <si>
    <t>De R$ 4.073,40 a R$ 5.924,92</t>
  </si>
  <si>
    <t>De R$ 5.924,93 a R$ 7.406,17</t>
  </si>
  <si>
    <t>De R$ 7.406,18 a R$ 9.072,58</t>
  </si>
  <si>
    <t>Acima de R$ 9.072,59</t>
  </si>
  <si>
    <t>CONVENÇÃO COLETIVA DE TRABALHO 2024/2025 - NÚMERO DE REGISTRO NO MTE: DF000783/2024 (https://www.sindpd-df.org.br/acordo_coletivo/particulares/Convencao-Coletiva-De-Trabalho-2024-2025.pdf)</t>
  </si>
  <si>
    <t>Assistência Médica</t>
  </si>
  <si>
    <t>((0,05 x (1/12) x 100) ≅ 0,42%</t>
  </si>
  <si>
    <t>Art. 7º, XXI, CF/88. Art. 477, 487 e 491 da CLT. Lei n. 12.506/2011.</t>
  </si>
  <si>
    <t>((0,08 x 0,0042) x 100) ≅ 0,03%</t>
  </si>
  <si>
    <t>Súmula 305 TST.</t>
  </si>
  <si>
    <t>0,08 x 0,4 x 0,9 x [1 + 1/12 + 1/12 + (1/3 x 1/12)] ≅ 3,44%</t>
  </si>
  <si>
    <t>Art. 18 da Lei 8.036/90. Art. 12 da Lei 13.932/2019. Art. 5º, inciso III, da IN STJG/GDG n. 14/2020.</t>
  </si>
  <si>
    <t xml:space="preserve">Art. 7º, XXI, CF/88, 477,487 e 491 CLT. Acórdãos n. 1904/2007-TCU-Plenário e n. 3006/2010-TCU-Plenário </t>
  </si>
  <si>
    <t>Incidência do submódulo 2.2 sobre o Aviso Prévio trabalhado</t>
  </si>
  <si>
    <t xml:space="preserve">Acórdãos n. 1904/2007-TCU-Plenário e n. 3006/2010-TCU-Plenário </t>
  </si>
  <si>
    <t xml:space="preserve">Art. 12 da Lei 13.932/2019. Acórdãos n. 1904/2007-TCU-Plenário e n. 3006/2010-TCU-Plenário </t>
  </si>
  <si>
    <t>A+B+C+D+E+F</t>
  </si>
  <si>
    <t>{[(7/30) + (7/30 x 0,1 x 8/12)] / 20}  x 100) ≅  1,24%</t>
  </si>
  <si>
    <t>((0,3680 x 0,0124) x 100) ≅  0,46%</t>
  </si>
  <si>
    <t>Desconto do Auxílio-alimentação</t>
  </si>
  <si>
    <t>Valor do Auxílio-alimentação</t>
  </si>
  <si>
    <t>Outros tributos - CPRB (Lei 12.546/11 alterada pela 13.670/18)</t>
  </si>
  <si>
    <t>Submódulo 2.1 - 13º Salário. Férias e Adicional de Férias</t>
  </si>
  <si>
    <t>Férias e Adicional de Férias</t>
  </si>
  <si>
    <t>[(1/3) x (1/12)] + [1/20] x 100) ≅ 7,78%</t>
  </si>
  <si>
    <t>Fator-K</t>
  </si>
  <si>
    <t>Multa do FGTS sobre Aviso Prévio Trabalhado</t>
  </si>
  <si>
    <t>((0,0124 x 0,08) x 0,4 x 100) ≅  0,04%</t>
  </si>
  <si>
    <t>Submódulo 1 - 13º Salário, Férias e Adicional de Férias</t>
  </si>
  <si>
    <t>Total do 13º salário, Férias e adicional de férias</t>
  </si>
  <si>
    <t>FATOR-K</t>
  </si>
  <si>
    <t>TECSUP-01</t>
  </si>
  <si>
    <t>Técnico de suporte ao usuário de tecnologia da informação Júnior</t>
  </si>
  <si>
    <t>TECSUP-02</t>
  </si>
  <si>
    <t>Técnico de suporte ao usuário de tecnologia da informação Pleno</t>
  </si>
  <si>
    <t>TECSUP-03</t>
  </si>
  <si>
    <t>Técnico de suporte ao usuário de tecnologia da informação Sênior</t>
  </si>
  <si>
    <t>TECMAN-01</t>
  </si>
  <si>
    <t>Técnico em manutenção de equipamentos de informática Júnior</t>
  </si>
  <si>
    <t>TECMAN-02</t>
  </si>
  <si>
    <t>Técnico em manutenção de equipamentos de informática Pleno</t>
  </si>
  <si>
    <t>TECMAN-03</t>
  </si>
  <si>
    <t>Técnico em manutenção de equipamentos de informática Sênior</t>
  </si>
  <si>
    <t>GERSUP</t>
  </si>
  <si>
    <t>Gerente de suporte técnico de tecnologia da informação</t>
  </si>
  <si>
    <t>ASUPCOMP-01</t>
  </si>
  <si>
    <t>Analista de suporte computacional Júnior</t>
  </si>
  <si>
    <t>ASUPCOMP-02</t>
  </si>
  <si>
    <t>Analista de suporte computacional Pleno</t>
  </si>
  <si>
    <t>ASUPCOMP-03</t>
  </si>
  <si>
    <t>Analista de suporte computacional Sênior</t>
  </si>
  <si>
    <t>GERINF</t>
  </si>
  <si>
    <t>Gerente de infraestrutura de tecnologia da informação</t>
  </si>
  <si>
    <t>ABD-01</t>
  </si>
  <si>
    <t>Administrador de banco de dados - Júnior</t>
  </si>
  <si>
    <t>ABD-02</t>
  </si>
  <si>
    <t>Administrador de banco de dados - Pleno</t>
  </si>
  <si>
    <t>ABD-03</t>
  </si>
  <si>
    <t>Administrador de banco de dados - Sênior</t>
  </si>
  <si>
    <t>ASO-01</t>
  </si>
  <si>
    <t>Administrador de sistemas operacionais Júnior</t>
  </si>
  <si>
    <t>ASO-02</t>
  </si>
  <si>
    <t>Administrador de sistemas operacionais Pleno</t>
  </si>
  <si>
    <t>ASO-03</t>
  </si>
  <si>
    <t>Administrador de sistemas operacionais Sênior</t>
  </si>
  <si>
    <t>ARED-01</t>
  </si>
  <si>
    <t>Analista de redes e de comunicação de dados Júnior</t>
  </si>
  <si>
    <t>ARED-02</t>
  </si>
  <si>
    <t>Analista de redes e de comunicação de dados Pleno</t>
  </si>
  <si>
    <t>ARED-03</t>
  </si>
  <si>
    <t>Analista de redes e de comunicação de dados Sênior</t>
  </si>
  <si>
    <t>TECRED-01</t>
  </si>
  <si>
    <t>Tecnico de Rede (Telecomunicacoes) Júnior</t>
  </si>
  <si>
    <t>TECRED-02</t>
  </si>
  <si>
    <t>Tecnico de Rede (Telecomunicacoes) Pleno</t>
  </si>
  <si>
    <t>TECRED-03</t>
  </si>
  <si>
    <t>Tecnico de Rede (Telecomunicacoes) Sênior</t>
  </si>
  <si>
    <t>DESTEC-01</t>
  </si>
  <si>
    <t>Desenvolvedor de sistemas de tecnologia da informação Júnior</t>
  </si>
  <si>
    <t>DESTEC-02</t>
  </si>
  <si>
    <t>Desenvolvedor de sistemas de tecnologia da informação Pleno</t>
  </si>
  <si>
    <t>DESTEC-03</t>
  </si>
  <si>
    <t>Desenvolvedor de sistemas de tecnologia da informação Sênior</t>
  </si>
  <si>
    <t>ASISA-01</t>
  </si>
  <si>
    <t>Analista de sistemas de automação - Júnior</t>
  </si>
  <si>
    <t>ASISA-02</t>
  </si>
  <si>
    <t>Analista de sistemas de automação - Pleno</t>
  </si>
  <si>
    <t>ASISA-03</t>
  </si>
  <si>
    <t>Analista de sistemas de automação - Sênior</t>
  </si>
  <si>
    <t>ASEG-01</t>
  </si>
  <si>
    <t>Administrador em segurança da informação - Júnior</t>
  </si>
  <si>
    <t>ASEG-02</t>
  </si>
  <si>
    <t>Administrador em segurança da informação - Pleno</t>
  </si>
  <si>
    <t>ASEG-03</t>
  </si>
  <si>
    <t>Administrador em segurança da informação - Sênior</t>
  </si>
  <si>
    <t>GERSEG</t>
  </si>
  <si>
    <t>Gerente de segurança da informação</t>
  </si>
  <si>
    <t>CLOUD-01</t>
  </si>
  <si>
    <t>Especialista em Cloud Pleno</t>
  </si>
  <si>
    <t>CLOUD-02</t>
  </si>
  <si>
    <t>Especialista em Cloud Sênior</t>
  </si>
  <si>
    <t>Art. 9º-A. da Lei nº 12.546/2011 (incluído pela Lei nº 14.973/2024)</t>
  </si>
  <si>
    <t>(Módudo1 + Módulo2 + Módulo3 + Módulo4) x 5%</t>
  </si>
  <si>
    <t>Valores extraido do MANUAL DE PREENCHIMENTO DO MODELO DE PLANILHAS DE CUSTOS E DE FORMAÇÃO DE PREÇOS do SUPERIOR TRIBUNAL DE JUSTIÇA - STJ</t>
  </si>
  <si>
    <t>(Módudo1 + Módulo2 + Módulo3 + Módulo4 + Custos indiretos) x 10%</t>
  </si>
  <si>
    <t>C% (em percentual) = C1 + C2 + C3 + C4</t>
  </si>
  <si>
    <t>Os tributos (ISS, COFINS e PIS) foram definidos utilizando o regime de tributação de Lucro Real (Incidência cumulativa de PIS/COFINS)</t>
  </si>
  <si>
    <t>A+B+C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</si>
</sst>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[$R$-416]\ * #,##0.00_-;\-[$R$-416]\ * #,##0.00_-;_-[$R$-416]\ * &quot;-&quot;??_-;_-@_-"/>
    <numFmt numFmtId="165" formatCode="_(&quot;R$ &quot;* #,##0.00_);_(&quot;R$ &quot;* \(#,##0.00\);_(&quot;R$ &quot;* &quot;-&quot;??_);_(@_)"/>
    <numFmt numFmtId="166" formatCode="_(* #,##0.00_);_(* \(#,##0.00\);_(* &quot;-&quot;??_);_(@_)"/>
    <numFmt numFmtId="167" formatCode="#,##0.0000"/>
  </numFmts>
  <fonts count="2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b/>
      <sz val="9"/>
      <color theme="0"/>
      <name val="Arial"/>
      <family val="2"/>
    </font>
    <font>
      <b/>
      <sz val="9"/>
      <color indexed="8"/>
      <name val="Arial"/>
      <family val="2"/>
    </font>
    <font>
      <sz val="11"/>
      <color indexed="8"/>
      <name val="Calibri"/>
      <family val="2"/>
    </font>
    <font>
      <sz val="9"/>
      <name val="Arial"/>
      <family val="2"/>
    </font>
    <font>
      <sz val="9"/>
      <color indexed="8"/>
      <name val="Arial"/>
      <family val="2"/>
    </font>
    <font>
      <b/>
      <sz val="9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vertAlign val="superscript"/>
      <sz val="11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b/>
      <sz val="11"/>
      <color rgb="FFC00000"/>
      <name val="Arial"/>
      <family val="2"/>
    </font>
    <font>
      <sz val="11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11"/>
      <color rgb="FFFF000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9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3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1" fillId="0" borderId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3" fillId="0" borderId="0"/>
  </cellStyleXfs>
  <cellXfs count="229">
    <xf numFmtId="0" fontId="0" fillId="0" borderId="0" xfId="0"/>
    <xf numFmtId="0" fontId="5" fillId="2" borderId="1" xfId="0" applyFont="1" applyFill="1" applyBorder="1" applyAlignment="1" applyProtection="1">
      <alignment horizontal="center" vertical="center" wrapText="1"/>
      <protection hidden="1"/>
    </xf>
    <xf numFmtId="0" fontId="5" fillId="2" borderId="1" xfId="0" applyFont="1" applyFill="1" applyBorder="1" applyAlignment="1" applyProtection="1">
      <alignment horizontal="left" vertical="center" wrapText="1"/>
      <protection hidden="1"/>
    </xf>
    <xf numFmtId="9" fontId="5" fillId="2" borderId="1" xfId="11" applyFont="1" applyFill="1" applyBorder="1" applyAlignment="1" applyProtection="1">
      <alignment horizontal="center" vertical="center" wrapText="1"/>
      <protection hidden="1"/>
    </xf>
    <xf numFmtId="0" fontId="7" fillId="0" borderId="1" xfId="0" applyFont="1" applyBorder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vertical="center"/>
      <protection hidden="1"/>
    </xf>
    <xf numFmtId="9" fontId="7" fillId="0" borderId="1" xfId="11" applyFont="1" applyBorder="1" applyAlignment="1" applyProtection="1">
      <alignment horizontal="center" vertical="center"/>
      <protection hidden="1"/>
    </xf>
    <xf numFmtId="4" fontId="7" fillId="0" borderId="1" xfId="12" applyNumberFormat="1" applyFont="1" applyBorder="1" applyAlignment="1" applyProtection="1">
      <alignment vertical="center"/>
      <protection hidden="1"/>
    </xf>
    <xf numFmtId="4" fontId="8" fillId="0" borderId="1" xfId="12" applyNumberFormat="1" applyFont="1" applyBorder="1" applyAlignment="1" applyProtection="1">
      <alignment vertical="center"/>
      <protection hidden="1"/>
    </xf>
    <xf numFmtId="0" fontId="5" fillId="0" borderId="2" xfId="0" applyFont="1" applyBorder="1" applyAlignment="1" applyProtection="1">
      <alignment vertical="center"/>
      <protection hidden="1"/>
    </xf>
    <xf numFmtId="0" fontId="5" fillId="0" borderId="3" xfId="0" applyFont="1" applyBorder="1" applyAlignment="1" applyProtection="1">
      <alignment vertical="center"/>
      <protection hidden="1"/>
    </xf>
    <xf numFmtId="0" fontId="5" fillId="0" borderId="3" xfId="0" applyFont="1" applyBorder="1" applyAlignment="1" applyProtection="1">
      <alignment horizontal="center" vertical="center"/>
      <protection hidden="1"/>
    </xf>
    <xf numFmtId="4" fontId="5" fillId="0" borderId="1" xfId="12" applyNumberFormat="1" applyFont="1" applyBorder="1" applyAlignment="1" applyProtection="1">
      <alignment vertical="center"/>
      <protection hidden="1"/>
    </xf>
    <xf numFmtId="0" fontId="7" fillId="0" borderId="10" xfId="0" applyFont="1" applyBorder="1" applyAlignment="1" applyProtection="1">
      <alignment horizontal="left"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11" xfId="0" applyFont="1" applyBorder="1" applyAlignment="1" applyProtection="1">
      <alignment vertical="center"/>
      <protection hidden="1"/>
    </xf>
    <xf numFmtId="0" fontId="5" fillId="2" borderId="1" xfId="0" applyFont="1" applyFill="1" applyBorder="1" applyAlignment="1" applyProtection="1">
      <alignment horizontal="center" vertical="center"/>
      <protection hidden="1"/>
    </xf>
    <xf numFmtId="9" fontId="5" fillId="2" borderId="5" xfId="11" applyFont="1" applyFill="1" applyBorder="1" applyAlignment="1" applyProtection="1">
      <alignment horizontal="center" vertical="center"/>
      <protection hidden="1"/>
    </xf>
    <xf numFmtId="0" fontId="7" fillId="2" borderId="1" xfId="0" applyFont="1" applyFill="1" applyBorder="1" applyAlignment="1" applyProtection="1">
      <alignment horizontal="center" vertical="center"/>
      <protection hidden="1"/>
    </xf>
    <xf numFmtId="0" fontId="7" fillId="2" borderId="2" xfId="0" applyFont="1" applyFill="1" applyBorder="1" applyAlignment="1" applyProtection="1">
      <alignment vertical="center"/>
      <protection hidden="1"/>
    </xf>
    <xf numFmtId="10" fontId="7" fillId="2" borderId="1" xfId="14" applyNumberFormat="1" applyFont="1" applyFill="1" applyBorder="1" applyAlignment="1" applyProtection="1">
      <alignment horizontal="center" vertical="center"/>
      <protection hidden="1"/>
    </xf>
    <xf numFmtId="4" fontId="8" fillId="2" borderId="4" xfId="12" applyNumberFormat="1" applyFont="1" applyFill="1" applyBorder="1" applyAlignment="1" applyProtection="1">
      <alignment vertical="center"/>
      <protection hidden="1"/>
    </xf>
    <xf numFmtId="10" fontId="9" fillId="2" borderId="1" xfId="14" applyNumberFormat="1" applyFont="1" applyFill="1" applyBorder="1" applyAlignment="1" applyProtection="1">
      <alignment horizontal="center" vertical="center"/>
      <protection hidden="1"/>
    </xf>
    <xf numFmtId="10" fontId="8" fillId="0" borderId="0" xfId="11" applyNumberFormat="1" applyFont="1" applyBorder="1" applyAlignment="1" applyProtection="1">
      <alignment horizontal="center" vertical="center"/>
      <protection hidden="1"/>
    </xf>
    <xf numFmtId="0" fontId="5" fillId="2" borderId="5" xfId="0" applyFont="1" applyFill="1" applyBorder="1" applyAlignment="1" applyProtection="1">
      <alignment horizontal="center" vertical="center"/>
      <protection hidden="1"/>
    </xf>
    <xf numFmtId="0" fontId="5" fillId="2" borderId="2" xfId="0" applyFont="1" applyFill="1" applyBorder="1" applyAlignment="1" applyProtection="1">
      <alignment horizontal="left" vertical="center"/>
      <protection hidden="1"/>
    </xf>
    <xf numFmtId="10" fontId="5" fillId="2" borderId="1" xfId="11" applyNumberFormat="1" applyFont="1" applyFill="1" applyBorder="1" applyAlignment="1" applyProtection="1">
      <alignment horizontal="center" vertical="center"/>
      <protection hidden="1"/>
    </xf>
    <xf numFmtId="4" fontId="5" fillId="2" borderId="4" xfId="12" applyNumberFormat="1" applyFont="1" applyFill="1" applyBorder="1" applyAlignment="1" applyProtection="1">
      <alignment vertical="center"/>
      <protection hidden="1"/>
    </xf>
    <xf numFmtId="9" fontId="8" fillId="0" borderId="0" xfId="11" applyFont="1" applyBorder="1" applyAlignment="1" applyProtection="1">
      <alignment horizontal="center" vertical="center"/>
      <protection hidden="1"/>
    </xf>
    <xf numFmtId="0" fontId="7" fillId="0" borderId="2" xfId="0" applyFont="1" applyBorder="1" applyAlignment="1" applyProtection="1">
      <alignment vertical="center"/>
      <protection hidden="1"/>
    </xf>
    <xf numFmtId="0" fontId="7" fillId="0" borderId="4" xfId="0" applyFont="1" applyBorder="1" applyAlignment="1" applyProtection="1">
      <alignment horizontal="center" vertical="center"/>
      <protection hidden="1"/>
    </xf>
    <xf numFmtId="0" fontId="5" fillId="2" borderId="2" xfId="0" applyFont="1" applyFill="1" applyBorder="1" applyAlignment="1" applyProtection="1">
      <alignment vertical="center"/>
      <protection hidden="1"/>
    </xf>
    <xf numFmtId="10" fontId="5" fillId="2" borderId="4" xfId="11" applyNumberFormat="1" applyFont="1" applyFill="1" applyBorder="1" applyAlignment="1" applyProtection="1">
      <alignment horizontal="center" vertical="center"/>
      <protection hidden="1"/>
    </xf>
    <xf numFmtId="10" fontId="8" fillId="0" borderId="4" xfId="11" applyNumberFormat="1" applyFont="1" applyBorder="1" applyAlignment="1" applyProtection="1">
      <alignment horizontal="center" vertical="center"/>
      <protection hidden="1"/>
    </xf>
    <xf numFmtId="10" fontId="5" fillId="0" borderId="4" xfId="11" applyNumberFormat="1" applyFont="1" applyBorder="1" applyAlignment="1" applyProtection="1">
      <alignment horizontal="center" vertical="center"/>
      <protection hidden="1"/>
    </xf>
    <xf numFmtId="10" fontId="5" fillId="2" borderId="5" xfId="11" applyNumberFormat="1" applyFont="1" applyFill="1" applyBorder="1" applyAlignment="1" applyProtection="1">
      <alignment horizontal="center" vertical="center"/>
      <protection hidden="1"/>
    </xf>
    <xf numFmtId="10" fontId="7" fillId="0" borderId="1" xfId="14" applyNumberFormat="1" applyFont="1" applyBorder="1" applyAlignment="1" applyProtection="1">
      <alignment horizontal="center" vertical="center"/>
      <protection hidden="1"/>
    </xf>
    <xf numFmtId="10" fontId="9" fillId="0" borderId="7" xfId="11" applyNumberFormat="1" applyFont="1" applyBorder="1" applyAlignment="1" applyProtection="1">
      <alignment horizontal="center" vertical="center"/>
      <protection hidden="1"/>
    </xf>
    <xf numFmtId="4" fontId="9" fillId="0" borderId="1" xfId="12" applyNumberFormat="1" applyFont="1" applyBorder="1" applyAlignment="1" applyProtection="1">
      <alignment vertical="center"/>
      <protection hidden="1"/>
    </xf>
    <xf numFmtId="10" fontId="7" fillId="0" borderId="0" xfId="11" applyNumberFormat="1" applyFont="1" applyBorder="1" applyAlignment="1" applyProtection="1">
      <alignment horizontal="center" vertical="center"/>
      <protection hidden="1"/>
    </xf>
    <xf numFmtId="10" fontId="9" fillId="0" borderId="1" xfId="11" applyNumberFormat="1" applyFont="1" applyBorder="1" applyAlignment="1" applyProtection="1">
      <alignment horizontal="center" vertical="center"/>
      <protection hidden="1"/>
    </xf>
    <xf numFmtId="4" fontId="5" fillId="0" borderId="1" xfId="12" applyNumberFormat="1" applyFont="1" applyBorder="1" applyAlignment="1" applyProtection="1">
      <alignment horizontal="right" vertical="center"/>
      <protection hidden="1"/>
    </xf>
    <xf numFmtId="0" fontId="5" fillId="2" borderId="2" xfId="0" applyFont="1" applyFill="1" applyBorder="1" applyAlignment="1" applyProtection="1">
      <alignment vertical="center" wrapText="1"/>
      <protection hidden="1"/>
    </xf>
    <xf numFmtId="0" fontId="5" fillId="2" borderId="4" xfId="0" applyFont="1" applyFill="1" applyBorder="1" applyAlignment="1" applyProtection="1">
      <alignment vertical="center" wrapText="1"/>
      <protection hidden="1"/>
    </xf>
    <xf numFmtId="0" fontId="5" fillId="2" borderId="4" xfId="0" applyFont="1" applyFill="1" applyBorder="1" applyAlignment="1" applyProtection="1">
      <alignment horizontal="center" vertical="center"/>
      <protection hidden="1"/>
    </xf>
    <xf numFmtId="0" fontId="7" fillId="0" borderId="3" xfId="0" applyFont="1" applyBorder="1" applyAlignment="1" applyProtection="1">
      <alignment vertical="center"/>
      <protection hidden="1"/>
    </xf>
    <xf numFmtId="0" fontId="5" fillId="0" borderId="4" xfId="0" applyFont="1" applyBorder="1" applyAlignment="1" applyProtection="1">
      <alignment horizontal="center" vertical="center"/>
      <protection hidden="1"/>
    </xf>
    <xf numFmtId="4" fontId="5" fillId="0" borderId="4" xfId="12" applyNumberFormat="1" applyFont="1" applyBorder="1" applyAlignment="1" applyProtection="1">
      <alignment vertical="center"/>
      <protection hidden="1"/>
    </xf>
    <xf numFmtId="10" fontId="7" fillId="0" borderId="0" xfId="0" applyNumberFormat="1" applyFont="1" applyAlignment="1" applyProtection="1">
      <alignment horizontal="center" vertical="center"/>
      <protection hidden="1"/>
    </xf>
    <xf numFmtId="10" fontId="5" fillId="2" borderId="1" xfId="0" applyNumberFormat="1" applyFont="1" applyFill="1" applyBorder="1" applyAlignment="1" applyProtection="1">
      <alignment horizontal="center" vertical="center"/>
      <protection hidden="1"/>
    </xf>
    <xf numFmtId="0" fontId="9" fillId="0" borderId="1" xfId="0" applyFont="1" applyBorder="1" applyAlignment="1" applyProtection="1">
      <alignment horizontal="center" vertical="center"/>
      <protection hidden="1"/>
    </xf>
    <xf numFmtId="0" fontId="9" fillId="0" borderId="1" xfId="0" applyFont="1" applyBorder="1" applyAlignment="1" applyProtection="1">
      <alignment vertical="center"/>
      <protection hidden="1"/>
    </xf>
    <xf numFmtId="10" fontId="9" fillId="0" borderId="1" xfId="14" applyNumberFormat="1" applyFont="1" applyBorder="1" applyAlignment="1" applyProtection="1">
      <alignment horizontal="center" vertical="center"/>
      <protection hidden="1"/>
    </xf>
    <xf numFmtId="0" fontId="7" fillId="2" borderId="1" xfId="0" applyFont="1" applyFill="1" applyBorder="1" applyAlignment="1" applyProtection="1">
      <alignment vertical="center"/>
      <protection hidden="1"/>
    </xf>
    <xf numFmtId="10" fontId="5" fillId="0" borderId="1" xfId="11" applyNumberFormat="1" applyFont="1" applyBorder="1" applyAlignment="1" applyProtection="1">
      <alignment horizontal="center" vertical="center"/>
      <protection hidden="1"/>
    </xf>
    <xf numFmtId="0" fontId="5" fillId="2" borderId="3" xfId="0" applyFont="1" applyFill="1" applyBorder="1" applyAlignment="1" applyProtection="1">
      <alignment vertical="center"/>
      <protection hidden="1"/>
    </xf>
    <xf numFmtId="0" fontId="5" fillId="2" borderId="3" xfId="0" applyFont="1" applyFill="1" applyBorder="1" applyAlignment="1" applyProtection="1">
      <alignment horizontal="center" vertical="center"/>
      <protection hidden="1"/>
    </xf>
    <xf numFmtId="0" fontId="7" fillId="0" borderId="3" xfId="0" applyFont="1" applyBorder="1" applyAlignment="1" applyProtection="1">
      <alignment horizontal="center" vertical="center"/>
      <protection hidden="1"/>
    </xf>
    <xf numFmtId="0" fontId="5" fillId="0" borderId="1" xfId="0" applyFont="1" applyBorder="1" applyAlignment="1" applyProtection="1">
      <alignment horizontal="left" vertical="center"/>
      <protection hidden="1"/>
    </xf>
    <xf numFmtId="4" fontId="5" fillId="0" borderId="1" xfId="0" applyNumberFormat="1" applyFont="1" applyBorder="1" applyAlignment="1" applyProtection="1">
      <alignment vertical="center"/>
      <protection hidden="1"/>
    </xf>
    <xf numFmtId="0" fontId="7" fillId="2" borderId="2" xfId="0" applyFont="1" applyFill="1" applyBorder="1" applyAlignment="1" applyProtection="1">
      <alignment vertical="center" wrapText="1"/>
      <protection hidden="1"/>
    </xf>
    <xf numFmtId="0" fontId="7" fillId="2" borderId="2" xfId="0" applyFont="1" applyFill="1" applyBorder="1" applyAlignment="1" applyProtection="1">
      <alignment vertical="center" wrapText="1"/>
      <protection locked="0"/>
    </xf>
    <xf numFmtId="9" fontId="10" fillId="4" borderId="1" xfId="11" applyFont="1" applyFill="1" applyBorder="1" applyAlignment="1" applyProtection="1">
      <alignment horizontal="center" vertical="center"/>
    </xf>
    <xf numFmtId="0" fontId="10" fillId="4" borderId="2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/>
    <xf numFmtId="10" fontId="11" fillId="2" borderId="1" xfId="14" applyNumberFormat="1" applyFont="1" applyFill="1" applyBorder="1" applyAlignment="1">
      <alignment horizontal="center"/>
    </xf>
    <xf numFmtId="0" fontId="11" fillId="2" borderId="2" xfId="0" applyFont="1" applyFill="1" applyBorder="1"/>
    <xf numFmtId="10" fontId="10" fillId="0" borderId="1" xfId="11" applyNumberFormat="1" applyFont="1" applyBorder="1" applyAlignment="1" applyProtection="1">
      <alignment horizontal="center"/>
    </xf>
    <xf numFmtId="10" fontId="10" fillId="0" borderId="2" xfId="11" applyNumberFormat="1" applyFont="1" applyBorder="1" applyAlignment="1" applyProtection="1">
      <alignment horizontal="center"/>
    </xf>
    <xf numFmtId="0" fontId="10" fillId="4" borderId="8" xfId="0" applyFont="1" applyFill="1" applyBorder="1" applyAlignment="1">
      <alignment horizontal="center" vertical="center"/>
    </xf>
    <xf numFmtId="0" fontId="13" fillId="2" borderId="1" xfId="0" applyFont="1" applyFill="1" applyBorder="1" applyAlignment="1" applyProtection="1">
      <alignment horizontal="center" vertical="center"/>
      <protection hidden="1"/>
    </xf>
    <xf numFmtId="0" fontId="13" fillId="2" borderId="1" xfId="0" applyFont="1" applyFill="1" applyBorder="1" applyAlignment="1" applyProtection="1">
      <alignment horizontal="left" vertical="center" wrapText="1"/>
      <protection hidden="1"/>
    </xf>
    <xf numFmtId="0" fontId="13" fillId="2" borderId="8" xfId="0" applyFont="1" applyFill="1" applyBorder="1" applyAlignment="1" applyProtection="1">
      <alignment horizontal="center" vertical="center"/>
      <protection hidden="1"/>
    </xf>
    <xf numFmtId="0" fontId="13" fillId="0" borderId="1" xfId="0" applyFont="1" applyBorder="1" applyAlignment="1" applyProtection="1">
      <alignment vertical="center"/>
      <protection hidden="1"/>
    </xf>
    <xf numFmtId="0" fontId="13" fillId="0" borderId="0" xfId="0" applyFont="1" applyAlignment="1" applyProtection="1">
      <alignment vertical="center"/>
      <protection hidden="1"/>
    </xf>
    <xf numFmtId="0" fontId="11" fillId="2" borderId="1" xfId="0" applyFont="1" applyFill="1" applyBorder="1" applyAlignment="1" applyProtection="1">
      <alignment horizontal="center" vertical="center"/>
      <protection hidden="1"/>
    </xf>
    <xf numFmtId="0" fontId="11" fillId="2" borderId="2" xfId="0" applyFont="1" applyFill="1" applyBorder="1" applyAlignment="1" applyProtection="1">
      <alignment vertical="center" wrapText="1"/>
      <protection hidden="1"/>
    </xf>
    <xf numFmtId="10" fontId="11" fillId="2" borderId="2" xfId="14" applyNumberFormat="1" applyFont="1" applyFill="1" applyBorder="1" applyAlignment="1" applyProtection="1">
      <alignment horizontal="center" vertical="center"/>
      <protection hidden="1"/>
    </xf>
    <xf numFmtId="0" fontId="10" fillId="0" borderId="1" xfId="0" applyFont="1" applyBorder="1" applyAlignment="1" applyProtection="1">
      <alignment horizontal="center" vertical="center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11" fillId="2" borderId="2" xfId="0" applyFont="1" applyFill="1" applyBorder="1" applyAlignment="1" applyProtection="1">
      <alignment vertical="center" wrapText="1"/>
      <protection locked="0"/>
    </xf>
    <xf numFmtId="10" fontId="11" fillId="2" borderId="2" xfId="14" applyNumberFormat="1" applyFont="1" applyFill="1" applyBorder="1" applyAlignment="1" applyProtection="1">
      <alignment horizontal="center" vertical="center"/>
      <protection locked="0" hidden="1"/>
    </xf>
    <xf numFmtId="0" fontId="11" fillId="0" borderId="0" xfId="0" applyFont="1" applyAlignment="1" applyProtection="1">
      <alignment vertical="center" wrapText="1"/>
      <protection hidden="1"/>
    </xf>
    <xf numFmtId="0" fontId="11" fillId="2" borderId="2" xfId="0" applyFont="1" applyFill="1" applyBorder="1" applyAlignment="1" applyProtection="1">
      <alignment vertical="center"/>
      <protection hidden="1"/>
    </xf>
    <xf numFmtId="0" fontId="13" fillId="0" borderId="1" xfId="0" applyFont="1" applyBorder="1" applyAlignment="1" applyProtection="1">
      <alignment horizontal="center" vertical="center"/>
      <protection hidden="1"/>
    </xf>
    <xf numFmtId="167" fontId="15" fillId="0" borderId="0" xfId="1" applyNumberFormat="1" applyFont="1" applyFill="1" applyBorder="1" applyAlignment="1" applyProtection="1">
      <alignment horizontal="center" vertical="center"/>
      <protection locked="0"/>
    </xf>
    <xf numFmtId="10" fontId="13" fillId="2" borderId="1" xfId="11" applyNumberFormat="1" applyFont="1" applyFill="1" applyBorder="1" applyAlignment="1" applyProtection="1">
      <alignment horizontal="center" vertical="center"/>
      <protection hidden="1"/>
    </xf>
    <xf numFmtId="0" fontId="10" fillId="4" borderId="2" xfId="0" applyFont="1" applyFill="1" applyBorder="1" applyAlignment="1">
      <alignment vertical="center"/>
    </xf>
    <xf numFmtId="0" fontId="10" fillId="4" borderId="3" xfId="0" applyFont="1" applyFill="1" applyBorder="1" applyAlignment="1">
      <alignment vertical="center"/>
    </xf>
    <xf numFmtId="0" fontId="10" fillId="4" borderId="3" xfId="0" applyFont="1" applyFill="1" applyBorder="1" applyAlignment="1">
      <alignment horizontal="center" vertical="center"/>
    </xf>
    <xf numFmtId="0" fontId="11" fillId="0" borderId="2" xfId="0" applyFont="1" applyBorder="1" applyAlignment="1">
      <alignment vertical="center" wrapText="1"/>
    </xf>
    <xf numFmtId="0" fontId="11" fillId="0" borderId="2" xfId="0" applyFont="1" applyBorder="1" applyAlignment="1">
      <alignment vertical="center"/>
    </xf>
    <xf numFmtId="10" fontId="11" fillId="2" borderId="1" xfId="14" applyNumberFormat="1" applyFont="1" applyFill="1" applyBorder="1" applyAlignment="1" applyProtection="1">
      <alignment horizontal="center" vertical="center"/>
      <protection locked="0" hidden="1"/>
    </xf>
    <xf numFmtId="0" fontId="11" fillId="0" borderId="2" xfId="0" applyFont="1" applyBorder="1"/>
    <xf numFmtId="0" fontId="11" fillId="0" borderId="2" xfId="0" applyFont="1" applyBorder="1" applyAlignment="1">
      <alignment horizontal="left" vertical="center"/>
    </xf>
    <xf numFmtId="0" fontId="10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11" fillId="0" borderId="5" xfId="0" applyFont="1" applyBorder="1" applyAlignment="1">
      <alignment vertical="center" wrapText="1"/>
    </xf>
    <xf numFmtId="0" fontId="0" fillId="0" borderId="1" xfId="0" applyBorder="1"/>
    <xf numFmtId="0" fontId="16" fillId="0" borderId="0" xfId="0" applyFont="1"/>
    <xf numFmtId="0" fontId="16" fillId="0" borderId="0" xfId="0" applyFont="1" applyAlignment="1" applyProtection="1">
      <alignment vertical="center"/>
      <protection hidden="1"/>
    </xf>
    <xf numFmtId="0" fontId="16" fillId="0" borderId="1" xfId="0" applyFont="1" applyBorder="1"/>
    <xf numFmtId="10" fontId="16" fillId="0" borderId="1" xfId="3" applyNumberFormat="1" applyFont="1" applyBorder="1" applyAlignment="1">
      <alignment horizontal="center"/>
    </xf>
    <xf numFmtId="10" fontId="16" fillId="0" borderId="5" xfId="3" applyNumberFormat="1" applyFont="1" applyBorder="1" applyAlignment="1">
      <alignment horizontal="center"/>
    </xf>
    <xf numFmtId="0" fontId="9" fillId="0" borderId="2" xfId="0" applyFont="1" applyBorder="1" applyAlignment="1" applyProtection="1">
      <alignment vertical="center"/>
      <protection hidden="1"/>
    </xf>
    <xf numFmtId="0" fontId="9" fillId="0" borderId="4" xfId="0" applyFont="1" applyBorder="1" applyAlignment="1" applyProtection="1">
      <alignment horizontal="center" vertical="center"/>
      <protection hidden="1"/>
    </xf>
    <xf numFmtId="10" fontId="9" fillId="0" borderId="4" xfId="3" applyNumberFormat="1" applyFont="1" applyBorder="1" applyAlignment="1" applyProtection="1">
      <alignment horizontal="center" vertical="center"/>
      <protection hidden="1"/>
    </xf>
    <xf numFmtId="10" fontId="10" fillId="4" borderId="1" xfId="11" applyNumberFormat="1" applyFont="1" applyFill="1" applyBorder="1" applyAlignment="1" applyProtection="1">
      <alignment horizontal="center" vertical="center"/>
    </xf>
    <xf numFmtId="0" fontId="11" fillId="0" borderId="1" xfId="0" applyFont="1" applyBorder="1" applyAlignment="1" applyProtection="1">
      <alignment horizontal="center" vertical="center"/>
      <protection hidden="1"/>
    </xf>
    <xf numFmtId="0" fontId="11" fillId="0" borderId="1" xfId="0" applyFont="1" applyBorder="1" applyAlignment="1" applyProtection="1">
      <alignment vertical="center"/>
      <protection hidden="1"/>
    </xf>
    <xf numFmtId="10" fontId="11" fillId="0" borderId="1" xfId="14" applyNumberFormat="1" applyFont="1" applyBorder="1" applyAlignment="1" applyProtection="1">
      <alignment horizontal="center" vertical="center"/>
      <protection hidden="1"/>
    </xf>
    <xf numFmtId="0" fontId="11" fillId="2" borderId="1" xfId="0" applyFont="1" applyFill="1" applyBorder="1" applyAlignment="1" applyProtection="1">
      <alignment vertical="center"/>
      <protection hidden="1"/>
    </xf>
    <xf numFmtId="10" fontId="11" fillId="2" borderId="1" xfId="14" applyNumberFormat="1" applyFont="1" applyFill="1" applyBorder="1" applyAlignment="1" applyProtection="1">
      <alignment horizontal="center" vertical="center"/>
      <protection hidden="1"/>
    </xf>
    <xf numFmtId="0" fontId="11" fillId="2" borderId="0" xfId="0" applyFont="1" applyFill="1" applyAlignment="1" applyProtection="1">
      <alignment vertical="center"/>
      <protection hidden="1"/>
    </xf>
    <xf numFmtId="0" fontId="10" fillId="0" borderId="1" xfId="0" applyFont="1" applyBorder="1" applyAlignment="1" applyProtection="1">
      <alignment vertical="center"/>
      <protection hidden="1"/>
    </xf>
    <xf numFmtId="10" fontId="10" fillId="0" borderId="1" xfId="11" applyNumberFormat="1" applyFont="1" applyFill="1" applyBorder="1" applyAlignment="1" applyProtection="1">
      <alignment horizontal="center"/>
      <protection hidden="1"/>
    </xf>
    <xf numFmtId="4" fontId="10" fillId="0" borderId="2" xfId="12" applyNumberFormat="1" applyFont="1" applyFill="1" applyBorder="1" applyAlignment="1" applyProtection="1">
      <alignment horizontal="left"/>
      <protection hidden="1"/>
    </xf>
    <xf numFmtId="4" fontId="10" fillId="0" borderId="3" xfId="12" applyNumberFormat="1" applyFont="1" applyFill="1" applyBorder="1" applyAlignment="1" applyProtection="1">
      <alignment horizontal="left"/>
      <protection hidden="1"/>
    </xf>
    <xf numFmtId="0" fontId="11" fillId="0" borderId="2" xfId="0" applyFont="1" applyBorder="1" applyAlignment="1" applyProtection="1">
      <alignment vertical="center"/>
      <protection hidden="1"/>
    </xf>
    <xf numFmtId="0" fontId="13" fillId="0" borderId="2" xfId="0" applyFont="1" applyBorder="1" applyAlignment="1" applyProtection="1">
      <alignment vertical="center"/>
      <protection hidden="1"/>
    </xf>
    <xf numFmtId="0" fontId="14" fillId="0" borderId="2" xfId="0" applyFont="1" applyBorder="1" applyAlignment="1" applyProtection="1">
      <alignment vertical="center" wrapText="1"/>
      <protection hidden="1"/>
    </xf>
    <xf numFmtId="0" fontId="11" fillId="0" borderId="2" xfId="0" applyFont="1" applyBorder="1" applyAlignment="1" applyProtection="1">
      <alignment vertical="center" wrapText="1"/>
      <protection hidden="1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1" fillId="0" borderId="0" xfId="0" applyFont="1"/>
    <xf numFmtId="0" fontId="10" fillId="0" borderId="0" xfId="0" applyFont="1" applyAlignment="1">
      <alignment horizontal="center" vertical="center"/>
    </xf>
    <xf numFmtId="0" fontId="11" fillId="0" borderId="0" xfId="0" applyFont="1" applyAlignment="1" applyProtection="1">
      <alignment horizontal="left" vertical="center"/>
      <protection hidden="1"/>
    </xf>
    <xf numFmtId="10" fontId="7" fillId="0" borderId="1" xfId="3" applyNumberFormat="1" applyFont="1" applyBorder="1" applyAlignment="1" applyProtection="1">
      <alignment horizontal="center" vertical="center"/>
      <protection hidden="1"/>
    </xf>
    <xf numFmtId="10" fontId="16" fillId="0" borderId="0" xfId="0" applyNumberFormat="1" applyFont="1"/>
    <xf numFmtId="0" fontId="7" fillId="0" borderId="1" xfId="0" applyFont="1" applyBorder="1" applyAlignment="1" applyProtection="1">
      <alignment vertical="center"/>
      <protection locked="0" hidden="1"/>
    </xf>
    <xf numFmtId="0" fontId="18" fillId="0" borderId="0" xfId="0" applyFont="1"/>
    <xf numFmtId="0" fontId="17" fillId="0" borderId="1" xfId="0" applyFont="1" applyBorder="1" applyAlignment="1">
      <alignment horizontal="center"/>
    </xf>
    <xf numFmtId="2" fontId="17" fillId="0" borderId="1" xfId="0" applyNumberFormat="1" applyFont="1" applyBorder="1"/>
    <xf numFmtId="0" fontId="18" fillId="2" borderId="0" xfId="0" applyFont="1" applyFill="1"/>
    <xf numFmtId="2" fontId="18" fillId="0" borderId="0" xfId="0" applyNumberFormat="1" applyFont="1"/>
    <xf numFmtId="0" fontId="10" fillId="4" borderId="1" xfId="0" applyFont="1" applyFill="1" applyBorder="1" applyAlignment="1" applyProtection="1">
      <alignment vertical="center" wrapText="1"/>
      <protection hidden="1"/>
    </xf>
    <xf numFmtId="0" fontId="10" fillId="2" borderId="1" xfId="0" applyFont="1" applyFill="1" applyBorder="1" applyAlignment="1" applyProtection="1">
      <alignment horizontal="center" vertical="center"/>
      <protection hidden="1"/>
    </xf>
    <xf numFmtId="0" fontId="10" fillId="2" borderId="1" xfId="0" applyFont="1" applyFill="1" applyBorder="1" applyAlignment="1" applyProtection="1">
      <alignment horizontal="left" vertical="center" wrapText="1"/>
      <protection hidden="1"/>
    </xf>
    <xf numFmtId="10" fontId="10" fillId="2" borderId="1" xfId="0" applyNumberFormat="1" applyFont="1" applyFill="1" applyBorder="1" applyAlignment="1" applyProtection="1">
      <alignment horizontal="center" vertical="center"/>
      <protection hidden="1"/>
    </xf>
    <xf numFmtId="10" fontId="10" fillId="0" borderId="1" xfId="14" applyNumberFormat="1" applyFont="1" applyBorder="1" applyAlignment="1" applyProtection="1">
      <alignment horizontal="center" vertical="center"/>
      <protection locked="0" hidden="1"/>
    </xf>
    <xf numFmtId="10" fontId="10" fillId="6" borderId="1" xfId="11" applyNumberFormat="1" applyFont="1" applyFill="1" applyBorder="1" applyAlignment="1" applyProtection="1">
      <alignment horizontal="center" vertical="center"/>
      <protection hidden="1"/>
    </xf>
    <xf numFmtId="10" fontId="11" fillId="2" borderId="1" xfId="11" applyNumberFormat="1" applyFont="1" applyFill="1" applyBorder="1" applyAlignment="1" applyProtection="1">
      <alignment horizontal="center" vertical="center"/>
      <protection hidden="1"/>
    </xf>
    <xf numFmtId="10" fontId="11" fillId="6" borderId="1" xfId="11" applyNumberFormat="1" applyFont="1" applyFill="1" applyBorder="1" applyAlignment="1" applyProtection="1">
      <alignment horizontal="center" vertical="center"/>
      <protection locked="0" hidden="1"/>
    </xf>
    <xf numFmtId="0" fontId="11" fillId="0" borderId="1" xfId="0" applyFont="1" applyBorder="1" applyAlignment="1" applyProtection="1">
      <alignment vertical="center"/>
      <protection locked="0" hidden="1"/>
    </xf>
    <xf numFmtId="10" fontId="10" fillId="0" borderId="1" xfId="11" applyNumberFormat="1" applyFont="1" applyBorder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vertical="center" wrapText="1"/>
      <protection hidden="1"/>
    </xf>
    <xf numFmtId="0" fontId="2" fillId="0" borderId="18" xfId="0" applyFont="1" applyBorder="1" applyAlignment="1">
      <alignment horizontal="center" vertical="top"/>
    </xf>
    <xf numFmtId="0" fontId="2" fillId="0" borderId="19" xfId="0" applyFont="1" applyBorder="1" applyAlignment="1">
      <alignment horizontal="center" vertical="top"/>
    </xf>
    <xf numFmtId="0" fontId="2" fillId="0" borderId="20" xfId="0" applyFont="1" applyBorder="1" applyAlignment="1">
      <alignment horizontal="center" vertical="top"/>
    </xf>
    <xf numFmtId="44" fontId="0" fillId="0" borderId="1" xfId="2" applyFont="1" applyBorder="1"/>
    <xf numFmtId="0" fontId="0" fillId="0" borderId="21" xfId="0" applyBorder="1"/>
    <xf numFmtId="0" fontId="0" fillId="0" borderId="22" xfId="0" applyBorder="1"/>
    <xf numFmtId="44" fontId="0" fillId="0" borderId="22" xfId="2" applyFont="1" applyBorder="1"/>
    <xf numFmtId="0" fontId="0" fillId="0" borderId="24" xfId="0" applyBorder="1"/>
    <xf numFmtId="0" fontId="0" fillId="0" borderId="26" xfId="0" applyBorder="1"/>
    <xf numFmtId="0" fontId="0" fillId="0" borderId="27" xfId="0" applyBorder="1"/>
    <xf numFmtId="44" fontId="0" fillId="0" borderId="27" xfId="2" applyFont="1" applyBorder="1"/>
    <xf numFmtId="2" fontId="0" fillId="0" borderId="2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2" fontId="0" fillId="0" borderId="28" xfId="0" applyNumberForma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19" fillId="0" borderId="0" xfId="0" applyFont="1"/>
    <xf numFmtId="0" fontId="10" fillId="4" borderId="2" xfId="0" applyFont="1" applyFill="1" applyBorder="1" applyAlignment="1">
      <alignment horizontal="left" vertical="center"/>
    </xf>
    <xf numFmtId="0" fontId="10" fillId="4" borderId="3" xfId="0" applyFont="1" applyFill="1" applyBorder="1" applyAlignment="1">
      <alignment horizontal="left" vertical="center"/>
    </xf>
    <xf numFmtId="0" fontId="10" fillId="4" borderId="4" xfId="0" applyFont="1" applyFill="1" applyBorder="1" applyAlignment="1">
      <alignment horizontal="left" vertical="center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0" fillId="0" borderId="1" xfId="0" applyFont="1" applyBorder="1" applyAlignment="1" applyProtection="1">
      <alignment horizontal="left" vertical="center"/>
      <protection hidden="1"/>
    </xf>
    <xf numFmtId="0" fontId="5" fillId="2" borderId="2" xfId="0" applyFont="1" applyFill="1" applyBorder="1" applyAlignment="1" applyProtection="1">
      <alignment horizontal="left" vertical="center" wrapText="1"/>
      <protection locked="0"/>
    </xf>
    <xf numFmtId="0" fontId="5" fillId="2" borderId="3" xfId="0" applyFont="1" applyFill="1" applyBorder="1" applyAlignment="1" applyProtection="1">
      <alignment horizontal="left" vertical="center" wrapText="1"/>
      <protection locked="0"/>
    </xf>
    <xf numFmtId="0" fontId="5" fillId="2" borderId="4" xfId="0" applyFont="1" applyFill="1" applyBorder="1" applyAlignment="1" applyProtection="1">
      <alignment horizontal="left" vertical="center" wrapText="1"/>
      <protection locked="0"/>
    </xf>
    <xf numFmtId="0" fontId="4" fillId="5" borderId="2" xfId="0" applyFont="1" applyFill="1" applyBorder="1" applyAlignment="1" applyProtection="1">
      <alignment horizontal="center" vertical="center"/>
      <protection hidden="1"/>
    </xf>
    <xf numFmtId="0" fontId="4" fillId="5" borderId="3" xfId="0" applyFont="1" applyFill="1" applyBorder="1" applyAlignment="1" applyProtection="1">
      <alignment horizontal="center" vertical="center"/>
      <protection hidden="1"/>
    </xf>
    <xf numFmtId="0" fontId="4" fillId="5" borderId="4" xfId="0" applyFont="1" applyFill="1" applyBorder="1" applyAlignment="1" applyProtection="1">
      <alignment horizontal="center" vertical="center"/>
      <protection hidden="1"/>
    </xf>
    <xf numFmtId="0" fontId="5" fillId="4" borderId="2" xfId="0" applyFont="1" applyFill="1" applyBorder="1" applyAlignment="1" applyProtection="1">
      <alignment horizontal="left" vertical="center" wrapText="1"/>
      <protection hidden="1"/>
    </xf>
    <xf numFmtId="0" fontId="5" fillId="4" borderId="3" xfId="0" applyFont="1" applyFill="1" applyBorder="1" applyAlignment="1" applyProtection="1">
      <alignment horizontal="left" vertical="center" wrapText="1"/>
      <protection hidden="1"/>
    </xf>
    <xf numFmtId="0" fontId="5" fillId="4" borderId="4" xfId="0" applyFont="1" applyFill="1" applyBorder="1" applyAlignment="1" applyProtection="1">
      <alignment horizontal="left" vertical="center" wrapText="1"/>
      <protection hidden="1"/>
    </xf>
    <xf numFmtId="0" fontId="9" fillId="2" borderId="2" xfId="0" applyFont="1" applyFill="1" applyBorder="1" applyAlignment="1" applyProtection="1">
      <alignment horizontal="left" vertical="center" wrapText="1"/>
      <protection hidden="1"/>
    </xf>
    <xf numFmtId="0" fontId="9" fillId="2" borderId="3" xfId="0" applyFont="1" applyFill="1" applyBorder="1" applyAlignment="1" applyProtection="1">
      <alignment horizontal="left" vertical="center" wrapText="1"/>
      <protection hidden="1"/>
    </xf>
    <xf numFmtId="0" fontId="9" fillId="2" borderId="4" xfId="0" applyFont="1" applyFill="1" applyBorder="1" applyAlignment="1" applyProtection="1">
      <alignment horizontal="left" vertical="center" wrapText="1"/>
      <protection hidden="1"/>
    </xf>
    <xf numFmtId="0" fontId="5" fillId="0" borderId="2" xfId="0" applyFont="1" applyBorder="1" applyAlignment="1" applyProtection="1">
      <alignment horizontal="left" vertical="center"/>
      <protection hidden="1"/>
    </xf>
    <xf numFmtId="0" fontId="5" fillId="0" borderId="4" xfId="0" applyFont="1" applyBorder="1" applyAlignment="1" applyProtection="1">
      <alignment horizontal="left" vertical="center"/>
      <protection hidden="1"/>
    </xf>
    <xf numFmtId="0" fontId="17" fillId="0" borderId="12" xfId="0" applyFont="1" applyBorder="1" applyAlignment="1">
      <alignment horizontal="center" vertical="center"/>
    </xf>
    <xf numFmtId="0" fontId="17" fillId="0" borderId="13" xfId="0" applyFont="1" applyBorder="1" applyAlignment="1">
      <alignment horizontal="center" vertical="center"/>
    </xf>
    <xf numFmtId="0" fontId="17" fillId="0" borderId="14" xfId="0" applyFont="1" applyBorder="1" applyAlignment="1">
      <alignment horizontal="center" vertical="center"/>
    </xf>
    <xf numFmtId="0" fontId="7" fillId="0" borderId="5" xfId="0" applyFont="1" applyBorder="1" applyAlignment="1" applyProtection="1">
      <alignment horizontal="center" vertical="center"/>
      <protection hidden="1"/>
    </xf>
    <xf numFmtId="0" fontId="7" fillId="0" borderId="6" xfId="0" applyFont="1" applyBorder="1" applyAlignment="1" applyProtection="1">
      <alignment horizontal="center" vertical="center"/>
      <protection hidden="1"/>
    </xf>
    <xf numFmtId="0" fontId="7" fillId="0" borderId="7" xfId="0" applyFont="1" applyBorder="1" applyAlignment="1" applyProtection="1">
      <alignment horizontal="center" vertical="center"/>
      <protection hidden="1"/>
    </xf>
    <xf numFmtId="0" fontId="9" fillId="3" borderId="2" xfId="0" applyFont="1" applyFill="1" applyBorder="1" applyAlignment="1" applyProtection="1">
      <alignment horizontal="center" vertical="center"/>
      <protection hidden="1"/>
    </xf>
    <xf numFmtId="0" fontId="9" fillId="3" borderId="3" xfId="0" applyFont="1" applyFill="1" applyBorder="1" applyAlignment="1" applyProtection="1">
      <alignment horizontal="center" vertical="center"/>
      <protection hidden="1"/>
    </xf>
    <xf numFmtId="0" fontId="9" fillId="3" borderId="4" xfId="0" applyFont="1" applyFill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left" vertical="center"/>
      <protection hidden="1"/>
    </xf>
    <xf numFmtId="0" fontId="9" fillId="0" borderId="2" xfId="0" applyFont="1" applyBorder="1" applyAlignment="1" applyProtection="1">
      <alignment horizontal="left" vertical="center"/>
      <protection hidden="1"/>
    </xf>
    <xf numFmtId="0" fontId="9" fillId="0" borderId="4" xfId="0" applyFont="1" applyBorder="1" applyAlignment="1" applyProtection="1">
      <alignment horizontal="left" vertical="center"/>
      <protection hidden="1"/>
    </xf>
    <xf numFmtId="0" fontId="5" fillId="2" borderId="2" xfId="0" applyFont="1" applyFill="1" applyBorder="1" applyAlignment="1" applyProtection="1">
      <alignment horizontal="left" vertical="center"/>
      <protection hidden="1"/>
    </xf>
    <xf numFmtId="0" fontId="5" fillId="2" borderId="4" xfId="0" applyFont="1" applyFill="1" applyBorder="1" applyAlignment="1" applyProtection="1">
      <alignment horizontal="left" vertical="center"/>
      <protection hidden="1"/>
    </xf>
    <xf numFmtId="0" fontId="5" fillId="2" borderId="2" xfId="0" applyFont="1" applyFill="1" applyBorder="1" applyAlignment="1" applyProtection="1">
      <alignment horizontal="left" vertical="center" wrapText="1"/>
      <protection hidden="1"/>
    </xf>
    <xf numFmtId="0" fontId="5" fillId="2" borderId="3" xfId="0" applyFont="1" applyFill="1" applyBorder="1" applyAlignment="1" applyProtection="1">
      <alignment horizontal="left" vertical="center" wrapText="1"/>
      <protection hidden="1"/>
    </xf>
    <xf numFmtId="0" fontId="5" fillId="2" borderId="4" xfId="0" applyFont="1" applyFill="1" applyBorder="1" applyAlignment="1" applyProtection="1">
      <alignment horizontal="left" vertical="center" wrapText="1"/>
      <protection hidden="1"/>
    </xf>
    <xf numFmtId="0" fontId="17" fillId="0" borderId="17" xfId="0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0" fontId="17" fillId="0" borderId="16" xfId="0" applyFont="1" applyBorder="1" applyAlignment="1">
      <alignment horizontal="center" vertical="center"/>
    </xf>
    <xf numFmtId="4" fontId="7" fillId="0" borderId="1" xfId="12" applyNumberFormat="1" applyFont="1" applyFill="1" applyBorder="1" applyAlignment="1" applyProtection="1">
      <alignment vertical="center"/>
      <protection hidden="1"/>
    </xf>
    <xf numFmtId="0" fontId="10" fillId="4" borderId="1" xfId="0" applyFont="1" applyFill="1" applyBorder="1" applyAlignment="1">
      <alignment vertical="center"/>
    </xf>
    <xf numFmtId="0" fontId="10" fillId="4" borderId="1" xfId="0" applyFont="1" applyFill="1" applyBorder="1" applyAlignment="1">
      <alignment horizontal="center" vertical="center"/>
    </xf>
    <xf numFmtId="44" fontId="11" fillId="0" borderId="1" xfId="2" applyFont="1" applyFill="1" applyBorder="1" applyAlignment="1">
      <alignment vertical="center" wrapText="1"/>
    </xf>
    <xf numFmtId="164" fontId="16" fillId="0" borderId="1" xfId="3" applyNumberFormat="1" applyFont="1" applyFill="1" applyBorder="1" applyAlignment="1">
      <alignment horizontal="center"/>
    </xf>
    <xf numFmtId="0" fontId="14" fillId="0" borderId="1" xfId="0" applyFont="1" applyBorder="1" applyAlignment="1" applyProtection="1">
      <alignment vertical="center" wrapText="1"/>
      <protection hidden="1"/>
    </xf>
    <xf numFmtId="0" fontId="16" fillId="0" borderId="1" xfId="0" applyFont="1" applyBorder="1" applyAlignment="1">
      <alignment horizontal="left" vertical="center"/>
    </xf>
    <xf numFmtId="0" fontId="16" fillId="0" borderId="5" xfId="0" applyFont="1" applyBorder="1" applyAlignment="1">
      <alignment horizontal="left" vertical="center"/>
    </xf>
    <xf numFmtId="0" fontId="16" fillId="0" borderId="6" xfId="0" applyFont="1" applyBorder="1" applyAlignment="1">
      <alignment horizontal="left" vertical="center"/>
    </xf>
    <xf numFmtId="0" fontId="16" fillId="0" borderId="7" xfId="0" applyFont="1" applyBorder="1" applyAlignment="1">
      <alignment horizontal="left" vertical="center"/>
    </xf>
    <xf numFmtId="0" fontId="10" fillId="0" borderId="2" xfId="0" applyFont="1" applyBorder="1" applyAlignment="1">
      <alignment horizontal="left"/>
    </xf>
    <xf numFmtId="0" fontId="10" fillId="0" borderId="4" xfId="0" applyFont="1" applyBorder="1" applyAlignment="1">
      <alignment horizontal="left"/>
    </xf>
    <xf numFmtId="0" fontId="10" fillId="0" borderId="2" xfId="0" applyFont="1" applyBorder="1" applyAlignment="1" applyProtection="1">
      <alignment horizontal="left"/>
      <protection hidden="1"/>
    </xf>
    <xf numFmtId="0" fontId="10" fillId="0" borderId="4" xfId="0" applyFont="1" applyBorder="1" applyAlignment="1" applyProtection="1">
      <alignment horizontal="left"/>
      <protection hidden="1"/>
    </xf>
    <xf numFmtId="0" fontId="10" fillId="4" borderId="2" xfId="0" applyFont="1" applyFill="1" applyBorder="1" applyAlignment="1" applyProtection="1">
      <alignment horizontal="center" vertical="center" wrapText="1"/>
      <protection hidden="1"/>
    </xf>
    <xf numFmtId="0" fontId="10" fillId="4" borderId="4" xfId="0" applyFont="1" applyFill="1" applyBorder="1" applyAlignment="1" applyProtection="1">
      <alignment horizontal="center" vertical="center" wrapText="1"/>
      <protection hidden="1"/>
    </xf>
    <xf numFmtId="0" fontId="13" fillId="2" borderId="2" xfId="0" applyFont="1" applyFill="1" applyBorder="1" applyAlignment="1" applyProtection="1">
      <alignment horizontal="left" vertical="center" wrapText="1"/>
      <protection hidden="1"/>
    </xf>
    <xf numFmtId="0" fontId="13" fillId="2" borderId="4" xfId="0" applyFont="1" applyFill="1" applyBorder="1" applyAlignment="1" applyProtection="1">
      <alignment horizontal="left" vertical="center" wrapText="1"/>
      <protection hidden="1"/>
    </xf>
    <xf numFmtId="0" fontId="11" fillId="2" borderId="5" xfId="0" applyFont="1" applyFill="1" applyBorder="1" applyAlignment="1" applyProtection="1">
      <alignment horizontal="center" vertical="center"/>
      <protection hidden="1"/>
    </xf>
    <xf numFmtId="0" fontId="16" fillId="0" borderId="8" xfId="0" applyFont="1" applyBorder="1" applyAlignment="1">
      <alignment horizontal="left" vertical="center"/>
    </xf>
    <xf numFmtId="0" fontId="16" fillId="0" borderId="9" xfId="0" applyFont="1" applyBorder="1" applyAlignment="1">
      <alignment horizontal="left" vertical="center"/>
    </xf>
    <xf numFmtId="0" fontId="16" fillId="0" borderId="2" xfId="0" applyFont="1" applyBorder="1"/>
    <xf numFmtId="0" fontId="11" fillId="0" borderId="8" xfId="0" applyFont="1" applyBorder="1" applyAlignment="1">
      <alignment horizontal="left" vertical="center"/>
    </xf>
  </cellXfs>
  <cellStyles count="15">
    <cellStyle name="Moeda" xfId="2" builtinId="4"/>
    <cellStyle name="Moeda 4" xfId="12" xr:uid="{8DBA9C67-9DCF-4BBF-BF48-4EB150FF748A}"/>
    <cellStyle name="Moeda 6 2 2" xfId="7" xr:uid="{0CD278C2-E537-4AB5-8F22-00A6D7DD9F49}"/>
    <cellStyle name="Normal" xfId="0" builtinId="0"/>
    <cellStyle name="Normal 10" xfId="8" xr:uid="{5EB5A07F-E49A-4AB1-B16B-5A4524D1559D}"/>
    <cellStyle name="Normal 2 2" xfId="14" xr:uid="{58EE8EF6-C034-4DC8-9776-475A91543EF2}"/>
    <cellStyle name="Normal 2 4 2 3" xfId="9" xr:uid="{8A716014-D13C-414D-9430-C74E899F4CB2}"/>
    <cellStyle name="Normal 41 2" xfId="5" xr:uid="{513217B0-DB59-4465-AC13-D3F1BB5C27D6}"/>
    <cellStyle name="Normal 5 2 2" xfId="4" xr:uid="{7A45CAE4-079D-44B9-AD79-83D186BE4380}"/>
    <cellStyle name="Porcentagem" xfId="3" builtinId="5"/>
    <cellStyle name="Porcentagem 2 4" xfId="6" xr:uid="{0A3075D3-3C03-4E45-988A-1D25A8A0A539}"/>
    <cellStyle name="Porcentagem 2 5" xfId="10" xr:uid="{9A46423F-E5F8-4A22-B177-802B84DACEED}"/>
    <cellStyle name="Porcentagem 4" xfId="11" xr:uid="{A6A0AC94-50E7-4FF4-A721-9FC7E0D47EEB}"/>
    <cellStyle name="Separador de milhares 3" xfId="13" xr:uid="{AE47073E-91A9-4A21-929A-9A4682044CDF}"/>
    <cellStyle name="Vírgula" xfId="1" builtinId="3"/>
  </cellStyles>
  <dxfs count="34"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theme" Target="theme/theme1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eetMetadata" Target="metadata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tyles" Target="styles.xml"/><Relationship Id="rId45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1.xml"/><Relationship Id="rId46" Type="http://schemas.openxmlformats.org/officeDocument/2006/relationships/customXml" Target="../customXml/item3.xml"/><Relationship Id="rId20" Type="http://schemas.openxmlformats.org/officeDocument/2006/relationships/worksheet" Target="worksheets/sheet20.xml"/><Relationship Id="rId41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Leonardo%20Pires\Downloads\download.xlsx" TargetMode="External"/><Relationship Id="rId1" Type="http://schemas.openxmlformats.org/officeDocument/2006/relationships/externalLinkPath" Target="file:///C:\Users\Leonardo%20Pires\Downloads\downloa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ist."/>
      <sheetName val="Parâmetros (não excluir)"/>
      <sheetName val="GESTOR "/>
      <sheetName val="LICITANTE"/>
      <sheetName val="Memorial"/>
      <sheetName val="Resumo"/>
      <sheetName val="Item 2"/>
      <sheetName val="Catálogo"/>
      <sheetName val="MO Total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P19"/>
      <sheetName val="P20"/>
      <sheetName val="Notas Exp."/>
      <sheetName val="Det. - Mod. 2 e 5"/>
      <sheetName val="PisCofins"/>
      <sheetName val="SIMPLES"/>
      <sheetName val="Subst. Férias"/>
      <sheetName val="Conta Vinc."/>
    </sheetNames>
    <sheetDataSet>
      <sheetData sheetId="0" refreshError="1"/>
      <sheetData sheetId="1">
        <row r="1">
          <cell r="G1" t="str">
            <v>SIM</v>
          </cell>
          <cell r="I1">
            <v>0</v>
          </cell>
        </row>
        <row r="2">
          <cell r="G2" t="str">
            <v>NÃO</v>
          </cell>
          <cell r="I2">
            <v>0.01</v>
          </cell>
        </row>
        <row r="3">
          <cell r="I3">
            <v>0.02</v>
          </cell>
        </row>
        <row r="4">
          <cell r="I4">
            <v>0.03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68D282-5035-474F-9B6C-B78CA386F6E3}">
  <sheetPr codeName="Planilha1"/>
  <dimension ref="B1:G38"/>
  <sheetViews>
    <sheetView zoomScaleNormal="100" workbookViewId="0">
      <selection activeCell="B35" sqref="B35"/>
    </sheetView>
  </sheetViews>
  <sheetFormatPr defaultColWidth="0" defaultRowHeight="15" zeroHeight="1" x14ac:dyDescent="0.25"/>
  <cols>
    <col min="1" max="1" width="9.140625" customWidth="1"/>
    <col min="2" max="2" width="14.140625" bestFit="1" customWidth="1"/>
    <col min="3" max="3" width="61" bestFit="1" customWidth="1"/>
    <col min="4" max="4" width="13.85546875" bestFit="1" customWidth="1"/>
    <col min="5" max="5" width="14" customWidth="1"/>
    <col min="6" max="6" width="9.140625" customWidth="1"/>
    <col min="7" max="7" width="74.28515625" hidden="1"/>
    <col min="8" max="16384" width="9.140625" hidden="1"/>
  </cols>
  <sheetData>
    <row r="1" spans="2:7" ht="15.75" thickBot="1" x14ac:dyDescent="0.3">
      <c r="E1" s="162">
        <v>2025</v>
      </c>
    </row>
    <row r="2" spans="2:7" ht="15.75" thickBot="1" x14ac:dyDescent="0.3">
      <c r="B2" s="148" t="s">
        <v>30</v>
      </c>
      <c r="C2" s="149" t="s">
        <v>31</v>
      </c>
      <c r="D2" s="149" t="s">
        <v>32</v>
      </c>
      <c r="E2" s="150" t="s">
        <v>134</v>
      </c>
    </row>
    <row r="3" spans="2:7" x14ac:dyDescent="0.25">
      <c r="B3" s="152" t="s">
        <v>135</v>
      </c>
      <c r="C3" s="153" t="s">
        <v>136</v>
      </c>
      <c r="D3" s="154">
        <v>1800</v>
      </c>
      <c r="E3" s="159">
        <f>'TECSUP-01'!$D$84</f>
        <v>2.65</v>
      </c>
      <c r="G3" s="163"/>
    </row>
    <row r="4" spans="2:7" x14ac:dyDescent="0.25">
      <c r="B4" s="155" t="s">
        <v>137</v>
      </c>
      <c r="C4" s="100" t="s">
        <v>138</v>
      </c>
      <c r="D4" s="151">
        <v>2326.8150000000001</v>
      </c>
      <c r="E4" s="160">
        <f>'TECSUP-02'!$D$84</f>
        <v>2.46</v>
      </c>
      <c r="G4" s="163"/>
    </row>
    <row r="5" spans="2:7" x14ac:dyDescent="0.25">
      <c r="B5" s="155" t="s">
        <v>139</v>
      </c>
      <c r="C5" s="100" t="s">
        <v>140</v>
      </c>
      <c r="D5" s="151">
        <v>3216.87</v>
      </c>
      <c r="E5" s="160">
        <f>'TECSUP-03'!$D$84</f>
        <v>2.2799999999999998</v>
      </c>
      <c r="G5" s="164"/>
    </row>
    <row r="6" spans="2:7" x14ac:dyDescent="0.25">
      <c r="B6" s="155" t="s">
        <v>141</v>
      </c>
      <c r="C6" s="100" t="s">
        <v>142</v>
      </c>
      <c r="D6" s="151">
        <v>1950</v>
      </c>
      <c r="E6" s="160">
        <f>'TECMAN-01'!$D$84</f>
        <v>2.5799999999999996</v>
      </c>
      <c r="G6" s="164"/>
    </row>
    <row r="7" spans="2:7" x14ac:dyDescent="0.25">
      <c r="B7" s="155" t="s">
        <v>143</v>
      </c>
      <c r="C7" s="100" t="s">
        <v>144</v>
      </c>
      <c r="D7" s="151">
        <v>2505.12</v>
      </c>
      <c r="E7" s="160">
        <f>'TECMAN-02'!$D$84</f>
        <v>2.42</v>
      </c>
    </row>
    <row r="8" spans="2:7" x14ac:dyDescent="0.25">
      <c r="B8" s="155" t="s">
        <v>145</v>
      </c>
      <c r="C8" s="100" t="s">
        <v>146</v>
      </c>
      <c r="D8" s="151">
        <v>3273.71</v>
      </c>
      <c r="E8" s="160">
        <f>'TECMAN-03'!$D$84</f>
        <v>2.2699999999999996</v>
      </c>
    </row>
    <row r="9" spans="2:7" x14ac:dyDescent="0.25">
      <c r="B9" s="155" t="s">
        <v>147</v>
      </c>
      <c r="C9" s="100" t="s">
        <v>148</v>
      </c>
      <c r="D9" s="151">
        <v>10365.31</v>
      </c>
      <c r="E9" s="160">
        <f>GERSUP!$D$84</f>
        <v>1.98</v>
      </c>
    </row>
    <row r="10" spans="2:7" x14ac:dyDescent="0.25">
      <c r="B10" s="155" t="s">
        <v>149</v>
      </c>
      <c r="C10" s="100" t="s">
        <v>150</v>
      </c>
      <c r="D10" s="151">
        <v>3781.4816666666666</v>
      </c>
      <c r="E10" s="160">
        <f>'ASUPCOMP-01'!$D$84</f>
        <v>2.21</v>
      </c>
    </row>
    <row r="11" spans="2:7" x14ac:dyDescent="0.25">
      <c r="B11" s="155" t="s">
        <v>151</v>
      </c>
      <c r="C11" s="100" t="s">
        <v>152</v>
      </c>
      <c r="D11" s="151">
        <v>5075.5149999999994</v>
      </c>
      <c r="E11" s="160">
        <f>'ASUPCOMP-02'!$D$84</f>
        <v>2.1199999999999997</v>
      </c>
    </row>
    <row r="12" spans="2:7" x14ac:dyDescent="0.25">
      <c r="B12" s="155" t="s">
        <v>153</v>
      </c>
      <c r="C12" s="100" t="s">
        <v>154</v>
      </c>
      <c r="D12" s="151">
        <v>7487.0450000000001</v>
      </c>
      <c r="E12" s="160">
        <f>'ASUPCOMP-03'!$D$84</f>
        <v>2.0299999999999998</v>
      </c>
    </row>
    <row r="13" spans="2:7" x14ac:dyDescent="0.25">
      <c r="B13" s="155" t="s">
        <v>155</v>
      </c>
      <c r="C13" s="100" t="s">
        <v>156</v>
      </c>
      <c r="D13" s="151">
        <v>17851.64</v>
      </c>
      <c r="E13" s="160">
        <f>GERINF!$D$84</f>
        <v>1.94</v>
      </c>
    </row>
    <row r="14" spans="2:7" x14ac:dyDescent="0.25">
      <c r="B14" s="155" t="s">
        <v>157</v>
      </c>
      <c r="C14" s="100" t="s">
        <v>158</v>
      </c>
      <c r="D14" s="151">
        <v>4625.1033333333326</v>
      </c>
      <c r="E14" s="160">
        <f>'ABD-01'!$D$84</f>
        <v>2.1399999999999997</v>
      </c>
    </row>
    <row r="15" spans="2:7" x14ac:dyDescent="0.25">
      <c r="B15" s="155" t="s">
        <v>159</v>
      </c>
      <c r="C15" s="100" t="s">
        <v>160</v>
      </c>
      <c r="D15" s="151">
        <v>6700.63</v>
      </c>
      <c r="E15" s="160">
        <f>'ABD-02'!$D$84</f>
        <v>2.0499999999999998</v>
      </c>
    </row>
    <row r="16" spans="2:7" x14ac:dyDescent="0.25">
      <c r="B16" s="155" t="s">
        <v>161</v>
      </c>
      <c r="C16" s="100" t="s">
        <v>162</v>
      </c>
      <c r="D16" s="151">
        <v>10800.36</v>
      </c>
      <c r="E16" s="160">
        <f>'ABD-03'!D84</f>
        <v>1.98</v>
      </c>
    </row>
    <row r="17" spans="2:5" x14ac:dyDescent="0.25">
      <c r="B17" s="155" t="s">
        <v>163</v>
      </c>
      <c r="C17" s="100" t="s">
        <v>164</v>
      </c>
      <c r="D17" s="151">
        <v>4750</v>
      </c>
      <c r="E17" s="160">
        <f>'ASO-01'!$D$84</f>
        <v>2.13</v>
      </c>
    </row>
    <row r="18" spans="2:5" x14ac:dyDescent="0.25">
      <c r="B18" s="155" t="s">
        <v>165</v>
      </c>
      <c r="C18" s="100" t="s">
        <v>166</v>
      </c>
      <c r="D18" s="151">
        <v>6404.6900000000005</v>
      </c>
      <c r="E18" s="160">
        <f>'ASO-02'!$D$84</f>
        <v>2.0599999999999996</v>
      </c>
    </row>
    <row r="19" spans="2:5" x14ac:dyDescent="0.25">
      <c r="B19" s="155" t="s">
        <v>167</v>
      </c>
      <c r="C19" s="100" t="s">
        <v>168</v>
      </c>
      <c r="D19" s="151">
        <v>9542.92</v>
      </c>
      <c r="E19" s="160">
        <f>'ASO-03'!$D$84</f>
        <v>1.99</v>
      </c>
    </row>
    <row r="20" spans="2:5" x14ac:dyDescent="0.25">
      <c r="B20" s="155" t="s">
        <v>169</v>
      </c>
      <c r="C20" s="100" t="s">
        <v>170</v>
      </c>
      <c r="D20" s="151">
        <v>4433.333333333333</v>
      </c>
      <c r="E20" s="160">
        <f>'ARED-01'!$D$84</f>
        <v>2.15</v>
      </c>
    </row>
    <row r="21" spans="2:5" x14ac:dyDescent="0.25">
      <c r="B21" s="155" t="s">
        <v>171</v>
      </c>
      <c r="C21" s="100" t="s">
        <v>172</v>
      </c>
      <c r="D21" s="151">
        <v>7384.2594444444439</v>
      </c>
      <c r="E21" s="160">
        <f>'ARED-02'!$D$84</f>
        <v>2.0399999999999996</v>
      </c>
    </row>
    <row r="22" spans="2:5" x14ac:dyDescent="0.25">
      <c r="B22" s="155" t="s">
        <v>173</v>
      </c>
      <c r="C22" s="100" t="s">
        <v>174</v>
      </c>
      <c r="D22" s="151">
        <v>10333.333333333334</v>
      </c>
      <c r="E22" s="160">
        <f>'ARED-03'!D84</f>
        <v>1.98</v>
      </c>
    </row>
    <row r="23" spans="2:5" x14ac:dyDescent="0.25">
      <c r="B23" s="155" t="s">
        <v>175</v>
      </c>
      <c r="C23" s="100" t="s">
        <v>176</v>
      </c>
      <c r="D23" s="151">
        <v>1828.9</v>
      </c>
      <c r="E23" s="160">
        <f>'TECRED-01'!D84</f>
        <v>2.6399999999999997</v>
      </c>
    </row>
    <row r="24" spans="2:5" x14ac:dyDescent="0.25">
      <c r="B24" s="155" t="s">
        <v>177</v>
      </c>
      <c r="C24" s="100" t="s">
        <v>178</v>
      </c>
      <c r="D24" s="151">
        <v>2517.46</v>
      </c>
      <c r="E24" s="160">
        <f>'TECRED-02'!$D$84</f>
        <v>2.4099999999999997</v>
      </c>
    </row>
    <row r="25" spans="2:5" x14ac:dyDescent="0.25">
      <c r="B25" s="155" t="s">
        <v>179</v>
      </c>
      <c r="C25" s="100" t="s">
        <v>180</v>
      </c>
      <c r="D25" s="151">
        <v>3929.7849999999999</v>
      </c>
      <c r="E25" s="160">
        <f>'TECRED-03'!$D$84</f>
        <v>2.19</v>
      </c>
    </row>
    <row r="26" spans="2:5" x14ac:dyDescent="0.25">
      <c r="B26" s="155" t="s">
        <v>181</v>
      </c>
      <c r="C26" s="100" t="s">
        <v>182</v>
      </c>
      <c r="D26" s="151">
        <v>5343.12</v>
      </c>
      <c r="E26" s="160">
        <f>'DESTEC-01'!$D$84</f>
        <v>2.0999999999999996</v>
      </c>
    </row>
    <row r="27" spans="2:5" x14ac:dyDescent="0.25">
      <c r="B27" s="155" t="s">
        <v>183</v>
      </c>
      <c r="C27" s="100" t="s">
        <v>184</v>
      </c>
      <c r="D27" s="151">
        <v>11000</v>
      </c>
      <c r="E27" s="160">
        <f>'DESTEC-02'!$D$84</f>
        <v>1.98</v>
      </c>
    </row>
    <row r="28" spans="2:5" x14ac:dyDescent="0.25">
      <c r="B28" s="155" t="s">
        <v>185</v>
      </c>
      <c r="C28" s="100" t="s">
        <v>186</v>
      </c>
      <c r="D28" s="151">
        <v>15025.925555555557</v>
      </c>
      <c r="E28" s="160">
        <f>'DESTEC-03'!$D$84</f>
        <v>1.95</v>
      </c>
    </row>
    <row r="29" spans="2:5" x14ac:dyDescent="0.25">
      <c r="B29" s="155" t="s">
        <v>187</v>
      </c>
      <c r="C29" s="100" t="s">
        <v>188</v>
      </c>
      <c r="D29" s="151">
        <v>5536.1111111111113</v>
      </c>
      <c r="E29" s="160">
        <f>'ASISA-01'!$D$84</f>
        <v>2.0999999999999996</v>
      </c>
    </row>
    <row r="30" spans="2:5" x14ac:dyDescent="0.25">
      <c r="B30" s="155" t="s">
        <v>189</v>
      </c>
      <c r="C30" s="100" t="s">
        <v>190</v>
      </c>
      <c r="D30" s="151">
        <v>8755.2000000000007</v>
      </c>
      <c r="E30" s="160">
        <f>'ASISA-02'!$D$84</f>
        <v>2.0099999999999998</v>
      </c>
    </row>
    <row r="31" spans="2:5" x14ac:dyDescent="0.25">
      <c r="B31" s="155" t="s">
        <v>191</v>
      </c>
      <c r="C31" s="100" t="s">
        <v>192</v>
      </c>
      <c r="D31" s="151">
        <v>11283</v>
      </c>
      <c r="E31" s="160">
        <f>'ASISA-03'!$D$84</f>
        <v>1.98</v>
      </c>
    </row>
    <row r="32" spans="2:5" x14ac:dyDescent="0.25">
      <c r="B32" s="155" t="s">
        <v>193</v>
      </c>
      <c r="C32" s="100" t="s">
        <v>194</v>
      </c>
      <c r="D32" s="151">
        <v>6966.666666666667</v>
      </c>
      <c r="E32" s="160">
        <f>'ASEG-01'!$D$84</f>
        <v>2.0499999999999998</v>
      </c>
    </row>
    <row r="33" spans="2:5" x14ac:dyDescent="0.25">
      <c r="B33" s="155" t="s">
        <v>195</v>
      </c>
      <c r="C33" s="100" t="s">
        <v>196</v>
      </c>
      <c r="D33" s="151">
        <v>9716.6666666666661</v>
      </c>
      <c r="E33" s="160">
        <f>'ASEG-02'!$D$84</f>
        <v>1.99</v>
      </c>
    </row>
    <row r="34" spans="2:5" x14ac:dyDescent="0.25">
      <c r="B34" s="155" t="s">
        <v>197</v>
      </c>
      <c r="C34" s="100" t="s">
        <v>198</v>
      </c>
      <c r="D34" s="151">
        <v>15056.970000000001</v>
      </c>
      <c r="E34" s="160">
        <f>'ASEG-03'!$D$84</f>
        <v>1.95</v>
      </c>
    </row>
    <row r="35" spans="2:5" x14ac:dyDescent="0.25">
      <c r="B35" s="155" t="s">
        <v>199</v>
      </c>
      <c r="C35" s="100" t="s">
        <v>200</v>
      </c>
      <c r="D35" s="151">
        <v>21333.333333333332</v>
      </c>
      <c r="E35" s="160">
        <f>GERSEG!$D$84</f>
        <v>1.93</v>
      </c>
    </row>
    <row r="36" spans="2:5" x14ac:dyDescent="0.25">
      <c r="B36" s="155" t="s">
        <v>201</v>
      </c>
      <c r="C36" s="100" t="s">
        <v>202</v>
      </c>
      <c r="D36" s="151">
        <v>11774.275</v>
      </c>
      <c r="E36" s="160">
        <f>'CLOUD-01'!D84</f>
        <v>1.97</v>
      </c>
    </row>
    <row r="37" spans="2:5" ht="15.75" thickBot="1" x14ac:dyDescent="0.3">
      <c r="B37" s="156" t="s">
        <v>203</v>
      </c>
      <c r="C37" s="157" t="s">
        <v>204</v>
      </c>
      <c r="D37" s="158">
        <v>16985.648333333331</v>
      </c>
      <c r="E37" s="161">
        <f>'CLOUD-02'!D84</f>
        <v>1.94</v>
      </c>
    </row>
    <row r="38" spans="2:5" x14ac:dyDescent="0.25"/>
  </sheetData>
  <pageMargins left="0.511811024" right="0.511811024" top="0.78740157499999996" bottom="0.78740157499999996" header="0.31496062000000002" footer="0.3149606200000000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CB869-C55D-4736-AB23-C2A9293E9103}">
  <sheetPr codeName="Planilha10"/>
  <dimension ref="A1:D86"/>
  <sheetViews>
    <sheetView zoomScaleNormal="100" workbookViewId="0">
      <selection activeCell="F44" sqref="F44:F45"/>
    </sheetView>
  </sheetViews>
  <sheetFormatPr defaultColWidth="0" defaultRowHeight="12" zeroHeight="1" x14ac:dyDescent="0.2"/>
  <cols>
    <col min="1" max="1" width="5.85546875" style="132" customWidth="1"/>
    <col min="2" max="2" width="83.28515625" style="132" customWidth="1"/>
    <col min="3" max="3" width="12.42578125" style="132" customWidth="1"/>
    <col min="4" max="4" width="15.42578125" style="132" customWidth="1"/>
    <col min="5" max="5" width="9.140625" style="132" hidden="1" customWidth="1"/>
    <col min="6" max="16384" width="9.140625" style="132" hidden="1"/>
  </cols>
  <sheetData>
    <row r="1" spans="1:4" ht="12.75" thickBot="1" x14ac:dyDescent="0.25">
      <c r="A1" s="186" t="str">
        <f>PERFIS!C10</f>
        <v>Analista de suporte computacional Júnior</v>
      </c>
      <c r="B1" s="187"/>
      <c r="C1" s="187"/>
      <c r="D1" s="188"/>
    </row>
    <row r="2" spans="1:4" x14ac:dyDescent="0.2">
      <c r="A2" s="135"/>
      <c r="B2" s="135"/>
      <c r="C2" s="135"/>
      <c r="D2" s="135"/>
    </row>
    <row r="3" spans="1:4" x14ac:dyDescent="0.2">
      <c r="A3" s="175" t="s">
        <v>33</v>
      </c>
      <c r="B3" s="176"/>
      <c r="C3" s="176"/>
      <c r="D3" s="177"/>
    </row>
    <row r="4" spans="1:4" x14ac:dyDescent="0.2">
      <c r="A4" s="178" t="s">
        <v>34</v>
      </c>
      <c r="B4" s="179"/>
      <c r="C4" s="179"/>
      <c r="D4" s="180"/>
    </row>
    <row r="5" spans="1:4" x14ac:dyDescent="0.2">
      <c r="A5" s="1">
        <v>1</v>
      </c>
      <c r="B5" s="2" t="s">
        <v>55</v>
      </c>
      <c r="C5" s="3"/>
      <c r="D5" s="1" t="s">
        <v>1</v>
      </c>
    </row>
    <row r="6" spans="1:4" x14ac:dyDescent="0.2">
      <c r="A6" s="4" t="s">
        <v>2</v>
      </c>
      <c r="B6" s="5" t="s">
        <v>56</v>
      </c>
      <c r="C6" s="6">
        <v>1</v>
      </c>
      <c r="D6" s="7">
        <f>_xlfn.XLOOKUP(A1,PERFIS!C3:C37,PERFIS!D3:D37)</f>
        <v>3781.4816666666666</v>
      </c>
    </row>
    <row r="7" spans="1:4" x14ac:dyDescent="0.2">
      <c r="A7" s="9" t="s">
        <v>35</v>
      </c>
      <c r="B7" s="10"/>
      <c r="C7" s="11"/>
      <c r="D7" s="12">
        <f>SUM(D6)</f>
        <v>3781.4816666666666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36</v>
      </c>
      <c r="B9" s="179"/>
      <c r="C9" s="179"/>
      <c r="D9" s="180"/>
    </row>
    <row r="10" spans="1:4" x14ac:dyDescent="0.2">
      <c r="A10" s="181" t="s">
        <v>132</v>
      </c>
      <c r="B10" s="182"/>
      <c r="C10" s="182"/>
      <c r="D10" s="183"/>
    </row>
    <row r="11" spans="1:4" x14ac:dyDescent="0.2">
      <c r="A11" s="17" t="s">
        <v>9</v>
      </c>
      <c r="B11" s="2" t="s">
        <v>55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57</v>
      </c>
      <c r="C12" s="21">
        <f>COMPOSICAO!D3</f>
        <v>8.3333333333333329E-2</v>
      </c>
      <c r="D12" s="22">
        <f>C12*$D$7</f>
        <v>315.12347222222218</v>
      </c>
    </row>
    <row r="13" spans="1:4" x14ac:dyDescent="0.2">
      <c r="A13" s="19" t="s">
        <v>3</v>
      </c>
      <c r="B13" s="20" t="s">
        <v>127</v>
      </c>
      <c r="C13" s="21">
        <f>COMPOSICAO!D4</f>
        <v>7.7777777777777779E-2</v>
      </c>
      <c r="D13" s="22">
        <f>C13*$D$7</f>
        <v>294.11524074074072</v>
      </c>
    </row>
    <row r="14" spans="1:4" x14ac:dyDescent="0.2">
      <c r="A14" s="184" t="s">
        <v>133</v>
      </c>
      <c r="B14" s="185"/>
      <c r="C14" s="23">
        <f>SUM(C12:C13)</f>
        <v>0.16111111111111109</v>
      </c>
      <c r="D14" s="12">
        <f>SUM(D12:D13)</f>
        <v>609.23871296296284</v>
      </c>
    </row>
    <row r="15" spans="1:4" x14ac:dyDescent="0.2">
      <c r="A15" s="13"/>
      <c r="B15" s="14"/>
      <c r="C15" s="24"/>
      <c r="D15" s="16"/>
    </row>
    <row r="16" spans="1:4" x14ac:dyDescent="0.2">
      <c r="A16" s="200" t="s">
        <v>38</v>
      </c>
      <c r="B16" s="201"/>
      <c r="C16" s="201"/>
      <c r="D16" s="202"/>
    </row>
    <row r="17" spans="1:4" x14ac:dyDescent="0.2">
      <c r="A17" s="17" t="s">
        <v>10</v>
      </c>
      <c r="B17" s="2" t="s">
        <v>55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58</v>
      </c>
      <c r="C18" s="21">
        <v>0.05</v>
      </c>
      <c r="D18" s="22">
        <f>C18*($D$7+$D$14)</f>
        <v>219.53601898148145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109.76800949074072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131.72161138888887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65.860805694444437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43.907203796296294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26.344322277777774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8.781440759259258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351.25763037037035</v>
      </c>
    </row>
    <row r="26" spans="1:4" x14ac:dyDescent="0.2">
      <c r="A26" s="198" t="s">
        <v>39</v>
      </c>
      <c r="B26" s="199"/>
      <c r="C26" s="27">
        <f>SUM(C18:C25)</f>
        <v>0.21800000000000003</v>
      </c>
      <c r="D26" s="28">
        <f>SUM(D18:D25)</f>
        <v>957.17704275925917</v>
      </c>
    </row>
    <row r="27" spans="1:4" x14ac:dyDescent="0.2">
      <c r="A27" s="13"/>
      <c r="B27" s="14"/>
      <c r="C27" s="29"/>
      <c r="D27" s="16"/>
    </row>
    <row r="28" spans="1:4" x14ac:dyDescent="0.2">
      <c r="A28" s="200" t="s">
        <v>40</v>
      </c>
      <c r="B28" s="201"/>
      <c r="C28" s="201"/>
      <c r="D28" s="202"/>
    </row>
    <row r="29" spans="1:4" x14ac:dyDescent="0.2">
      <c r="A29" s="17" t="s">
        <v>19</v>
      </c>
      <c r="B29" s="200" t="s">
        <v>55</v>
      </c>
      <c r="C29" s="202"/>
      <c r="D29" s="17" t="s">
        <v>1</v>
      </c>
    </row>
    <row r="30" spans="1:4" x14ac:dyDescent="0.2">
      <c r="A30" s="189" t="s">
        <v>2</v>
      </c>
      <c r="B30" s="30" t="s">
        <v>59</v>
      </c>
      <c r="C30" s="31"/>
      <c r="D30" s="7">
        <f>COMPOSICAO!D20*2*22</f>
        <v>242</v>
      </c>
    </row>
    <row r="31" spans="1:4" x14ac:dyDescent="0.2">
      <c r="A31" s="190"/>
      <c r="B31" s="30" t="s">
        <v>20</v>
      </c>
      <c r="C31" s="31"/>
      <c r="D31" s="7">
        <f>D6*COMPOSICAO!D21</f>
        <v>226.88889999999998</v>
      </c>
    </row>
    <row r="32" spans="1:4" x14ac:dyDescent="0.2">
      <c r="A32" s="191"/>
      <c r="B32" s="106" t="s">
        <v>21</v>
      </c>
      <c r="C32" s="107"/>
      <c r="D32" s="39">
        <f>IF(D30-D31&gt;0,D30-D31,0)</f>
        <v>15.111100000000022</v>
      </c>
    </row>
    <row r="33" spans="1:4" x14ac:dyDescent="0.2">
      <c r="A33" s="189" t="s">
        <v>3</v>
      </c>
      <c r="B33" s="30" t="s">
        <v>60</v>
      </c>
      <c r="D33" s="7">
        <f>COMPOSICAO!D23*22</f>
        <v>814</v>
      </c>
    </row>
    <row r="34" spans="1:4" x14ac:dyDescent="0.2">
      <c r="A34" s="190"/>
      <c r="B34" s="30" t="s">
        <v>123</v>
      </c>
      <c r="C34" s="129" cm="1">
        <f t="array" ref="C34">_xlfn.IFS(D6&lt;2407,COMPOSICAO!D25,D6&lt;4073.39,COMPOSICAO!D26,D6&lt;5924.92,COMPOSICAO!D27,D6&lt;7406.17,COMPOSICAO!D28,D6&lt;9072.58,COMPOSICAO!D29,D6&gt;9072.59,COMPOSICAO!D30)</f>
        <v>3.7499999999999999E-2</v>
      </c>
      <c r="D34" s="7">
        <f>D33*C34</f>
        <v>30.524999999999999</v>
      </c>
    </row>
    <row r="35" spans="1:4" x14ac:dyDescent="0.2">
      <c r="A35" s="191"/>
      <c r="B35" s="106" t="s">
        <v>124</v>
      </c>
      <c r="C35" s="108"/>
      <c r="D35" s="39">
        <f>D33-D34</f>
        <v>783.47500000000002</v>
      </c>
    </row>
    <row r="36" spans="1:4" x14ac:dyDescent="0.2">
      <c r="A36" s="4" t="s">
        <v>4</v>
      </c>
      <c r="B36" s="30" t="s">
        <v>109</v>
      </c>
      <c r="C36" s="31"/>
      <c r="D36" s="206">
        <f>COMPOSICAO!D31</f>
        <v>184.85</v>
      </c>
    </row>
    <row r="37" spans="1:4" x14ac:dyDescent="0.2">
      <c r="A37" s="9" t="s">
        <v>41</v>
      </c>
      <c r="B37" s="10"/>
      <c r="C37" s="11"/>
      <c r="D37" s="12">
        <f>SUM(D32,D35,D36)</f>
        <v>983.43610000000001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61</v>
      </c>
      <c r="C39" s="33"/>
      <c r="D39" s="17" t="s">
        <v>1</v>
      </c>
    </row>
    <row r="40" spans="1:4" x14ac:dyDescent="0.2">
      <c r="A40" s="4" t="s">
        <v>9</v>
      </c>
      <c r="B40" s="30" t="s">
        <v>62</v>
      </c>
      <c r="C40" s="34"/>
      <c r="D40" s="8">
        <f>D14</f>
        <v>609.23871296296284</v>
      </c>
    </row>
    <row r="41" spans="1:4" x14ac:dyDescent="0.2">
      <c r="A41" s="4" t="s">
        <v>10</v>
      </c>
      <c r="B41" s="30" t="s">
        <v>63</v>
      </c>
      <c r="C41" s="34"/>
      <c r="D41" s="8">
        <f>D26</f>
        <v>957.17704275925917</v>
      </c>
    </row>
    <row r="42" spans="1:4" x14ac:dyDescent="0.2">
      <c r="A42" s="4" t="s">
        <v>19</v>
      </c>
      <c r="B42" s="30" t="s">
        <v>64</v>
      </c>
      <c r="C42" s="34"/>
      <c r="D42" s="8">
        <f>D37</f>
        <v>983.43610000000001</v>
      </c>
    </row>
    <row r="43" spans="1:4" x14ac:dyDescent="0.2">
      <c r="A43" s="184" t="s">
        <v>42</v>
      </c>
      <c r="B43" s="195"/>
      <c r="C43" s="35"/>
      <c r="D43" s="12">
        <f>SUM(D40:D42)</f>
        <v>2549.8518557222219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43</v>
      </c>
      <c r="B45" s="179"/>
      <c r="C45" s="179"/>
      <c r="D45" s="180"/>
    </row>
    <row r="46" spans="1:4" x14ac:dyDescent="0.2">
      <c r="A46" s="17">
        <v>3</v>
      </c>
      <c r="B46" s="2" t="s">
        <v>55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15.756173611111111</v>
      </c>
    </row>
    <row r="48" spans="1:4" x14ac:dyDescent="0.2">
      <c r="A48" s="4" t="s">
        <v>3</v>
      </c>
      <c r="B48" s="30" t="s">
        <v>65</v>
      </c>
      <c r="C48" s="37">
        <f>COMPOSICAO!D35</f>
        <v>3.3333333333333332E-4</v>
      </c>
      <c r="D48" s="22">
        <f>C48*$D$7</f>
        <v>1.2604938888888888</v>
      </c>
    </row>
    <row r="49" spans="1:4" x14ac:dyDescent="0.2">
      <c r="A49" s="19" t="s">
        <v>4</v>
      </c>
      <c r="B49" s="20" t="s">
        <v>66</v>
      </c>
      <c r="C49" s="37">
        <f>COMPOSICAO!D36</f>
        <v>3.4399999999999993E-2</v>
      </c>
      <c r="D49" s="22">
        <f t="shared" ref="D49:D52" si="1">C49*$D$7</f>
        <v>130.0829693333333</v>
      </c>
    </row>
    <row r="50" spans="1:4" x14ac:dyDescent="0.2">
      <c r="A50" s="4" t="s">
        <v>5</v>
      </c>
      <c r="B50" s="30" t="s">
        <v>67</v>
      </c>
      <c r="C50" s="37">
        <f>COMPOSICAO!D37</f>
        <v>1.2444444444444444E-2</v>
      </c>
      <c r="D50" s="22">
        <f t="shared" si="1"/>
        <v>47.058438518518514</v>
      </c>
    </row>
    <row r="51" spans="1:4" x14ac:dyDescent="0.2">
      <c r="A51" s="4" t="s">
        <v>6</v>
      </c>
      <c r="B51" s="30" t="s">
        <v>68</v>
      </c>
      <c r="C51" s="37">
        <f>COMPOSICAO!D38</f>
        <v>4.5631999999999999E-3</v>
      </c>
      <c r="D51" s="22">
        <f t="shared" si="1"/>
        <v>17.255657141333334</v>
      </c>
    </row>
    <row r="52" spans="1:4" x14ac:dyDescent="0.2">
      <c r="A52" s="4" t="s">
        <v>7</v>
      </c>
      <c r="B52" s="30" t="s">
        <v>69</v>
      </c>
      <c r="C52" s="37">
        <f>COMPOSICAO!D39</f>
        <v>3.9680000000000005E-4</v>
      </c>
      <c r="D52" s="22">
        <f t="shared" si="1"/>
        <v>1.5004919253333335</v>
      </c>
    </row>
    <row r="53" spans="1:4" x14ac:dyDescent="0.2">
      <c r="A53" s="196" t="s">
        <v>44</v>
      </c>
      <c r="B53" s="197"/>
      <c r="C53" s="38">
        <f>SUM(C47:C52)</f>
        <v>5.6304444444444435E-2</v>
      </c>
      <c r="D53" s="39">
        <f>SUM(D47:D52)</f>
        <v>212.9142244185185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45</v>
      </c>
      <c r="B55" s="179"/>
      <c r="C55" s="179"/>
      <c r="D55" s="180"/>
    </row>
    <row r="56" spans="1:4" x14ac:dyDescent="0.2">
      <c r="A56" s="17">
        <v>4</v>
      </c>
      <c r="B56" s="2" t="s">
        <v>55</v>
      </c>
      <c r="C56" s="36" t="s">
        <v>0</v>
      </c>
      <c r="D56" s="17" t="s">
        <v>1</v>
      </c>
    </row>
    <row r="57" spans="1:4" x14ac:dyDescent="0.2">
      <c r="A57" s="196" t="s">
        <v>46</v>
      </c>
      <c r="B57" s="197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47</v>
      </c>
      <c r="B59" s="179"/>
      <c r="C59" s="179"/>
      <c r="D59" s="180"/>
    </row>
    <row r="60" spans="1:4" x14ac:dyDescent="0.2">
      <c r="A60" s="17">
        <v>5</v>
      </c>
      <c r="B60" s="43" t="s">
        <v>55</v>
      </c>
      <c r="C60" s="44"/>
      <c r="D60" s="45" t="s">
        <v>1</v>
      </c>
    </row>
    <row r="61" spans="1:4" x14ac:dyDescent="0.2">
      <c r="A61" s="9" t="s">
        <v>48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49</v>
      </c>
      <c r="B63" s="179"/>
      <c r="C63" s="179"/>
      <c r="D63" s="180"/>
    </row>
    <row r="64" spans="1:4" x14ac:dyDescent="0.2">
      <c r="A64" s="17">
        <v>6</v>
      </c>
      <c r="B64" s="2" t="s">
        <v>55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70</v>
      </c>
      <c r="C65" s="53">
        <f>COMPOSICAO!D44</f>
        <v>0.05</v>
      </c>
      <c r="D65" s="12">
        <f>C65*$D$81</f>
        <v>327.21238734037036</v>
      </c>
    </row>
    <row r="66" spans="1:4" x14ac:dyDescent="0.2">
      <c r="A66" s="51" t="s">
        <v>3</v>
      </c>
      <c r="B66" s="52" t="s">
        <v>71</v>
      </c>
      <c r="C66" s="53">
        <f>COMPOSICAO!D45</f>
        <v>0.1</v>
      </c>
      <c r="D66" s="12">
        <f>C66*($D$81+$D$65)</f>
        <v>687.14601341477783</v>
      </c>
    </row>
    <row r="67" spans="1:4" x14ac:dyDescent="0.2">
      <c r="A67" s="51" t="s">
        <v>4</v>
      </c>
      <c r="B67" s="52" t="s">
        <v>72</v>
      </c>
      <c r="C67" s="53">
        <f>COMPOSICAO!D46</f>
        <v>9.2499999999999999E-2</v>
      </c>
      <c r="D67" s="12">
        <f>((D65+D66+D81)/(1-C67))-(D65+D66+D81)</f>
        <v>770.43643928323672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54.138776814497639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249.87127760537373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166.58085173691583</v>
      </c>
    </row>
    <row r="71" spans="1:4" x14ac:dyDescent="0.2">
      <c r="A71" s="4" t="s">
        <v>29</v>
      </c>
      <c r="B71" s="131" t="s">
        <v>125</v>
      </c>
      <c r="C71" s="37">
        <f>COMPOSICAO!D50</f>
        <v>3.5999999999999997E-2</v>
      </c>
      <c r="D71" s="12">
        <f t="shared" si="2"/>
        <v>299.84553312644846</v>
      </c>
    </row>
    <row r="72" spans="1:4" x14ac:dyDescent="0.2">
      <c r="A72" s="184" t="s">
        <v>50</v>
      </c>
      <c r="B72" s="185"/>
      <c r="C72" s="55">
        <f>SUM(C65:C67)</f>
        <v>0.24250000000000002</v>
      </c>
      <c r="D72" s="12">
        <f>SUM(D65:D67)</f>
        <v>1784.7948400383848</v>
      </c>
    </row>
    <row r="73" spans="1:4" x14ac:dyDescent="0.2">
      <c r="A73" s="13"/>
      <c r="B73" s="14"/>
      <c r="C73" s="15"/>
      <c r="D73" s="16"/>
    </row>
    <row r="74" spans="1:4" x14ac:dyDescent="0.2">
      <c r="A74" s="192" t="s">
        <v>51</v>
      </c>
      <c r="B74" s="193"/>
      <c r="C74" s="193"/>
      <c r="D74" s="194"/>
    </row>
    <row r="75" spans="1:4" x14ac:dyDescent="0.2">
      <c r="A75" s="26" t="s">
        <v>52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73</v>
      </c>
      <c r="C76" s="58"/>
      <c r="D76" s="8">
        <f>D7</f>
        <v>3781.4816666666666</v>
      </c>
    </row>
    <row r="77" spans="1:4" x14ac:dyDescent="0.2">
      <c r="A77" s="4">
        <v>2</v>
      </c>
      <c r="B77" s="46" t="s">
        <v>74</v>
      </c>
      <c r="C77" s="58"/>
      <c r="D77" s="8">
        <f>D43</f>
        <v>2549.8518557222219</v>
      </c>
    </row>
    <row r="78" spans="1:4" x14ac:dyDescent="0.2">
      <c r="A78" s="4">
        <v>3</v>
      </c>
      <c r="B78" s="46" t="s">
        <v>75</v>
      </c>
      <c r="C78" s="58"/>
      <c r="D78" s="8">
        <f>D53</f>
        <v>212.9142244185185</v>
      </c>
    </row>
    <row r="79" spans="1:4" x14ac:dyDescent="0.2">
      <c r="A79" s="4">
        <v>4</v>
      </c>
      <c r="B79" s="46" t="s">
        <v>76</v>
      </c>
      <c r="C79" s="58"/>
      <c r="D79" s="8">
        <v>0</v>
      </c>
    </row>
    <row r="80" spans="1:4" x14ac:dyDescent="0.2">
      <c r="A80" s="4">
        <v>5</v>
      </c>
      <c r="B80" s="46" t="s">
        <v>77</v>
      </c>
      <c r="C80" s="58"/>
      <c r="D80" s="8">
        <v>0</v>
      </c>
    </row>
    <row r="81" spans="1:4" x14ac:dyDescent="0.2">
      <c r="A81" s="59" t="s">
        <v>53</v>
      </c>
      <c r="B81" s="10"/>
      <c r="C81" s="11"/>
      <c r="D81" s="12">
        <f>SUM(D76:D80)</f>
        <v>6544.2477468074067</v>
      </c>
    </row>
    <row r="82" spans="1:4" x14ac:dyDescent="0.2">
      <c r="A82" s="4">
        <v>6</v>
      </c>
      <c r="B82" s="46" t="s">
        <v>78</v>
      </c>
      <c r="C82" s="58"/>
      <c r="D82" s="8">
        <f>D72</f>
        <v>1784.7948400383848</v>
      </c>
    </row>
    <row r="83" spans="1:4" x14ac:dyDescent="0.2">
      <c r="A83" s="184" t="s">
        <v>54</v>
      </c>
      <c r="B83" s="195"/>
      <c r="C83" s="185"/>
      <c r="D83" s="60">
        <f>SUM(D81:D82)</f>
        <v>8329.0425868457914</v>
      </c>
    </row>
    <row r="84" spans="1:4" x14ac:dyDescent="0.2">
      <c r="C84" s="133" t="s">
        <v>129</v>
      </c>
      <c r="D84" s="134">
        <f>ROUNDUP(D83/D76,2)</f>
        <v>2.21</v>
      </c>
    </row>
    <row r="85" spans="1:4" x14ac:dyDescent="0.2"/>
    <row r="86" spans="1:4" hidden="1" x14ac:dyDescent="0.2">
      <c r="D86" s="136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27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175FB-0891-4F69-BDCE-82B66CE3FBD9}">
  <sheetPr codeName="Planilha11"/>
  <dimension ref="A1:D86"/>
  <sheetViews>
    <sheetView zoomScaleNormal="100" workbookViewId="0">
      <selection activeCell="F44" sqref="F44:F45"/>
    </sheetView>
  </sheetViews>
  <sheetFormatPr defaultColWidth="0" defaultRowHeight="12" zeroHeight="1" x14ac:dyDescent="0.2"/>
  <cols>
    <col min="1" max="1" width="5.85546875" style="132" customWidth="1"/>
    <col min="2" max="2" width="83.28515625" style="132" customWidth="1"/>
    <col min="3" max="3" width="12.42578125" style="132" customWidth="1"/>
    <col min="4" max="4" width="15.42578125" style="132" customWidth="1"/>
    <col min="5" max="5" width="9.140625" style="132" hidden="1" customWidth="1"/>
    <col min="6" max="16384" width="9.140625" style="132" hidden="1"/>
  </cols>
  <sheetData>
    <row r="1" spans="1:4" ht="12.75" thickBot="1" x14ac:dyDescent="0.25">
      <c r="A1" s="186" t="str">
        <f>PERFIS!C11</f>
        <v>Analista de suporte computacional Pleno</v>
      </c>
      <c r="B1" s="187"/>
      <c r="C1" s="187"/>
      <c r="D1" s="188"/>
    </row>
    <row r="2" spans="1:4" x14ac:dyDescent="0.2">
      <c r="A2" s="135"/>
      <c r="B2" s="135"/>
      <c r="C2" s="135"/>
      <c r="D2" s="135"/>
    </row>
    <row r="3" spans="1:4" x14ac:dyDescent="0.2">
      <c r="A3" s="175" t="s">
        <v>33</v>
      </c>
      <c r="B3" s="176"/>
      <c r="C3" s="176"/>
      <c r="D3" s="177"/>
    </row>
    <row r="4" spans="1:4" x14ac:dyDescent="0.2">
      <c r="A4" s="178" t="s">
        <v>34</v>
      </c>
      <c r="B4" s="179"/>
      <c r="C4" s="179"/>
      <c r="D4" s="180"/>
    </row>
    <row r="5" spans="1:4" x14ac:dyDescent="0.2">
      <c r="A5" s="1">
        <v>1</v>
      </c>
      <c r="B5" s="2" t="s">
        <v>55</v>
      </c>
      <c r="C5" s="3"/>
      <c r="D5" s="1" t="s">
        <v>1</v>
      </c>
    </row>
    <row r="6" spans="1:4" x14ac:dyDescent="0.2">
      <c r="A6" s="4" t="s">
        <v>2</v>
      </c>
      <c r="B6" s="5" t="s">
        <v>56</v>
      </c>
      <c r="C6" s="6">
        <v>1</v>
      </c>
      <c r="D6" s="7">
        <f>_xlfn.XLOOKUP(A1,PERFIS!C3:C37,PERFIS!D3:D37)</f>
        <v>5075.5149999999994</v>
      </c>
    </row>
    <row r="7" spans="1:4" x14ac:dyDescent="0.2">
      <c r="A7" s="9" t="s">
        <v>35</v>
      </c>
      <c r="B7" s="10"/>
      <c r="C7" s="11"/>
      <c r="D7" s="12">
        <f>SUM(D6)</f>
        <v>5075.5149999999994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36</v>
      </c>
      <c r="B9" s="179"/>
      <c r="C9" s="179"/>
      <c r="D9" s="180"/>
    </row>
    <row r="10" spans="1:4" x14ac:dyDescent="0.2">
      <c r="A10" s="181" t="s">
        <v>132</v>
      </c>
      <c r="B10" s="182"/>
      <c r="C10" s="182"/>
      <c r="D10" s="183"/>
    </row>
    <row r="11" spans="1:4" x14ac:dyDescent="0.2">
      <c r="A11" s="17" t="s">
        <v>9</v>
      </c>
      <c r="B11" s="2" t="s">
        <v>55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57</v>
      </c>
      <c r="C12" s="21">
        <f>COMPOSICAO!D3</f>
        <v>8.3333333333333329E-2</v>
      </c>
      <c r="D12" s="22">
        <f>C12*$D$7</f>
        <v>422.95958333333328</v>
      </c>
    </row>
    <row r="13" spans="1:4" x14ac:dyDescent="0.2">
      <c r="A13" s="19" t="s">
        <v>3</v>
      </c>
      <c r="B13" s="20" t="s">
        <v>127</v>
      </c>
      <c r="C13" s="21">
        <f>COMPOSICAO!D4</f>
        <v>7.7777777777777779E-2</v>
      </c>
      <c r="D13" s="22">
        <f>C13*$D$7</f>
        <v>394.76227777777774</v>
      </c>
    </row>
    <row r="14" spans="1:4" x14ac:dyDescent="0.2">
      <c r="A14" s="184" t="s">
        <v>133</v>
      </c>
      <c r="B14" s="185"/>
      <c r="C14" s="23">
        <f>SUM(C12:C13)</f>
        <v>0.16111111111111109</v>
      </c>
      <c r="D14" s="12">
        <f>SUM(D12:D13)</f>
        <v>817.72186111111102</v>
      </c>
    </row>
    <row r="15" spans="1:4" x14ac:dyDescent="0.2">
      <c r="A15" s="13"/>
      <c r="B15" s="14"/>
      <c r="C15" s="24"/>
      <c r="D15" s="16"/>
    </row>
    <row r="16" spans="1:4" x14ac:dyDescent="0.2">
      <c r="A16" s="200" t="s">
        <v>38</v>
      </c>
      <c r="B16" s="201"/>
      <c r="C16" s="201"/>
      <c r="D16" s="202"/>
    </row>
    <row r="17" spans="1:4" x14ac:dyDescent="0.2">
      <c r="A17" s="17" t="s">
        <v>10</v>
      </c>
      <c r="B17" s="2" t="s">
        <v>55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58</v>
      </c>
      <c r="C18" s="21">
        <v>0.05</v>
      </c>
      <c r="D18" s="22">
        <f>C18*($D$7+$D$14)</f>
        <v>294.66184305555555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147.33092152777778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176.79710583333332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88.398552916666659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58.932368611111109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35.359421166666664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11.786473722222221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471.45894888888887</v>
      </c>
    </row>
    <row r="26" spans="1:4" x14ac:dyDescent="0.2">
      <c r="A26" s="198" t="s">
        <v>39</v>
      </c>
      <c r="B26" s="199"/>
      <c r="C26" s="27">
        <f>SUM(C18:C25)</f>
        <v>0.21800000000000003</v>
      </c>
      <c r="D26" s="28">
        <f>SUM(D18:D25)</f>
        <v>1284.725635722222</v>
      </c>
    </row>
    <row r="27" spans="1:4" x14ac:dyDescent="0.2">
      <c r="A27" s="13"/>
      <c r="B27" s="14"/>
      <c r="C27" s="29"/>
      <c r="D27" s="16"/>
    </row>
    <row r="28" spans="1:4" x14ac:dyDescent="0.2">
      <c r="A28" s="200" t="s">
        <v>40</v>
      </c>
      <c r="B28" s="201"/>
      <c r="C28" s="201"/>
      <c r="D28" s="202"/>
    </row>
    <row r="29" spans="1:4" x14ac:dyDescent="0.2">
      <c r="A29" s="17" t="s">
        <v>19</v>
      </c>
      <c r="B29" s="200" t="s">
        <v>55</v>
      </c>
      <c r="C29" s="202"/>
      <c r="D29" s="17" t="s">
        <v>1</v>
      </c>
    </row>
    <row r="30" spans="1:4" x14ac:dyDescent="0.2">
      <c r="A30" s="189" t="s">
        <v>2</v>
      </c>
      <c r="B30" s="30" t="s">
        <v>59</v>
      </c>
      <c r="C30" s="31"/>
      <c r="D30" s="7">
        <f>COMPOSICAO!D20*2*22</f>
        <v>242</v>
      </c>
    </row>
    <row r="31" spans="1:4" x14ac:dyDescent="0.2">
      <c r="A31" s="190"/>
      <c r="B31" s="30" t="s">
        <v>20</v>
      </c>
      <c r="C31" s="31"/>
      <c r="D31" s="7">
        <f>D6*COMPOSICAO!D21</f>
        <v>304.53089999999997</v>
      </c>
    </row>
    <row r="32" spans="1:4" x14ac:dyDescent="0.2">
      <c r="A32" s="191"/>
      <c r="B32" s="106" t="s">
        <v>21</v>
      </c>
      <c r="C32" s="107"/>
      <c r="D32" s="39">
        <f>IF(D30-D31&gt;0,D30-D31,0)</f>
        <v>0</v>
      </c>
    </row>
    <row r="33" spans="1:4" x14ac:dyDescent="0.2">
      <c r="A33" s="189" t="s">
        <v>3</v>
      </c>
      <c r="B33" s="30" t="s">
        <v>60</v>
      </c>
      <c r="D33" s="7">
        <f>COMPOSICAO!D23*22</f>
        <v>814</v>
      </c>
    </row>
    <row r="34" spans="1:4" x14ac:dyDescent="0.2">
      <c r="A34" s="190"/>
      <c r="B34" s="30" t="s">
        <v>123</v>
      </c>
      <c r="C34" s="129" cm="1">
        <f t="array" ref="C34">_xlfn.IFS(D6&lt;2407,COMPOSICAO!D25,D6&lt;4073.39,COMPOSICAO!D26,D6&lt;5924.92,COMPOSICAO!D27,D6&lt;7406.17,COMPOSICAO!D28,D6&lt;9072.58,COMPOSICAO!D29,D6&gt;9072.59,COMPOSICAO!D30)</f>
        <v>5.62E-2</v>
      </c>
      <c r="D34" s="7">
        <f>D33*C34</f>
        <v>45.7468</v>
      </c>
    </row>
    <row r="35" spans="1:4" x14ac:dyDescent="0.2">
      <c r="A35" s="191"/>
      <c r="B35" s="106" t="s">
        <v>124</v>
      </c>
      <c r="C35" s="108"/>
      <c r="D35" s="39">
        <f>D33-D34</f>
        <v>768.25319999999999</v>
      </c>
    </row>
    <row r="36" spans="1:4" x14ac:dyDescent="0.2">
      <c r="A36" s="4" t="s">
        <v>4</v>
      </c>
      <c r="B36" s="30" t="s">
        <v>109</v>
      </c>
      <c r="C36" s="31"/>
      <c r="D36" s="206">
        <f>COMPOSICAO!D31</f>
        <v>184.85</v>
      </c>
    </row>
    <row r="37" spans="1:4" x14ac:dyDescent="0.2">
      <c r="A37" s="9" t="s">
        <v>41</v>
      </c>
      <c r="B37" s="10"/>
      <c r="C37" s="11"/>
      <c r="D37" s="12">
        <f>SUM(D32,D35,D36)</f>
        <v>953.10320000000002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61</v>
      </c>
      <c r="C39" s="33"/>
      <c r="D39" s="17" t="s">
        <v>1</v>
      </c>
    </row>
    <row r="40" spans="1:4" x14ac:dyDescent="0.2">
      <c r="A40" s="4" t="s">
        <v>9</v>
      </c>
      <c r="B40" s="30" t="s">
        <v>62</v>
      </c>
      <c r="C40" s="34"/>
      <c r="D40" s="8">
        <f>D14</f>
        <v>817.72186111111102</v>
      </c>
    </row>
    <row r="41" spans="1:4" x14ac:dyDescent="0.2">
      <c r="A41" s="4" t="s">
        <v>10</v>
      </c>
      <c r="B41" s="30" t="s">
        <v>63</v>
      </c>
      <c r="C41" s="34"/>
      <c r="D41" s="8">
        <f>D26</f>
        <v>1284.725635722222</v>
      </c>
    </row>
    <row r="42" spans="1:4" x14ac:dyDescent="0.2">
      <c r="A42" s="4" t="s">
        <v>19</v>
      </c>
      <c r="B42" s="30" t="s">
        <v>64</v>
      </c>
      <c r="C42" s="34"/>
      <c r="D42" s="8">
        <f>D37</f>
        <v>953.10320000000002</v>
      </c>
    </row>
    <row r="43" spans="1:4" x14ac:dyDescent="0.2">
      <c r="A43" s="184" t="s">
        <v>42</v>
      </c>
      <c r="B43" s="195"/>
      <c r="C43" s="35"/>
      <c r="D43" s="12">
        <f>SUM(D40:D42)</f>
        <v>3055.5506968333329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43</v>
      </c>
      <c r="B45" s="179"/>
      <c r="C45" s="179"/>
      <c r="D45" s="180"/>
    </row>
    <row r="46" spans="1:4" x14ac:dyDescent="0.2">
      <c r="A46" s="17">
        <v>3</v>
      </c>
      <c r="B46" s="2" t="s">
        <v>55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21.147979166666666</v>
      </c>
    </row>
    <row r="48" spans="1:4" x14ac:dyDescent="0.2">
      <c r="A48" s="4" t="s">
        <v>3</v>
      </c>
      <c r="B48" s="30" t="s">
        <v>65</v>
      </c>
      <c r="C48" s="37">
        <f>COMPOSICAO!D35</f>
        <v>3.3333333333333332E-4</v>
      </c>
      <c r="D48" s="22">
        <f>C48*$D$7</f>
        <v>1.6918383333333331</v>
      </c>
    </row>
    <row r="49" spans="1:4" x14ac:dyDescent="0.2">
      <c r="A49" s="19" t="s">
        <v>4</v>
      </c>
      <c r="B49" s="20" t="s">
        <v>66</v>
      </c>
      <c r="C49" s="37">
        <f>COMPOSICAO!D36</f>
        <v>3.4399999999999993E-2</v>
      </c>
      <c r="D49" s="22">
        <f t="shared" ref="D49:D52" si="1">C49*$D$7</f>
        <v>174.59771599999993</v>
      </c>
    </row>
    <row r="50" spans="1:4" x14ac:dyDescent="0.2">
      <c r="A50" s="4" t="s">
        <v>5</v>
      </c>
      <c r="B50" s="30" t="s">
        <v>67</v>
      </c>
      <c r="C50" s="37">
        <f>COMPOSICAO!D37</f>
        <v>1.2444444444444444E-2</v>
      </c>
      <c r="D50" s="22">
        <f t="shared" si="1"/>
        <v>63.161964444444436</v>
      </c>
    </row>
    <row r="51" spans="1:4" x14ac:dyDescent="0.2">
      <c r="A51" s="4" t="s">
        <v>6</v>
      </c>
      <c r="B51" s="30" t="s">
        <v>68</v>
      </c>
      <c r="C51" s="37">
        <f>COMPOSICAO!D38</f>
        <v>4.5631999999999999E-3</v>
      </c>
      <c r="D51" s="22">
        <f t="shared" si="1"/>
        <v>23.160590047999996</v>
      </c>
    </row>
    <row r="52" spans="1:4" x14ac:dyDescent="0.2">
      <c r="A52" s="4" t="s">
        <v>7</v>
      </c>
      <c r="B52" s="30" t="s">
        <v>69</v>
      </c>
      <c r="C52" s="37">
        <f>COMPOSICAO!D39</f>
        <v>3.9680000000000005E-4</v>
      </c>
      <c r="D52" s="22">
        <f t="shared" si="1"/>
        <v>2.0139643519999999</v>
      </c>
    </row>
    <row r="53" spans="1:4" x14ac:dyDescent="0.2">
      <c r="A53" s="196" t="s">
        <v>44</v>
      </c>
      <c r="B53" s="197"/>
      <c r="C53" s="38">
        <f>SUM(C47:C52)</f>
        <v>5.6304444444444435E-2</v>
      </c>
      <c r="D53" s="39">
        <f>SUM(D47:D52)</f>
        <v>285.77405234444439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45</v>
      </c>
      <c r="B55" s="179"/>
      <c r="C55" s="179"/>
      <c r="D55" s="180"/>
    </row>
    <row r="56" spans="1:4" x14ac:dyDescent="0.2">
      <c r="A56" s="17">
        <v>4</v>
      </c>
      <c r="B56" s="2" t="s">
        <v>55</v>
      </c>
      <c r="C56" s="36" t="s">
        <v>0</v>
      </c>
      <c r="D56" s="17" t="s">
        <v>1</v>
      </c>
    </row>
    <row r="57" spans="1:4" x14ac:dyDescent="0.2">
      <c r="A57" s="196" t="s">
        <v>46</v>
      </c>
      <c r="B57" s="197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47</v>
      </c>
      <c r="B59" s="179"/>
      <c r="C59" s="179"/>
      <c r="D59" s="180"/>
    </row>
    <row r="60" spans="1:4" x14ac:dyDescent="0.2">
      <c r="A60" s="17">
        <v>5</v>
      </c>
      <c r="B60" s="43" t="s">
        <v>55</v>
      </c>
      <c r="C60" s="44"/>
      <c r="D60" s="45" t="s">
        <v>1</v>
      </c>
    </row>
    <row r="61" spans="1:4" x14ac:dyDescent="0.2">
      <c r="A61" s="9" t="s">
        <v>48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49</v>
      </c>
      <c r="B63" s="179"/>
      <c r="C63" s="179"/>
      <c r="D63" s="180"/>
    </row>
    <row r="64" spans="1:4" x14ac:dyDescent="0.2">
      <c r="A64" s="17">
        <v>6</v>
      </c>
      <c r="B64" s="2" t="s">
        <v>55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70</v>
      </c>
      <c r="C65" s="53">
        <f>COMPOSICAO!D44</f>
        <v>0.05</v>
      </c>
      <c r="D65" s="12">
        <f>C65*$D$81</f>
        <v>420.84198745888881</v>
      </c>
    </row>
    <row r="66" spans="1:4" x14ac:dyDescent="0.2">
      <c r="A66" s="51" t="s">
        <v>3</v>
      </c>
      <c r="B66" s="52" t="s">
        <v>71</v>
      </c>
      <c r="C66" s="53">
        <f>COMPOSICAO!D45</f>
        <v>0.1</v>
      </c>
      <c r="D66" s="12">
        <f>C66*($D$81+$D$65)</f>
        <v>883.76817366366652</v>
      </c>
    </row>
    <row r="67" spans="1:4" x14ac:dyDescent="0.2">
      <c r="A67" s="51" t="s">
        <v>4</v>
      </c>
      <c r="B67" s="52" t="s">
        <v>72</v>
      </c>
      <c r="C67" s="53">
        <f>COMPOSICAO!D46</f>
        <v>9.2499999999999999E-2</v>
      </c>
      <c r="D67" s="12">
        <f>((D65+D66+D81)/(1-C67))-(D65+D66+D81)</f>
        <v>990.89158865320132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69.630219743197955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321.37024496860596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214.24682997907064</v>
      </c>
    </row>
    <row r="71" spans="1:4" x14ac:dyDescent="0.2">
      <c r="A71" s="4" t="s">
        <v>29</v>
      </c>
      <c r="B71" s="131" t="s">
        <v>125</v>
      </c>
      <c r="C71" s="37">
        <f>COMPOSICAO!D50</f>
        <v>3.5999999999999997E-2</v>
      </c>
      <c r="D71" s="12">
        <f t="shared" si="2"/>
        <v>385.64429396232714</v>
      </c>
    </row>
    <row r="72" spans="1:4" x14ac:dyDescent="0.2">
      <c r="A72" s="184" t="s">
        <v>50</v>
      </c>
      <c r="B72" s="185"/>
      <c r="C72" s="55">
        <f>SUM(C65:C67)</f>
        <v>0.24250000000000002</v>
      </c>
      <c r="D72" s="12">
        <f>SUM(D65:D67)</f>
        <v>2295.5017497757567</v>
      </c>
    </row>
    <row r="73" spans="1:4" x14ac:dyDescent="0.2">
      <c r="A73" s="13"/>
      <c r="B73" s="14"/>
      <c r="C73" s="15"/>
      <c r="D73" s="16"/>
    </row>
    <row r="74" spans="1:4" x14ac:dyDescent="0.2">
      <c r="A74" s="192" t="s">
        <v>51</v>
      </c>
      <c r="B74" s="193"/>
      <c r="C74" s="193"/>
      <c r="D74" s="194"/>
    </row>
    <row r="75" spans="1:4" x14ac:dyDescent="0.2">
      <c r="A75" s="26" t="s">
        <v>52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73</v>
      </c>
      <c r="C76" s="58"/>
      <c r="D76" s="8">
        <f>D7</f>
        <v>5075.5149999999994</v>
      </c>
    </row>
    <row r="77" spans="1:4" x14ac:dyDescent="0.2">
      <c r="A77" s="4">
        <v>2</v>
      </c>
      <c r="B77" s="46" t="s">
        <v>74</v>
      </c>
      <c r="C77" s="58"/>
      <c r="D77" s="8">
        <f>D43</f>
        <v>3055.5506968333329</v>
      </c>
    </row>
    <row r="78" spans="1:4" x14ac:dyDescent="0.2">
      <c r="A78" s="4">
        <v>3</v>
      </c>
      <c r="B78" s="46" t="s">
        <v>75</v>
      </c>
      <c r="C78" s="58"/>
      <c r="D78" s="8">
        <f>D53</f>
        <v>285.77405234444439</v>
      </c>
    </row>
    <row r="79" spans="1:4" x14ac:dyDescent="0.2">
      <c r="A79" s="4">
        <v>4</v>
      </c>
      <c r="B79" s="46" t="s">
        <v>76</v>
      </c>
      <c r="C79" s="58"/>
      <c r="D79" s="8">
        <v>0</v>
      </c>
    </row>
    <row r="80" spans="1:4" x14ac:dyDescent="0.2">
      <c r="A80" s="4">
        <v>5</v>
      </c>
      <c r="B80" s="46" t="s">
        <v>77</v>
      </c>
      <c r="C80" s="58"/>
      <c r="D80" s="8">
        <v>0</v>
      </c>
    </row>
    <row r="81" spans="1:4" x14ac:dyDescent="0.2">
      <c r="A81" s="59" t="s">
        <v>53</v>
      </c>
      <c r="B81" s="10"/>
      <c r="C81" s="11"/>
      <c r="D81" s="12">
        <f>SUM(D76:D80)</f>
        <v>8416.839749177776</v>
      </c>
    </row>
    <row r="82" spans="1:4" x14ac:dyDescent="0.2">
      <c r="A82" s="4">
        <v>6</v>
      </c>
      <c r="B82" s="46" t="s">
        <v>78</v>
      </c>
      <c r="C82" s="58"/>
      <c r="D82" s="8">
        <f>D72</f>
        <v>2295.5017497757567</v>
      </c>
    </row>
    <row r="83" spans="1:4" x14ac:dyDescent="0.2">
      <c r="A83" s="184" t="s">
        <v>54</v>
      </c>
      <c r="B83" s="195"/>
      <c r="C83" s="185"/>
      <c r="D83" s="60">
        <f>SUM(D81:D82)</f>
        <v>10712.341498953532</v>
      </c>
    </row>
    <row r="84" spans="1:4" x14ac:dyDescent="0.2">
      <c r="C84" s="133" t="s">
        <v>129</v>
      </c>
      <c r="D84" s="134">
        <f>ROUNDUP(D83/D76,2)</f>
        <v>2.1199999999999997</v>
      </c>
    </row>
    <row r="85" spans="1:4" x14ac:dyDescent="0.2"/>
    <row r="86" spans="1:4" hidden="1" x14ac:dyDescent="0.2">
      <c r="D86" s="136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26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80FB6A-F4A4-4B7B-88F9-1F7A72E7E9D7}">
  <sheetPr codeName="Planilha12"/>
  <dimension ref="A1:D86"/>
  <sheetViews>
    <sheetView zoomScaleNormal="100" workbookViewId="0">
      <selection activeCell="F44" sqref="F44:F45"/>
    </sheetView>
  </sheetViews>
  <sheetFormatPr defaultColWidth="0" defaultRowHeight="12" zeroHeight="1" x14ac:dyDescent="0.2"/>
  <cols>
    <col min="1" max="1" width="5.85546875" style="132" customWidth="1"/>
    <col min="2" max="2" width="83.28515625" style="132" customWidth="1"/>
    <col min="3" max="3" width="12.42578125" style="132" customWidth="1"/>
    <col min="4" max="4" width="15.42578125" style="132" customWidth="1"/>
    <col min="5" max="5" width="9.140625" style="132" hidden="1" customWidth="1"/>
    <col min="6" max="16384" width="9.140625" style="132" hidden="1"/>
  </cols>
  <sheetData>
    <row r="1" spans="1:4" ht="12.75" thickBot="1" x14ac:dyDescent="0.25">
      <c r="A1" s="186" t="str">
        <f>PERFIS!C12</f>
        <v>Analista de suporte computacional Sênior</v>
      </c>
      <c r="B1" s="187"/>
      <c r="C1" s="187"/>
      <c r="D1" s="188"/>
    </row>
    <row r="2" spans="1:4" x14ac:dyDescent="0.2">
      <c r="A2" s="135"/>
      <c r="B2" s="135"/>
      <c r="C2" s="135"/>
      <c r="D2" s="135"/>
    </row>
    <row r="3" spans="1:4" x14ac:dyDescent="0.2">
      <c r="A3" s="175" t="s">
        <v>33</v>
      </c>
      <c r="B3" s="176"/>
      <c r="C3" s="176"/>
      <c r="D3" s="177"/>
    </row>
    <row r="4" spans="1:4" x14ac:dyDescent="0.2">
      <c r="A4" s="178" t="s">
        <v>34</v>
      </c>
      <c r="B4" s="179"/>
      <c r="C4" s="179"/>
      <c r="D4" s="180"/>
    </row>
    <row r="5" spans="1:4" x14ac:dyDescent="0.2">
      <c r="A5" s="1">
        <v>1</v>
      </c>
      <c r="B5" s="2" t="s">
        <v>55</v>
      </c>
      <c r="C5" s="3"/>
      <c r="D5" s="1" t="s">
        <v>1</v>
      </c>
    </row>
    <row r="6" spans="1:4" x14ac:dyDescent="0.2">
      <c r="A6" s="4" t="s">
        <v>2</v>
      </c>
      <c r="B6" s="5" t="s">
        <v>56</v>
      </c>
      <c r="C6" s="6">
        <v>1</v>
      </c>
      <c r="D6" s="7">
        <f>_xlfn.XLOOKUP(A1,PERFIS!C3:C37,PERFIS!D3:D37)</f>
        <v>7487.0450000000001</v>
      </c>
    </row>
    <row r="7" spans="1:4" x14ac:dyDescent="0.2">
      <c r="A7" s="9" t="s">
        <v>35</v>
      </c>
      <c r="B7" s="10"/>
      <c r="C7" s="11"/>
      <c r="D7" s="12">
        <f>SUM(D6)</f>
        <v>7487.0450000000001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36</v>
      </c>
      <c r="B9" s="179"/>
      <c r="C9" s="179"/>
      <c r="D9" s="180"/>
    </row>
    <row r="10" spans="1:4" x14ac:dyDescent="0.2">
      <c r="A10" s="181" t="s">
        <v>132</v>
      </c>
      <c r="B10" s="182"/>
      <c r="C10" s="182"/>
      <c r="D10" s="183"/>
    </row>
    <row r="11" spans="1:4" x14ac:dyDescent="0.2">
      <c r="A11" s="17" t="s">
        <v>9</v>
      </c>
      <c r="B11" s="2" t="s">
        <v>55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57</v>
      </c>
      <c r="C12" s="21">
        <f>COMPOSICAO!D3</f>
        <v>8.3333333333333329E-2</v>
      </c>
      <c r="D12" s="22">
        <f>C12*$D$7</f>
        <v>623.9204166666666</v>
      </c>
    </row>
    <row r="13" spans="1:4" x14ac:dyDescent="0.2">
      <c r="A13" s="19" t="s">
        <v>3</v>
      </c>
      <c r="B13" s="20" t="s">
        <v>127</v>
      </c>
      <c r="C13" s="21">
        <f>COMPOSICAO!D4</f>
        <v>7.7777777777777779E-2</v>
      </c>
      <c r="D13" s="22">
        <f>C13*$D$7</f>
        <v>582.32572222222223</v>
      </c>
    </row>
    <row r="14" spans="1:4" x14ac:dyDescent="0.2">
      <c r="A14" s="184" t="s">
        <v>133</v>
      </c>
      <c r="B14" s="185"/>
      <c r="C14" s="23">
        <f>SUM(C12:C13)</f>
        <v>0.16111111111111109</v>
      </c>
      <c r="D14" s="12">
        <f>SUM(D12:D13)</f>
        <v>1206.2461388888887</v>
      </c>
    </row>
    <row r="15" spans="1:4" x14ac:dyDescent="0.2">
      <c r="A15" s="13"/>
      <c r="B15" s="14"/>
      <c r="C15" s="24"/>
      <c r="D15" s="16"/>
    </row>
    <row r="16" spans="1:4" x14ac:dyDescent="0.2">
      <c r="A16" s="200" t="s">
        <v>38</v>
      </c>
      <c r="B16" s="201"/>
      <c r="C16" s="201"/>
      <c r="D16" s="202"/>
    </row>
    <row r="17" spans="1:4" x14ac:dyDescent="0.2">
      <c r="A17" s="17" t="s">
        <v>10</v>
      </c>
      <c r="B17" s="2" t="s">
        <v>55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58</v>
      </c>
      <c r="C18" s="21">
        <v>0.05</v>
      </c>
      <c r="D18" s="22">
        <f>C18*($D$7+$D$14)</f>
        <v>434.66455694444448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217.33227847222224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260.79873416666669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130.39936708333335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86.932911388888897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52.159746833333337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17.38658227777778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695.46329111111118</v>
      </c>
    </row>
    <row r="26" spans="1:4" x14ac:dyDescent="0.2">
      <c r="A26" s="198" t="s">
        <v>39</v>
      </c>
      <c r="B26" s="199"/>
      <c r="C26" s="27">
        <f>SUM(C18:C25)</f>
        <v>0.21800000000000003</v>
      </c>
      <c r="D26" s="28">
        <f>SUM(D18:D25)</f>
        <v>1895.137468277778</v>
      </c>
    </row>
    <row r="27" spans="1:4" x14ac:dyDescent="0.2">
      <c r="A27" s="13"/>
      <c r="B27" s="14"/>
      <c r="C27" s="29"/>
      <c r="D27" s="16"/>
    </row>
    <row r="28" spans="1:4" x14ac:dyDescent="0.2">
      <c r="A28" s="200" t="s">
        <v>40</v>
      </c>
      <c r="B28" s="201"/>
      <c r="C28" s="201"/>
      <c r="D28" s="202"/>
    </row>
    <row r="29" spans="1:4" x14ac:dyDescent="0.2">
      <c r="A29" s="17" t="s">
        <v>19</v>
      </c>
      <c r="B29" s="200" t="s">
        <v>55</v>
      </c>
      <c r="C29" s="202"/>
      <c r="D29" s="17" t="s">
        <v>1</v>
      </c>
    </row>
    <row r="30" spans="1:4" x14ac:dyDescent="0.2">
      <c r="A30" s="189" t="s">
        <v>2</v>
      </c>
      <c r="B30" s="30" t="s">
        <v>59</v>
      </c>
      <c r="C30" s="31"/>
      <c r="D30" s="7">
        <f>COMPOSICAO!D20*2*22</f>
        <v>242</v>
      </c>
    </row>
    <row r="31" spans="1:4" x14ac:dyDescent="0.2">
      <c r="A31" s="190"/>
      <c r="B31" s="30" t="s">
        <v>20</v>
      </c>
      <c r="C31" s="31"/>
      <c r="D31" s="7">
        <f>D6*COMPOSICAO!D21</f>
        <v>449.22269999999997</v>
      </c>
    </row>
    <row r="32" spans="1:4" x14ac:dyDescent="0.2">
      <c r="A32" s="191"/>
      <c r="B32" s="106" t="s">
        <v>21</v>
      </c>
      <c r="C32" s="107"/>
      <c r="D32" s="39">
        <f>IF(D30-D31&gt;0,D30-D31,0)</f>
        <v>0</v>
      </c>
    </row>
    <row r="33" spans="1:4" x14ac:dyDescent="0.2">
      <c r="A33" s="189" t="s">
        <v>3</v>
      </c>
      <c r="B33" s="30" t="s">
        <v>60</v>
      </c>
      <c r="D33" s="7">
        <f>COMPOSICAO!D23*22</f>
        <v>814</v>
      </c>
    </row>
    <row r="34" spans="1:4" x14ac:dyDescent="0.2">
      <c r="A34" s="190"/>
      <c r="B34" s="30" t="s">
        <v>123</v>
      </c>
      <c r="C34" s="129" cm="1">
        <f t="array" ref="C34">_xlfn.IFS(D6&lt;2407,COMPOSICAO!D25,D6&lt;4073.39,COMPOSICAO!D26,D6&lt;5924.92,COMPOSICAO!D27,D6&lt;7406.17,COMPOSICAO!D28,D6&lt;9072.58,COMPOSICAO!D29,D6&gt;9072.59,COMPOSICAO!D30)</f>
        <v>0.1125</v>
      </c>
      <c r="D34" s="7">
        <f>D33*C34</f>
        <v>91.575000000000003</v>
      </c>
    </row>
    <row r="35" spans="1:4" x14ac:dyDescent="0.2">
      <c r="A35" s="191"/>
      <c r="B35" s="106" t="s">
        <v>124</v>
      </c>
      <c r="C35" s="108"/>
      <c r="D35" s="39">
        <f>D33-D34</f>
        <v>722.42499999999995</v>
      </c>
    </row>
    <row r="36" spans="1:4" x14ac:dyDescent="0.2">
      <c r="A36" s="4" t="s">
        <v>4</v>
      </c>
      <c r="B36" s="30" t="s">
        <v>109</v>
      </c>
      <c r="C36" s="31"/>
      <c r="D36" s="206">
        <f>COMPOSICAO!D31</f>
        <v>184.85</v>
      </c>
    </row>
    <row r="37" spans="1:4" x14ac:dyDescent="0.2">
      <c r="A37" s="9" t="s">
        <v>41</v>
      </c>
      <c r="B37" s="10"/>
      <c r="C37" s="11"/>
      <c r="D37" s="12">
        <f>SUM(D32,D35,D36)</f>
        <v>907.27499999999998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61</v>
      </c>
      <c r="C39" s="33"/>
      <c r="D39" s="17" t="s">
        <v>1</v>
      </c>
    </row>
    <row r="40" spans="1:4" x14ac:dyDescent="0.2">
      <c r="A40" s="4" t="s">
        <v>9</v>
      </c>
      <c r="B40" s="30" t="s">
        <v>62</v>
      </c>
      <c r="C40" s="34"/>
      <c r="D40" s="8">
        <f>D14</f>
        <v>1206.2461388888887</v>
      </c>
    </row>
    <row r="41" spans="1:4" x14ac:dyDescent="0.2">
      <c r="A41" s="4" t="s">
        <v>10</v>
      </c>
      <c r="B41" s="30" t="s">
        <v>63</v>
      </c>
      <c r="C41" s="34"/>
      <c r="D41" s="8">
        <f>D26</f>
        <v>1895.137468277778</v>
      </c>
    </row>
    <row r="42" spans="1:4" x14ac:dyDescent="0.2">
      <c r="A42" s="4" t="s">
        <v>19</v>
      </c>
      <c r="B42" s="30" t="s">
        <v>64</v>
      </c>
      <c r="C42" s="34"/>
      <c r="D42" s="8">
        <f>D37</f>
        <v>907.27499999999998</v>
      </c>
    </row>
    <row r="43" spans="1:4" x14ac:dyDescent="0.2">
      <c r="A43" s="184" t="s">
        <v>42</v>
      </c>
      <c r="B43" s="195"/>
      <c r="C43" s="35"/>
      <c r="D43" s="12">
        <f>SUM(D40:D42)</f>
        <v>4008.6586071666666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43</v>
      </c>
      <c r="B45" s="179"/>
      <c r="C45" s="179"/>
      <c r="D45" s="180"/>
    </row>
    <row r="46" spans="1:4" x14ac:dyDescent="0.2">
      <c r="A46" s="17">
        <v>3</v>
      </c>
      <c r="B46" s="2" t="s">
        <v>55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31.196020833333332</v>
      </c>
    </row>
    <row r="48" spans="1:4" x14ac:dyDescent="0.2">
      <c r="A48" s="4" t="s">
        <v>3</v>
      </c>
      <c r="B48" s="30" t="s">
        <v>65</v>
      </c>
      <c r="C48" s="37">
        <f>COMPOSICAO!D35</f>
        <v>3.3333333333333332E-4</v>
      </c>
      <c r="D48" s="22">
        <f>C48*$D$7</f>
        <v>2.4956816666666666</v>
      </c>
    </row>
    <row r="49" spans="1:4" x14ac:dyDescent="0.2">
      <c r="A49" s="19" t="s">
        <v>4</v>
      </c>
      <c r="B49" s="20" t="s">
        <v>66</v>
      </c>
      <c r="C49" s="37">
        <f>COMPOSICAO!D36</f>
        <v>3.4399999999999993E-2</v>
      </c>
      <c r="D49" s="22">
        <f t="shared" ref="D49:D52" si="1">C49*$D$7</f>
        <v>257.55434799999995</v>
      </c>
    </row>
    <row r="50" spans="1:4" x14ac:dyDescent="0.2">
      <c r="A50" s="4" t="s">
        <v>5</v>
      </c>
      <c r="B50" s="30" t="s">
        <v>67</v>
      </c>
      <c r="C50" s="37">
        <f>COMPOSICAO!D37</f>
        <v>1.2444444444444444E-2</v>
      </c>
      <c r="D50" s="22">
        <f t="shared" si="1"/>
        <v>93.17211555555555</v>
      </c>
    </row>
    <row r="51" spans="1:4" x14ac:dyDescent="0.2">
      <c r="A51" s="4" t="s">
        <v>6</v>
      </c>
      <c r="B51" s="30" t="s">
        <v>68</v>
      </c>
      <c r="C51" s="37">
        <f>COMPOSICAO!D38</f>
        <v>4.5631999999999999E-3</v>
      </c>
      <c r="D51" s="22">
        <f t="shared" si="1"/>
        <v>34.164883744000001</v>
      </c>
    </row>
    <row r="52" spans="1:4" x14ac:dyDescent="0.2">
      <c r="A52" s="4" t="s">
        <v>7</v>
      </c>
      <c r="B52" s="30" t="s">
        <v>69</v>
      </c>
      <c r="C52" s="37">
        <f>COMPOSICAO!D39</f>
        <v>3.9680000000000005E-4</v>
      </c>
      <c r="D52" s="22">
        <f t="shared" si="1"/>
        <v>2.9708594560000003</v>
      </c>
    </row>
    <row r="53" spans="1:4" x14ac:dyDescent="0.2">
      <c r="A53" s="196" t="s">
        <v>44</v>
      </c>
      <c r="B53" s="197"/>
      <c r="C53" s="38">
        <f>SUM(C47:C52)</f>
        <v>5.6304444444444435E-2</v>
      </c>
      <c r="D53" s="39">
        <f>SUM(D47:D52)</f>
        <v>421.55390925555554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45</v>
      </c>
      <c r="B55" s="179"/>
      <c r="C55" s="179"/>
      <c r="D55" s="180"/>
    </row>
    <row r="56" spans="1:4" x14ac:dyDescent="0.2">
      <c r="A56" s="17">
        <v>4</v>
      </c>
      <c r="B56" s="2" t="s">
        <v>55</v>
      </c>
      <c r="C56" s="36" t="s">
        <v>0</v>
      </c>
      <c r="D56" s="17" t="s">
        <v>1</v>
      </c>
    </row>
    <row r="57" spans="1:4" x14ac:dyDescent="0.2">
      <c r="A57" s="196" t="s">
        <v>46</v>
      </c>
      <c r="B57" s="197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47</v>
      </c>
      <c r="B59" s="179"/>
      <c r="C59" s="179"/>
      <c r="D59" s="180"/>
    </row>
    <row r="60" spans="1:4" x14ac:dyDescent="0.2">
      <c r="A60" s="17">
        <v>5</v>
      </c>
      <c r="B60" s="43" t="s">
        <v>55</v>
      </c>
      <c r="C60" s="44"/>
      <c r="D60" s="45" t="s">
        <v>1</v>
      </c>
    </row>
    <row r="61" spans="1:4" x14ac:dyDescent="0.2">
      <c r="A61" s="9" t="s">
        <v>48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49</v>
      </c>
      <c r="B63" s="179"/>
      <c r="C63" s="179"/>
      <c r="D63" s="180"/>
    </row>
    <row r="64" spans="1:4" x14ac:dyDescent="0.2">
      <c r="A64" s="17">
        <v>6</v>
      </c>
      <c r="B64" s="2" t="s">
        <v>55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70</v>
      </c>
      <c r="C65" s="53">
        <f>COMPOSICAO!D44</f>
        <v>0.05</v>
      </c>
      <c r="D65" s="12">
        <f>C65*$D$81</f>
        <v>595.86287582111106</v>
      </c>
    </row>
    <row r="66" spans="1:4" x14ac:dyDescent="0.2">
      <c r="A66" s="51" t="s">
        <v>3</v>
      </c>
      <c r="B66" s="52" t="s">
        <v>71</v>
      </c>
      <c r="C66" s="53">
        <f>COMPOSICAO!D45</f>
        <v>0.1</v>
      </c>
      <c r="D66" s="12">
        <f>C66*($D$81+$D$65)</f>
        <v>1251.3120392243334</v>
      </c>
    </row>
    <row r="67" spans="1:4" x14ac:dyDescent="0.2">
      <c r="A67" s="51" t="s">
        <v>4</v>
      </c>
      <c r="B67" s="52" t="s">
        <v>72</v>
      </c>
      <c r="C67" s="53">
        <f>COMPOSICAO!D46</f>
        <v>9.2499999999999999E-2</v>
      </c>
      <c r="D67" s="12">
        <f>((D65+D66+D81)/(1-C67))-(D65+D66+D81)</f>
        <v>1402.9862257969799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98.588221272220196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455.02255971793937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303.34837314529295</v>
      </c>
    </row>
    <row r="71" spans="1:4" x14ac:dyDescent="0.2">
      <c r="A71" s="4" t="s">
        <v>29</v>
      </c>
      <c r="B71" s="131" t="s">
        <v>125</v>
      </c>
      <c r="C71" s="37">
        <f>COMPOSICAO!D50</f>
        <v>3.5999999999999997E-2</v>
      </c>
      <c r="D71" s="12">
        <f t="shared" si="2"/>
        <v>546.0270716615272</v>
      </c>
    </row>
    <row r="72" spans="1:4" x14ac:dyDescent="0.2">
      <c r="A72" s="184" t="s">
        <v>50</v>
      </c>
      <c r="B72" s="185"/>
      <c r="C72" s="55">
        <f>SUM(C65:C67)</f>
        <v>0.24250000000000002</v>
      </c>
      <c r="D72" s="12">
        <f>SUM(D65:D67)</f>
        <v>3250.1611408424242</v>
      </c>
    </row>
    <row r="73" spans="1:4" x14ac:dyDescent="0.2">
      <c r="A73" s="13"/>
      <c r="B73" s="14"/>
      <c r="C73" s="15"/>
      <c r="D73" s="16"/>
    </row>
    <row r="74" spans="1:4" x14ac:dyDescent="0.2">
      <c r="A74" s="192" t="s">
        <v>51</v>
      </c>
      <c r="B74" s="193"/>
      <c r="C74" s="193"/>
      <c r="D74" s="194"/>
    </row>
    <row r="75" spans="1:4" x14ac:dyDescent="0.2">
      <c r="A75" s="26" t="s">
        <v>52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73</v>
      </c>
      <c r="C76" s="58"/>
      <c r="D76" s="8">
        <f>D7</f>
        <v>7487.0450000000001</v>
      </c>
    </row>
    <row r="77" spans="1:4" x14ac:dyDescent="0.2">
      <c r="A77" s="4">
        <v>2</v>
      </c>
      <c r="B77" s="46" t="s">
        <v>74</v>
      </c>
      <c r="C77" s="58"/>
      <c r="D77" s="8">
        <f>D43</f>
        <v>4008.6586071666666</v>
      </c>
    </row>
    <row r="78" spans="1:4" x14ac:dyDescent="0.2">
      <c r="A78" s="4">
        <v>3</v>
      </c>
      <c r="B78" s="46" t="s">
        <v>75</v>
      </c>
      <c r="C78" s="58"/>
      <c r="D78" s="8">
        <f>D53</f>
        <v>421.55390925555554</v>
      </c>
    </row>
    <row r="79" spans="1:4" x14ac:dyDescent="0.2">
      <c r="A79" s="4">
        <v>4</v>
      </c>
      <c r="B79" s="46" t="s">
        <v>76</v>
      </c>
      <c r="C79" s="58"/>
      <c r="D79" s="8">
        <v>0</v>
      </c>
    </row>
    <row r="80" spans="1:4" x14ac:dyDescent="0.2">
      <c r="A80" s="4">
        <v>5</v>
      </c>
      <c r="B80" s="46" t="s">
        <v>77</v>
      </c>
      <c r="C80" s="58"/>
      <c r="D80" s="8">
        <v>0</v>
      </c>
    </row>
    <row r="81" spans="1:4" x14ac:dyDescent="0.2">
      <c r="A81" s="59" t="s">
        <v>53</v>
      </c>
      <c r="B81" s="10"/>
      <c r="C81" s="11"/>
      <c r="D81" s="12">
        <f>SUM(D76:D80)</f>
        <v>11917.257516422222</v>
      </c>
    </row>
    <row r="82" spans="1:4" x14ac:dyDescent="0.2">
      <c r="A82" s="4">
        <v>6</v>
      </c>
      <c r="B82" s="46" t="s">
        <v>78</v>
      </c>
      <c r="C82" s="58"/>
      <c r="D82" s="8">
        <f>D72</f>
        <v>3250.1611408424242</v>
      </c>
    </row>
    <row r="83" spans="1:4" x14ac:dyDescent="0.2">
      <c r="A83" s="184" t="s">
        <v>54</v>
      </c>
      <c r="B83" s="195"/>
      <c r="C83" s="185"/>
      <c r="D83" s="60">
        <f>SUM(D81:D82)</f>
        <v>15167.418657264647</v>
      </c>
    </row>
    <row r="84" spans="1:4" x14ac:dyDescent="0.2">
      <c r="C84" s="133" t="s">
        <v>129</v>
      </c>
      <c r="D84" s="134">
        <f>ROUNDUP(D83/D76,2)</f>
        <v>2.0299999999999998</v>
      </c>
    </row>
    <row r="85" spans="1:4" x14ac:dyDescent="0.2"/>
    <row r="86" spans="1:4" hidden="1" x14ac:dyDescent="0.2">
      <c r="D86" s="136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25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474A7C-88B1-4A34-8423-6AFF7222FAD0}">
  <sheetPr codeName="Planilha13"/>
  <dimension ref="A1:D86"/>
  <sheetViews>
    <sheetView zoomScaleNormal="100" workbookViewId="0">
      <selection activeCell="F44" sqref="F44:F45"/>
    </sheetView>
  </sheetViews>
  <sheetFormatPr defaultColWidth="0" defaultRowHeight="12" zeroHeight="1" x14ac:dyDescent="0.2"/>
  <cols>
    <col min="1" max="1" width="5.85546875" style="132" customWidth="1"/>
    <col min="2" max="2" width="83.28515625" style="132" customWidth="1"/>
    <col min="3" max="3" width="12.42578125" style="132" customWidth="1"/>
    <col min="4" max="4" width="15.42578125" style="132" customWidth="1"/>
    <col min="5" max="5" width="9.140625" style="132" hidden="1" customWidth="1"/>
    <col min="6" max="16384" width="9.140625" style="132" hidden="1"/>
  </cols>
  <sheetData>
    <row r="1" spans="1:4" ht="12.75" thickBot="1" x14ac:dyDescent="0.25">
      <c r="A1" s="186" t="str">
        <f>PERFIS!C13</f>
        <v>Gerente de infraestrutura de tecnologia da informação</v>
      </c>
      <c r="B1" s="187"/>
      <c r="C1" s="187"/>
      <c r="D1" s="188"/>
    </row>
    <row r="2" spans="1:4" x14ac:dyDescent="0.2">
      <c r="A2" s="135"/>
      <c r="B2" s="135"/>
      <c r="C2" s="135"/>
      <c r="D2" s="135"/>
    </row>
    <row r="3" spans="1:4" x14ac:dyDescent="0.2">
      <c r="A3" s="175" t="s">
        <v>33</v>
      </c>
      <c r="B3" s="176"/>
      <c r="C3" s="176"/>
      <c r="D3" s="177"/>
    </row>
    <row r="4" spans="1:4" x14ac:dyDescent="0.2">
      <c r="A4" s="178" t="s">
        <v>34</v>
      </c>
      <c r="B4" s="179"/>
      <c r="C4" s="179"/>
      <c r="D4" s="180"/>
    </row>
    <row r="5" spans="1:4" x14ac:dyDescent="0.2">
      <c r="A5" s="1">
        <v>1</v>
      </c>
      <c r="B5" s="2" t="s">
        <v>55</v>
      </c>
      <c r="C5" s="3"/>
      <c r="D5" s="1" t="s">
        <v>1</v>
      </c>
    </row>
    <row r="6" spans="1:4" x14ac:dyDescent="0.2">
      <c r="A6" s="4" t="s">
        <v>2</v>
      </c>
      <c r="B6" s="5" t="s">
        <v>56</v>
      </c>
      <c r="C6" s="6">
        <v>1</v>
      </c>
      <c r="D6" s="7">
        <f>_xlfn.XLOOKUP(A1,PERFIS!C3:C37,PERFIS!D3:D37)</f>
        <v>17851.64</v>
      </c>
    </row>
    <row r="7" spans="1:4" x14ac:dyDescent="0.2">
      <c r="A7" s="9" t="s">
        <v>35</v>
      </c>
      <c r="B7" s="10"/>
      <c r="C7" s="11"/>
      <c r="D7" s="12">
        <f>SUM(D6)</f>
        <v>17851.64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36</v>
      </c>
      <c r="B9" s="179"/>
      <c r="C9" s="179"/>
      <c r="D9" s="180"/>
    </row>
    <row r="10" spans="1:4" x14ac:dyDescent="0.2">
      <c r="A10" s="181" t="s">
        <v>132</v>
      </c>
      <c r="B10" s="182"/>
      <c r="C10" s="182"/>
      <c r="D10" s="183"/>
    </row>
    <row r="11" spans="1:4" x14ac:dyDescent="0.2">
      <c r="A11" s="17" t="s">
        <v>9</v>
      </c>
      <c r="B11" s="2" t="s">
        <v>55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57</v>
      </c>
      <c r="C12" s="21">
        <f>COMPOSICAO!D3</f>
        <v>8.3333333333333329E-2</v>
      </c>
      <c r="D12" s="22">
        <f>C12*$D$7</f>
        <v>1487.6366666666665</v>
      </c>
    </row>
    <row r="13" spans="1:4" x14ac:dyDescent="0.2">
      <c r="A13" s="19" t="s">
        <v>3</v>
      </c>
      <c r="B13" s="20" t="s">
        <v>127</v>
      </c>
      <c r="C13" s="21">
        <f>COMPOSICAO!D4</f>
        <v>7.7777777777777779E-2</v>
      </c>
      <c r="D13" s="22">
        <f>C13*$D$7</f>
        <v>1388.4608888888888</v>
      </c>
    </row>
    <row r="14" spans="1:4" x14ac:dyDescent="0.2">
      <c r="A14" s="184" t="s">
        <v>133</v>
      </c>
      <c r="B14" s="185"/>
      <c r="C14" s="23">
        <f>SUM(C12:C13)</f>
        <v>0.16111111111111109</v>
      </c>
      <c r="D14" s="12">
        <f>SUM(D12:D13)</f>
        <v>2876.0975555555551</v>
      </c>
    </row>
    <row r="15" spans="1:4" x14ac:dyDescent="0.2">
      <c r="A15" s="13"/>
      <c r="B15" s="14"/>
      <c r="C15" s="24"/>
      <c r="D15" s="16"/>
    </row>
    <row r="16" spans="1:4" x14ac:dyDescent="0.2">
      <c r="A16" s="200" t="s">
        <v>38</v>
      </c>
      <c r="B16" s="201"/>
      <c r="C16" s="201"/>
      <c r="D16" s="202"/>
    </row>
    <row r="17" spans="1:4" x14ac:dyDescent="0.2">
      <c r="A17" s="17" t="s">
        <v>10</v>
      </c>
      <c r="B17" s="2" t="s">
        <v>55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58</v>
      </c>
      <c r="C18" s="21">
        <v>0.05</v>
      </c>
      <c r="D18" s="22">
        <f>C18*($D$7+$D$14)</f>
        <v>1036.3868777777777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518.19343888888886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621.83212666666668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310.91606333333334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207.27737555555555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124.36642533333334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41.455475111111113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1658.2190044444444</v>
      </c>
    </row>
    <row r="26" spans="1:4" x14ac:dyDescent="0.2">
      <c r="A26" s="198" t="s">
        <v>39</v>
      </c>
      <c r="B26" s="199"/>
      <c r="C26" s="27">
        <f>SUM(C18:C25)</f>
        <v>0.21800000000000003</v>
      </c>
      <c r="D26" s="28">
        <f>SUM(D18:D25)</f>
        <v>4518.6467871111108</v>
      </c>
    </row>
    <row r="27" spans="1:4" x14ac:dyDescent="0.2">
      <c r="A27" s="13"/>
      <c r="B27" s="14"/>
      <c r="C27" s="29"/>
      <c r="D27" s="16"/>
    </row>
    <row r="28" spans="1:4" x14ac:dyDescent="0.2">
      <c r="A28" s="200" t="s">
        <v>40</v>
      </c>
      <c r="B28" s="201"/>
      <c r="C28" s="201"/>
      <c r="D28" s="202"/>
    </row>
    <row r="29" spans="1:4" x14ac:dyDescent="0.2">
      <c r="A29" s="17" t="s">
        <v>19</v>
      </c>
      <c r="B29" s="200" t="s">
        <v>55</v>
      </c>
      <c r="C29" s="202"/>
      <c r="D29" s="17" t="s">
        <v>1</v>
      </c>
    </row>
    <row r="30" spans="1:4" x14ac:dyDescent="0.2">
      <c r="A30" s="189" t="s">
        <v>2</v>
      </c>
      <c r="B30" s="30" t="s">
        <v>59</v>
      </c>
      <c r="C30" s="31"/>
      <c r="D30" s="7">
        <f>COMPOSICAO!D20*2*22</f>
        <v>242</v>
      </c>
    </row>
    <row r="31" spans="1:4" x14ac:dyDescent="0.2">
      <c r="A31" s="190"/>
      <c r="B31" s="30" t="s">
        <v>20</v>
      </c>
      <c r="C31" s="31"/>
      <c r="D31" s="7">
        <f>D6*COMPOSICAO!D21</f>
        <v>1071.0983999999999</v>
      </c>
    </row>
    <row r="32" spans="1:4" x14ac:dyDescent="0.2">
      <c r="A32" s="191"/>
      <c r="B32" s="106" t="s">
        <v>21</v>
      </c>
      <c r="C32" s="107"/>
      <c r="D32" s="39">
        <f>IF(D30-D31&gt;0,D30-D31,0)</f>
        <v>0</v>
      </c>
    </row>
    <row r="33" spans="1:4" x14ac:dyDescent="0.2">
      <c r="A33" s="189" t="s">
        <v>3</v>
      </c>
      <c r="B33" s="30" t="s">
        <v>60</v>
      </c>
      <c r="D33" s="7">
        <f>COMPOSICAO!D23*22</f>
        <v>814</v>
      </c>
    </row>
    <row r="34" spans="1:4" x14ac:dyDescent="0.2">
      <c r="A34" s="190"/>
      <c r="B34" s="30" t="s">
        <v>123</v>
      </c>
      <c r="C34" s="129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122.1</v>
      </c>
    </row>
    <row r="35" spans="1:4" x14ac:dyDescent="0.2">
      <c r="A35" s="191"/>
      <c r="B35" s="106" t="s">
        <v>124</v>
      </c>
      <c r="C35" s="108"/>
      <c r="D35" s="39">
        <f>D33-D34</f>
        <v>691.9</v>
      </c>
    </row>
    <row r="36" spans="1:4" x14ac:dyDescent="0.2">
      <c r="A36" s="4" t="s">
        <v>4</v>
      </c>
      <c r="B36" s="30" t="s">
        <v>109</v>
      </c>
      <c r="C36" s="31"/>
      <c r="D36" s="206">
        <f>COMPOSICAO!D31</f>
        <v>184.85</v>
      </c>
    </row>
    <row r="37" spans="1:4" x14ac:dyDescent="0.2">
      <c r="A37" s="9" t="s">
        <v>41</v>
      </c>
      <c r="B37" s="10"/>
      <c r="C37" s="11"/>
      <c r="D37" s="12">
        <f>SUM(D32,D35,D36)</f>
        <v>876.75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61</v>
      </c>
      <c r="C39" s="33"/>
      <c r="D39" s="17" t="s">
        <v>1</v>
      </c>
    </row>
    <row r="40" spans="1:4" x14ac:dyDescent="0.2">
      <c r="A40" s="4" t="s">
        <v>9</v>
      </c>
      <c r="B40" s="30" t="s">
        <v>62</v>
      </c>
      <c r="C40" s="34"/>
      <c r="D40" s="8">
        <f>D14</f>
        <v>2876.0975555555551</v>
      </c>
    </row>
    <row r="41" spans="1:4" x14ac:dyDescent="0.2">
      <c r="A41" s="4" t="s">
        <v>10</v>
      </c>
      <c r="B41" s="30" t="s">
        <v>63</v>
      </c>
      <c r="C41" s="34"/>
      <c r="D41" s="8">
        <f>D26</f>
        <v>4518.6467871111108</v>
      </c>
    </row>
    <row r="42" spans="1:4" x14ac:dyDescent="0.2">
      <c r="A42" s="4" t="s">
        <v>19</v>
      </c>
      <c r="B42" s="30" t="s">
        <v>64</v>
      </c>
      <c r="C42" s="34"/>
      <c r="D42" s="8">
        <f>D37</f>
        <v>876.75</v>
      </c>
    </row>
    <row r="43" spans="1:4" x14ac:dyDescent="0.2">
      <c r="A43" s="184" t="s">
        <v>42</v>
      </c>
      <c r="B43" s="195"/>
      <c r="C43" s="35"/>
      <c r="D43" s="12">
        <f>SUM(D40:D42)</f>
        <v>8271.494342666665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43</v>
      </c>
      <c r="B45" s="179"/>
      <c r="C45" s="179"/>
      <c r="D45" s="180"/>
    </row>
    <row r="46" spans="1:4" x14ac:dyDescent="0.2">
      <c r="A46" s="17">
        <v>3</v>
      </c>
      <c r="B46" s="2" t="s">
        <v>55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74.381833333333333</v>
      </c>
    </row>
    <row r="48" spans="1:4" x14ac:dyDescent="0.2">
      <c r="A48" s="4" t="s">
        <v>3</v>
      </c>
      <c r="B48" s="30" t="s">
        <v>65</v>
      </c>
      <c r="C48" s="37">
        <f>COMPOSICAO!D35</f>
        <v>3.3333333333333332E-4</v>
      </c>
      <c r="D48" s="22">
        <f>C48*$D$7</f>
        <v>5.950546666666666</v>
      </c>
    </row>
    <row r="49" spans="1:4" x14ac:dyDescent="0.2">
      <c r="A49" s="19" t="s">
        <v>4</v>
      </c>
      <c r="B49" s="20" t="s">
        <v>66</v>
      </c>
      <c r="C49" s="37">
        <f>COMPOSICAO!D36</f>
        <v>3.4399999999999993E-2</v>
      </c>
      <c r="D49" s="22">
        <f t="shared" ref="D49:D52" si="1">C49*$D$7</f>
        <v>614.09641599999986</v>
      </c>
    </row>
    <row r="50" spans="1:4" x14ac:dyDescent="0.2">
      <c r="A50" s="4" t="s">
        <v>5</v>
      </c>
      <c r="B50" s="30" t="s">
        <v>67</v>
      </c>
      <c r="C50" s="37">
        <f>COMPOSICAO!D37</f>
        <v>1.2444444444444444E-2</v>
      </c>
      <c r="D50" s="22">
        <f t="shared" si="1"/>
        <v>222.15374222222221</v>
      </c>
    </row>
    <row r="51" spans="1:4" x14ac:dyDescent="0.2">
      <c r="A51" s="4" t="s">
        <v>6</v>
      </c>
      <c r="B51" s="30" t="s">
        <v>68</v>
      </c>
      <c r="C51" s="37">
        <f>COMPOSICAO!D38</f>
        <v>4.5631999999999999E-3</v>
      </c>
      <c r="D51" s="22">
        <f t="shared" si="1"/>
        <v>81.460603647999989</v>
      </c>
    </row>
    <row r="52" spans="1:4" x14ac:dyDescent="0.2">
      <c r="A52" s="4" t="s">
        <v>7</v>
      </c>
      <c r="B52" s="30" t="s">
        <v>69</v>
      </c>
      <c r="C52" s="37">
        <f>COMPOSICAO!D39</f>
        <v>3.9680000000000005E-4</v>
      </c>
      <c r="D52" s="22">
        <f t="shared" si="1"/>
        <v>7.0835307520000006</v>
      </c>
    </row>
    <row r="53" spans="1:4" x14ac:dyDescent="0.2">
      <c r="A53" s="196" t="s">
        <v>44</v>
      </c>
      <c r="B53" s="197"/>
      <c r="C53" s="38">
        <f>SUM(C47:C52)</f>
        <v>5.6304444444444435E-2</v>
      </c>
      <c r="D53" s="39">
        <f>SUM(D47:D52)</f>
        <v>1005.1266726222221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45</v>
      </c>
      <c r="B55" s="179"/>
      <c r="C55" s="179"/>
      <c r="D55" s="180"/>
    </row>
    <row r="56" spans="1:4" x14ac:dyDescent="0.2">
      <c r="A56" s="17">
        <v>4</v>
      </c>
      <c r="B56" s="2" t="s">
        <v>55</v>
      </c>
      <c r="C56" s="36" t="s">
        <v>0</v>
      </c>
      <c r="D56" s="17" t="s">
        <v>1</v>
      </c>
    </row>
    <row r="57" spans="1:4" x14ac:dyDescent="0.2">
      <c r="A57" s="196" t="s">
        <v>46</v>
      </c>
      <c r="B57" s="197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47</v>
      </c>
      <c r="B59" s="179"/>
      <c r="C59" s="179"/>
      <c r="D59" s="180"/>
    </row>
    <row r="60" spans="1:4" x14ac:dyDescent="0.2">
      <c r="A60" s="17">
        <v>5</v>
      </c>
      <c r="B60" s="43" t="s">
        <v>55</v>
      </c>
      <c r="C60" s="44"/>
      <c r="D60" s="45" t="s">
        <v>1</v>
      </c>
    </row>
    <row r="61" spans="1:4" x14ac:dyDescent="0.2">
      <c r="A61" s="9" t="s">
        <v>48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49</v>
      </c>
      <c r="B63" s="179"/>
      <c r="C63" s="179"/>
      <c r="D63" s="180"/>
    </row>
    <row r="64" spans="1:4" x14ac:dyDescent="0.2">
      <c r="A64" s="17">
        <v>6</v>
      </c>
      <c r="B64" s="2" t="s">
        <v>55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70</v>
      </c>
      <c r="C65" s="53">
        <f>COMPOSICAO!D44</f>
        <v>0.05</v>
      </c>
      <c r="D65" s="12">
        <f>C65*$D$81</f>
        <v>1356.4130507644445</v>
      </c>
    </row>
    <row r="66" spans="1:4" x14ac:dyDescent="0.2">
      <c r="A66" s="51" t="s">
        <v>3</v>
      </c>
      <c r="B66" s="52" t="s">
        <v>71</v>
      </c>
      <c r="C66" s="53">
        <f>COMPOSICAO!D45</f>
        <v>0.1</v>
      </c>
      <c r="D66" s="12">
        <f>C66*($D$81+$D$65)</f>
        <v>2848.4674066053335</v>
      </c>
    </row>
    <row r="67" spans="1:4" x14ac:dyDescent="0.2">
      <c r="A67" s="51" t="s">
        <v>4</v>
      </c>
      <c r="B67" s="52" t="s">
        <v>72</v>
      </c>
      <c r="C67" s="53">
        <f>COMPOSICAO!D46</f>
        <v>9.2499999999999999E-2</v>
      </c>
      <c r="D67" s="12">
        <f>((D65+D66+D81)/(1-C67))-(D65+D66+D81)</f>
        <v>3193.7361831635571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224.42470476284444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1035.8063296746666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690.53755311644443</v>
      </c>
    </row>
    <row r="71" spans="1:4" x14ac:dyDescent="0.2">
      <c r="A71" s="4" t="s">
        <v>29</v>
      </c>
      <c r="B71" s="131" t="s">
        <v>125</v>
      </c>
      <c r="C71" s="37">
        <f>COMPOSICAO!D50</f>
        <v>3.5999999999999997E-2</v>
      </c>
      <c r="D71" s="12">
        <f t="shared" si="2"/>
        <v>1242.9675956096</v>
      </c>
    </row>
    <row r="72" spans="1:4" x14ac:dyDescent="0.2">
      <c r="A72" s="184" t="s">
        <v>50</v>
      </c>
      <c r="B72" s="185"/>
      <c r="C72" s="55">
        <f>SUM(C65:C67)</f>
        <v>0.24250000000000002</v>
      </c>
      <c r="D72" s="12">
        <f>SUM(D65:D67)</f>
        <v>7398.6166405333352</v>
      </c>
    </row>
    <row r="73" spans="1:4" x14ac:dyDescent="0.2">
      <c r="A73" s="13"/>
      <c r="B73" s="14"/>
      <c r="C73" s="15"/>
      <c r="D73" s="16"/>
    </row>
    <row r="74" spans="1:4" x14ac:dyDescent="0.2">
      <c r="A74" s="192" t="s">
        <v>51</v>
      </c>
      <c r="B74" s="193"/>
      <c r="C74" s="193"/>
      <c r="D74" s="194"/>
    </row>
    <row r="75" spans="1:4" x14ac:dyDescent="0.2">
      <c r="A75" s="26" t="s">
        <v>52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73</v>
      </c>
      <c r="C76" s="58"/>
      <c r="D76" s="8">
        <f>D7</f>
        <v>17851.64</v>
      </c>
    </row>
    <row r="77" spans="1:4" x14ac:dyDescent="0.2">
      <c r="A77" s="4">
        <v>2</v>
      </c>
      <c r="B77" s="46" t="s">
        <v>74</v>
      </c>
      <c r="C77" s="58"/>
      <c r="D77" s="8">
        <f>D43</f>
        <v>8271.494342666665</v>
      </c>
    </row>
    <row r="78" spans="1:4" x14ac:dyDescent="0.2">
      <c r="A78" s="4">
        <v>3</v>
      </c>
      <c r="B78" s="46" t="s">
        <v>75</v>
      </c>
      <c r="C78" s="58"/>
      <c r="D78" s="8">
        <f>D53</f>
        <v>1005.1266726222221</v>
      </c>
    </row>
    <row r="79" spans="1:4" x14ac:dyDescent="0.2">
      <c r="A79" s="4">
        <v>4</v>
      </c>
      <c r="B79" s="46" t="s">
        <v>76</v>
      </c>
      <c r="C79" s="58"/>
      <c r="D79" s="8">
        <v>0</v>
      </c>
    </row>
    <row r="80" spans="1:4" x14ac:dyDescent="0.2">
      <c r="A80" s="4">
        <v>5</v>
      </c>
      <c r="B80" s="46" t="s">
        <v>77</v>
      </c>
      <c r="C80" s="58"/>
      <c r="D80" s="8">
        <v>0</v>
      </c>
    </row>
    <row r="81" spans="1:4" x14ac:dyDescent="0.2">
      <c r="A81" s="59" t="s">
        <v>53</v>
      </c>
      <c r="B81" s="10"/>
      <c r="C81" s="11"/>
      <c r="D81" s="12">
        <f>SUM(D76:D80)</f>
        <v>27128.261015288888</v>
      </c>
    </row>
    <row r="82" spans="1:4" x14ac:dyDescent="0.2">
      <c r="A82" s="4">
        <v>6</v>
      </c>
      <c r="B82" s="46" t="s">
        <v>78</v>
      </c>
      <c r="C82" s="58"/>
      <c r="D82" s="8">
        <f>D72</f>
        <v>7398.6166405333352</v>
      </c>
    </row>
    <row r="83" spans="1:4" x14ac:dyDescent="0.2">
      <c r="A83" s="184" t="s">
        <v>54</v>
      </c>
      <c r="B83" s="195"/>
      <c r="C83" s="185"/>
      <c r="D83" s="60">
        <f>SUM(D81:D82)</f>
        <v>34526.877655822223</v>
      </c>
    </row>
    <row r="84" spans="1:4" x14ac:dyDescent="0.2">
      <c r="C84" s="133" t="s">
        <v>129</v>
      </c>
      <c r="D84" s="134">
        <f>ROUNDUP(D83/D76,2)</f>
        <v>1.94</v>
      </c>
    </row>
    <row r="85" spans="1:4" x14ac:dyDescent="0.2"/>
    <row r="86" spans="1:4" hidden="1" x14ac:dyDescent="0.2">
      <c r="D86" s="136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24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D3A4EC-A57C-4CDA-B146-422BFEDB92D2}">
  <sheetPr codeName="Planilha14"/>
  <dimension ref="A1:D86"/>
  <sheetViews>
    <sheetView zoomScaleNormal="100" workbookViewId="0">
      <selection activeCell="F44" sqref="F44:F45"/>
    </sheetView>
  </sheetViews>
  <sheetFormatPr defaultColWidth="0" defaultRowHeight="12" zeroHeight="1" x14ac:dyDescent="0.2"/>
  <cols>
    <col min="1" max="1" width="5.85546875" style="132" customWidth="1"/>
    <col min="2" max="2" width="83.28515625" style="132" customWidth="1"/>
    <col min="3" max="3" width="12.42578125" style="132" customWidth="1"/>
    <col min="4" max="4" width="15.42578125" style="132" customWidth="1"/>
    <col min="5" max="5" width="9.140625" style="132" hidden="1" customWidth="1"/>
    <col min="6" max="16384" width="9.140625" style="132" hidden="1"/>
  </cols>
  <sheetData>
    <row r="1" spans="1:4" ht="12.75" thickBot="1" x14ac:dyDescent="0.25">
      <c r="A1" s="186" t="str">
        <f>PERFIS!C14</f>
        <v>Administrador de banco de dados - Júnior</v>
      </c>
      <c r="B1" s="187"/>
      <c r="C1" s="187"/>
      <c r="D1" s="188"/>
    </row>
    <row r="2" spans="1:4" x14ac:dyDescent="0.2">
      <c r="A2" s="135"/>
      <c r="B2" s="135"/>
      <c r="C2" s="135"/>
      <c r="D2" s="135"/>
    </row>
    <row r="3" spans="1:4" x14ac:dyDescent="0.2">
      <c r="A3" s="175" t="s">
        <v>33</v>
      </c>
      <c r="B3" s="176"/>
      <c r="C3" s="176"/>
      <c r="D3" s="177"/>
    </row>
    <row r="4" spans="1:4" x14ac:dyDescent="0.2">
      <c r="A4" s="178" t="s">
        <v>34</v>
      </c>
      <c r="B4" s="179"/>
      <c r="C4" s="179"/>
      <c r="D4" s="180"/>
    </row>
    <row r="5" spans="1:4" x14ac:dyDescent="0.2">
      <c r="A5" s="1">
        <v>1</v>
      </c>
      <c r="B5" s="2" t="s">
        <v>55</v>
      </c>
      <c r="C5" s="3"/>
      <c r="D5" s="1" t="s">
        <v>1</v>
      </c>
    </row>
    <row r="6" spans="1:4" x14ac:dyDescent="0.2">
      <c r="A6" s="4" t="s">
        <v>2</v>
      </c>
      <c r="B6" s="5" t="s">
        <v>56</v>
      </c>
      <c r="C6" s="6">
        <v>1</v>
      </c>
      <c r="D6" s="7">
        <f>_xlfn.XLOOKUP(A1,PERFIS!C3:C37,PERFIS!D3:D37)</f>
        <v>4625.1033333333326</v>
      </c>
    </row>
    <row r="7" spans="1:4" x14ac:dyDescent="0.2">
      <c r="A7" s="9" t="s">
        <v>35</v>
      </c>
      <c r="B7" s="10"/>
      <c r="C7" s="11"/>
      <c r="D7" s="12">
        <f>SUM(D6)</f>
        <v>4625.1033333333326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36</v>
      </c>
      <c r="B9" s="179"/>
      <c r="C9" s="179"/>
      <c r="D9" s="180"/>
    </row>
    <row r="10" spans="1:4" x14ac:dyDescent="0.2">
      <c r="A10" s="181" t="s">
        <v>132</v>
      </c>
      <c r="B10" s="182"/>
      <c r="C10" s="182"/>
      <c r="D10" s="183"/>
    </row>
    <row r="11" spans="1:4" x14ac:dyDescent="0.2">
      <c r="A11" s="17" t="s">
        <v>9</v>
      </c>
      <c r="B11" s="2" t="s">
        <v>55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57</v>
      </c>
      <c r="C12" s="21">
        <f>COMPOSICAO!D3</f>
        <v>8.3333333333333329E-2</v>
      </c>
      <c r="D12" s="22">
        <f>C12*$D$7</f>
        <v>385.42527777777769</v>
      </c>
    </row>
    <row r="13" spans="1:4" x14ac:dyDescent="0.2">
      <c r="A13" s="19" t="s">
        <v>3</v>
      </c>
      <c r="B13" s="20" t="s">
        <v>127</v>
      </c>
      <c r="C13" s="21">
        <f>COMPOSICAO!D4</f>
        <v>7.7777777777777779E-2</v>
      </c>
      <c r="D13" s="22">
        <f>C13*$D$7</f>
        <v>359.73025925925919</v>
      </c>
    </row>
    <row r="14" spans="1:4" x14ac:dyDescent="0.2">
      <c r="A14" s="184" t="s">
        <v>133</v>
      </c>
      <c r="B14" s="185"/>
      <c r="C14" s="23">
        <f>SUM(C12:C13)</f>
        <v>0.16111111111111109</v>
      </c>
      <c r="D14" s="12">
        <f>SUM(D12:D13)</f>
        <v>745.15553703703688</v>
      </c>
    </row>
    <row r="15" spans="1:4" x14ac:dyDescent="0.2">
      <c r="A15" s="13"/>
      <c r="B15" s="14"/>
      <c r="C15" s="24"/>
      <c r="D15" s="16"/>
    </row>
    <row r="16" spans="1:4" x14ac:dyDescent="0.2">
      <c r="A16" s="200" t="s">
        <v>38</v>
      </c>
      <c r="B16" s="201"/>
      <c r="C16" s="201"/>
      <c r="D16" s="202"/>
    </row>
    <row r="17" spans="1:4" x14ac:dyDescent="0.2">
      <c r="A17" s="17" t="s">
        <v>10</v>
      </c>
      <c r="B17" s="2" t="s">
        <v>55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58</v>
      </c>
      <c r="C18" s="21">
        <v>0.05</v>
      </c>
      <c r="D18" s="22">
        <f>C18*($D$7+$D$14)</f>
        <v>268.51294351851851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134.25647175925926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161.10776611111109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80.553883055555545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53.702588703703697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32.221553222222219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10.740517740740739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429.62070962962957</v>
      </c>
    </row>
    <row r="26" spans="1:4" x14ac:dyDescent="0.2">
      <c r="A26" s="198" t="s">
        <v>39</v>
      </c>
      <c r="B26" s="199"/>
      <c r="C26" s="27">
        <f>SUM(C18:C25)</f>
        <v>0.21800000000000003</v>
      </c>
      <c r="D26" s="28">
        <f>SUM(D18:D25)</f>
        <v>1170.7164337407407</v>
      </c>
    </row>
    <row r="27" spans="1:4" x14ac:dyDescent="0.2">
      <c r="A27" s="13"/>
      <c r="B27" s="14"/>
      <c r="C27" s="29"/>
      <c r="D27" s="16"/>
    </row>
    <row r="28" spans="1:4" x14ac:dyDescent="0.2">
      <c r="A28" s="200" t="s">
        <v>40</v>
      </c>
      <c r="B28" s="201"/>
      <c r="C28" s="201"/>
      <c r="D28" s="202"/>
    </row>
    <row r="29" spans="1:4" x14ac:dyDescent="0.2">
      <c r="A29" s="17" t="s">
        <v>19</v>
      </c>
      <c r="B29" s="200" t="s">
        <v>55</v>
      </c>
      <c r="C29" s="202"/>
      <c r="D29" s="17" t="s">
        <v>1</v>
      </c>
    </row>
    <row r="30" spans="1:4" x14ac:dyDescent="0.2">
      <c r="A30" s="189" t="s">
        <v>2</v>
      </c>
      <c r="B30" s="30" t="s">
        <v>59</v>
      </c>
      <c r="C30" s="31"/>
      <c r="D30" s="7">
        <f>COMPOSICAO!D20*2*22</f>
        <v>242</v>
      </c>
    </row>
    <row r="31" spans="1:4" x14ac:dyDescent="0.2">
      <c r="A31" s="190"/>
      <c r="B31" s="30" t="s">
        <v>20</v>
      </c>
      <c r="C31" s="31"/>
      <c r="D31" s="7">
        <f>D6*COMPOSICAO!D21</f>
        <v>277.50619999999992</v>
      </c>
    </row>
    <row r="32" spans="1:4" x14ac:dyDescent="0.2">
      <c r="A32" s="191"/>
      <c r="B32" s="106" t="s">
        <v>21</v>
      </c>
      <c r="C32" s="107"/>
      <c r="D32" s="39">
        <f>IF(D30-D31&gt;0,D30-D31,0)</f>
        <v>0</v>
      </c>
    </row>
    <row r="33" spans="1:4" x14ac:dyDescent="0.2">
      <c r="A33" s="189" t="s">
        <v>3</v>
      </c>
      <c r="B33" s="30" t="s">
        <v>60</v>
      </c>
      <c r="D33" s="7">
        <f>COMPOSICAO!D23*22</f>
        <v>814</v>
      </c>
    </row>
    <row r="34" spans="1:4" x14ac:dyDescent="0.2">
      <c r="A34" s="190"/>
      <c r="B34" s="30" t="s">
        <v>123</v>
      </c>
      <c r="C34" s="129" cm="1">
        <f t="array" ref="C34">_xlfn.IFS(D6&lt;2407,COMPOSICAO!D25,D6&lt;4073.39,COMPOSICAO!D26,D6&lt;5924.92,COMPOSICAO!D27,D6&lt;7406.17,COMPOSICAO!D28,D6&lt;9072.58,COMPOSICAO!D29,D6&gt;9072.59,COMPOSICAO!D30)</f>
        <v>5.62E-2</v>
      </c>
      <c r="D34" s="7">
        <f>D33*C34</f>
        <v>45.7468</v>
      </c>
    </row>
    <row r="35" spans="1:4" x14ac:dyDescent="0.2">
      <c r="A35" s="191"/>
      <c r="B35" s="106" t="s">
        <v>124</v>
      </c>
      <c r="C35" s="108"/>
      <c r="D35" s="39">
        <f>D33-D34</f>
        <v>768.25319999999999</v>
      </c>
    </row>
    <row r="36" spans="1:4" x14ac:dyDescent="0.2">
      <c r="A36" s="4" t="s">
        <v>4</v>
      </c>
      <c r="B36" s="30" t="s">
        <v>109</v>
      </c>
      <c r="C36" s="31"/>
      <c r="D36" s="206">
        <f>COMPOSICAO!D31</f>
        <v>184.85</v>
      </c>
    </row>
    <row r="37" spans="1:4" x14ac:dyDescent="0.2">
      <c r="A37" s="9" t="s">
        <v>41</v>
      </c>
      <c r="B37" s="10"/>
      <c r="C37" s="11"/>
      <c r="D37" s="12">
        <f>SUM(D32,D35,D36)</f>
        <v>953.10320000000002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61</v>
      </c>
      <c r="C39" s="33"/>
      <c r="D39" s="17" t="s">
        <v>1</v>
      </c>
    </row>
    <row r="40" spans="1:4" x14ac:dyDescent="0.2">
      <c r="A40" s="4" t="s">
        <v>9</v>
      </c>
      <c r="B40" s="30" t="s">
        <v>62</v>
      </c>
      <c r="C40" s="34"/>
      <c r="D40" s="8">
        <f>D14</f>
        <v>745.15553703703688</v>
      </c>
    </row>
    <row r="41" spans="1:4" x14ac:dyDescent="0.2">
      <c r="A41" s="4" t="s">
        <v>10</v>
      </c>
      <c r="B41" s="30" t="s">
        <v>63</v>
      </c>
      <c r="C41" s="34"/>
      <c r="D41" s="8">
        <f>D26</f>
        <v>1170.7164337407407</v>
      </c>
    </row>
    <row r="42" spans="1:4" x14ac:dyDescent="0.2">
      <c r="A42" s="4" t="s">
        <v>19</v>
      </c>
      <c r="B42" s="30" t="s">
        <v>64</v>
      </c>
      <c r="C42" s="34"/>
      <c r="D42" s="8">
        <f>D37</f>
        <v>953.10320000000002</v>
      </c>
    </row>
    <row r="43" spans="1:4" x14ac:dyDescent="0.2">
      <c r="A43" s="184" t="s">
        <v>42</v>
      </c>
      <c r="B43" s="195"/>
      <c r="C43" s="35"/>
      <c r="D43" s="12">
        <f>SUM(D40:D42)</f>
        <v>2868.9751707777777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43</v>
      </c>
      <c r="B45" s="179"/>
      <c r="C45" s="179"/>
      <c r="D45" s="180"/>
    </row>
    <row r="46" spans="1:4" x14ac:dyDescent="0.2">
      <c r="A46" s="17">
        <v>3</v>
      </c>
      <c r="B46" s="2" t="s">
        <v>55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19.271263888888885</v>
      </c>
    </row>
    <row r="48" spans="1:4" x14ac:dyDescent="0.2">
      <c r="A48" s="4" t="s">
        <v>3</v>
      </c>
      <c r="B48" s="30" t="s">
        <v>65</v>
      </c>
      <c r="C48" s="37">
        <f>COMPOSICAO!D35</f>
        <v>3.3333333333333332E-4</v>
      </c>
      <c r="D48" s="22">
        <f>C48*$D$7</f>
        <v>1.5417011111111107</v>
      </c>
    </row>
    <row r="49" spans="1:4" x14ac:dyDescent="0.2">
      <c r="A49" s="19" t="s">
        <v>4</v>
      </c>
      <c r="B49" s="20" t="s">
        <v>66</v>
      </c>
      <c r="C49" s="37">
        <f>COMPOSICAO!D36</f>
        <v>3.4399999999999993E-2</v>
      </c>
      <c r="D49" s="22">
        <f t="shared" ref="D49:D52" si="1">C49*$D$7</f>
        <v>159.10355466666661</v>
      </c>
    </row>
    <row r="50" spans="1:4" x14ac:dyDescent="0.2">
      <c r="A50" s="4" t="s">
        <v>5</v>
      </c>
      <c r="B50" s="30" t="s">
        <v>67</v>
      </c>
      <c r="C50" s="37">
        <f>COMPOSICAO!D37</f>
        <v>1.2444444444444444E-2</v>
      </c>
      <c r="D50" s="22">
        <f t="shared" si="1"/>
        <v>57.55684148148147</v>
      </c>
    </row>
    <row r="51" spans="1:4" x14ac:dyDescent="0.2">
      <c r="A51" s="4" t="s">
        <v>6</v>
      </c>
      <c r="B51" s="30" t="s">
        <v>68</v>
      </c>
      <c r="C51" s="37">
        <f>COMPOSICAO!D38</f>
        <v>4.5631999999999999E-3</v>
      </c>
      <c r="D51" s="22">
        <f t="shared" si="1"/>
        <v>21.105271530666663</v>
      </c>
    </row>
    <row r="52" spans="1:4" x14ac:dyDescent="0.2">
      <c r="A52" s="4" t="s">
        <v>7</v>
      </c>
      <c r="B52" s="30" t="s">
        <v>69</v>
      </c>
      <c r="C52" s="37">
        <f>COMPOSICAO!D39</f>
        <v>3.9680000000000005E-4</v>
      </c>
      <c r="D52" s="22">
        <f t="shared" si="1"/>
        <v>1.8352410026666666</v>
      </c>
    </row>
    <row r="53" spans="1:4" x14ac:dyDescent="0.2">
      <c r="A53" s="196" t="s">
        <v>44</v>
      </c>
      <c r="B53" s="197"/>
      <c r="C53" s="38">
        <f>SUM(C47:C52)</f>
        <v>5.6304444444444435E-2</v>
      </c>
      <c r="D53" s="39">
        <f>SUM(D47:D52)</f>
        <v>260.41387368148139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45</v>
      </c>
      <c r="B55" s="179"/>
      <c r="C55" s="179"/>
      <c r="D55" s="180"/>
    </row>
    <row r="56" spans="1:4" x14ac:dyDescent="0.2">
      <c r="A56" s="17">
        <v>4</v>
      </c>
      <c r="B56" s="2" t="s">
        <v>55</v>
      </c>
      <c r="C56" s="36" t="s">
        <v>0</v>
      </c>
      <c r="D56" s="17" t="s">
        <v>1</v>
      </c>
    </row>
    <row r="57" spans="1:4" x14ac:dyDescent="0.2">
      <c r="A57" s="196" t="s">
        <v>46</v>
      </c>
      <c r="B57" s="197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47</v>
      </c>
      <c r="B59" s="179"/>
      <c r="C59" s="179"/>
      <c r="D59" s="180"/>
    </row>
    <row r="60" spans="1:4" x14ac:dyDescent="0.2">
      <c r="A60" s="17">
        <v>5</v>
      </c>
      <c r="B60" s="43" t="s">
        <v>55</v>
      </c>
      <c r="C60" s="44"/>
      <c r="D60" s="45" t="s">
        <v>1</v>
      </c>
    </row>
    <row r="61" spans="1:4" x14ac:dyDescent="0.2">
      <c r="A61" s="9" t="s">
        <v>48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49</v>
      </c>
      <c r="B63" s="179"/>
      <c r="C63" s="179"/>
      <c r="D63" s="180"/>
    </row>
    <row r="64" spans="1:4" x14ac:dyDescent="0.2">
      <c r="A64" s="17">
        <v>6</v>
      </c>
      <c r="B64" s="2" t="s">
        <v>55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70</v>
      </c>
      <c r="C65" s="53">
        <f>COMPOSICAO!D44</f>
        <v>0.05</v>
      </c>
      <c r="D65" s="12">
        <f>C65*$D$81</f>
        <v>387.7246188896296</v>
      </c>
    </row>
    <row r="66" spans="1:4" x14ac:dyDescent="0.2">
      <c r="A66" s="51" t="s">
        <v>3</v>
      </c>
      <c r="B66" s="52" t="s">
        <v>71</v>
      </c>
      <c r="C66" s="53">
        <f>COMPOSICAO!D45</f>
        <v>0.1</v>
      </c>
      <c r="D66" s="12">
        <f>C66*($D$81+$D$65)</f>
        <v>814.22169966822219</v>
      </c>
    </row>
    <row r="67" spans="1:4" x14ac:dyDescent="0.2">
      <c r="A67" s="51" t="s">
        <v>4</v>
      </c>
      <c r="B67" s="52" t="s">
        <v>72</v>
      </c>
      <c r="C67" s="53">
        <f>COMPOSICAO!D46</f>
        <v>9.2499999999999999E-2</v>
      </c>
      <c r="D67" s="12">
        <f>((D65+D66+D81)/(1-C67))-(D65+D66+D81)</f>
        <v>912.91523902194604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64.150800579920528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296.08061806117166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197.38707870744781</v>
      </c>
    </row>
    <row r="71" spans="1:4" x14ac:dyDescent="0.2">
      <c r="A71" s="4" t="s">
        <v>29</v>
      </c>
      <c r="B71" s="131" t="s">
        <v>125</v>
      </c>
      <c r="C71" s="37">
        <f>COMPOSICAO!D50</f>
        <v>3.5999999999999997E-2</v>
      </c>
      <c r="D71" s="12">
        <f t="shared" si="2"/>
        <v>355.29674167340602</v>
      </c>
    </row>
    <row r="72" spans="1:4" x14ac:dyDescent="0.2">
      <c r="A72" s="184" t="s">
        <v>50</v>
      </c>
      <c r="B72" s="185"/>
      <c r="C72" s="55">
        <f>SUM(C65:C67)</f>
        <v>0.24250000000000002</v>
      </c>
      <c r="D72" s="12">
        <f>SUM(D65:D67)</f>
        <v>2114.8615575797976</v>
      </c>
    </row>
    <row r="73" spans="1:4" x14ac:dyDescent="0.2">
      <c r="A73" s="13"/>
      <c r="B73" s="14"/>
      <c r="C73" s="15"/>
      <c r="D73" s="16"/>
    </row>
    <row r="74" spans="1:4" x14ac:dyDescent="0.2">
      <c r="A74" s="192" t="s">
        <v>51</v>
      </c>
      <c r="B74" s="193"/>
      <c r="C74" s="193"/>
      <c r="D74" s="194"/>
    </row>
    <row r="75" spans="1:4" x14ac:dyDescent="0.2">
      <c r="A75" s="26" t="s">
        <v>52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73</v>
      </c>
      <c r="C76" s="58"/>
      <c r="D76" s="8">
        <f>D7</f>
        <v>4625.1033333333326</v>
      </c>
    </row>
    <row r="77" spans="1:4" x14ac:dyDescent="0.2">
      <c r="A77" s="4">
        <v>2</v>
      </c>
      <c r="B77" s="46" t="s">
        <v>74</v>
      </c>
      <c r="C77" s="58"/>
      <c r="D77" s="8">
        <f>D43</f>
        <v>2868.9751707777777</v>
      </c>
    </row>
    <row r="78" spans="1:4" x14ac:dyDescent="0.2">
      <c r="A78" s="4">
        <v>3</v>
      </c>
      <c r="B78" s="46" t="s">
        <v>75</v>
      </c>
      <c r="C78" s="58"/>
      <c r="D78" s="8">
        <f>D53</f>
        <v>260.41387368148139</v>
      </c>
    </row>
    <row r="79" spans="1:4" x14ac:dyDescent="0.2">
      <c r="A79" s="4">
        <v>4</v>
      </c>
      <c r="B79" s="46" t="s">
        <v>76</v>
      </c>
      <c r="C79" s="58"/>
      <c r="D79" s="8">
        <v>0</v>
      </c>
    </row>
    <row r="80" spans="1:4" x14ac:dyDescent="0.2">
      <c r="A80" s="4">
        <v>5</v>
      </c>
      <c r="B80" s="46" t="s">
        <v>77</v>
      </c>
      <c r="C80" s="58"/>
      <c r="D80" s="8">
        <v>0</v>
      </c>
    </row>
    <row r="81" spans="1:4" x14ac:dyDescent="0.2">
      <c r="A81" s="59" t="s">
        <v>53</v>
      </c>
      <c r="B81" s="10"/>
      <c r="C81" s="11"/>
      <c r="D81" s="12">
        <f>SUM(D76:D80)</f>
        <v>7754.4923777925915</v>
      </c>
    </row>
    <row r="82" spans="1:4" x14ac:dyDescent="0.2">
      <c r="A82" s="4">
        <v>6</v>
      </c>
      <c r="B82" s="46" t="s">
        <v>78</v>
      </c>
      <c r="C82" s="58"/>
      <c r="D82" s="8">
        <f>D72</f>
        <v>2114.8615575797976</v>
      </c>
    </row>
    <row r="83" spans="1:4" x14ac:dyDescent="0.2">
      <c r="A83" s="184" t="s">
        <v>54</v>
      </c>
      <c r="B83" s="195"/>
      <c r="C83" s="185"/>
      <c r="D83" s="60">
        <f>SUM(D81:D82)</f>
        <v>9869.35393537239</v>
      </c>
    </row>
    <row r="84" spans="1:4" x14ac:dyDescent="0.2">
      <c r="C84" s="133" t="s">
        <v>129</v>
      </c>
      <c r="D84" s="134">
        <f>ROUNDUP(D83/D76,2)</f>
        <v>2.1399999999999997</v>
      </c>
    </row>
    <row r="85" spans="1:4" x14ac:dyDescent="0.2"/>
    <row r="86" spans="1:4" hidden="1" x14ac:dyDescent="0.2">
      <c r="D86" s="136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23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44DA17-EC3C-4F80-8844-0A3A8D859B8F}">
  <sheetPr codeName="Planilha15"/>
  <dimension ref="A1:D86"/>
  <sheetViews>
    <sheetView zoomScaleNormal="100" workbookViewId="0">
      <selection activeCell="F44" sqref="F44:F45"/>
    </sheetView>
  </sheetViews>
  <sheetFormatPr defaultColWidth="0" defaultRowHeight="12" zeroHeight="1" x14ac:dyDescent="0.2"/>
  <cols>
    <col min="1" max="1" width="5.85546875" style="132" customWidth="1"/>
    <col min="2" max="2" width="83.28515625" style="132" customWidth="1"/>
    <col min="3" max="3" width="12.42578125" style="132" customWidth="1"/>
    <col min="4" max="4" width="15.42578125" style="132" customWidth="1"/>
    <col min="5" max="5" width="9.140625" style="132" hidden="1" customWidth="1"/>
    <col min="6" max="16384" width="9.140625" style="132" hidden="1"/>
  </cols>
  <sheetData>
    <row r="1" spans="1:4" ht="12.75" thickBot="1" x14ac:dyDescent="0.25">
      <c r="A1" s="186" t="str">
        <f>PERFIS!C15</f>
        <v>Administrador de banco de dados - Pleno</v>
      </c>
      <c r="B1" s="187"/>
      <c r="C1" s="187"/>
      <c r="D1" s="188"/>
    </row>
    <row r="2" spans="1:4" x14ac:dyDescent="0.2">
      <c r="A2" s="135"/>
      <c r="B2" s="135"/>
      <c r="C2" s="135"/>
      <c r="D2" s="135"/>
    </row>
    <row r="3" spans="1:4" x14ac:dyDescent="0.2">
      <c r="A3" s="175" t="s">
        <v>33</v>
      </c>
      <c r="B3" s="176"/>
      <c r="C3" s="176"/>
      <c r="D3" s="177"/>
    </row>
    <row r="4" spans="1:4" x14ac:dyDescent="0.2">
      <c r="A4" s="178" t="s">
        <v>34</v>
      </c>
      <c r="B4" s="179"/>
      <c r="C4" s="179"/>
      <c r="D4" s="180"/>
    </row>
    <row r="5" spans="1:4" x14ac:dyDescent="0.2">
      <c r="A5" s="1">
        <v>1</v>
      </c>
      <c r="B5" s="2" t="s">
        <v>55</v>
      </c>
      <c r="C5" s="3"/>
      <c r="D5" s="1" t="s">
        <v>1</v>
      </c>
    </row>
    <row r="6" spans="1:4" x14ac:dyDescent="0.2">
      <c r="A6" s="4" t="s">
        <v>2</v>
      </c>
      <c r="B6" s="5" t="s">
        <v>56</v>
      </c>
      <c r="C6" s="6">
        <v>1</v>
      </c>
      <c r="D6" s="7">
        <f>_xlfn.XLOOKUP(A1,PERFIS!C3:C37,PERFIS!D3:D37)</f>
        <v>6700.63</v>
      </c>
    </row>
    <row r="7" spans="1:4" x14ac:dyDescent="0.2">
      <c r="A7" s="9" t="s">
        <v>35</v>
      </c>
      <c r="B7" s="10"/>
      <c r="C7" s="11"/>
      <c r="D7" s="12">
        <f>SUM(D6)</f>
        <v>6700.63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36</v>
      </c>
      <c r="B9" s="179"/>
      <c r="C9" s="179"/>
      <c r="D9" s="180"/>
    </row>
    <row r="10" spans="1:4" x14ac:dyDescent="0.2">
      <c r="A10" s="181" t="s">
        <v>132</v>
      </c>
      <c r="B10" s="182"/>
      <c r="C10" s="182"/>
      <c r="D10" s="183"/>
    </row>
    <row r="11" spans="1:4" x14ac:dyDescent="0.2">
      <c r="A11" s="17" t="s">
        <v>9</v>
      </c>
      <c r="B11" s="2" t="s">
        <v>55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57</v>
      </c>
      <c r="C12" s="21">
        <f>COMPOSICAO!D3</f>
        <v>8.3333333333333329E-2</v>
      </c>
      <c r="D12" s="22">
        <f>C12*$D$7</f>
        <v>558.38583333333327</v>
      </c>
    </row>
    <row r="13" spans="1:4" x14ac:dyDescent="0.2">
      <c r="A13" s="19" t="s">
        <v>3</v>
      </c>
      <c r="B13" s="20" t="s">
        <v>127</v>
      </c>
      <c r="C13" s="21">
        <f>COMPOSICAO!D4</f>
        <v>7.7777777777777779E-2</v>
      </c>
      <c r="D13" s="22">
        <f>C13*$D$7</f>
        <v>521.16011111111118</v>
      </c>
    </row>
    <row r="14" spans="1:4" x14ac:dyDescent="0.2">
      <c r="A14" s="184" t="s">
        <v>133</v>
      </c>
      <c r="B14" s="185"/>
      <c r="C14" s="23">
        <f>SUM(C12:C13)</f>
        <v>0.16111111111111109</v>
      </c>
      <c r="D14" s="12">
        <f>SUM(D12:D13)</f>
        <v>1079.5459444444446</v>
      </c>
    </row>
    <row r="15" spans="1:4" x14ac:dyDescent="0.2">
      <c r="A15" s="13"/>
      <c r="B15" s="14"/>
      <c r="C15" s="24"/>
      <c r="D15" s="16"/>
    </row>
    <row r="16" spans="1:4" x14ac:dyDescent="0.2">
      <c r="A16" s="200" t="s">
        <v>38</v>
      </c>
      <c r="B16" s="201"/>
      <c r="C16" s="201"/>
      <c r="D16" s="202"/>
    </row>
    <row r="17" spans="1:4" x14ac:dyDescent="0.2">
      <c r="A17" s="17" t="s">
        <v>10</v>
      </c>
      <c r="B17" s="2" t="s">
        <v>55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58</v>
      </c>
      <c r="C18" s="21">
        <v>0.05</v>
      </c>
      <c r="D18" s="22">
        <f>C18*($D$7+$D$14)</f>
        <v>389.00879722222226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194.50439861111113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233.40527833333334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116.70263916666667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77.801759444444457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46.681055666666673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15.56035188888889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622.41407555555566</v>
      </c>
    </row>
    <row r="26" spans="1:4" x14ac:dyDescent="0.2">
      <c r="A26" s="198" t="s">
        <v>39</v>
      </c>
      <c r="B26" s="199"/>
      <c r="C26" s="27">
        <f>SUM(C18:C25)</f>
        <v>0.21800000000000003</v>
      </c>
      <c r="D26" s="28">
        <f>SUM(D18:D25)</f>
        <v>1696.0783558888891</v>
      </c>
    </row>
    <row r="27" spans="1:4" x14ac:dyDescent="0.2">
      <c r="A27" s="13"/>
      <c r="B27" s="14"/>
      <c r="C27" s="29"/>
      <c r="D27" s="16"/>
    </row>
    <row r="28" spans="1:4" x14ac:dyDescent="0.2">
      <c r="A28" s="200" t="s">
        <v>40</v>
      </c>
      <c r="B28" s="201"/>
      <c r="C28" s="201"/>
      <c r="D28" s="202"/>
    </row>
    <row r="29" spans="1:4" x14ac:dyDescent="0.2">
      <c r="A29" s="17" t="s">
        <v>19</v>
      </c>
      <c r="B29" s="200" t="s">
        <v>55</v>
      </c>
      <c r="C29" s="202"/>
      <c r="D29" s="17" t="s">
        <v>1</v>
      </c>
    </row>
    <row r="30" spans="1:4" x14ac:dyDescent="0.2">
      <c r="A30" s="189" t="s">
        <v>2</v>
      </c>
      <c r="B30" s="30" t="s">
        <v>59</v>
      </c>
      <c r="C30" s="31"/>
      <c r="D30" s="7">
        <f>COMPOSICAO!D20*2*22</f>
        <v>242</v>
      </c>
    </row>
    <row r="31" spans="1:4" x14ac:dyDescent="0.2">
      <c r="A31" s="190"/>
      <c r="B31" s="30" t="s">
        <v>20</v>
      </c>
      <c r="C31" s="31"/>
      <c r="D31" s="7">
        <f>D6*COMPOSICAO!D21</f>
        <v>402.0378</v>
      </c>
    </row>
    <row r="32" spans="1:4" x14ac:dyDescent="0.2">
      <c r="A32" s="191"/>
      <c r="B32" s="106" t="s">
        <v>21</v>
      </c>
      <c r="C32" s="107"/>
      <c r="D32" s="39">
        <f>IF(D30-D31&gt;0,D30-D31,0)</f>
        <v>0</v>
      </c>
    </row>
    <row r="33" spans="1:4" x14ac:dyDescent="0.2">
      <c r="A33" s="189" t="s">
        <v>3</v>
      </c>
      <c r="B33" s="30" t="s">
        <v>60</v>
      </c>
      <c r="D33" s="7">
        <f>COMPOSICAO!D23*22</f>
        <v>814</v>
      </c>
    </row>
    <row r="34" spans="1:4" x14ac:dyDescent="0.2">
      <c r="A34" s="190"/>
      <c r="B34" s="30" t="s">
        <v>123</v>
      </c>
      <c r="C34" s="129" cm="1">
        <f t="array" ref="C34">_xlfn.IFS(D6&lt;2407,COMPOSICAO!D25,D6&lt;4073.39,COMPOSICAO!D26,D6&lt;5924.92,COMPOSICAO!D27,D6&lt;7406.17,COMPOSICAO!D28,D6&lt;9072.58,COMPOSICAO!D29,D6&gt;9072.59,COMPOSICAO!D30)</f>
        <v>7.4999999999999997E-2</v>
      </c>
      <c r="D34" s="7">
        <f>D33*C34</f>
        <v>61.05</v>
      </c>
    </row>
    <row r="35" spans="1:4" x14ac:dyDescent="0.2">
      <c r="A35" s="191"/>
      <c r="B35" s="106" t="s">
        <v>124</v>
      </c>
      <c r="C35" s="108"/>
      <c r="D35" s="39">
        <f>D33-D34</f>
        <v>752.95</v>
      </c>
    </row>
    <row r="36" spans="1:4" x14ac:dyDescent="0.2">
      <c r="A36" s="4" t="s">
        <v>4</v>
      </c>
      <c r="B36" s="30" t="s">
        <v>109</v>
      </c>
      <c r="C36" s="31"/>
      <c r="D36" s="206">
        <f>COMPOSICAO!D31</f>
        <v>184.85</v>
      </c>
    </row>
    <row r="37" spans="1:4" x14ac:dyDescent="0.2">
      <c r="A37" s="9" t="s">
        <v>41</v>
      </c>
      <c r="B37" s="10"/>
      <c r="C37" s="11"/>
      <c r="D37" s="12">
        <f>SUM(D32,D35,D36)</f>
        <v>937.80000000000007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61</v>
      </c>
      <c r="C39" s="33"/>
      <c r="D39" s="17" t="s">
        <v>1</v>
      </c>
    </row>
    <row r="40" spans="1:4" x14ac:dyDescent="0.2">
      <c r="A40" s="4" t="s">
        <v>9</v>
      </c>
      <c r="B40" s="30" t="s">
        <v>62</v>
      </c>
      <c r="C40" s="34"/>
      <c r="D40" s="8">
        <f>D14</f>
        <v>1079.5459444444446</v>
      </c>
    </row>
    <row r="41" spans="1:4" x14ac:dyDescent="0.2">
      <c r="A41" s="4" t="s">
        <v>10</v>
      </c>
      <c r="B41" s="30" t="s">
        <v>63</v>
      </c>
      <c r="C41" s="34"/>
      <c r="D41" s="8">
        <f>D26</f>
        <v>1696.0783558888891</v>
      </c>
    </row>
    <row r="42" spans="1:4" x14ac:dyDescent="0.2">
      <c r="A42" s="4" t="s">
        <v>19</v>
      </c>
      <c r="B42" s="30" t="s">
        <v>64</v>
      </c>
      <c r="C42" s="34"/>
      <c r="D42" s="8">
        <f>D37</f>
        <v>937.80000000000007</v>
      </c>
    </row>
    <row r="43" spans="1:4" x14ac:dyDescent="0.2">
      <c r="A43" s="184" t="s">
        <v>42</v>
      </c>
      <c r="B43" s="195"/>
      <c r="C43" s="35"/>
      <c r="D43" s="12">
        <f>SUM(D40:D42)</f>
        <v>3713.424300333334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43</v>
      </c>
      <c r="B45" s="179"/>
      <c r="C45" s="179"/>
      <c r="D45" s="180"/>
    </row>
    <row r="46" spans="1:4" x14ac:dyDescent="0.2">
      <c r="A46" s="17">
        <v>3</v>
      </c>
      <c r="B46" s="2" t="s">
        <v>55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27.919291666666666</v>
      </c>
    </row>
    <row r="48" spans="1:4" x14ac:dyDescent="0.2">
      <c r="A48" s="4" t="s">
        <v>3</v>
      </c>
      <c r="B48" s="30" t="s">
        <v>65</v>
      </c>
      <c r="C48" s="37">
        <f>COMPOSICAO!D35</f>
        <v>3.3333333333333332E-4</v>
      </c>
      <c r="D48" s="22">
        <f>C48*$D$7</f>
        <v>2.2335433333333334</v>
      </c>
    </row>
    <row r="49" spans="1:4" x14ac:dyDescent="0.2">
      <c r="A49" s="19" t="s">
        <v>4</v>
      </c>
      <c r="B49" s="20" t="s">
        <v>66</v>
      </c>
      <c r="C49" s="37">
        <f>COMPOSICAO!D36</f>
        <v>3.4399999999999993E-2</v>
      </c>
      <c r="D49" s="22">
        <f t="shared" ref="D49:D52" si="1">C49*$D$7</f>
        <v>230.50167199999996</v>
      </c>
    </row>
    <row r="50" spans="1:4" x14ac:dyDescent="0.2">
      <c r="A50" s="4" t="s">
        <v>5</v>
      </c>
      <c r="B50" s="30" t="s">
        <v>67</v>
      </c>
      <c r="C50" s="37">
        <f>COMPOSICAO!D37</f>
        <v>1.2444444444444444E-2</v>
      </c>
      <c r="D50" s="22">
        <f t="shared" si="1"/>
        <v>83.385617777777767</v>
      </c>
    </row>
    <row r="51" spans="1:4" x14ac:dyDescent="0.2">
      <c r="A51" s="4" t="s">
        <v>6</v>
      </c>
      <c r="B51" s="30" t="s">
        <v>68</v>
      </c>
      <c r="C51" s="37">
        <f>COMPOSICAO!D38</f>
        <v>4.5631999999999999E-3</v>
      </c>
      <c r="D51" s="22">
        <f t="shared" si="1"/>
        <v>30.576314816</v>
      </c>
    </row>
    <row r="52" spans="1:4" x14ac:dyDescent="0.2">
      <c r="A52" s="4" t="s">
        <v>7</v>
      </c>
      <c r="B52" s="30" t="s">
        <v>69</v>
      </c>
      <c r="C52" s="37">
        <f>COMPOSICAO!D39</f>
        <v>3.9680000000000005E-4</v>
      </c>
      <c r="D52" s="22">
        <f t="shared" si="1"/>
        <v>2.6588099840000003</v>
      </c>
    </row>
    <row r="53" spans="1:4" x14ac:dyDescent="0.2">
      <c r="A53" s="196" t="s">
        <v>44</v>
      </c>
      <c r="B53" s="197"/>
      <c r="C53" s="38">
        <f>SUM(C47:C52)</f>
        <v>5.6304444444444435E-2</v>
      </c>
      <c r="D53" s="39">
        <f>SUM(D47:D52)</f>
        <v>377.27524957777774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45</v>
      </c>
      <c r="B55" s="179"/>
      <c r="C55" s="179"/>
      <c r="D55" s="180"/>
    </row>
    <row r="56" spans="1:4" x14ac:dyDescent="0.2">
      <c r="A56" s="17">
        <v>4</v>
      </c>
      <c r="B56" s="2" t="s">
        <v>55</v>
      </c>
      <c r="C56" s="36" t="s">
        <v>0</v>
      </c>
      <c r="D56" s="17" t="s">
        <v>1</v>
      </c>
    </row>
    <row r="57" spans="1:4" x14ac:dyDescent="0.2">
      <c r="A57" s="196" t="s">
        <v>46</v>
      </c>
      <c r="B57" s="197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47</v>
      </c>
      <c r="B59" s="179"/>
      <c r="C59" s="179"/>
      <c r="D59" s="180"/>
    </row>
    <row r="60" spans="1:4" x14ac:dyDescent="0.2">
      <c r="A60" s="17">
        <v>5</v>
      </c>
      <c r="B60" s="43" t="s">
        <v>55</v>
      </c>
      <c r="C60" s="44"/>
      <c r="D60" s="45" t="s">
        <v>1</v>
      </c>
    </row>
    <row r="61" spans="1:4" x14ac:dyDescent="0.2">
      <c r="A61" s="9" t="s">
        <v>48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49</v>
      </c>
      <c r="B63" s="179"/>
      <c r="C63" s="179"/>
      <c r="D63" s="180"/>
    </row>
    <row r="64" spans="1:4" x14ac:dyDescent="0.2">
      <c r="A64" s="17">
        <v>6</v>
      </c>
      <c r="B64" s="2" t="s">
        <v>55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70</v>
      </c>
      <c r="C65" s="53">
        <f>COMPOSICAO!D44</f>
        <v>0.05</v>
      </c>
      <c r="D65" s="12">
        <f>C65*$D$81</f>
        <v>539.56647749555566</v>
      </c>
    </row>
    <row r="66" spans="1:4" x14ac:dyDescent="0.2">
      <c r="A66" s="51" t="s">
        <v>3</v>
      </c>
      <c r="B66" s="52" t="s">
        <v>71</v>
      </c>
      <c r="C66" s="53">
        <f>COMPOSICAO!D45</f>
        <v>0.1</v>
      </c>
      <c r="D66" s="12">
        <f>C66*($D$81+$D$65)</f>
        <v>1133.0896027406668</v>
      </c>
    </row>
    <row r="67" spans="1:4" x14ac:dyDescent="0.2">
      <c r="A67" s="51" t="s">
        <v>4</v>
      </c>
      <c r="B67" s="52" t="s">
        <v>72</v>
      </c>
      <c r="C67" s="53">
        <f>COMPOSICAO!D46</f>
        <v>9.2499999999999999E-2</v>
      </c>
      <c r="D67" s="12">
        <f>((D65+D66+D81)/(1-C67))-(D65+D66+D81)</f>
        <v>1270.4337970122633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89.273726276537374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412.03258281478787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274.68838854319193</v>
      </c>
    </row>
    <row r="71" spans="1:4" x14ac:dyDescent="0.2">
      <c r="A71" s="4" t="s">
        <v>29</v>
      </c>
      <c r="B71" s="131" t="s">
        <v>125</v>
      </c>
      <c r="C71" s="37">
        <f>COMPOSICAO!D50</f>
        <v>3.5999999999999997E-2</v>
      </c>
      <c r="D71" s="12">
        <f t="shared" si="2"/>
        <v>494.43909937774544</v>
      </c>
    </row>
    <row r="72" spans="1:4" x14ac:dyDescent="0.2">
      <c r="A72" s="184" t="s">
        <v>50</v>
      </c>
      <c r="B72" s="185"/>
      <c r="C72" s="55">
        <f>SUM(C65:C67)</f>
        <v>0.24250000000000002</v>
      </c>
      <c r="D72" s="12">
        <f>SUM(D65:D67)</f>
        <v>2943.0898772484857</v>
      </c>
    </row>
    <row r="73" spans="1:4" x14ac:dyDescent="0.2">
      <c r="A73" s="13"/>
      <c r="B73" s="14"/>
      <c r="C73" s="15"/>
      <c r="D73" s="16"/>
    </row>
    <row r="74" spans="1:4" x14ac:dyDescent="0.2">
      <c r="A74" s="192" t="s">
        <v>51</v>
      </c>
      <c r="B74" s="193"/>
      <c r="C74" s="193"/>
      <c r="D74" s="194"/>
    </row>
    <row r="75" spans="1:4" x14ac:dyDescent="0.2">
      <c r="A75" s="26" t="s">
        <v>52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73</v>
      </c>
      <c r="C76" s="58"/>
      <c r="D76" s="8">
        <f>D7</f>
        <v>6700.63</v>
      </c>
    </row>
    <row r="77" spans="1:4" x14ac:dyDescent="0.2">
      <c r="A77" s="4">
        <v>2</v>
      </c>
      <c r="B77" s="46" t="s">
        <v>74</v>
      </c>
      <c r="C77" s="58"/>
      <c r="D77" s="8">
        <f>D43</f>
        <v>3713.424300333334</v>
      </c>
    </row>
    <row r="78" spans="1:4" x14ac:dyDescent="0.2">
      <c r="A78" s="4">
        <v>3</v>
      </c>
      <c r="B78" s="46" t="s">
        <v>75</v>
      </c>
      <c r="C78" s="58"/>
      <c r="D78" s="8">
        <f>D53</f>
        <v>377.27524957777774</v>
      </c>
    </row>
    <row r="79" spans="1:4" x14ac:dyDescent="0.2">
      <c r="A79" s="4">
        <v>4</v>
      </c>
      <c r="B79" s="46" t="s">
        <v>76</v>
      </c>
      <c r="C79" s="58"/>
      <c r="D79" s="8">
        <v>0</v>
      </c>
    </row>
    <row r="80" spans="1:4" x14ac:dyDescent="0.2">
      <c r="A80" s="4">
        <v>5</v>
      </c>
      <c r="B80" s="46" t="s">
        <v>77</v>
      </c>
      <c r="C80" s="58"/>
      <c r="D80" s="8">
        <v>0</v>
      </c>
    </row>
    <row r="81" spans="1:4" x14ac:dyDescent="0.2">
      <c r="A81" s="59" t="s">
        <v>53</v>
      </c>
      <c r="B81" s="10"/>
      <c r="C81" s="11"/>
      <c r="D81" s="12">
        <f>SUM(D76:D80)</f>
        <v>10791.329549911112</v>
      </c>
    </row>
    <row r="82" spans="1:4" x14ac:dyDescent="0.2">
      <c r="A82" s="4">
        <v>6</v>
      </c>
      <c r="B82" s="46" t="s">
        <v>78</v>
      </c>
      <c r="C82" s="58"/>
      <c r="D82" s="8">
        <f>D72</f>
        <v>2943.0898772484857</v>
      </c>
    </row>
    <row r="83" spans="1:4" x14ac:dyDescent="0.2">
      <c r="A83" s="184" t="s">
        <v>54</v>
      </c>
      <c r="B83" s="195"/>
      <c r="C83" s="185"/>
      <c r="D83" s="60">
        <f>SUM(D81:D82)</f>
        <v>13734.419427159597</v>
      </c>
    </row>
    <row r="84" spans="1:4" x14ac:dyDescent="0.2">
      <c r="C84" s="133" t="s">
        <v>129</v>
      </c>
      <c r="D84" s="134">
        <f>ROUNDUP(D83/D76,2)</f>
        <v>2.0499999999999998</v>
      </c>
    </row>
    <row r="85" spans="1:4" x14ac:dyDescent="0.2"/>
    <row r="86" spans="1:4" hidden="1" x14ac:dyDescent="0.2">
      <c r="D86" s="136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22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2BFE9A-A535-49DA-874A-AB18B9965807}">
  <sheetPr codeName="Planilha16"/>
  <dimension ref="A1:D86"/>
  <sheetViews>
    <sheetView zoomScaleNormal="100" workbookViewId="0">
      <selection activeCell="F44" sqref="F44:F45"/>
    </sheetView>
  </sheetViews>
  <sheetFormatPr defaultColWidth="0" defaultRowHeight="12" zeroHeight="1" x14ac:dyDescent="0.2"/>
  <cols>
    <col min="1" max="1" width="5.85546875" style="132" customWidth="1"/>
    <col min="2" max="2" width="83.28515625" style="132" customWidth="1"/>
    <col min="3" max="3" width="12.42578125" style="132" customWidth="1"/>
    <col min="4" max="4" width="15.42578125" style="132" customWidth="1"/>
    <col min="5" max="5" width="9.140625" style="132" hidden="1" customWidth="1"/>
    <col min="6" max="16384" width="9.140625" style="132" hidden="1"/>
  </cols>
  <sheetData>
    <row r="1" spans="1:4" ht="12.75" thickBot="1" x14ac:dyDescent="0.25">
      <c r="A1" s="186" t="str">
        <f>PERFIS!C16</f>
        <v>Administrador de banco de dados - Sênior</v>
      </c>
      <c r="B1" s="187"/>
      <c r="C1" s="187"/>
      <c r="D1" s="188"/>
    </row>
    <row r="2" spans="1:4" x14ac:dyDescent="0.2">
      <c r="A2" s="135"/>
      <c r="B2" s="135"/>
      <c r="C2" s="135"/>
      <c r="D2" s="135"/>
    </row>
    <row r="3" spans="1:4" x14ac:dyDescent="0.2">
      <c r="A3" s="175" t="s">
        <v>33</v>
      </c>
      <c r="B3" s="176"/>
      <c r="C3" s="176"/>
      <c r="D3" s="177"/>
    </row>
    <row r="4" spans="1:4" x14ac:dyDescent="0.2">
      <c r="A4" s="178" t="s">
        <v>34</v>
      </c>
      <c r="B4" s="179"/>
      <c r="C4" s="179"/>
      <c r="D4" s="180"/>
    </row>
    <row r="5" spans="1:4" x14ac:dyDescent="0.2">
      <c r="A5" s="1">
        <v>1</v>
      </c>
      <c r="B5" s="2" t="s">
        <v>55</v>
      </c>
      <c r="C5" s="3"/>
      <c r="D5" s="1" t="s">
        <v>1</v>
      </c>
    </row>
    <row r="6" spans="1:4" x14ac:dyDescent="0.2">
      <c r="A6" s="4" t="s">
        <v>2</v>
      </c>
      <c r="B6" s="5" t="s">
        <v>56</v>
      </c>
      <c r="C6" s="6">
        <v>1</v>
      </c>
      <c r="D6" s="7">
        <f>_xlfn.XLOOKUP(A1,PERFIS!C3:C37,PERFIS!D3:D37)</f>
        <v>10800.36</v>
      </c>
    </row>
    <row r="7" spans="1:4" x14ac:dyDescent="0.2">
      <c r="A7" s="9" t="s">
        <v>35</v>
      </c>
      <c r="B7" s="10"/>
      <c r="C7" s="11"/>
      <c r="D7" s="12">
        <f>SUM(D6)</f>
        <v>10800.36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36</v>
      </c>
      <c r="B9" s="179"/>
      <c r="C9" s="179"/>
      <c r="D9" s="180"/>
    </row>
    <row r="10" spans="1:4" x14ac:dyDescent="0.2">
      <c r="A10" s="181" t="s">
        <v>132</v>
      </c>
      <c r="B10" s="182"/>
      <c r="C10" s="182"/>
      <c r="D10" s="183"/>
    </row>
    <row r="11" spans="1:4" x14ac:dyDescent="0.2">
      <c r="A11" s="17" t="s">
        <v>9</v>
      </c>
      <c r="B11" s="2" t="s">
        <v>55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57</v>
      </c>
      <c r="C12" s="21">
        <f>COMPOSICAO!D3</f>
        <v>8.3333333333333329E-2</v>
      </c>
      <c r="D12" s="22">
        <f>C12*$D$7</f>
        <v>900.03</v>
      </c>
    </row>
    <row r="13" spans="1:4" x14ac:dyDescent="0.2">
      <c r="A13" s="19" t="s">
        <v>3</v>
      </c>
      <c r="B13" s="20" t="s">
        <v>127</v>
      </c>
      <c r="C13" s="21">
        <f>COMPOSICAO!D4</f>
        <v>7.7777777777777779E-2</v>
      </c>
      <c r="D13" s="22">
        <f>C13*$D$7</f>
        <v>840.02800000000002</v>
      </c>
    </row>
    <row r="14" spans="1:4" x14ac:dyDescent="0.2">
      <c r="A14" s="184" t="s">
        <v>133</v>
      </c>
      <c r="B14" s="185"/>
      <c r="C14" s="23">
        <f>SUM(C12:C13)</f>
        <v>0.16111111111111109</v>
      </c>
      <c r="D14" s="12">
        <f>SUM(D12:D13)</f>
        <v>1740.058</v>
      </c>
    </row>
    <row r="15" spans="1:4" x14ac:dyDescent="0.2">
      <c r="A15" s="13"/>
      <c r="B15" s="14"/>
      <c r="C15" s="24"/>
      <c r="D15" s="16"/>
    </row>
    <row r="16" spans="1:4" x14ac:dyDescent="0.2">
      <c r="A16" s="200" t="s">
        <v>38</v>
      </c>
      <c r="B16" s="201"/>
      <c r="C16" s="201"/>
      <c r="D16" s="202"/>
    </row>
    <row r="17" spans="1:4" x14ac:dyDescent="0.2">
      <c r="A17" s="17" t="s">
        <v>10</v>
      </c>
      <c r="B17" s="2" t="s">
        <v>55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58</v>
      </c>
      <c r="C18" s="21">
        <v>0.05</v>
      </c>
      <c r="D18" s="22">
        <f>C18*($D$7+$D$14)</f>
        <v>627.0209000000001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313.51045000000005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376.21254000000005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188.10627000000002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125.40418000000001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75.242508000000015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25.080836000000005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1003.2334400000001</v>
      </c>
    </row>
    <row r="26" spans="1:4" x14ac:dyDescent="0.2">
      <c r="A26" s="198" t="s">
        <v>39</v>
      </c>
      <c r="B26" s="199"/>
      <c r="C26" s="27">
        <f>SUM(C18:C25)</f>
        <v>0.21800000000000003</v>
      </c>
      <c r="D26" s="28">
        <f>SUM(D18:D25)</f>
        <v>2733.8111240000003</v>
      </c>
    </row>
    <row r="27" spans="1:4" x14ac:dyDescent="0.2">
      <c r="A27" s="13"/>
      <c r="B27" s="14"/>
      <c r="C27" s="29"/>
      <c r="D27" s="16"/>
    </row>
    <row r="28" spans="1:4" x14ac:dyDescent="0.2">
      <c r="A28" s="200" t="s">
        <v>40</v>
      </c>
      <c r="B28" s="201"/>
      <c r="C28" s="201"/>
      <c r="D28" s="202"/>
    </row>
    <row r="29" spans="1:4" x14ac:dyDescent="0.2">
      <c r="A29" s="17" t="s">
        <v>19</v>
      </c>
      <c r="B29" s="200" t="s">
        <v>55</v>
      </c>
      <c r="C29" s="202"/>
      <c r="D29" s="17" t="s">
        <v>1</v>
      </c>
    </row>
    <row r="30" spans="1:4" x14ac:dyDescent="0.2">
      <c r="A30" s="189" t="s">
        <v>2</v>
      </c>
      <c r="B30" s="30" t="s">
        <v>59</v>
      </c>
      <c r="C30" s="31"/>
      <c r="D30" s="7">
        <f>COMPOSICAO!D20*2*22</f>
        <v>242</v>
      </c>
    </row>
    <row r="31" spans="1:4" x14ac:dyDescent="0.2">
      <c r="A31" s="190"/>
      <c r="B31" s="30" t="s">
        <v>20</v>
      </c>
      <c r="C31" s="31"/>
      <c r="D31" s="7">
        <f>D6*COMPOSICAO!D21</f>
        <v>648.02160000000003</v>
      </c>
    </row>
    <row r="32" spans="1:4" x14ac:dyDescent="0.2">
      <c r="A32" s="191"/>
      <c r="B32" s="106" t="s">
        <v>21</v>
      </c>
      <c r="C32" s="107"/>
      <c r="D32" s="39">
        <f>IF(D30-D31&gt;0,D30-D31,0)</f>
        <v>0</v>
      </c>
    </row>
    <row r="33" spans="1:4" x14ac:dyDescent="0.2">
      <c r="A33" s="189" t="s">
        <v>3</v>
      </c>
      <c r="B33" s="30" t="s">
        <v>60</v>
      </c>
      <c r="D33" s="7">
        <f>COMPOSICAO!D23*22</f>
        <v>814</v>
      </c>
    </row>
    <row r="34" spans="1:4" x14ac:dyDescent="0.2">
      <c r="A34" s="190"/>
      <c r="B34" s="30" t="s">
        <v>123</v>
      </c>
      <c r="C34" s="129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122.1</v>
      </c>
    </row>
    <row r="35" spans="1:4" x14ac:dyDescent="0.2">
      <c r="A35" s="191"/>
      <c r="B35" s="106" t="s">
        <v>124</v>
      </c>
      <c r="C35" s="108"/>
      <c r="D35" s="39">
        <f>D33-D34</f>
        <v>691.9</v>
      </c>
    </row>
    <row r="36" spans="1:4" x14ac:dyDescent="0.2">
      <c r="A36" s="4" t="s">
        <v>4</v>
      </c>
      <c r="B36" s="30" t="s">
        <v>109</v>
      </c>
      <c r="C36" s="31"/>
      <c r="D36" s="206">
        <f>COMPOSICAO!D31</f>
        <v>184.85</v>
      </c>
    </row>
    <row r="37" spans="1:4" x14ac:dyDescent="0.2">
      <c r="A37" s="9" t="s">
        <v>41</v>
      </c>
      <c r="B37" s="10"/>
      <c r="C37" s="11"/>
      <c r="D37" s="12">
        <f>SUM(D32,D35,D36)</f>
        <v>876.75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61</v>
      </c>
      <c r="C39" s="33"/>
      <c r="D39" s="17" t="s">
        <v>1</v>
      </c>
    </row>
    <row r="40" spans="1:4" x14ac:dyDescent="0.2">
      <c r="A40" s="4" t="s">
        <v>9</v>
      </c>
      <c r="B40" s="30" t="s">
        <v>62</v>
      </c>
      <c r="C40" s="34"/>
      <c r="D40" s="8">
        <f>D14</f>
        <v>1740.058</v>
      </c>
    </row>
    <row r="41" spans="1:4" x14ac:dyDescent="0.2">
      <c r="A41" s="4" t="s">
        <v>10</v>
      </c>
      <c r="B41" s="30" t="s">
        <v>63</v>
      </c>
      <c r="C41" s="34"/>
      <c r="D41" s="8">
        <f>D26</f>
        <v>2733.8111240000003</v>
      </c>
    </row>
    <row r="42" spans="1:4" x14ac:dyDescent="0.2">
      <c r="A42" s="4" t="s">
        <v>19</v>
      </c>
      <c r="B42" s="30" t="s">
        <v>64</v>
      </c>
      <c r="C42" s="34"/>
      <c r="D42" s="8">
        <f>D37</f>
        <v>876.75</v>
      </c>
    </row>
    <row r="43" spans="1:4" x14ac:dyDescent="0.2">
      <c r="A43" s="184" t="s">
        <v>42</v>
      </c>
      <c r="B43" s="195"/>
      <c r="C43" s="35"/>
      <c r="D43" s="12">
        <f>SUM(D40:D42)</f>
        <v>5350.6191240000007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43</v>
      </c>
      <c r="B45" s="179"/>
      <c r="C45" s="179"/>
      <c r="D45" s="180"/>
    </row>
    <row r="46" spans="1:4" x14ac:dyDescent="0.2">
      <c r="A46" s="17">
        <v>3</v>
      </c>
      <c r="B46" s="2" t="s">
        <v>55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45.0015</v>
      </c>
    </row>
    <row r="48" spans="1:4" x14ac:dyDescent="0.2">
      <c r="A48" s="4" t="s">
        <v>3</v>
      </c>
      <c r="B48" s="30" t="s">
        <v>65</v>
      </c>
      <c r="C48" s="37">
        <f>COMPOSICAO!D35</f>
        <v>3.3333333333333332E-4</v>
      </c>
      <c r="D48" s="22">
        <f>C48*$D$7</f>
        <v>3.60012</v>
      </c>
    </row>
    <row r="49" spans="1:4" x14ac:dyDescent="0.2">
      <c r="A49" s="19" t="s">
        <v>4</v>
      </c>
      <c r="B49" s="20" t="s">
        <v>66</v>
      </c>
      <c r="C49" s="37">
        <f>COMPOSICAO!D36</f>
        <v>3.4399999999999993E-2</v>
      </c>
      <c r="D49" s="22">
        <f t="shared" ref="D49:D52" si="1">C49*$D$7</f>
        <v>371.53238399999992</v>
      </c>
    </row>
    <row r="50" spans="1:4" x14ac:dyDescent="0.2">
      <c r="A50" s="4" t="s">
        <v>5</v>
      </c>
      <c r="B50" s="30" t="s">
        <v>67</v>
      </c>
      <c r="C50" s="37">
        <f>COMPOSICAO!D37</f>
        <v>1.2444444444444444E-2</v>
      </c>
      <c r="D50" s="22">
        <f t="shared" si="1"/>
        <v>134.40448000000001</v>
      </c>
    </row>
    <row r="51" spans="1:4" x14ac:dyDescent="0.2">
      <c r="A51" s="4" t="s">
        <v>6</v>
      </c>
      <c r="B51" s="30" t="s">
        <v>68</v>
      </c>
      <c r="C51" s="37">
        <f>COMPOSICAO!D38</f>
        <v>4.5631999999999999E-3</v>
      </c>
      <c r="D51" s="22">
        <f t="shared" si="1"/>
        <v>49.284202751999999</v>
      </c>
    </row>
    <row r="52" spans="1:4" x14ac:dyDescent="0.2">
      <c r="A52" s="4" t="s">
        <v>7</v>
      </c>
      <c r="B52" s="30" t="s">
        <v>69</v>
      </c>
      <c r="C52" s="37">
        <f>COMPOSICAO!D39</f>
        <v>3.9680000000000005E-4</v>
      </c>
      <c r="D52" s="22">
        <f t="shared" si="1"/>
        <v>4.2855828480000007</v>
      </c>
    </row>
    <row r="53" spans="1:4" x14ac:dyDescent="0.2">
      <c r="A53" s="196" t="s">
        <v>44</v>
      </c>
      <c r="B53" s="197"/>
      <c r="C53" s="38">
        <f>SUM(C47:C52)</f>
        <v>5.6304444444444435E-2</v>
      </c>
      <c r="D53" s="39">
        <f>SUM(D47:D52)</f>
        <v>608.10826959999997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45</v>
      </c>
      <c r="B55" s="179"/>
      <c r="C55" s="179"/>
      <c r="D55" s="180"/>
    </row>
    <row r="56" spans="1:4" x14ac:dyDescent="0.2">
      <c r="A56" s="17">
        <v>4</v>
      </c>
      <c r="B56" s="2" t="s">
        <v>55</v>
      </c>
      <c r="C56" s="36" t="s">
        <v>0</v>
      </c>
      <c r="D56" s="17" t="s">
        <v>1</v>
      </c>
    </row>
    <row r="57" spans="1:4" x14ac:dyDescent="0.2">
      <c r="A57" s="196" t="s">
        <v>46</v>
      </c>
      <c r="B57" s="197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47</v>
      </c>
      <c r="B59" s="179"/>
      <c r="C59" s="179"/>
      <c r="D59" s="180"/>
    </row>
    <row r="60" spans="1:4" x14ac:dyDescent="0.2">
      <c r="A60" s="17">
        <v>5</v>
      </c>
      <c r="B60" s="43" t="s">
        <v>55</v>
      </c>
      <c r="C60" s="44"/>
      <c r="D60" s="45" t="s">
        <v>1</v>
      </c>
    </row>
    <row r="61" spans="1:4" x14ac:dyDescent="0.2">
      <c r="A61" s="9" t="s">
        <v>48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49</v>
      </c>
      <c r="B63" s="179"/>
      <c r="C63" s="179"/>
      <c r="D63" s="180"/>
    </row>
    <row r="64" spans="1:4" x14ac:dyDescent="0.2">
      <c r="A64" s="17">
        <v>6</v>
      </c>
      <c r="B64" s="2" t="s">
        <v>55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70</v>
      </c>
      <c r="C65" s="53">
        <f>COMPOSICAO!D44</f>
        <v>0.05</v>
      </c>
      <c r="D65" s="12">
        <f>C65*$D$81</f>
        <v>837.95436968000013</v>
      </c>
    </row>
    <row r="66" spans="1:4" x14ac:dyDescent="0.2">
      <c r="A66" s="51" t="s">
        <v>3</v>
      </c>
      <c r="B66" s="52" t="s">
        <v>71</v>
      </c>
      <c r="C66" s="53">
        <f>COMPOSICAO!D45</f>
        <v>0.1</v>
      </c>
      <c r="D66" s="12">
        <f>C66*($D$81+$D$65)</f>
        <v>1759.7041763280004</v>
      </c>
    </row>
    <row r="67" spans="1:4" x14ac:dyDescent="0.2">
      <c r="A67" s="51" t="s">
        <v>4</v>
      </c>
      <c r="B67" s="52" t="s">
        <v>72</v>
      </c>
      <c r="C67" s="53">
        <f>COMPOSICAO!D46</f>
        <v>9.2499999999999999E-2</v>
      </c>
      <c r="D67" s="12">
        <f>((D65+D66+D81)/(1-C67))-(D65+D66+D81)</f>
        <v>1973.0016522465448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138.64335934705454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639.89242775563639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426.59495183709095</v>
      </c>
    </row>
    <row r="71" spans="1:4" x14ac:dyDescent="0.2">
      <c r="A71" s="4" t="s">
        <v>29</v>
      </c>
      <c r="B71" s="131" t="s">
        <v>125</v>
      </c>
      <c r="C71" s="37">
        <f>COMPOSICAO!D50</f>
        <v>3.5999999999999997E-2</v>
      </c>
      <c r="D71" s="12">
        <f t="shared" si="2"/>
        <v>767.87091330676355</v>
      </c>
    </row>
    <row r="72" spans="1:4" x14ac:dyDescent="0.2">
      <c r="A72" s="184" t="s">
        <v>50</v>
      </c>
      <c r="B72" s="185"/>
      <c r="C72" s="55">
        <f>SUM(C65:C67)</f>
        <v>0.24250000000000002</v>
      </c>
      <c r="D72" s="12">
        <f>SUM(D65:D67)</f>
        <v>4570.6601982545453</v>
      </c>
    </row>
    <row r="73" spans="1:4" x14ac:dyDescent="0.2">
      <c r="A73" s="13"/>
      <c r="B73" s="14"/>
      <c r="C73" s="15"/>
      <c r="D73" s="16"/>
    </row>
    <row r="74" spans="1:4" x14ac:dyDescent="0.2">
      <c r="A74" s="192" t="s">
        <v>51</v>
      </c>
      <c r="B74" s="193"/>
      <c r="C74" s="193"/>
      <c r="D74" s="194"/>
    </row>
    <row r="75" spans="1:4" x14ac:dyDescent="0.2">
      <c r="A75" s="26" t="s">
        <v>52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73</v>
      </c>
      <c r="C76" s="58"/>
      <c r="D76" s="8">
        <f>D7</f>
        <v>10800.36</v>
      </c>
    </row>
    <row r="77" spans="1:4" x14ac:dyDescent="0.2">
      <c r="A77" s="4">
        <v>2</v>
      </c>
      <c r="B77" s="46" t="s">
        <v>74</v>
      </c>
      <c r="C77" s="58"/>
      <c r="D77" s="8">
        <f>D43</f>
        <v>5350.6191240000007</v>
      </c>
    </row>
    <row r="78" spans="1:4" x14ac:dyDescent="0.2">
      <c r="A78" s="4">
        <v>3</v>
      </c>
      <c r="B78" s="46" t="s">
        <v>75</v>
      </c>
      <c r="C78" s="58"/>
      <c r="D78" s="8">
        <f>D53</f>
        <v>608.10826959999997</v>
      </c>
    </row>
    <row r="79" spans="1:4" x14ac:dyDescent="0.2">
      <c r="A79" s="4">
        <v>4</v>
      </c>
      <c r="B79" s="46" t="s">
        <v>76</v>
      </c>
      <c r="C79" s="58"/>
      <c r="D79" s="8">
        <v>0</v>
      </c>
    </row>
    <row r="80" spans="1:4" x14ac:dyDescent="0.2">
      <c r="A80" s="4">
        <v>5</v>
      </c>
      <c r="B80" s="46" t="s">
        <v>77</v>
      </c>
      <c r="C80" s="58"/>
      <c r="D80" s="8">
        <v>0</v>
      </c>
    </row>
    <row r="81" spans="1:4" x14ac:dyDescent="0.2">
      <c r="A81" s="59" t="s">
        <v>53</v>
      </c>
      <c r="B81" s="10"/>
      <c r="C81" s="11"/>
      <c r="D81" s="12">
        <f>SUM(D76:D80)</f>
        <v>16759.087393600003</v>
      </c>
    </row>
    <row r="82" spans="1:4" x14ac:dyDescent="0.2">
      <c r="A82" s="4">
        <v>6</v>
      </c>
      <c r="B82" s="46" t="s">
        <v>78</v>
      </c>
      <c r="C82" s="58"/>
      <c r="D82" s="8">
        <f>D72</f>
        <v>4570.6601982545453</v>
      </c>
    </row>
    <row r="83" spans="1:4" x14ac:dyDescent="0.2">
      <c r="A83" s="184" t="s">
        <v>54</v>
      </c>
      <c r="B83" s="195"/>
      <c r="C83" s="185"/>
      <c r="D83" s="60">
        <f>SUM(D81:D82)</f>
        <v>21329.747591854546</v>
      </c>
    </row>
    <row r="84" spans="1:4" x14ac:dyDescent="0.2">
      <c r="C84" s="133" t="s">
        <v>129</v>
      </c>
      <c r="D84" s="134">
        <f>ROUNDUP(D83/D76,2)</f>
        <v>1.98</v>
      </c>
    </row>
    <row r="85" spans="1:4" x14ac:dyDescent="0.2"/>
    <row r="86" spans="1:4" hidden="1" x14ac:dyDescent="0.2">
      <c r="D86" s="136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21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39B7CC-40E2-422E-8A2B-351E7A272367}">
  <sheetPr codeName="Planilha17"/>
  <dimension ref="A1:D86"/>
  <sheetViews>
    <sheetView zoomScaleNormal="100" workbookViewId="0">
      <selection activeCell="F44" sqref="F44:F45"/>
    </sheetView>
  </sheetViews>
  <sheetFormatPr defaultColWidth="0" defaultRowHeight="12" zeroHeight="1" x14ac:dyDescent="0.2"/>
  <cols>
    <col min="1" max="1" width="5.85546875" style="132" customWidth="1"/>
    <col min="2" max="2" width="83.28515625" style="132" customWidth="1"/>
    <col min="3" max="3" width="12.42578125" style="132" customWidth="1"/>
    <col min="4" max="4" width="15.42578125" style="132" customWidth="1"/>
    <col min="5" max="5" width="9.140625" style="132" hidden="1" customWidth="1"/>
    <col min="6" max="16384" width="9.140625" style="132" hidden="1"/>
  </cols>
  <sheetData>
    <row r="1" spans="1:4" ht="12.75" thickBot="1" x14ac:dyDescent="0.25">
      <c r="A1" s="186" t="str">
        <f>PERFIS!C17</f>
        <v>Administrador de sistemas operacionais Júnior</v>
      </c>
      <c r="B1" s="187"/>
      <c r="C1" s="187"/>
      <c r="D1" s="188"/>
    </row>
    <row r="2" spans="1:4" x14ac:dyDescent="0.2">
      <c r="A2" s="135"/>
      <c r="B2" s="135"/>
      <c r="C2" s="135"/>
      <c r="D2" s="135"/>
    </row>
    <row r="3" spans="1:4" x14ac:dyDescent="0.2">
      <c r="A3" s="175" t="s">
        <v>33</v>
      </c>
      <c r="B3" s="176"/>
      <c r="C3" s="176"/>
      <c r="D3" s="177"/>
    </row>
    <row r="4" spans="1:4" x14ac:dyDescent="0.2">
      <c r="A4" s="178" t="s">
        <v>34</v>
      </c>
      <c r="B4" s="179"/>
      <c r="C4" s="179"/>
      <c r="D4" s="180"/>
    </row>
    <row r="5" spans="1:4" x14ac:dyDescent="0.2">
      <c r="A5" s="1">
        <v>1</v>
      </c>
      <c r="B5" s="2" t="s">
        <v>55</v>
      </c>
      <c r="C5" s="3"/>
      <c r="D5" s="1" t="s">
        <v>1</v>
      </c>
    </row>
    <row r="6" spans="1:4" x14ac:dyDescent="0.2">
      <c r="A6" s="4" t="s">
        <v>2</v>
      </c>
      <c r="B6" s="5" t="s">
        <v>56</v>
      </c>
      <c r="C6" s="6">
        <v>1</v>
      </c>
      <c r="D6" s="7">
        <f>_xlfn.XLOOKUP(A1,PERFIS!C3:C37,PERFIS!D3:D37)</f>
        <v>4750</v>
      </c>
    </row>
    <row r="7" spans="1:4" x14ac:dyDescent="0.2">
      <c r="A7" s="9" t="s">
        <v>35</v>
      </c>
      <c r="B7" s="10"/>
      <c r="C7" s="11"/>
      <c r="D7" s="12">
        <f>SUM(D6)</f>
        <v>4750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36</v>
      </c>
      <c r="B9" s="179"/>
      <c r="C9" s="179"/>
      <c r="D9" s="180"/>
    </row>
    <row r="10" spans="1:4" x14ac:dyDescent="0.2">
      <c r="A10" s="181" t="s">
        <v>132</v>
      </c>
      <c r="B10" s="182"/>
      <c r="C10" s="182"/>
      <c r="D10" s="183"/>
    </row>
    <row r="11" spans="1:4" x14ac:dyDescent="0.2">
      <c r="A11" s="17" t="s">
        <v>9</v>
      </c>
      <c r="B11" s="2" t="s">
        <v>55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57</v>
      </c>
      <c r="C12" s="21">
        <f>COMPOSICAO!D3</f>
        <v>8.3333333333333329E-2</v>
      </c>
      <c r="D12" s="22">
        <f>C12*$D$7</f>
        <v>395.83333333333331</v>
      </c>
    </row>
    <row r="13" spans="1:4" x14ac:dyDescent="0.2">
      <c r="A13" s="19" t="s">
        <v>3</v>
      </c>
      <c r="B13" s="20" t="s">
        <v>127</v>
      </c>
      <c r="C13" s="21">
        <f>COMPOSICAO!D4</f>
        <v>7.7777777777777779E-2</v>
      </c>
      <c r="D13" s="22">
        <f>C13*$D$7</f>
        <v>369.44444444444446</v>
      </c>
    </row>
    <row r="14" spans="1:4" x14ac:dyDescent="0.2">
      <c r="A14" s="184" t="s">
        <v>133</v>
      </c>
      <c r="B14" s="185"/>
      <c r="C14" s="23">
        <f>SUM(C12:C13)</f>
        <v>0.16111111111111109</v>
      </c>
      <c r="D14" s="12">
        <f>SUM(D12:D13)</f>
        <v>765.27777777777783</v>
      </c>
    </row>
    <row r="15" spans="1:4" x14ac:dyDescent="0.2">
      <c r="A15" s="13"/>
      <c r="B15" s="14"/>
      <c r="C15" s="24"/>
      <c r="D15" s="16"/>
    </row>
    <row r="16" spans="1:4" x14ac:dyDescent="0.2">
      <c r="A16" s="200" t="s">
        <v>38</v>
      </c>
      <c r="B16" s="201"/>
      <c r="C16" s="201"/>
      <c r="D16" s="202"/>
    </row>
    <row r="17" spans="1:4" x14ac:dyDescent="0.2">
      <c r="A17" s="17" t="s">
        <v>10</v>
      </c>
      <c r="B17" s="2" t="s">
        <v>55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58</v>
      </c>
      <c r="C18" s="21">
        <v>0.05</v>
      </c>
      <c r="D18" s="22">
        <f>C18*($D$7+$D$14)</f>
        <v>275.76388888888886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137.88194444444443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165.45833333333331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82.729166666666657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55.152777777777771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33.091666666666661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11.030555555555555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441.22222222222217</v>
      </c>
    </row>
    <row r="26" spans="1:4" x14ac:dyDescent="0.2">
      <c r="A26" s="198" t="s">
        <v>39</v>
      </c>
      <c r="B26" s="199"/>
      <c r="C26" s="27">
        <f>SUM(C18:C25)</f>
        <v>0.21800000000000003</v>
      </c>
      <c r="D26" s="28">
        <f>SUM(D18:D25)</f>
        <v>1202.3305555555553</v>
      </c>
    </row>
    <row r="27" spans="1:4" x14ac:dyDescent="0.2">
      <c r="A27" s="13"/>
      <c r="B27" s="14"/>
      <c r="C27" s="29"/>
      <c r="D27" s="16"/>
    </row>
    <row r="28" spans="1:4" x14ac:dyDescent="0.2">
      <c r="A28" s="200" t="s">
        <v>40</v>
      </c>
      <c r="B28" s="201"/>
      <c r="C28" s="201"/>
      <c r="D28" s="202"/>
    </row>
    <row r="29" spans="1:4" x14ac:dyDescent="0.2">
      <c r="A29" s="17" t="s">
        <v>19</v>
      </c>
      <c r="B29" s="200" t="s">
        <v>55</v>
      </c>
      <c r="C29" s="202"/>
      <c r="D29" s="17" t="s">
        <v>1</v>
      </c>
    </row>
    <row r="30" spans="1:4" x14ac:dyDescent="0.2">
      <c r="A30" s="189" t="s">
        <v>2</v>
      </c>
      <c r="B30" s="30" t="s">
        <v>59</v>
      </c>
      <c r="C30" s="31"/>
      <c r="D30" s="7">
        <f>COMPOSICAO!D20*2*22</f>
        <v>242</v>
      </c>
    </row>
    <row r="31" spans="1:4" x14ac:dyDescent="0.2">
      <c r="A31" s="190"/>
      <c r="B31" s="30" t="s">
        <v>20</v>
      </c>
      <c r="C31" s="31"/>
      <c r="D31" s="7">
        <f>D6*COMPOSICAO!D21</f>
        <v>285</v>
      </c>
    </row>
    <row r="32" spans="1:4" x14ac:dyDescent="0.2">
      <c r="A32" s="191"/>
      <c r="B32" s="106" t="s">
        <v>21</v>
      </c>
      <c r="C32" s="107"/>
      <c r="D32" s="39">
        <f>IF(D30-D31&gt;0,D30-D31,0)</f>
        <v>0</v>
      </c>
    </row>
    <row r="33" spans="1:4" x14ac:dyDescent="0.2">
      <c r="A33" s="189" t="s">
        <v>3</v>
      </c>
      <c r="B33" s="30" t="s">
        <v>60</v>
      </c>
      <c r="D33" s="7">
        <f>COMPOSICAO!D23*22</f>
        <v>814</v>
      </c>
    </row>
    <row r="34" spans="1:4" x14ac:dyDescent="0.2">
      <c r="A34" s="190"/>
      <c r="B34" s="30" t="s">
        <v>123</v>
      </c>
      <c r="C34" s="129" cm="1">
        <f t="array" ref="C34">_xlfn.IFS(D6&lt;2407,COMPOSICAO!D25,D6&lt;4073.39,COMPOSICAO!D26,D6&lt;5924.92,COMPOSICAO!D27,D6&lt;7406.17,COMPOSICAO!D28,D6&lt;9072.58,COMPOSICAO!D29,D6&gt;9072.59,COMPOSICAO!D30)</f>
        <v>5.62E-2</v>
      </c>
      <c r="D34" s="7">
        <f>D33*C34</f>
        <v>45.7468</v>
      </c>
    </row>
    <row r="35" spans="1:4" x14ac:dyDescent="0.2">
      <c r="A35" s="191"/>
      <c r="B35" s="106" t="s">
        <v>124</v>
      </c>
      <c r="C35" s="108"/>
      <c r="D35" s="39">
        <f>D33-D34</f>
        <v>768.25319999999999</v>
      </c>
    </row>
    <row r="36" spans="1:4" x14ac:dyDescent="0.2">
      <c r="A36" s="4" t="s">
        <v>4</v>
      </c>
      <c r="B36" s="30" t="s">
        <v>109</v>
      </c>
      <c r="C36" s="31"/>
      <c r="D36" s="206">
        <f>COMPOSICAO!D31</f>
        <v>184.85</v>
      </c>
    </row>
    <row r="37" spans="1:4" x14ac:dyDescent="0.2">
      <c r="A37" s="9" t="s">
        <v>41</v>
      </c>
      <c r="B37" s="10"/>
      <c r="C37" s="11"/>
      <c r="D37" s="12">
        <f>SUM(D32,D35,D36)</f>
        <v>953.10320000000002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61</v>
      </c>
      <c r="C39" s="33"/>
      <c r="D39" s="17" t="s">
        <v>1</v>
      </c>
    </row>
    <row r="40" spans="1:4" x14ac:dyDescent="0.2">
      <c r="A40" s="4" t="s">
        <v>9</v>
      </c>
      <c r="B40" s="30" t="s">
        <v>62</v>
      </c>
      <c r="C40" s="34"/>
      <c r="D40" s="8">
        <f>D14</f>
        <v>765.27777777777783</v>
      </c>
    </row>
    <row r="41" spans="1:4" x14ac:dyDescent="0.2">
      <c r="A41" s="4" t="s">
        <v>10</v>
      </c>
      <c r="B41" s="30" t="s">
        <v>63</v>
      </c>
      <c r="C41" s="34"/>
      <c r="D41" s="8">
        <f>D26</f>
        <v>1202.3305555555553</v>
      </c>
    </row>
    <row r="42" spans="1:4" x14ac:dyDescent="0.2">
      <c r="A42" s="4" t="s">
        <v>19</v>
      </c>
      <c r="B42" s="30" t="s">
        <v>64</v>
      </c>
      <c r="C42" s="34"/>
      <c r="D42" s="8">
        <f>D37</f>
        <v>953.10320000000002</v>
      </c>
    </row>
    <row r="43" spans="1:4" x14ac:dyDescent="0.2">
      <c r="A43" s="184" t="s">
        <v>42</v>
      </c>
      <c r="B43" s="195"/>
      <c r="C43" s="35"/>
      <c r="D43" s="12">
        <f>SUM(D40:D42)</f>
        <v>2920.7115333333331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43</v>
      </c>
      <c r="B45" s="179"/>
      <c r="C45" s="179"/>
      <c r="D45" s="180"/>
    </row>
    <row r="46" spans="1:4" x14ac:dyDescent="0.2">
      <c r="A46" s="17">
        <v>3</v>
      </c>
      <c r="B46" s="2" t="s">
        <v>55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19.791666666666668</v>
      </c>
    </row>
    <row r="48" spans="1:4" x14ac:dyDescent="0.2">
      <c r="A48" s="4" t="s">
        <v>3</v>
      </c>
      <c r="B48" s="30" t="s">
        <v>65</v>
      </c>
      <c r="C48" s="37">
        <f>COMPOSICAO!D35</f>
        <v>3.3333333333333332E-4</v>
      </c>
      <c r="D48" s="22">
        <f>C48*$D$7</f>
        <v>1.5833333333333333</v>
      </c>
    </row>
    <row r="49" spans="1:4" x14ac:dyDescent="0.2">
      <c r="A49" s="19" t="s">
        <v>4</v>
      </c>
      <c r="B49" s="20" t="s">
        <v>66</v>
      </c>
      <c r="C49" s="37">
        <f>COMPOSICAO!D36</f>
        <v>3.4399999999999993E-2</v>
      </c>
      <c r="D49" s="22">
        <f t="shared" ref="D49:D52" si="1">C49*$D$7</f>
        <v>163.39999999999998</v>
      </c>
    </row>
    <row r="50" spans="1:4" x14ac:dyDescent="0.2">
      <c r="A50" s="4" t="s">
        <v>5</v>
      </c>
      <c r="B50" s="30" t="s">
        <v>67</v>
      </c>
      <c r="C50" s="37">
        <f>COMPOSICAO!D37</f>
        <v>1.2444444444444444E-2</v>
      </c>
      <c r="D50" s="22">
        <f t="shared" si="1"/>
        <v>59.111111111111107</v>
      </c>
    </row>
    <row r="51" spans="1:4" x14ac:dyDescent="0.2">
      <c r="A51" s="4" t="s">
        <v>6</v>
      </c>
      <c r="B51" s="30" t="s">
        <v>68</v>
      </c>
      <c r="C51" s="37">
        <f>COMPOSICAO!D38</f>
        <v>4.5631999999999999E-3</v>
      </c>
      <c r="D51" s="22">
        <f t="shared" si="1"/>
        <v>21.6752</v>
      </c>
    </row>
    <row r="52" spans="1:4" x14ac:dyDescent="0.2">
      <c r="A52" s="4" t="s">
        <v>7</v>
      </c>
      <c r="B52" s="30" t="s">
        <v>69</v>
      </c>
      <c r="C52" s="37">
        <f>COMPOSICAO!D39</f>
        <v>3.9680000000000005E-4</v>
      </c>
      <c r="D52" s="22">
        <f t="shared" si="1"/>
        <v>1.8848000000000003</v>
      </c>
    </row>
    <row r="53" spans="1:4" x14ac:dyDescent="0.2">
      <c r="A53" s="196" t="s">
        <v>44</v>
      </c>
      <c r="B53" s="197"/>
      <c r="C53" s="38">
        <f>SUM(C47:C52)</f>
        <v>5.6304444444444435E-2</v>
      </c>
      <c r="D53" s="39">
        <f>SUM(D47:D52)</f>
        <v>267.44611111111107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45</v>
      </c>
      <c r="B55" s="179"/>
      <c r="C55" s="179"/>
      <c r="D55" s="180"/>
    </row>
    <row r="56" spans="1:4" x14ac:dyDescent="0.2">
      <c r="A56" s="17">
        <v>4</v>
      </c>
      <c r="B56" s="2" t="s">
        <v>55</v>
      </c>
      <c r="C56" s="36" t="s">
        <v>0</v>
      </c>
      <c r="D56" s="17" t="s">
        <v>1</v>
      </c>
    </row>
    <row r="57" spans="1:4" x14ac:dyDescent="0.2">
      <c r="A57" s="196" t="s">
        <v>46</v>
      </c>
      <c r="B57" s="197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47</v>
      </c>
      <c r="B59" s="179"/>
      <c r="C59" s="179"/>
      <c r="D59" s="180"/>
    </row>
    <row r="60" spans="1:4" x14ac:dyDescent="0.2">
      <c r="A60" s="17">
        <v>5</v>
      </c>
      <c r="B60" s="43" t="s">
        <v>55</v>
      </c>
      <c r="C60" s="44"/>
      <c r="D60" s="45" t="s">
        <v>1</v>
      </c>
    </row>
    <row r="61" spans="1:4" x14ac:dyDescent="0.2">
      <c r="A61" s="9" t="s">
        <v>48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49</v>
      </c>
      <c r="B63" s="179"/>
      <c r="C63" s="179"/>
      <c r="D63" s="180"/>
    </row>
    <row r="64" spans="1:4" x14ac:dyDescent="0.2">
      <c r="A64" s="17">
        <v>6</v>
      </c>
      <c r="B64" s="2" t="s">
        <v>55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70</v>
      </c>
      <c r="C65" s="53">
        <f>COMPOSICAO!D44</f>
        <v>0.05</v>
      </c>
      <c r="D65" s="12">
        <f>C65*$D$81</f>
        <v>396.90788222222227</v>
      </c>
    </row>
    <row r="66" spans="1:4" x14ac:dyDescent="0.2">
      <c r="A66" s="51" t="s">
        <v>3</v>
      </c>
      <c r="B66" s="52" t="s">
        <v>71</v>
      </c>
      <c r="C66" s="53">
        <f>COMPOSICAO!D45</f>
        <v>0.1</v>
      </c>
      <c r="D66" s="12">
        <f>C66*($D$81+$D$65)</f>
        <v>833.50655266666672</v>
      </c>
    </row>
    <row r="67" spans="1:4" x14ac:dyDescent="0.2">
      <c r="A67" s="51" t="s">
        <v>4</v>
      </c>
      <c r="B67" s="52" t="s">
        <v>72</v>
      </c>
      <c r="C67" s="53">
        <f>COMPOSICAO!D46</f>
        <v>9.2499999999999999E-2</v>
      </c>
      <c r="D67" s="12">
        <f>((D65+D66+D81)/(1-C67))-(D65+D66+D81)</f>
        <v>934.53764995959682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65.670213240404038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303.09329187878791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202.06219458585861</v>
      </c>
    </row>
    <row r="71" spans="1:4" x14ac:dyDescent="0.2">
      <c r="A71" s="4" t="s">
        <v>29</v>
      </c>
      <c r="B71" s="131" t="s">
        <v>125</v>
      </c>
      <c r="C71" s="37">
        <f>COMPOSICAO!D50</f>
        <v>3.5999999999999997E-2</v>
      </c>
      <c r="D71" s="12">
        <f t="shared" si="2"/>
        <v>363.71195025454546</v>
      </c>
    </row>
    <row r="72" spans="1:4" x14ac:dyDescent="0.2">
      <c r="A72" s="184" t="s">
        <v>50</v>
      </c>
      <c r="B72" s="185"/>
      <c r="C72" s="55">
        <f>SUM(C65:C67)</f>
        <v>0.24250000000000002</v>
      </c>
      <c r="D72" s="12">
        <f>SUM(D65:D67)</f>
        <v>2164.9520848484858</v>
      </c>
    </row>
    <row r="73" spans="1:4" x14ac:dyDescent="0.2">
      <c r="A73" s="13"/>
      <c r="B73" s="14"/>
      <c r="C73" s="15"/>
      <c r="D73" s="16"/>
    </row>
    <row r="74" spans="1:4" x14ac:dyDescent="0.2">
      <c r="A74" s="192" t="s">
        <v>51</v>
      </c>
      <c r="B74" s="193"/>
      <c r="C74" s="193"/>
      <c r="D74" s="194"/>
    </row>
    <row r="75" spans="1:4" x14ac:dyDescent="0.2">
      <c r="A75" s="26" t="s">
        <v>52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73</v>
      </c>
      <c r="C76" s="58"/>
      <c r="D76" s="8">
        <f>D7</f>
        <v>4750</v>
      </c>
    </row>
    <row r="77" spans="1:4" x14ac:dyDescent="0.2">
      <c r="A77" s="4">
        <v>2</v>
      </c>
      <c r="B77" s="46" t="s">
        <v>74</v>
      </c>
      <c r="C77" s="58"/>
      <c r="D77" s="8">
        <f>D43</f>
        <v>2920.7115333333331</v>
      </c>
    </row>
    <row r="78" spans="1:4" x14ac:dyDescent="0.2">
      <c r="A78" s="4">
        <v>3</v>
      </c>
      <c r="B78" s="46" t="s">
        <v>75</v>
      </c>
      <c r="C78" s="58"/>
      <c r="D78" s="8">
        <f>D53</f>
        <v>267.44611111111107</v>
      </c>
    </row>
    <row r="79" spans="1:4" x14ac:dyDescent="0.2">
      <c r="A79" s="4">
        <v>4</v>
      </c>
      <c r="B79" s="46" t="s">
        <v>76</v>
      </c>
      <c r="C79" s="58"/>
      <c r="D79" s="8">
        <v>0</v>
      </c>
    </row>
    <row r="80" spans="1:4" x14ac:dyDescent="0.2">
      <c r="A80" s="4">
        <v>5</v>
      </c>
      <c r="B80" s="46" t="s">
        <v>77</v>
      </c>
      <c r="C80" s="58"/>
      <c r="D80" s="8">
        <v>0</v>
      </c>
    </row>
    <row r="81" spans="1:4" x14ac:dyDescent="0.2">
      <c r="A81" s="59" t="s">
        <v>53</v>
      </c>
      <c r="B81" s="10"/>
      <c r="C81" s="11"/>
      <c r="D81" s="12">
        <f>SUM(D76:D80)</f>
        <v>7938.1576444444445</v>
      </c>
    </row>
    <row r="82" spans="1:4" x14ac:dyDescent="0.2">
      <c r="A82" s="4">
        <v>6</v>
      </c>
      <c r="B82" s="46" t="s">
        <v>78</v>
      </c>
      <c r="C82" s="58"/>
      <c r="D82" s="8">
        <f>D72</f>
        <v>2164.9520848484858</v>
      </c>
    </row>
    <row r="83" spans="1:4" x14ac:dyDescent="0.2">
      <c r="A83" s="184" t="s">
        <v>54</v>
      </c>
      <c r="B83" s="195"/>
      <c r="C83" s="185"/>
      <c r="D83" s="60">
        <f>SUM(D81:D82)</f>
        <v>10103.10972929293</v>
      </c>
    </row>
    <row r="84" spans="1:4" x14ac:dyDescent="0.2">
      <c r="C84" s="133" t="s">
        <v>129</v>
      </c>
      <c r="D84" s="134">
        <f>ROUNDUP(D83/D76,2)</f>
        <v>2.13</v>
      </c>
    </row>
    <row r="85" spans="1:4" x14ac:dyDescent="0.2"/>
    <row r="86" spans="1:4" hidden="1" x14ac:dyDescent="0.2">
      <c r="D86" s="136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20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4EC073-C547-4A0A-8F37-FC8907B8E5F6}">
  <sheetPr codeName="Planilha18"/>
  <dimension ref="A1:D86"/>
  <sheetViews>
    <sheetView zoomScaleNormal="100" workbookViewId="0">
      <selection activeCell="F44" sqref="F44:F45"/>
    </sheetView>
  </sheetViews>
  <sheetFormatPr defaultColWidth="0" defaultRowHeight="12" zeroHeight="1" x14ac:dyDescent="0.2"/>
  <cols>
    <col min="1" max="1" width="5.85546875" style="132" customWidth="1"/>
    <col min="2" max="2" width="83.28515625" style="132" customWidth="1"/>
    <col min="3" max="3" width="12.42578125" style="132" customWidth="1"/>
    <col min="4" max="4" width="15.42578125" style="132" customWidth="1"/>
    <col min="5" max="5" width="9.140625" style="132" hidden="1" customWidth="1"/>
    <col min="6" max="16384" width="9.140625" style="132" hidden="1"/>
  </cols>
  <sheetData>
    <row r="1" spans="1:4" ht="12.75" thickBot="1" x14ac:dyDescent="0.25">
      <c r="A1" s="186" t="str">
        <f>PERFIS!C18</f>
        <v>Administrador de sistemas operacionais Pleno</v>
      </c>
      <c r="B1" s="187"/>
      <c r="C1" s="187"/>
      <c r="D1" s="188"/>
    </row>
    <row r="2" spans="1:4" x14ac:dyDescent="0.2">
      <c r="A2" s="135"/>
      <c r="B2" s="135"/>
      <c r="C2" s="135"/>
      <c r="D2" s="135"/>
    </row>
    <row r="3" spans="1:4" x14ac:dyDescent="0.2">
      <c r="A3" s="175" t="s">
        <v>33</v>
      </c>
      <c r="B3" s="176"/>
      <c r="C3" s="176"/>
      <c r="D3" s="177"/>
    </row>
    <row r="4" spans="1:4" x14ac:dyDescent="0.2">
      <c r="A4" s="178" t="s">
        <v>34</v>
      </c>
      <c r="B4" s="179"/>
      <c r="C4" s="179"/>
      <c r="D4" s="180"/>
    </row>
    <row r="5" spans="1:4" x14ac:dyDescent="0.2">
      <c r="A5" s="1">
        <v>1</v>
      </c>
      <c r="B5" s="2" t="s">
        <v>55</v>
      </c>
      <c r="C5" s="3"/>
      <c r="D5" s="1" t="s">
        <v>1</v>
      </c>
    </row>
    <row r="6" spans="1:4" x14ac:dyDescent="0.2">
      <c r="A6" s="4" t="s">
        <v>2</v>
      </c>
      <c r="B6" s="5" t="s">
        <v>56</v>
      </c>
      <c r="C6" s="6">
        <v>1</v>
      </c>
      <c r="D6" s="7">
        <f>_xlfn.XLOOKUP(A1,PERFIS!C3:C37,PERFIS!D3:D37)</f>
        <v>6404.6900000000005</v>
      </c>
    </row>
    <row r="7" spans="1:4" x14ac:dyDescent="0.2">
      <c r="A7" s="9" t="s">
        <v>35</v>
      </c>
      <c r="B7" s="10"/>
      <c r="C7" s="11"/>
      <c r="D7" s="12">
        <f>SUM(D6)</f>
        <v>6404.6900000000005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36</v>
      </c>
      <c r="B9" s="179"/>
      <c r="C9" s="179"/>
      <c r="D9" s="180"/>
    </row>
    <row r="10" spans="1:4" x14ac:dyDescent="0.2">
      <c r="A10" s="181" t="s">
        <v>132</v>
      </c>
      <c r="B10" s="182"/>
      <c r="C10" s="182"/>
      <c r="D10" s="183"/>
    </row>
    <row r="11" spans="1:4" x14ac:dyDescent="0.2">
      <c r="A11" s="17" t="s">
        <v>9</v>
      </c>
      <c r="B11" s="2" t="s">
        <v>55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57</v>
      </c>
      <c r="C12" s="21">
        <f>COMPOSICAO!D3</f>
        <v>8.3333333333333329E-2</v>
      </c>
      <c r="D12" s="22">
        <f>C12*$D$7</f>
        <v>533.72416666666663</v>
      </c>
    </row>
    <row r="13" spans="1:4" x14ac:dyDescent="0.2">
      <c r="A13" s="19" t="s">
        <v>3</v>
      </c>
      <c r="B13" s="20" t="s">
        <v>127</v>
      </c>
      <c r="C13" s="21">
        <f>COMPOSICAO!D4</f>
        <v>7.7777777777777779E-2</v>
      </c>
      <c r="D13" s="22">
        <f>C13*$D$7</f>
        <v>498.14255555555559</v>
      </c>
    </row>
    <row r="14" spans="1:4" x14ac:dyDescent="0.2">
      <c r="A14" s="184" t="s">
        <v>133</v>
      </c>
      <c r="B14" s="185"/>
      <c r="C14" s="23">
        <f>SUM(C12:C13)</f>
        <v>0.16111111111111109</v>
      </c>
      <c r="D14" s="12">
        <f>SUM(D12:D13)</f>
        <v>1031.8667222222223</v>
      </c>
    </row>
    <row r="15" spans="1:4" x14ac:dyDescent="0.2">
      <c r="A15" s="13"/>
      <c r="B15" s="14"/>
      <c r="C15" s="24"/>
      <c r="D15" s="16"/>
    </row>
    <row r="16" spans="1:4" x14ac:dyDescent="0.2">
      <c r="A16" s="200" t="s">
        <v>38</v>
      </c>
      <c r="B16" s="201"/>
      <c r="C16" s="201"/>
      <c r="D16" s="202"/>
    </row>
    <row r="17" spans="1:4" x14ac:dyDescent="0.2">
      <c r="A17" s="17" t="s">
        <v>10</v>
      </c>
      <c r="B17" s="2" t="s">
        <v>55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58</v>
      </c>
      <c r="C18" s="21">
        <v>0.05</v>
      </c>
      <c r="D18" s="22">
        <f>C18*($D$7+$D$14)</f>
        <v>371.82783611111114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185.91391805555557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223.09670166666666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111.54835083333333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74.365567222222225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44.619340333333334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14.873113444444446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594.9245377777778</v>
      </c>
    </row>
    <row r="26" spans="1:4" x14ac:dyDescent="0.2">
      <c r="A26" s="198" t="s">
        <v>39</v>
      </c>
      <c r="B26" s="199"/>
      <c r="C26" s="27">
        <f>SUM(C18:C25)</f>
        <v>0.21800000000000003</v>
      </c>
      <c r="D26" s="28">
        <f>SUM(D18:D25)</f>
        <v>1621.1693654444443</v>
      </c>
    </row>
    <row r="27" spans="1:4" x14ac:dyDescent="0.2">
      <c r="A27" s="13"/>
      <c r="B27" s="14"/>
      <c r="C27" s="29"/>
      <c r="D27" s="16"/>
    </row>
    <row r="28" spans="1:4" x14ac:dyDescent="0.2">
      <c r="A28" s="200" t="s">
        <v>40</v>
      </c>
      <c r="B28" s="201"/>
      <c r="C28" s="201"/>
      <c r="D28" s="202"/>
    </row>
    <row r="29" spans="1:4" x14ac:dyDescent="0.2">
      <c r="A29" s="17" t="s">
        <v>19</v>
      </c>
      <c r="B29" s="200" t="s">
        <v>55</v>
      </c>
      <c r="C29" s="202"/>
      <c r="D29" s="17" t="s">
        <v>1</v>
      </c>
    </row>
    <row r="30" spans="1:4" x14ac:dyDescent="0.2">
      <c r="A30" s="189" t="s">
        <v>2</v>
      </c>
      <c r="B30" s="30" t="s">
        <v>59</v>
      </c>
      <c r="C30" s="31"/>
      <c r="D30" s="7">
        <f>COMPOSICAO!D20*2*22</f>
        <v>242</v>
      </c>
    </row>
    <row r="31" spans="1:4" x14ac:dyDescent="0.2">
      <c r="A31" s="190"/>
      <c r="B31" s="30" t="s">
        <v>20</v>
      </c>
      <c r="C31" s="31"/>
      <c r="D31" s="7">
        <f>D6*COMPOSICAO!D21</f>
        <v>384.28140000000002</v>
      </c>
    </row>
    <row r="32" spans="1:4" x14ac:dyDescent="0.2">
      <c r="A32" s="191"/>
      <c r="B32" s="106" t="s">
        <v>21</v>
      </c>
      <c r="C32" s="107"/>
      <c r="D32" s="39">
        <f>IF(D30-D31&gt;0,D30-D31,0)</f>
        <v>0</v>
      </c>
    </row>
    <row r="33" spans="1:4" x14ac:dyDescent="0.2">
      <c r="A33" s="189" t="s">
        <v>3</v>
      </c>
      <c r="B33" s="30" t="s">
        <v>60</v>
      </c>
      <c r="D33" s="7">
        <f>COMPOSICAO!D23*22</f>
        <v>814</v>
      </c>
    </row>
    <row r="34" spans="1:4" x14ac:dyDescent="0.2">
      <c r="A34" s="190"/>
      <c r="B34" s="30" t="s">
        <v>123</v>
      </c>
      <c r="C34" s="129" cm="1">
        <f t="array" ref="C34">_xlfn.IFS(D6&lt;2407,COMPOSICAO!D25,D6&lt;4073.39,COMPOSICAO!D26,D6&lt;5924.92,COMPOSICAO!D27,D6&lt;7406.17,COMPOSICAO!D28,D6&lt;9072.58,COMPOSICAO!D29,D6&gt;9072.59,COMPOSICAO!D30)</f>
        <v>7.4999999999999997E-2</v>
      </c>
      <c r="D34" s="7">
        <f>D33*C34</f>
        <v>61.05</v>
      </c>
    </row>
    <row r="35" spans="1:4" x14ac:dyDescent="0.2">
      <c r="A35" s="191"/>
      <c r="B35" s="106" t="s">
        <v>124</v>
      </c>
      <c r="C35" s="108"/>
      <c r="D35" s="39">
        <f>D33-D34</f>
        <v>752.95</v>
      </c>
    </row>
    <row r="36" spans="1:4" x14ac:dyDescent="0.2">
      <c r="A36" s="4" t="s">
        <v>4</v>
      </c>
      <c r="B36" s="30" t="s">
        <v>109</v>
      </c>
      <c r="C36" s="31"/>
      <c r="D36" s="206">
        <f>COMPOSICAO!D31</f>
        <v>184.85</v>
      </c>
    </row>
    <row r="37" spans="1:4" x14ac:dyDescent="0.2">
      <c r="A37" s="9" t="s">
        <v>41</v>
      </c>
      <c r="B37" s="10"/>
      <c r="C37" s="11"/>
      <c r="D37" s="12">
        <f>SUM(D32,D35,D36)</f>
        <v>937.80000000000007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61</v>
      </c>
      <c r="C39" s="33"/>
      <c r="D39" s="17" t="s">
        <v>1</v>
      </c>
    </row>
    <row r="40" spans="1:4" x14ac:dyDescent="0.2">
      <c r="A40" s="4" t="s">
        <v>9</v>
      </c>
      <c r="B40" s="30" t="s">
        <v>62</v>
      </c>
      <c r="C40" s="34"/>
      <c r="D40" s="8">
        <f>D14</f>
        <v>1031.8667222222223</v>
      </c>
    </row>
    <row r="41" spans="1:4" x14ac:dyDescent="0.2">
      <c r="A41" s="4" t="s">
        <v>10</v>
      </c>
      <c r="B41" s="30" t="s">
        <v>63</v>
      </c>
      <c r="C41" s="34"/>
      <c r="D41" s="8">
        <f>D26</f>
        <v>1621.1693654444443</v>
      </c>
    </row>
    <row r="42" spans="1:4" x14ac:dyDescent="0.2">
      <c r="A42" s="4" t="s">
        <v>19</v>
      </c>
      <c r="B42" s="30" t="s">
        <v>64</v>
      </c>
      <c r="C42" s="34"/>
      <c r="D42" s="8">
        <f>D37</f>
        <v>937.80000000000007</v>
      </c>
    </row>
    <row r="43" spans="1:4" x14ac:dyDescent="0.2">
      <c r="A43" s="184" t="s">
        <v>42</v>
      </c>
      <c r="B43" s="195"/>
      <c r="C43" s="35"/>
      <c r="D43" s="12">
        <f>SUM(D40:D42)</f>
        <v>3590.8360876666666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43</v>
      </c>
      <c r="B45" s="179"/>
      <c r="C45" s="179"/>
      <c r="D45" s="180"/>
    </row>
    <row r="46" spans="1:4" x14ac:dyDescent="0.2">
      <c r="A46" s="17">
        <v>3</v>
      </c>
      <c r="B46" s="2" t="s">
        <v>55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26.686208333333337</v>
      </c>
    </row>
    <row r="48" spans="1:4" x14ac:dyDescent="0.2">
      <c r="A48" s="4" t="s">
        <v>3</v>
      </c>
      <c r="B48" s="30" t="s">
        <v>65</v>
      </c>
      <c r="C48" s="37">
        <f>COMPOSICAO!D35</f>
        <v>3.3333333333333332E-4</v>
      </c>
      <c r="D48" s="22">
        <f>C48*$D$7</f>
        <v>2.1348966666666667</v>
      </c>
    </row>
    <row r="49" spans="1:4" x14ac:dyDescent="0.2">
      <c r="A49" s="19" t="s">
        <v>4</v>
      </c>
      <c r="B49" s="20" t="s">
        <v>66</v>
      </c>
      <c r="C49" s="37">
        <f>COMPOSICAO!D36</f>
        <v>3.4399999999999993E-2</v>
      </c>
      <c r="D49" s="22">
        <f t="shared" ref="D49:D52" si="1">C49*$D$7</f>
        <v>220.32133599999997</v>
      </c>
    </row>
    <row r="50" spans="1:4" x14ac:dyDescent="0.2">
      <c r="A50" s="4" t="s">
        <v>5</v>
      </c>
      <c r="B50" s="30" t="s">
        <v>67</v>
      </c>
      <c r="C50" s="37">
        <f>COMPOSICAO!D37</f>
        <v>1.2444444444444444E-2</v>
      </c>
      <c r="D50" s="22">
        <f t="shared" si="1"/>
        <v>79.702808888888896</v>
      </c>
    </row>
    <row r="51" spans="1:4" x14ac:dyDescent="0.2">
      <c r="A51" s="4" t="s">
        <v>6</v>
      </c>
      <c r="B51" s="30" t="s">
        <v>68</v>
      </c>
      <c r="C51" s="37">
        <f>COMPOSICAO!D38</f>
        <v>4.5631999999999999E-3</v>
      </c>
      <c r="D51" s="22">
        <f t="shared" si="1"/>
        <v>29.225881408000003</v>
      </c>
    </row>
    <row r="52" spans="1:4" x14ac:dyDescent="0.2">
      <c r="A52" s="4" t="s">
        <v>7</v>
      </c>
      <c r="B52" s="30" t="s">
        <v>69</v>
      </c>
      <c r="C52" s="37">
        <f>COMPOSICAO!D39</f>
        <v>3.9680000000000005E-4</v>
      </c>
      <c r="D52" s="22">
        <f t="shared" si="1"/>
        <v>2.5413809920000006</v>
      </c>
    </row>
    <row r="53" spans="1:4" x14ac:dyDescent="0.2">
      <c r="A53" s="196" t="s">
        <v>44</v>
      </c>
      <c r="B53" s="197"/>
      <c r="C53" s="38">
        <f>SUM(C47:C52)</f>
        <v>5.6304444444444435E-2</v>
      </c>
      <c r="D53" s="39">
        <f>SUM(D47:D52)</f>
        <v>360.61251228888887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45</v>
      </c>
      <c r="B55" s="179"/>
      <c r="C55" s="179"/>
      <c r="D55" s="180"/>
    </row>
    <row r="56" spans="1:4" x14ac:dyDescent="0.2">
      <c r="A56" s="17">
        <v>4</v>
      </c>
      <c r="B56" s="2" t="s">
        <v>55</v>
      </c>
      <c r="C56" s="36" t="s">
        <v>0</v>
      </c>
      <c r="D56" s="17" t="s">
        <v>1</v>
      </c>
    </row>
    <row r="57" spans="1:4" x14ac:dyDescent="0.2">
      <c r="A57" s="196" t="s">
        <v>46</v>
      </c>
      <c r="B57" s="197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47</v>
      </c>
      <c r="B59" s="179"/>
      <c r="C59" s="179"/>
      <c r="D59" s="180"/>
    </row>
    <row r="60" spans="1:4" x14ac:dyDescent="0.2">
      <c r="A60" s="17">
        <v>5</v>
      </c>
      <c r="B60" s="43" t="s">
        <v>55</v>
      </c>
      <c r="C60" s="44"/>
      <c r="D60" s="45" t="s">
        <v>1</v>
      </c>
    </row>
    <row r="61" spans="1:4" x14ac:dyDescent="0.2">
      <c r="A61" s="9" t="s">
        <v>48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49</v>
      </c>
      <c r="B63" s="179"/>
      <c r="C63" s="179"/>
      <c r="D63" s="180"/>
    </row>
    <row r="64" spans="1:4" x14ac:dyDescent="0.2">
      <c r="A64" s="17">
        <v>6</v>
      </c>
      <c r="B64" s="2" t="s">
        <v>55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70</v>
      </c>
      <c r="C65" s="53">
        <f>COMPOSICAO!D44</f>
        <v>0.05</v>
      </c>
      <c r="D65" s="12">
        <f>C65*$D$81</f>
        <v>517.80692999777784</v>
      </c>
    </row>
    <row r="66" spans="1:4" x14ac:dyDescent="0.2">
      <c r="A66" s="51" t="s">
        <v>3</v>
      </c>
      <c r="B66" s="52" t="s">
        <v>71</v>
      </c>
      <c r="C66" s="53">
        <f>COMPOSICAO!D45</f>
        <v>0.1</v>
      </c>
      <c r="D66" s="12">
        <f>C66*($D$81+$D$65)</f>
        <v>1087.3945529953335</v>
      </c>
    </row>
    <row r="67" spans="1:4" x14ac:dyDescent="0.2">
      <c r="A67" s="51" t="s">
        <v>4</v>
      </c>
      <c r="B67" s="52" t="s">
        <v>72</v>
      </c>
      <c r="C67" s="53">
        <f>COMPOSICAO!D46</f>
        <v>9.2499999999999999E-2</v>
      </c>
      <c r="D67" s="12">
        <f>((D65+D66+D81)/(1-C67))-(D65+D66+D81)</f>
        <v>1219.1999533584039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85.673510235995977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395.41620108921217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263.61080072614146</v>
      </c>
    </row>
    <row r="71" spans="1:4" x14ac:dyDescent="0.2">
      <c r="A71" s="4" t="s">
        <v>29</v>
      </c>
      <c r="B71" s="131" t="s">
        <v>125</v>
      </c>
      <c r="C71" s="37">
        <f>COMPOSICAO!D50</f>
        <v>3.5999999999999997E-2</v>
      </c>
      <c r="D71" s="12">
        <f t="shared" si="2"/>
        <v>474.49944130705461</v>
      </c>
    </row>
    <row r="72" spans="1:4" x14ac:dyDescent="0.2">
      <c r="A72" s="184" t="s">
        <v>50</v>
      </c>
      <c r="B72" s="185"/>
      <c r="C72" s="55">
        <f>SUM(C65:C67)</f>
        <v>0.24250000000000002</v>
      </c>
      <c r="D72" s="12">
        <f>SUM(D65:D67)</f>
        <v>2824.4014363515153</v>
      </c>
    </row>
    <row r="73" spans="1:4" x14ac:dyDescent="0.2">
      <c r="A73" s="13"/>
      <c r="B73" s="14"/>
      <c r="C73" s="15"/>
      <c r="D73" s="16"/>
    </row>
    <row r="74" spans="1:4" x14ac:dyDescent="0.2">
      <c r="A74" s="192" t="s">
        <v>51</v>
      </c>
      <c r="B74" s="193"/>
      <c r="C74" s="193"/>
      <c r="D74" s="194"/>
    </row>
    <row r="75" spans="1:4" x14ac:dyDescent="0.2">
      <c r="A75" s="26" t="s">
        <v>52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73</v>
      </c>
      <c r="C76" s="58"/>
      <c r="D76" s="8">
        <f>D7</f>
        <v>6404.6900000000005</v>
      </c>
    </row>
    <row r="77" spans="1:4" x14ac:dyDescent="0.2">
      <c r="A77" s="4">
        <v>2</v>
      </c>
      <c r="B77" s="46" t="s">
        <v>74</v>
      </c>
      <c r="C77" s="58"/>
      <c r="D77" s="8">
        <f>D43</f>
        <v>3590.8360876666666</v>
      </c>
    </row>
    <row r="78" spans="1:4" x14ac:dyDescent="0.2">
      <c r="A78" s="4">
        <v>3</v>
      </c>
      <c r="B78" s="46" t="s">
        <v>75</v>
      </c>
      <c r="C78" s="58"/>
      <c r="D78" s="8">
        <f>D53</f>
        <v>360.61251228888887</v>
      </c>
    </row>
    <row r="79" spans="1:4" x14ac:dyDescent="0.2">
      <c r="A79" s="4">
        <v>4</v>
      </c>
      <c r="B79" s="46" t="s">
        <v>76</v>
      </c>
      <c r="C79" s="58"/>
      <c r="D79" s="8">
        <v>0</v>
      </c>
    </row>
    <row r="80" spans="1:4" x14ac:dyDescent="0.2">
      <c r="A80" s="4">
        <v>5</v>
      </c>
      <c r="B80" s="46" t="s">
        <v>77</v>
      </c>
      <c r="C80" s="58"/>
      <c r="D80" s="8">
        <v>0</v>
      </c>
    </row>
    <row r="81" spans="1:4" x14ac:dyDescent="0.2">
      <c r="A81" s="59" t="s">
        <v>53</v>
      </c>
      <c r="B81" s="10"/>
      <c r="C81" s="11"/>
      <c r="D81" s="12">
        <f>SUM(D76:D80)</f>
        <v>10356.138599955557</v>
      </c>
    </row>
    <row r="82" spans="1:4" x14ac:dyDescent="0.2">
      <c r="A82" s="4">
        <v>6</v>
      </c>
      <c r="B82" s="46" t="s">
        <v>78</v>
      </c>
      <c r="C82" s="58"/>
      <c r="D82" s="8">
        <f>D72</f>
        <v>2824.4014363515153</v>
      </c>
    </row>
    <row r="83" spans="1:4" x14ac:dyDescent="0.2">
      <c r="A83" s="184" t="s">
        <v>54</v>
      </c>
      <c r="B83" s="195"/>
      <c r="C83" s="185"/>
      <c r="D83" s="60">
        <f>SUM(D81:D82)</f>
        <v>13180.540036307073</v>
      </c>
    </row>
    <row r="84" spans="1:4" x14ac:dyDescent="0.2">
      <c r="C84" s="133" t="s">
        <v>129</v>
      </c>
      <c r="D84" s="134">
        <f>ROUNDUP(D83/D76,2)</f>
        <v>2.0599999999999996</v>
      </c>
    </row>
    <row r="85" spans="1:4" x14ac:dyDescent="0.2"/>
    <row r="86" spans="1:4" hidden="1" x14ac:dyDescent="0.2">
      <c r="D86" s="136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19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07144A-6ACF-44E7-9DFF-DD8268BBD088}">
  <sheetPr codeName="Planilha19"/>
  <dimension ref="A1:D86"/>
  <sheetViews>
    <sheetView zoomScaleNormal="100" workbookViewId="0">
      <selection activeCell="F44" sqref="F44:F45"/>
    </sheetView>
  </sheetViews>
  <sheetFormatPr defaultColWidth="0" defaultRowHeight="12" zeroHeight="1" x14ac:dyDescent="0.2"/>
  <cols>
    <col min="1" max="1" width="5.85546875" style="132" customWidth="1"/>
    <col min="2" max="2" width="83.28515625" style="132" customWidth="1"/>
    <col min="3" max="3" width="12.42578125" style="132" customWidth="1"/>
    <col min="4" max="4" width="15.42578125" style="132" customWidth="1"/>
    <col min="5" max="5" width="9.140625" style="132" hidden="1" customWidth="1"/>
    <col min="6" max="16384" width="9.140625" style="132" hidden="1"/>
  </cols>
  <sheetData>
    <row r="1" spans="1:4" ht="12.75" thickBot="1" x14ac:dyDescent="0.25">
      <c r="A1" s="186" t="str">
        <f>PERFIS!C19</f>
        <v>Administrador de sistemas operacionais Sênior</v>
      </c>
      <c r="B1" s="187"/>
      <c r="C1" s="187"/>
      <c r="D1" s="188"/>
    </row>
    <row r="2" spans="1:4" x14ac:dyDescent="0.2">
      <c r="A2" s="135"/>
      <c r="B2" s="135"/>
      <c r="C2" s="135"/>
      <c r="D2" s="135"/>
    </row>
    <row r="3" spans="1:4" x14ac:dyDescent="0.2">
      <c r="A3" s="175" t="s">
        <v>33</v>
      </c>
      <c r="B3" s="176"/>
      <c r="C3" s="176"/>
      <c r="D3" s="177"/>
    </row>
    <row r="4" spans="1:4" x14ac:dyDescent="0.2">
      <c r="A4" s="178" t="s">
        <v>34</v>
      </c>
      <c r="B4" s="179"/>
      <c r="C4" s="179"/>
      <c r="D4" s="180"/>
    </row>
    <row r="5" spans="1:4" x14ac:dyDescent="0.2">
      <c r="A5" s="1">
        <v>1</v>
      </c>
      <c r="B5" s="2" t="s">
        <v>55</v>
      </c>
      <c r="C5" s="3"/>
      <c r="D5" s="1" t="s">
        <v>1</v>
      </c>
    </row>
    <row r="6" spans="1:4" x14ac:dyDescent="0.2">
      <c r="A6" s="4" t="s">
        <v>2</v>
      </c>
      <c r="B6" s="5" t="s">
        <v>56</v>
      </c>
      <c r="C6" s="6">
        <v>1</v>
      </c>
      <c r="D6" s="7">
        <f>_xlfn.XLOOKUP(A1,PERFIS!C3:C37,PERFIS!D3:D37)</f>
        <v>9542.92</v>
      </c>
    </row>
    <row r="7" spans="1:4" x14ac:dyDescent="0.2">
      <c r="A7" s="9" t="s">
        <v>35</v>
      </c>
      <c r="B7" s="10"/>
      <c r="C7" s="11"/>
      <c r="D7" s="12">
        <f>SUM(D6)</f>
        <v>9542.92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36</v>
      </c>
      <c r="B9" s="179"/>
      <c r="C9" s="179"/>
      <c r="D9" s="180"/>
    </row>
    <row r="10" spans="1:4" x14ac:dyDescent="0.2">
      <c r="A10" s="181" t="s">
        <v>132</v>
      </c>
      <c r="B10" s="182"/>
      <c r="C10" s="182"/>
      <c r="D10" s="183"/>
    </row>
    <row r="11" spans="1:4" x14ac:dyDescent="0.2">
      <c r="A11" s="17" t="s">
        <v>9</v>
      </c>
      <c r="B11" s="2" t="s">
        <v>55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57</v>
      </c>
      <c r="C12" s="21">
        <f>COMPOSICAO!D3</f>
        <v>8.3333333333333329E-2</v>
      </c>
      <c r="D12" s="22">
        <f>C12*$D$7</f>
        <v>795.24333333333334</v>
      </c>
    </row>
    <row r="13" spans="1:4" x14ac:dyDescent="0.2">
      <c r="A13" s="19" t="s">
        <v>3</v>
      </c>
      <c r="B13" s="20" t="s">
        <v>127</v>
      </c>
      <c r="C13" s="21">
        <f>COMPOSICAO!D4</f>
        <v>7.7777777777777779E-2</v>
      </c>
      <c r="D13" s="22">
        <f>C13*$D$7</f>
        <v>742.22711111111118</v>
      </c>
    </row>
    <row r="14" spans="1:4" x14ac:dyDescent="0.2">
      <c r="A14" s="184" t="s">
        <v>133</v>
      </c>
      <c r="B14" s="185"/>
      <c r="C14" s="23">
        <f>SUM(C12:C13)</f>
        <v>0.16111111111111109</v>
      </c>
      <c r="D14" s="12">
        <f>SUM(D12:D13)</f>
        <v>1537.4704444444446</v>
      </c>
    </row>
    <row r="15" spans="1:4" x14ac:dyDescent="0.2">
      <c r="A15" s="13"/>
      <c r="B15" s="14"/>
      <c r="C15" s="24"/>
      <c r="D15" s="16"/>
    </row>
    <row r="16" spans="1:4" x14ac:dyDescent="0.2">
      <c r="A16" s="200" t="s">
        <v>38</v>
      </c>
      <c r="B16" s="201"/>
      <c r="C16" s="201"/>
      <c r="D16" s="202"/>
    </row>
    <row r="17" spans="1:4" x14ac:dyDescent="0.2">
      <c r="A17" s="17" t="s">
        <v>10</v>
      </c>
      <c r="B17" s="2" t="s">
        <v>55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58</v>
      </c>
      <c r="C18" s="21">
        <v>0.05</v>
      </c>
      <c r="D18" s="22">
        <f>C18*($D$7+$D$14)</f>
        <v>554.01952222222224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277.00976111111112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332.41171333333335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166.20585666666668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110.80390444444446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66.482342666666668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22.16078088888889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886.43123555555565</v>
      </c>
    </row>
    <row r="26" spans="1:4" x14ac:dyDescent="0.2">
      <c r="A26" s="198" t="s">
        <v>39</v>
      </c>
      <c r="B26" s="199"/>
      <c r="C26" s="27">
        <f>SUM(C18:C25)</f>
        <v>0.21800000000000003</v>
      </c>
      <c r="D26" s="28">
        <f>SUM(D18:D25)</f>
        <v>2415.525116888889</v>
      </c>
    </row>
    <row r="27" spans="1:4" x14ac:dyDescent="0.2">
      <c r="A27" s="13"/>
      <c r="B27" s="14"/>
      <c r="C27" s="29"/>
      <c r="D27" s="16"/>
    </row>
    <row r="28" spans="1:4" x14ac:dyDescent="0.2">
      <c r="A28" s="200" t="s">
        <v>40</v>
      </c>
      <c r="B28" s="201"/>
      <c r="C28" s="201"/>
      <c r="D28" s="202"/>
    </row>
    <row r="29" spans="1:4" x14ac:dyDescent="0.2">
      <c r="A29" s="17" t="s">
        <v>19</v>
      </c>
      <c r="B29" s="200" t="s">
        <v>55</v>
      </c>
      <c r="C29" s="202"/>
      <c r="D29" s="17" t="s">
        <v>1</v>
      </c>
    </row>
    <row r="30" spans="1:4" x14ac:dyDescent="0.2">
      <c r="A30" s="189" t="s">
        <v>2</v>
      </c>
      <c r="B30" s="30" t="s">
        <v>59</v>
      </c>
      <c r="C30" s="31"/>
      <c r="D30" s="7">
        <f>COMPOSICAO!D20*2*22</f>
        <v>242</v>
      </c>
    </row>
    <row r="31" spans="1:4" x14ac:dyDescent="0.2">
      <c r="A31" s="190"/>
      <c r="B31" s="30" t="s">
        <v>20</v>
      </c>
      <c r="C31" s="31"/>
      <c r="D31" s="7">
        <f>D6*COMPOSICAO!D21</f>
        <v>572.5752</v>
      </c>
    </row>
    <row r="32" spans="1:4" x14ac:dyDescent="0.2">
      <c r="A32" s="191"/>
      <c r="B32" s="106" t="s">
        <v>21</v>
      </c>
      <c r="C32" s="107"/>
      <c r="D32" s="39">
        <f>IF(D30-D31&gt;0,D30-D31,0)</f>
        <v>0</v>
      </c>
    </row>
    <row r="33" spans="1:4" x14ac:dyDescent="0.2">
      <c r="A33" s="189" t="s">
        <v>3</v>
      </c>
      <c r="B33" s="30" t="s">
        <v>60</v>
      </c>
      <c r="D33" s="7">
        <f>COMPOSICAO!D23*22</f>
        <v>814</v>
      </c>
    </row>
    <row r="34" spans="1:4" x14ac:dyDescent="0.2">
      <c r="A34" s="190"/>
      <c r="B34" s="30" t="s">
        <v>123</v>
      </c>
      <c r="C34" s="129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122.1</v>
      </c>
    </row>
    <row r="35" spans="1:4" x14ac:dyDescent="0.2">
      <c r="A35" s="191"/>
      <c r="B35" s="106" t="s">
        <v>124</v>
      </c>
      <c r="C35" s="108"/>
      <c r="D35" s="39">
        <f>D33-D34</f>
        <v>691.9</v>
      </c>
    </row>
    <row r="36" spans="1:4" x14ac:dyDescent="0.2">
      <c r="A36" s="4" t="s">
        <v>4</v>
      </c>
      <c r="B36" s="30" t="s">
        <v>109</v>
      </c>
      <c r="C36" s="31"/>
      <c r="D36" s="206">
        <f>COMPOSICAO!D31</f>
        <v>184.85</v>
      </c>
    </row>
    <row r="37" spans="1:4" x14ac:dyDescent="0.2">
      <c r="A37" s="9" t="s">
        <v>41</v>
      </c>
      <c r="B37" s="10"/>
      <c r="C37" s="11"/>
      <c r="D37" s="12">
        <f>SUM(D32,D35,D36)</f>
        <v>876.75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61</v>
      </c>
      <c r="C39" s="33"/>
      <c r="D39" s="17" t="s">
        <v>1</v>
      </c>
    </row>
    <row r="40" spans="1:4" x14ac:dyDescent="0.2">
      <c r="A40" s="4" t="s">
        <v>9</v>
      </c>
      <c r="B40" s="30" t="s">
        <v>62</v>
      </c>
      <c r="C40" s="34"/>
      <c r="D40" s="8">
        <f>D14</f>
        <v>1537.4704444444446</v>
      </c>
    </row>
    <row r="41" spans="1:4" x14ac:dyDescent="0.2">
      <c r="A41" s="4" t="s">
        <v>10</v>
      </c>
      <c r="B41" s="30" t="s">
        <v>63</v>
      </c>
      <c r="C41" s="34"/>
      <c r="D41" s="8">
        <f>D26</f>
        <v>2415.525116888889</v>
      </c>
    </row>
    <row r="42" spans="1:4" x14ac:dyDescent="0.2">
      <c r="A42" s="4" t="s">
        <v>19</v>
      </c>
      <c r="B42" s="30" t="s">
        <v>64</v>
      </c>
      <c r="C42" s="34"/>
      <c r="D42" s="8">
        <f>D37</f>
        <v>876.75</v>
      </c>
    </row>
    <row r="43" spans="1:4" x14ac:dyDescent="0.2">
      <c r="A43" s="184" t="s">
        <v>42</v>
      </c>
      <c r="B43" s="195"/>
      <c r="C43" s="35"/>
      <c r="D43" s="12">
        <f>SUM(D40:D42)</f>
        <v>4829.7455613333332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43</v>
      </c>
      <c r="B45" s="179"/>
      <c r="C45" s="179"/>
      <c r="D45" s="180"/>
    </row>
    <row r="46" spans="1:4" x14ac:dyDescent="0.2">
      <c r="A46" s="17">
        <v>3</v>
      </c>
      <c r="B46" s="2" t="s">
        <v>55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39.762166666666666</v>
      </c>
    </row>
    <row r="48" spans="1:4" x14ac:dyDescent="0.2">
      <c r="A48" s="4" t="s">
        <v>3</v>
      </c>
      <c r="B48" s="30" t="s">
        <v>65</v>
      </c>
      <c r="C48" s="37">
        <f>COMPOSICAO!D35</f>
        <v>3.3333333333333332E-4</v>
      </c>
      <c r="D48" s="22">
        <f>C48*$D$7</f>
        <v>3.1809733333333332</v>
      </c>
    </row>
    <row r="49" spans="1:4" x14ac:dyDescent="0.2">
      <c r="A49" s="19" t="s">
        <v>4</v>
      </c>
      <c r="B49" s="20" t="s">
        <v>66</v>
      </c>
      <c r="C49" s="37">
        <f>COMPOSICAO!D36</f>
        <v>3.4399999999999993E-2</v>
      </c>
      <c r="D49" s="22">
        <f t="shared" ref="D49:D52" si="1">C49*$D$7</f>
        <v>328.27644799999996</v>
      </c>
    </row>
    <row r="50" spans="1:4" x14ac:dyDescent="0.2">
      <c r="A50" s="4" t="s">
        <v>5</v>
      </c>
      <c r="B50" s="30" t="s">
        <v>67</v>
      </c>
      <c r="C50" s="37">
        <f>COMPOSICAO!D37</f>
        <v>1.2444444444444444E-2</v>
      </c>
      <c r="D50" s="22">
        <f t="shared" si="1"/>
        <v>118.75633777777777</v>
      </c>
    </row>
    <row r="51" spans="1:4" x14ac:dyDescent="0.2">
      <c r="A51" s="4" t="s">
        <v>6</v>
      </c>
      <c r="B51" s="30" t="s">
        <v>68</v>
      </c>
      <c r="C51" s="37">
        <f>COMPOSICAO!D38</f>
        <v>4.5631999999999999E-3</v>
      </c>
      <c r="D51" s="22">
        <f t="shared" si="1"/>
        <v>43.546252543999998</v>
      </c>
    </row>
    <row r="52" spans="1:4" x14ac:dyDescent="0.2">
      <c r="A52" s="4" t="s">
        <v>7</v>
      </c>
      <c r="B52" s="30" t="s">
        <v>69</v>
      </c>
      <c r="C52" s="37">
        <f>COMPOSICAO!D39</f>
        <v>3.9680000000000005E-4</v>
      </c>
      <c r="D52" s="22">
        <f t="shared" si="1"/>
        <v>3.7866306560000007</v>
      </c>
    </row>
    <row r="53" spans="1:4" x14ac:dyDescent="0.2">
      <c r="A53" s="196" t="s">
        <v>44</v>
      </c>
      <c r="B53" s="197"/>
      <c r="C53" s="38">
        <f>SUM(C47:C52)</f>
        <v>5.6304444444444435E-2</v>
      </c>
      <c r="D53" s="39">
        <f>SUM(D47:D52)</f>
        <v>537.30880897777774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45</v>
      </c>
      <c r="B55" s="179"/>
      <c r="C55" s="179"/>
      <c r="D55" s="180"/>
    </row>
    <row r="56" spans="1:4" x14ac:dyDescent="0.2">
      <c r="A56" s="17">
        <v>4</v>
      </c>
      <c r="B56" s="2" t="s">
        <v>55</v>
      </c>
      <c r="C56" s="36" t="s">
        <v>0</v>
      </c>
      <c r="D56" s="17" t="s">
        <v>1</v>
      </c>
    </row>
    <row r="57" spans="1:4" x14ac:dyDescent="0.2">
      <c r="A57" s="196" t="s">
        <v>46</v>
      </c>
      <c r="B57" s="197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47</v>
      </c>
      <c r="B59" s="179"/>
      <c r="C59" s="179"/>
      <c r="D59" s="180"/>
    </row>
    <row r="60" spans="1:4" x14ac:dyDescent="0.2">
      <c r="A60" s="17">
        <v>5</v>
      </c>
      <c r="B60" s="43" t="s">
        <v>55</v>
      </c>
      <c r="C60" s="44"/>
      <c r="D60" s="45" t="s">
        <v>1</v>
      </c>
    </row>
    <row r="61" spans="1:4" x14ac:dyDescent="0.2">
      <c r="A61" s="9" t="s">
        <v>48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49</v>
      </c>
      <c r="B63" s="179"/>
      <c r="C63" s="179"/>
      <c r="D63" s="180"/>
    </row>
    <row r="64" spans="1:4" x14ac:dyDescent="0.2">
      <c r="A64" s="17">
        <v>6</v>
      </c>
      <c r="B64" s="2" t="s">
        <v>55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70</v>
      </c>
      <c r="C65" s="53">
        <f>COMPOSICAO!D44</f>
        <v>0.05</v>
      </c>
      <c r="D65" s="12">
        <f>C65*$D$81</f>
        <v>745.49871851555554</v>
      </c>
    </row>
    <row r="66" spans="1:4" x14ac:dyDescent="0.2">
      <c r="A66" s="51" t="s">
        <v>3</v>
      </c>
      <c r="B66" s="52" t="s">
        <v>71</v>
      </c>
      <c r="C66" s="53">
        <f>COMPOSICAO!D45</f>
        <v>0.1</v>
      </c>
      <c r="D66" s="12">
        <f>C66*($D$81+$D$65)</f>
        <v>1565.5473088826666</v>
      </c>
    </row>
    <row r="67" spans="1:4" x14ac:dyDescent="0.2">
      <c r="A67" s="51" t="s">
        <v>4</v>
      </c>
      <c r="B67" s="52" t="s">
        <v>72</v>
      </c>
      <c r="C67" s="53">
        <f>COMPOSICAO!D46</f>
        <v>9.2499999999999999E-2</v>
      </c>
      <c r="D67" s="12">
        <f>((D65+D66+D81)/(1-C67))-(D65+D66+D81)</f>
        <v>1755.3106190502622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123.34615160893736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569.2899305027878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379.52662033519192</v>
      </c>
    </row>
    <row r="71" spans="1:4" x14ac:dyDescent="0.2">
      <c r="A71" s="4" t="s">
        <v>29</v>
      </c>
      <c r="B71" s="131" t="s">
        <v>125</v>
      </c>
      <c r="C71" s="37">
        <f>COMPOSICAO!D50</f>
        <v>3.5999999999999997E-2</v>
      </c>
      <c r="D71" s="12">
        <f t="shared" si="2"/>
        <v>683.14791660334538</v>
      </c>
    </row>
    <row r="72" spans="1:4" x14ac:dyDescent="0.2">
      <c r="A72" s="184" t="s">
        <v>50</v>
      </c>
      <c r="B72" s="185"/>
      <c r="C72" s="55">
        <f>SUM(C65:C67)</f>
        <v>0.24250000000000002</v>
      </c>
      <c r="D72" s="12">
        <f>SUM(D65:D67)</f>
        <v>4066.3566464484843</v>
      </c>
    </row>
    <row r="73" spans="1:4" x14ac:dyDescent="0.2">
      <c r="A73" s="13"/>
      <c r="B73" s="14"/>
      <c r="C73" s="15"/>
      <c r="D73" s="16"/>
    </row>
    <row r="74" spans="1:4" x14ac:dyDescent="0.2">
      <c r="A74" s="192" t="s">
        <v>51</v>
      </c>
      <c r="B74" s="193"/>
      <c r="C74" s="193"/>
      <c r="D74" s="194"/>
    </row>
    <row r="75" spans="1:4" x14ac:dyDescent="0.2">
      <c r="A75" s="26" t="s">
        <v>52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73</v>
      </c>
      <c r="C76" s="58"/>
      <c r="D76" s="8">
        <f>D7</f>
        <v>9542.92</v>
      </c>
    </row>
    <row r="77" spans="1:4" x14ac:dyDescent="0.2">
      <c r="A77" s="4">
        <v>2</v>
      </c>
      <c r="B77" s="46" t="s">
        <v>74</v>
      </c>
      <c r="C77" s="58"/>
      <c r="D77" s="8">
        <f>D43</f>
        <v>4829.7455613333332</v>
      </c>
    </row>
    <row r="78" spans="1:4" x14ac:dyDescent="0.2">
      <c r="A78" s="4">
        <v>3</v>
      </c>
      <c r="B78" s="46" t="s">
        <v>75</v>
      </c>
      <c r="C78" s="58"/>
      <c r="D78" s="8">
        <f>D53</f>
        <v>537.30880897777774</v>
      </c>
    </row>
    <row r="79" spans="1:4" x14ac:dyDescent="0.2">
      <c r="A79" s="4">
        <v>4</v>
      </c>
      <c r="B79" s="46" t="s">
        <v>76</v>
      </c>
      <c r="C79" s="58"/>
      <c r="D79" s="8">
        <v>0</v>
      </c>
    </row>
    <row r="80" spans="1:4" x14ac:dyDescent="0.2">
      <c r="A80" s="4">
        <v>5</v>
      </c>
      <c r="B80" s="46" t="s">
        <v>77</v>
      </c>
      <c r="C80" s="58"/>
      <c r="D80" s="8">
        <v>0</v>
      </c>
    </row>
    <row r="81" spans="1:4" x14ac:dyDescent="0.2">
      <c r="A81" s="59" t="s">
        <v>53</v>
      </c>
      <c r="B81" s="10"/>
      <c r="C81" s="11"/>
      <c r="D81" s="12">
        <f>SUM(D76:D80)</f>
        <v>14909.974370311111</v>
      </c>
    </row>
    <row r="82" spans="1:4" x14ac:dyDescent="0.2">
      <c r="A82" s="4">
        <v>6</v>
      </c>
      <c r="B82" s="46" t="s">
        <v>78</v>
      </c>
      <c r="C82" s="58"/>
      <c r="D82" s="8">
        <f>D72</f>
        <v>4066.3566464484843</v>
      </c>
    </row>
    <row r="83" spans="1:4" x14ac:dyDescent="0.2">
      <c r="A83" s="184" t="s">
        <v>54</v>
      </c>
      <c r="B83" s="195"/>
      <c r="C83" s="185"/>
      <c r="D83" s="60">
        <f>SUM(D81:D82)</f>
        <v>18976.331016759596</v>
      </c>
    </row>
    <row r="84" spans="1:4" x14ac:dyDescent="0.2">
      <c r="C84" s="133" t="s">
        <v>129</v>
      </c>
      <c r="D84" s="134">
        <f>ROUNDUP(D83/D76,2)</f>
        <v>1.99</v>
      </c>
    </row>
    <row r="85" spans="1:4" x14ac:dyDescent="0.2"/>
    <row r="86" spans="1:4" hidden="1" x14ac:dyDescent="0.2">
      <c r="D86" s="136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18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C2032E-2133-4176-9171-6C0EA95FCE2A}">
  <sheetPr codeName="Planilha2"/>
  <dimension ref="A1:U52"/>
  <sheetViews>
    <sheetView topLeftCell="B1" workbookViewId="0">
      <selection activeCell="F44" sqref="F44:F45"/>
    </sheetView>
  </sheetViews>
  <sheetFormatPr defaultColWidth="0" defaultRowHeight="14.25" zeroHeight="1" x14ac:dyDescent="0.2"/>
  <cols>
    <col min="1" max="1" width="9.140625" style="101" customWidth="1"/>
    <col min="2" max="2" width="5.85546875" style="101" customWidth="1"/>
    <col min="3" max="3" width="66.140625" style="101" bestFit="1" customWidth="1"/>
    <col min="4" max="4" width="12" style="101" bestFit="1" customWidth="1"/>
    <col min="5" max="5" width="69.5703125" style="101" bestFit="1" customWidth="1"/>
    <col min="6" max="6" width="208.5703125" style="101" bestFit="1" customWidth="1"/>
    <col min="7" max="7" width="46.28515625" style="101" hidden="1"/>
    <col min="8" max="9" width="41" style="101" hidden="1"/>
    <col min="10" max="21" width="0" style="101" hidden="1"/>
    <col min="22" max="16384" width="9.140625" style="101" hidden="1"/>
  </cols>
  <sheetData>
    <row r="1" spans="2:9" x14ac:dyDescent="0.2"/>
    <row r="2" spans="2:9" ht="15" customHeight="1" x14ac:dyDescent="0.2">
      <c r="B2" s="165" t="s">
        <v>126</v>
      </c>
      <c r="C2" s="167"/>
      <c r="D2" s="63" t="s">
        <v>0</v>
      </c>
      <c r="E2" s="64" t="s">
        <v>79</v>
      </c>
      <c r="F2" s="64" t="s">
        <v>80</v>
      </c>
    </row>
    <row r="3" spans="2:9" x14ac:dyDescent="0.2">
      <c r="B3" s="65" t="s">
        <v>2</v>
      </c>
      <c r="C3" s="66" t="s">
        <v>57</v>
      </c>
      <c r="D3" s="67">
        <f>1/12</f>
        <v>8.3333333333333329E-2</v>
      </c>
      <c r="E3" s="68" t="s">
        <v>81</v>
      </c>
      <c r="F3" s="68" t="s">
        <v>82</v>
      </c>
    </row>
    <row r="4" spans="2:9" x14ac:dyDescent="0.2">
      <c r="B4" s="65" t="s">
        <v>3</v>
      </c>
      <c r="C4" s="66" t="s">
        <v>127</v>
      </c>
      <c r="D4" s="67">
        <f>(D3*1/3)+(1/20)</f>
        <v>7.7777777777777779E-2</v>
      </c>
      <c r="E4" s="68" t="s">
        <v>128</v>
      </c>
      <c r="F4" s="68" t="s">
        <v>83</v>
      </c>
    </row>
    <row r="5" spans="2:9" ht="15" x14ac:dyDescent="0.25">
      <c r="B5" s="216" t="s">
        <v>37</v>
      </c>
      <c r="C5" s="217"/>
      <c r="D5" s="69">
        <f>SUM(D3:D4)</f>
        <v>0.16111111111111109</v>
      </c>
      <c r="E5" s="70"/>
      <c r="F5" s="95"/>
    </row>
    <row r="6" spans="2:9" x14ac:dyDescent="0.2"/>
    <row r="7" spans="2:9" ht="15" x14ac:dyDescent="0.2">
      <c r="B7" s="165" t="s">
        <v>38</v>
      </c>
      <c r="C7" s="166"/>
      <c r="D7" s="167"/>
      <c r="E7" s="71" t="s">
        <v>79</v>
      </c>
      <c r="F7" s="71" t="s">
        <v>80</v>
      </c>
      <c r="G7" s="102"/>
      <c r="H7" s="102"/>
      <c r="I7" s="102"/>
    </row>
    <row r="8" spans="2:9" ht="15" x14ac:dyDescent="0.2">
      <c r="B8" s="72" t="s">
        <v>10</v>
      </c>
      <c r="C8" s="73" t="s">
        <v>55</v>
      </c>
      <c r="D8" s="74" t="s">
        <v>0</v>
      </c>
      <c r="E8" s="75"/>
      <c r="F8" s="121"/>
      <c r="G8" s="76"/>
      <c r="H8" s="76"/>
      <c r="I8" s="76"/>
    </row>
    <row r="9" spans="2:9" ht="15" x14ac:dyDescent="0.2">
      <c r="B9" s="77" t="s">
        <v>2</v>
      </c>
      <c r="C9" s="78" t="s">
        <v>58</v>
      </c>
      <c r="D9" s="79">
        <v>0.05</v>
      </c>
      <c r="E9" s="80"/>
      <c r="F9" s="122" t="s">
        <v>205</v>
      </c>
      <c r="G9" s="81"/>
      <c r="H9" s="81"/>
      <c r="I9" s="81"/>
    </row>
    <row r="10" spans="2:9" ht="15" x14ac:dyDescent="0.2">
      <c r="B10" s="77" t="s">
        <v>3</v>
      </c>
      <c r="C10" s="82" t="s">
        <v>11</v>
      </c>
      <c r="D10" s="83">
        <v>2.5000000000000001E-2</v>
      </c>
      <c r="E10" s="75"/>
      <c r="F10" s="123" t="s">
        <v>87</v>
      </c>
      <c r="G10" s="84"/>
      <c r="H10" s="84"/>
      <c r="I10" s="84"/>
    </row>
    <row r="11" spans="2:9" ht="15" x14ac:dyDescent="0.2">
      <c r="B11" s="77" t="s">
        <v>4</v>
      </c>
      <c r="C11" s="82" t="s">
        <v>12</v>
      </c>
      <c r="D11" s="83">
        <v>0.03</v>
      </c>
      <c r="E11" s="75"/>
      <c r="F11" s="123" t="s">
        <v>89</v>
      </c>
      <c r="G11" s="84"/>
      <c r="H11" s="84"/>
      <c r="I11" s="84"/>
    </row>
    <row r="12" spans="2:9" ht="15" x14ac:dyDescent="0.2">
      <c r="B12" s="77" t="s">
        <v>5</v>
      </c>
      <c r="C12" s="82" t="s">
        <v>13</v>
      </c>
      <c r="D12" s="83">
        <v>1.4999999999999999E-2</v>
      </c>
      <c r="E12" s="75"/>
      <c r="F12" s="123" t="s">
        <v>84</v>
      </c>
      <c r="G12" s="84"/>
      <c r="H12" s="84"/>
      <c r="I12" s="84"/>
    </row>
    <row r="13" spans="2:9" ht="15" x14ac:dyDescent="0.2">
      <c r="B13" s="77" t="s">
        <v>6</v>
      </c>
      <c r="C13" s="82" t="s">
        <v>14</v>
      </c>
      <c r="D13" s="83">
        <v>0.01</v>
      </c>
      <c r="E13" s="75"/>
      <c r="F13" s="123" t="s">
        <v>85</v>
      </c>
      <c r="G13" s="84"/>
      <c r="H13" s="84"/>
      <c r="I13" s="84"/>
    </row>
    <row r="14" spans="2:9" ht="15" x14ac:dyDescent="0.2">
      <c r="B14" s="77" t="s">
        <v>7</v>
      </c>
      <c r="C14" s="85" t="s">
        <v>15</v>
      </c>
      <c r="D14" s="83">
        <v>6.0000000000000001E-3</v>
      </c>
      <c r="E14" s="75"/>
      <c r="F14" s="123" t="s">
        <v>90</v>
      </c>
      <c r="G14" s="84"/>
      <c r="H14" s="84"/>
      <c r="I14" s="84"/>
    </row>
    <row r="15" spans="2:9" ht="15" x14ac:dyDescent="0.2">
      <c r="B15" s="77" t="s">
        <v>17</v>
      </c>
      <c r="C15" s="82" t="s">
        <v>16</v>
      </c>
      <c r="D15" s="83">
        <v>2E-3</v>
      </c>
      <c r="E15" s="75"/>
      <c r="F15" s="123" t="s">
        <v>86</v>
      </c>
      <c r="G15" s="84"/>
      <c r="H15" s="84"/>
      <c r="I15" s="84"/>
    </row>
    <row r="16" spans="2:9" ht="15" x14ac:dyDescent="0.2">
      <c r="B16" s="77" t="s">
        <v>8</v>
      </c>
      <c r="C16" s="78" t="s">
        <v>18</v>
      </c>
      <c r="D16" s="79">
        <v>0.08</v>
      </c>
      <c r="E16" s="86"/>
      <c r="F16" s="123" t="s">
        <v>88</v>
      </c>
      <c r="G16" s="87"/>
      <c r="H16" s="81"/>
      <c r="I16" s="81"/>
    </row>
    <row r="17" spans="2:9" ht="15" customHeight="1" x14ac:dyDescent="0.2">
      <c r="B17" s="222" t="s">
        <v>39</v>
      </c>
      <c r="C17" s="223"/>
      <c r="D17" s="88">
        <f>SUM(D9:D16)</f>
        <v>0.21800000000000003</v>
      </c>
      <c r="E17" s="86"/>
      <c r="F17" s="120"/>
      <c r="G17" s="102"/>
      <c r="H17" s="102"/>
      <c r="I17" s="102"/>
    </row>
    <row r="18" spans="2:9" x14ac:dyDescent="0.2"/>
    <row r="19" spans="2:9" ht="17.25" x14ac:dyDescent="0.2">
      <c r="B19" s="89" t="s">
        <v>97</v>
      </c>
      <c r="C19" s="90"/>
      <c r="D19" s="91" t="s">
        <v>95</v>
      </c>
      <c r="E19" s="71" t="s">
        <v>79</v>
      </c>
      <c r="F19" s="89" t="s">
        <v>80</v>
      </c>
      <c r="G19" s="124"/>
    </row>
    <row r="20" spans="2:9" x14ac:dyDescent="0.2">
      <c r="B20" s="168" t="s">
        <v>2</v>
      </c>
      <c r="C20" s="92" t="s">
        <v>91</v>
      </c>
      <c r="D20" s="209">
        <v>5.5</v>
      </c>
      <c r="E20" s="68" t="s">
        <v>98</v>
      </c>
      <c r="F20" s="93" t="s">
        <v>92</v>
      </c>
      <c r="G20" s="125"/>
    </row>
    <row r="21" spans="2:9" x14ac:dyDescent="0.2">
      <c r="B21" s="169"/>
      <c r="C21" s="92" t="s">
        <v>20</v>
      </c>
      <c r="D21" s="94">
        <v>0.06</v>
      </c>
      <c r="E21" s="96" t="s">
        <v>99</v>
      </c>
      <c r="F21" s="225" t="s">
        <v>108</v>
      </c>
      <c r="G21" s="125"/>
    </row>
    <row r="22" spans="2:9" x14ac:dyDescent="0.2">
      <c r="B22" s="170"/>
      <c r="C22" s="92" t="s">
        <v>21</v>
      </c>
      <c r="D22" s="94"/>
      <c r="E22" s="96" t="s">
        <v>100</v>
      </c>
      <c r="F22" s="226"/>
      <c r="G22" s="125"/>
    </row>
    <row r="23" spans="2:9" x14ac:dyDescent="0.2">
      <c r="B23" s="168" t="s">
        <v>3</v>
      </c>
      <c r="C23" s="95" t="s">
        <v>93</v>
      </c>
      <c r="D23" s="209">
        <v>37</v>
      </c>
      <c r="E23" s="68" t="s">
        <v>96</v>
      </c>
      <c r="F23" s="95" t="s">
        <v>94</v>
      </c>
      <c r="G23" s="126"/>
    </row>
    <row r="24" spans="2:9" ht="15" x14ac:dyDescent="0.2">
      <c r="B24" s="169"/>
      <c r="C24" s="97" t="s">
        <v>101</v>
      </c>
      <c r="D24" s="103"/>
      <c r="E24" s="227"/>
      <c r="F24" s="212" t="s">
        <v>108</v>
      </c>
    </row>
    <row r="25" spans="2:9" x14ac:dyDescent="0.2">
      <c r="B25" s="169"/>
      <c r="C25" s="98" t="s">
        <v>102</v>
      </c>
      <c r="D25" s="104">
        <v>0.05</v>
      </c>
      <c r="E25" s="96" t="s">
        <v>99</v>
      </c>
      <c r="F25" s="212"/>
    </row>
    <row r="26" spans="2:9" x14ac:dyDescent="0.2">
      <c r="B26" s="169"/>
      <c r="C26" s="98" t="s">
        <v>103</v>
      </c>
      <c r="D26" s="104">
        <v>3.7499999999999999E-2</v>
      </c>
      <c r="E26" s="96" t="s">
        <v>99</v>
      </c>
      <c r="F26" s="212"/>
    </row>
    <row r="27" spans="2:9" x14ac:dyDescent="0.2">
      <c r="B27" s="169"/>
      <c r="C27" s="98" t="s">
        <v>104</v>
      </c>
      <c r="D27" s="104">
        <v>5.62E-2</v>
      </c>
      <c r="E27" s="96" t="s">
        <v>99</v>
      </c>
      <c r="F27" s="212"/>
    </row>
    <row r="28" spans="2:9" x14ac:dyDescent="0.2">
      <c r="B28" s="169"/>
      <c r="C28" s="98" t="s">
        <v>105</v>
      </c>
      <c r="D28" s="104">
        <v>7.4999999999999997E-2</v>
      </c>
      <c r="E28" s="96" t="s">
        <v>99</v>
      </c>
      <c r="F28" s="212"/>
    </row>
    <row r="29" spans="2:9" x14ac:dyDescent="0.2">
      <c r="B29" s="169"/>
      <c r="C29" s="98" t="s">
        <v>106</v>
      </c>
      <c r="D29" s="104">
        <v>0.1125</v>
      </c>
      <c r="E29" s="96" t="s">
        <v>99</v>
      </c>
      <c r="F29" s="212"/>
    </row>
    <row r="30" spans="2:9" x14ac:dyDescent="0.2">
      <c r="B30" s="170"/>
      <c r="C30" s="99" t="s">
        <v>107</v>
      </c>
      <c r="D30" s="105">
        <v>0.15</v>
      </c>
      <c r="E30" s="228" t="s">
        <v>99</v>
      </c>
      <c r="F30" s="212"/>
    </row>
    <row r="31" spans="2:9" ht="15" customHeight="1" x14ac:dyDescent="0.2">
      <c r="B31" s="224" t="s">
        <v>4</v>
      </c>
      <c r="C31" s="98" t="s">
        <v>109</v>
      </c>
      <c r="D31" s="210">
        <v>184.85</v>
      </c>
      <c r="E31" s="227"/>
      <c r="F31" s="212"/>
    </row>
    <row r="32" spans="2:9" x14ac:dyDescent="0.2">
      <c r="F32" s="212"/>
    </row>
    <row r="33" spans="1:21" ht="15" x14ac:dyDescent="0.2">
      <c r="B33" s="165" t="s">
        <v>75</v>
      </c>
      <c r="C33" s="167"/>
      <c r="D33" s="109" t="s">
        <v>0</v>
      </c>
      <c r="E33" s="89" t="s">
        <v>79</v>
      </c>
      <c r="F33" s="64" t="s">
        <v>80</v>
      </c>
      <c r="G33" s="127"/>
    </row>
    <row r="34" spans="1:21" x14ac:dyDescent="0.2">
      <c r="A34" s="130"/>
      <c r="B34" s="110" t="s">
        <v>2</v>
      </c>
      <c r="C34" s="111" t="s">
        <v>22</v>
      </c>
      <c r="D34" s="112">
        <f>((0.05*(1/12)))</f>
        <v>4.1666666666666666E-3</v>
      </c>
      <c r="E34" s="120" t="s">
        <v>110</v>
      </c>
      <c r="F34" s="123" t="s">
        <v>111</v>
      </c>
      <c r="G34" s="84"/>
    </row>
    <row r="35" spans="1:21" x14ac:dyDescent="0.2">
      <c r="A35" s="130"/>
      <c r="B35" s="110" t="s">
        <v>3</v>
      </c>
      <c r="C35" s="111" t="s">
        <v>65</v>
      </c>
      <c r="D35" s="112">
        <f>0.08*D34</f>
        <v>3.3333333333333332E-4</v>
      </c>
      <c r="E35" s="120" t="s">
        <v>112</v>
      </c>
      <c r="F35" s="123" t="s">
        <v>113</v>
      </c>
      <c r="G35" s="84"/>
    </row>
    <row r="36" spans="1:21" x14ac:dyDescent="0.2">
      <c r="A36" s="130"/>
      <c r="B36" s="77" t="s">
        <v>4</v>
      </c>
      <c r="C36" s="113" t="s">
        <v>66</v>
      </c>
      <c r="D36" s="114">
        <f>0.08 * 0.4 * 0.9 *(1 + 1/12 + 1/12 + (1/3 * 1/12))</f>
        <v>3.4399999999999993E-2</v>
      </c>
      <c r="E36" s="115" t="s">
        <v>114</v>
      </c>
      <c r="F36" s="123" t="s">
        <v>115</v>
      </c>
      <c r="G36" s="84"/>
    </row>
    <row r="37" spans="1:21" x14ac:dyDescent="0.2">
      <c r="A37" s="130"/>
      <c r="B37" s="110" t="s">
        <v>5</v>
      </c>
      <c r="C37" s="111" t="s">
        <v>67</v>
      </c>
      <c r="D37" s="112">
        <f>(((7/30) + (7/30 * 0.1 * 8/12)) / 20)</f>
        <v>1.2444444444444444E-2</v>
      </c>
      <c r="E37" s="120" t="s">
        <v>121</v>
      </c>
      <c r="F37" s="123" t="s">
        <v>116</v>
      </c>
    </row>
    <row r="38" spans="1:21" ht="15" customHeight="1" x14ac:dyDescent="0.2">
      <c r="A38" s="130"/>
      <c r="B38" s="110" t="s">
        <v>6</v>
      </c>
      <c r="C38" s="111" t="s">
        <v>117</v>
      </c>
      <c r="D38" s="112">
        <f>(0.368*0.0124)</f>
        <v>4.5631999999999999E-3</v>
      </c>
      <c r="E38" s="120" t="s">
        <v>122</v>
      </c>
      <c r="F38" s="123" t="s">
        <v>118</v>
      </c>
    </row>
    <row r="39" spans="1:21" x14ac:dyDescent="0.2">
      <c r="A39" s="130"/>
      <c r="B39" s="110" t="s">
        <v>7</v>
      </c>
      <c r="C39" s="111" t="s">
        <v>130</v>
      </c>
      <c r="D39" s="112">
        <f>(0.0124*0.08)*0.4</f>
        <v>3.9680000000000005E-4</v>
      </c>
      <c r="E39" s="120" t="s">
        <v>131</v>
      </c>
      <c r="F39" s="123" t="s">
        <v>119</v>
      </c>
    </row>
    <row r="40" spans="1:21" ht="15" x14ac:dyDescent="0.25">
      <c r="B40" s="218" t="s">
        <v>44</v>
      </c>
      <c r="C40" s="219"/>
      <c r="D40" s="117">
        <f>SUM(D34:D39)</f>
        <v>5.6304444444444435E-2</v>
      </c>
      <c r="E40" s="118" t="s">
        <v>120</v>
      </c>
      <c r="F40" s="119"/>
      <c r="G40" s="128"/>
    </row>
    <row r="41" spans="1:21" x14ac:dyDescent="0.2"/>
    <row r="42" spans="1:21" ht="14.25" customHeight="1" x14ac:dyDescent="0.2">
      <c r="B42" s="220" t="s">
        <v>49</v>
      </c>
      <c r="C42" s="221"/>
      <c r="D42" s="137"/>
      <c r="E42" s="208" t="s">
        <v>79</v>
      </c>
      <c r="F42" s="207" t="s">
        <v>80</v>
      </c>
      <c r="G42" s="147"/>
      <c r="H42" s="147"/>
      <c r="I42" s="147"/>
      <c r="J42" s="147"/>
      <c r="K42" s="126"/>
      <c r="L42" s="126"/>
      <c r="M42" s="126"/>
      <c r="N42" s="126"/>
      <c r="O42" s="126"/>
      <c r="P42" s="126"/>
      <c r="Q42" s="126"/>
      <c r="R42" s="126"/>
      <c r="S42" s="126"/>
      <c r="T42" s="126"/>
      <c r="U42" s="126"/>
    </row>
    <row r="43" spans="1:21" ht="15" x14ac:dyDescent="0.2">
      <c r="B43" s="138">
        <v>6</v>
      </c>
      <c r="C43" s="139" t="s">
        <v>55</v>
      </c>
      <c r="D43" s="140" t="s">
        <v>0</v>
      </c>
    </row>
    <row r="44" spans="1:21" ht="15" x14ac:dyDescent="0.2">
      <c r="B44" s="80" t="s">
        <v>2</v>
      </c>
      <c r="C44" s="116" t="s">
        <v>70</v>
      </c>
      <c r="D44" s="141">
        <v>0.05</v>
      </c>
      <c r="E44" s="103" t="s">
        <v>206</v>
      </c>
      <c r="F44" s="212" t="s">
        <v>207</v>
      </c>
    </row>
    <row r="45" spans="1:21" ht="15" x14ac:dyDescent="0.2">
      <c r="B45" s="80" t="s">
        <v>3</v>
      </c>
      <c r="C45" s="116" t="s">
        <v>71</v>
      </c>
      <c r="D45" s="141">
        <v>0.1</v>
      </c>
      <c r="E45" s="103" t="s">
        <v>208</v>
      </c>
      <c r="F45" s="212"/>
    </row>
    <row r="46" spans="1:21" ht="15" x14ac:dyDescent="0.2">
      <c r="B46" s="80" t="s">
        <v>4</v>
      </c>
      <c r="C46" s="116" t="s">
        <v>72</v>
      </c>
      <c r="D46" s="142">
        <f>SUM(D47:D50)</f>
        <v>9.2499999999999999E-2</v>
      </c>
      <c r="E46" s="103" t="s">
        <v>209</v>
      </c>
      <c r="F46" s="103"/>
    </row>
    <row r="47" spans="1:21" x14ac:dyDescent="0.2">
      <c r="B47" s="77" t="s">
        <v>23</v>
      </c>
      <c r="C47" s="113" t="s">
        <v>24</v>
      </c>
      <c r="D47" s="143">
        <v>6.4999999999999997E-3</v>
      </c>
      <c r="E47" s="103"/>
      <c r="F47" s="213" t="s">
        <v>210</v>
      </c>
    </row>
    <row r="48" spans="1:21" x14ac:dyDescent="0.2">
      <c r="B48" s="77" t="s">
        <v>25</v>
      </c>
      <c r="C48" s="113" t="s">
        <v>26</v>
      </c>
      <c r="D48" s="143">
        <v>0.03</v>
      </c>
      <c r="E48" s="103"/>
      <c r="F48" s="214"/>
    </row>
    <row r="49" spans="2:6" x14ac:dyDescent="0.2">
      <c r="B49" s="110" t="s">
        <v>27</v>
      </c>
      <c r="C49" s="111" t="s">
        <v>28</v>
      </c>
      <c r="D49" s="144">
        <v>0.02</v>
      </c>
      <c r="E49" s="103"/>
      <c r="F49" s="215"/>
    </row>
    <row r="50" spans="2:6" x14ac:dyDescent="0.2">
      <c r="B50" s="110" t="s">
        <v>29</v>
      </c>
      <c r="C50" s="145" t="s">
        <v>125</v>
      </c>
      <c r="D50" s="144">
        <v>3.5999999999999997E-2</v>
      </c>
      <c r="E50" s="103"/>
      <c r="F50" s="211" t="s">
        <v>205</v>
      </c>
    </row>
    <row r="51" spans="2:6" ht="15" x14ac:dyDescent="0.2">
      <c r="B51" s="171" t="s">
        <v>50</v>
      </c>
      <c r="C51" s="171"/>
      <c r="D51" s="146">
        <f>SUM(D44:D46)</f>
        <v>0.24250000000000002</v>
      </c>
      <c r="E51" s="103" t="s">
        <v>211</v>
      </c>
      <c r="F51" s="103"/>
    </row>
    <row r="52" spans="2:6" x14ac:dyDescent="0.2"/>
  </sheetData>
  <mergeCells count="14">
    <mergeCell ref="F24:F32"/>
    <mergeCell ref="F21:F22"/>
    <mergeCell ref="B17:C17"/>
    <mergeCell ref="B51:C51"/>
    <mergeCell ref="B42:C42"/>
    <mergeCell ref="B40:C40"/>
    <mergeCell ref="B33:C33"/>
    <mergeCell ref="F44:F45"/>
    <mergeCell ref="F47:F49"/>
    <mergeCell ref="B7:D7"/>
    <mergeCell ref="B2:C2"/>
    <mergeCell ref="B5:C5"/>
    <mergeCell ref="B20:B22"/>
    <mergeCell ref="B23:B30"/>
  </mergeCells>
  <pageMargins left="0.511811024" right="0.511811024" top="0.78740157499999996" bottom="0.78740157499999996" header="0.31496062000000002" footer="0.3149606200000000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783897-C434-43C5-AD28-00E55A092FEC}">
  <sheetPr codeName="Planilha20"/>
  <dimension ref="A1:D86"/>
  <sheetViews>
    <sheetView zoomScaleNormal="100" workbookViewId="0">
      <selection activeCell="F44" sqref="F44:F45"/>
    </sheetView>
  </sheetViews>
  <sheetFormatPr defaultColWidth="0" defaultRowHeight="12" zeroHeight="1" x14ac:dyDescent="0.2"/>
  <cols>
    <col min="1" max="1" width="5.85546875" style="132" customWidth="1"/>
    <col min="2" max="2" width="83.28515625" style="132" customWidth="1"/>
    <col min="3" max="3" width="12.42578125" style="132" customWidth="1"/>
    <col min="4" max="4" width="15.42578125" style="132" customWidth="1"/>
    <col min="5" max="5" width="9.140625" style="132" hidden="1" customWidth="1"/>
    <col min="6" max="16384" width="9.140625" style="132" hidden="1"/>
  </cols>
  <sheetData>
    <row r="1" spans="1:4" ht="12.75" thickBot="1" x14ac:dyDescent="0.25">
      <c r="A1" s="186" t="str">
        <f>PERFIS!C20</f>
        <v>Analista de redes e de comunicação de dados Júnior</v>
      </c>
      <c r="B1" s="187"/>
      <c r="C1" s="187"/>
      <c r="D1" s="188"/>
    </row>
    <row r="2" spans="1:4" x14ac:dyDescent="0.2">
      <c r="A2" s="135"/>
      <c r="B2" s="135"/>
      <c r="C2" s="135"/>
      <c r="D2" s="135"/>
    </row>
    <row r="3" spans="1:4" x14ac:dyDescent="0.2">
      <c r="A3" s="175" t="s">
        <v>33</v>
      </c>
      <c r="B3" s="176"/>
      <c r="C3" s="176"/>
      <c r="D3" s="177"/>
    </row>
    <row r="4" spans="1:4" x14ac:dyDescent="0.2">
      <c r="A4" s="178" t="s">
        <v>34</v>
      </c>
      <c r="B4" s="179"/>
      <c r="C4" s="179"/>
      <c r="D4" s="180"/>
    </row>
    <row r="5" spans="1:4" x14ac:dyDescent="0.2">
      <c r="A5" s="1">
        <v>1</v>
      </c>
      <c r="B5" s="2" t="s">
        <v>55</v>
      </c>
      <c r="C5" s="3"/>
      <c r="D5" s="1" t="s">
        <v>1</v>
      </c>
    </row>
    <row r="6" spans="1:4" x14ac:dyDescent="0.2">
      <c r="A6" s="4" t="s">
        <v>2</v>
      </c>
      <c r="B6" s="5" t="s">
        <v>56</v>
      </c>
      <c r="C6" s="6">
        <v>1</v>
      </c>
      <c r="D6" s="7">
        <f>_xlfn.XLOOKUP(A1,PERFIS!C3:C37,PERFIS!D3:D37)</f>
        <v>4433.333333333333</v>
      </c>
    </row>
    <row r="7" spans="1:4" x14ac:dyDescent="0.2">
      <c r="A7" s="9" t="s">
        <v>35</v>
      </c>
      <c r="B7" s="10"/>
      <c r="C7" s="11"/>
      <c r="D7" s="12">
        <f>SUM(D6)</f>
        <v>4433.333333333333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36</v>
      </c>
      <c r="B9" s="179"/>
      <c r="C9" s="179"/>
      <c r="D9" s="180"/>
    </row>
    <row r="10" spans="1:4" x14ac:dyDescent="0.2">
      <c r="A10" s="181" t="s">
        <v>132</v>
      </c>
      <c r="B10" s="182"/>
      <c r="C10" s="182"/>
      <c r="D10" s="183"/>
    </row>
    <row r="11" spans="1:4" x14ac:dyDescent="0.2">
      <c r="A11" s="17" t="s">
        <v>9</v>
      </c>
      <c r="B11" s="2" t="s">
        <v>55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57</v>
      </c>
      <c r="C12" s="21">
        <f>COMPOSICAO!D3</f>
        <v>8.3333333333333329E-2</v>
      </c>
      <c r="D12" s="22">
        <f>C12*$D$7</f>
        <v>369.4444444444444</v>
      </c>
    </row>
    <row r="13" spans="1:4" x14ac:dyDescent="0.2">
      <c r="A13" s="19" t="s">
        <v>3</v>
      </c>
      <c r="B13" s="20" t="s">
        <v>127</v>
      </c>
      <c r="C13" s="21">
        <f>COMPOSICAO!D4</f>
        <v>7.7777777777777779E-2</v>
      </c>
      <c r="D13" s="22">
        <f>C13*$D$7</f>
        <v>344.81481481481478</v>
      </c>
    </row>
    <row r="14" spans="1:4" x14ac:dyDescent="0.2">
      <c r="A14" s="184" t="s">
        <v>133</v>
      </c>
      <c r="B14" s="185"/>
      <c r="C14" s="23">
        <f>SUM(C12:C13)</f>
        <v>0.16111111111111109</v>
      </c>
      <c r="D14" s="12">
        <f>SUM(D12:D13)</f>
        <v>714.25925925925912</v>
      </c>
    </row>
    <row r="15" spans="1:4" x14ac:dyDescent="0.2">
      <c r="A15" s="13"/>
      <c r="B15" s="14"/>
      <c r="C15" s="24"/>
      <c r="D15" s="16"/>
    </row>
    <row r="16" spans="1:4" x14ac:dyDescent="0.2">
      <c r="A16" s="200" t="s">
        <v>38</v>
      </c>
      <c r="B16" s="201"/>
      <c r="C16" s="201"/>
      <c r="D16" s="202"/>
    </row>
    <row r="17" spans="1:4" x14ac:dyDescent="0.2">
      <c r="A17" s="17" t="s">
        <v>10</v>
      </c>
      <c r="B17" s="2" t="s">
        <v>55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58</v>
      </c>
      <c r="C18" s="21">
        <v>0.05</v>
      </c>
      <c r="D18" s="22">
        <f>C18*($D$7+$D$14)</f>
        <v>257.37962962962962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128.68981481481481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154.42777777777775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77.213888888888874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51.475925925925921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30.885555555555552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10.295185185185185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411.80740740740737</v>
      </c>
    </row>
    <row r="26" spans="1:4" x14ac:dyDescent="0.2">
      <c r="A26" s="198" t="s">
        <v>39</v>
      </c>
      <c r="B26" s="199"/>
      <c r="C26" s="27">
        <f>SUM(C18:C25)</f>
        <v>0.21800000000000003</v>
      </c>
      <c r="D26" s="28">
        <f>SUM(D18:D25)</f>
        <v>1122.1751851851852</v>
      </c>
    </row>
    <row r="27" spans="1:4" x14ac:dyDescent="0.2">
      <c r="A27" s="13"/>
      <c r="B27" s="14"/>
      <c r="C27" s="29"/>
      <c r="D27" s="16"/>
    </row>
    <row r="28" spans="1:4" x14ac:dyDescent="0.2">
      <c r="A28" s="200" t="s">
        <v>40</v>
      </c>
      <c r="B28" s="201"/>
      <c r="C28" s="201"/>
      <c r="D28" s="202"/>
    </row>
    <row r="29" spans="1:4" x14ac:dyDescent="0.2">
      <c r="A29" s="17" t="s">
        <v>19</v>
      </c>
      <c r="B29" s="200" t="s">
        <v>55</v>
      </c>
      <c r="C29" s="202"/>
      <c r="D29" s="17" t="s">
        <v>1</v>
      </c>
    </row>
    <row r="30" spans="1:4" x14ac:dyDescent="0.2">
      <c r="A30" s="189" t="s">
        <v>2</v>
      </c>
      <c r="B30" s="30" t="s">
        <v>59</v>
      </c>
      <c r="C30" s="31"/>
      <c r="D30" s="7">
        <f>COMPOSICAO!D20*2*22</f>
        <v>242</v>
      </c>
    </row>
    <row r="31" spans="1:4" x14ac:dyDescent="0.2">
      <c r="A31" s="190"/>
      <c r="B31" s="30" t="s">
        <v>20</v>
      </c>
      <c r="C31" s="31"/>
      <c r="D31" s="7">
        <f>D6*COMPOSICAO!D21</f>
        <v>266</v>
      </c>
    </row>
    <row r="32" spans="1:4" x14ac:dyDescent="0.2">
      <c r="A32" s="191"/>
      <c r="B32" s="106" t="s">
        <v>21</v>
      </c>
      <c r="C32" s="107"/>
      <c r="D32" s="39">
        <f>IF(D30-D31&gt;0,D30-D31,0)</f>
        <v>0</v>
      </c>
    </row>
    <row r="33" spans="1:4" x14ac:dyDescent="0.2">
      <c r="A33" s="189" t="s">
        <v>3</v>
      </c>
      <c r="B33" s="30" t="s">
        <v>60</v>
      </c>
      <c r="D33" s="7">
        <f>COMPOSICAO!D23*22</f>
        <v>814</v>
      </c>
    </row>
    <row r="34" spans="1:4" x14ac:dyDescent="0.2">
      <c r="A34" s="190"/>
      <c r="B34" s="30" t="s">
        <v>123</v>
      </c>
      <c r="C34" s="129" cm="1">
        <f t="array" ref="C34">_xlfn.IFS(D6&lt;2407,COMPOSICAO!D25,D6&lt;4073.39,COMPOSICAO!D26,D6&lt;5924.92,COMPOSICAO!D27,D6&lt;7406.17,COMPOSICAO!D28,D6&lt;9072.58,COMPOSICAO!D29,D6&gt;9072.59,COMPOSICAO!D30)</f>
        <v>5.62E-2</v>
      </c>
      <c r="D34" s="7">
        <f>D33*C34</f>
        <v>45.7468</v>
      </c>
    </row>
    <row r="35" spans="1:4" x14ac:dyDescent="0.2">
      <c r="A35" s="191"/>
      <c r="B35" s="106" t="s">
        <v>124</v>
      </c>
      <c r="C35" s="108"/>
      <c r="D35" s="39">
        <f>D33-D34</f>
        <v>768.25319999999999</v>
      </c>
    </row>
    <row r="36" spans="1:4" x14ac:dyDescent="0.2">
      <c r="A36" s="4" t="s">
        <v>4</v>
      </c>
      <c r="B36" s="30" t="s">
        <v>109</v>
      </c>
      <c r="C36" s="31"/>
      <c r="D36" s="206">
        <f>COMPOSICAO!D31</f>
        <v>184.85</v>
      </c>
    </row>
    <row r="37" spans="1:4" x14ac:dyDescent="0.2">
      <c r="A37" s="9" t="s">
        <v>41</v>
      </c>
      <c r="B37" s="10"/>
      <c r="C37" s="11"/>
      <c r="D37" s="12">
        <f>SUM(D32,D35,D36)</f>
        <v>953.10320000000002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61</v>
      </c>
      <c r="C39" s="33"/>
      <c r="D39" s="17" t="s">
        <v>1</v>
      </c>
    </row>
    <row r="40" spans="1:4" x14ac:dyDescent="0.2">
      <c r="A40" s="4" t="s">
        <v>9</v>
      </c>
      <c r="B40" s="30" t="s">
        <v>62</v>
      </c>
      <c r="C40" s="34"/>
      <c r="D40" s="8">
        <f>D14</f>
        <v>714.25925925925912</v>
      </c>
    </row>
    <row r="41" spans="1:4" x14ac:dyDescent="0.2">
      <c r="A41" s="4" t="s">
        <v>10</v>
      </c>
      <c r="B41" s="30" t="s">
        <v>63</v>
      </c>
      <c r="C41" s="34"/>
      <c r="D41" s="8">
        <f>D26</f>
        <v>1122.1751851851852</v>
      </c>
    </row>
    <row r="42" spans="1:4" x14ac:dyDescent="0.2">
      <c r="A42" s="4" t="s">
        <v>19</v>
      </c>
      <c r="B42" s="30" t="s">
        <v>64</v>
      </c>
      <c r="C42" s="34"/>
      <c r="D42" s="8">
        <f>D37</f>
        <v>953.10320000000002</v>
      </c>
    </row>
    <row r="43" spans="1:4" x14ac:dyDescent="0.2">
      <c r="A43" s="184" t="s">
        <v>42</v>
      </c>
      <c r="B43" s="195"/>
      <c r="C43" s="35"/>
      <c r="D43" s="12">
        <f>SUM(D40:D42)</f>
        <v>2789.5376444444446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43</v>
      </c>
      <c r="B45" s="179"/>
      <c r="C45" s="179"/>
      <c r="D45" s="180"/>
    </row>
    <row r="46" spans="1:4" x14ac:dyDescent="0.2">
      <c r="A46" s="17">
        <v>3</v>
      </c>
      <c r="B46" s="2" t="s">
        <v>55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18.472222222222221</v>
      </c>
    </row>
    <row r="48" spans="1:4" x14ac:dyDescent="0.2">
      <c r="A48" s="4" t="s">
        <v>3</v>
      </c>
      <c r="B48" s="30" t="s">
        <v>65</v>
      </c>
      <c r="C48" s="37">
        <f>COMPOSICAO!D35</f>
        <v>3.3333333333333332E-4</v>
      </c>
      <c r="D48" s="22">
        <f>C48*$D$7</f>
        <v>1.4777777777777776</v>
      </c>
    </row>
    <row r="49" spans="1:4" x14ac:dyDescent="0.2">
      <c r="A49" s="19" t="s">
        <v>4</v>
      </c>
      <c r="B49" s="20" t="s">
        <v>66</v>
      </c>
      <c r="C49" s="37">
        <f>COMPOSICAO!D36</f>
        <v>3.4399999999999993E-2</v>
      </c>
      <c r="D49" s="22">
        <f t="shared" ref="D49:D52" si="1">C49*$D$7</f>
        <v>152.50666666666663</v>
      </c>
    </row>
    <row r="50" spans="1:4" x14ac:dyDescent="0.2">
      <c r="A50" s="4" t="s">
        <v>5</v>
      </c>
      <c r="B50" s="30" t="s">
        <v>67</v>
      </c>
      <c r="C50" s="37">
        <f>COMPOSICAO!D37</f>
        <v>1.2444444444444444E-2</v>
      </c>
      <c r="D50" s="22">
        <f t="shared" si="1"/>
        <v>55.170370370370364</v>
      </c>
    </row>
    <row r="51" spans="1:4" x14ac:dyDescent="0.2">
      <c r="A51" s="4" t="s">
        <v>6</v>
      </c>
      <c r="B51" s="30" t="s">
        <v>68</v>
      </c>
      <c r="C51" s="37">
        <f>COMPOSICAO!D38</f>
        <v>4.5631999999999999E-3</v>
      </c>
      <c r="D51" s="22">
        <f t="shared" si="1"/>
        <v>20.230186666666665</v>
      </c>
    </row>
    <row r="52" spans="1:4" x14ac:dyDescent="0.2">
      <c r="A52" s="4" t="s">
        <v>7</v>
      </c>
      <c r="B52" s="30" t="s">
        <v>69</v>
      </c>
      <c r="C52" s="37">
        <f>COMPOSICAO!D39</f>
        <v>3.9680000000000005E-4</v>
      </c>
      <c r="D52" s="22">
        <f t="shared" si="1"/>
        <v>1.7591466666666669</v>
      </c>
    </row>
    <row r="53" spans="1:4" x14ac:dyDescent="0.2">
      <c r="A53" s="196" t="s">
        <v>44</v>
      </c>
      <c r="B53" s="197"/>
      <c r="C53" s="38">
        <f>SUM(C47:C52)</f>
        <v>5.6304444444444435E-2</v>
      </c>
      <c r="D53" s="39">
        <f>SUM(D47:D52)</f>
        <v>249.61637037037033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45</v>
      </c>
      <c r="B55" s="179"/>
      <c r="C55" s="179"/>
      <c r="D55" s="180"/>
    </row>
    <row r="56" spans="1:4" x14ac:dyDescent="0.2">
      <c r="A56" s="17">
        <v>4</v>
      </c>
      <c r="B56" s="2" t="s">
        <v>55</v>
      </c>
      <c r="C56" s="36" t="s">
        <v>0</v>
      </c>
      <c r="D56" s="17" t="s">
        <v>1</v>
      </c>
    </row>
    <row r="57" spans="1:4" x14ac:dyDescent="0.2">
      <c r="A57" s="196" t="s">
        <v>46</v>
      </c>
      <c r="B57" s="197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47</v>
      </c>
      <c r="B59" s="179"/>
      <c r="C59" s="179"/>
      <c r="D59" s="180"/>
    </row>
    <row r="60" spans="1:4" x14ac:dyDescent="0.2">
      <c r="A60" s="17">
        <v>5</v>
      </c>
      <c r="B60" s="43" t="s">
        <v>55</v>
      </c>
      <c r="C60" s="44"/>
      <c r="D60" s="45" t="s">
        <v>1</v>
      </c>
    </row>
    <row r="61" spans="1:4" x14ac:dyDescent="0.2">
      <c r="A61" s="9" t="s">
        <v>48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49</v>
      </c>
      <c r="B63" s="179"/>
      <c r="C63" s="179"/>
      <c r="D63" s="180"/>
    </row>
    <row r="64" spans="1:4" x14ac:dyDescent="0.2">
      <c r="A64" s="17">
        <v>6</v>
      </c>
      <c r="B64" s="2" t="s">
        <v>55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70</v>
      </c>
      <c r="C65" s="53">
        <f>COMPOSICAO!D44</f>
        <v>0.05</v>
      </c>
      <c r="D65" s="12">
        <f>C65*$D$81</f>
        <v>373.62436740740742</v>
      </c>
    </row>
    <row r="66" spans="1:4" x14ac:dyDescent="0.2">
      <c r="A66" s="51" t="s">
        <v>3</v>
      </c>
      <c r="B66" s="52" t="s">
        <v>71</v>
      </c>
      <c r="C66" s="53">
        <f>COMPOSICAO!D45</f>
        <v>0.1</v>
      </c>
      <c r="D66" s="12">
        <f>C66*($D$81+$D$65)</f>
        <v>784.61117155555564</v>
      </c>
    </row>
    <row r="67" spans="1:4" x14ac:dyDescent="0.2">
      <c r="A67" s="51" t="s">
        <v>4</v>
      </c>
      <c r="B67" s="52" t="s">
        <v>72</v>
      </c>
      <c r="C67" s="53">
        <f>COMPOSICAO!D46</f>
        <v>9.2499999999999999E-2</v>
      </c>
      <c r="D67" s="12">
        <f>((D65+D66+D81)/(1-C67))-(D65+D66+D81)</f>
        <v>879.7155559865314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61.817849880134673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285.31315329292926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190.20876886195285</v>
      </c>
    </row>
    <row r="71" spans="1:4" x14ac:dyDescent="0.2">
      <c r="A71" s="4" t="s">
        <v>29</v>
      </c>
      <c r="B71" s="131" t="s">
        <v>125</v>
      </c>
      <c r="C71" s="37">
        <f>COMPOSICAO!D50</f>
        <v>3.5999999999999997E-2</v>
      </c>
      <c r="D71" s="12">
        <f t="shared" si="2"/>
        <v>342.37578395151507</v>
      </c>
    </row>
    <row r="72" spans="1:4" x14ac:dyDescent="0.2">
      <c r="A72" s="184" t="s">
        <v>50</v>
      </c>
      <c r="B72" s="185"/>
      <c r="C72" s="55">
        <f>SUM(C65:C67)</f>
        <v>0.24250000000000002</v>
      </c>
      <c r="D72" s="12">
        <f>SUM(D65:D67)</f>
        <v>2037.9510949494945</v>
      </c>
    </row>
    <row r="73" spans="1:4" x14ac:dyDescent="0.2">
      <c r="A73" s="13"/>
      <c r="B73" s="14"/>
      <c r="C73" s="15"/>
      <c r="D73" s="16"/>
    </row>
    <row r="74" spans="1:4" x14ac:dyDescent="0.2">
      <c r="A74" s="192" t="s">
        <v>51</v>
      </c>
      <c r="B74" s="193"/>
      <c r="C74" s="193"/>
      <c r="D74" s="194"/>
    </row>
    <row r="75" spans="1:4" x14ac:dyDescent="0.2">
      <c r="A75" s="26" t="s">
        <v>52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73</v>
      </c>
      <c r="C76" s="58"/>
      <c r="D76" s="8">
        <f>D7</f>
        <v>4433.333333333333</v>
      </c>
    </row>
    <row r="77" spans="1:4" x14ac:dyDescent="0.2">
      <c r="A77" s="4">
        <v>2</v>
      </c>
      <c r="B77" s="46" t="s">
        <v>74</v>
      </c>
      <c r="C77" s="58"/>
      <c r="D77" s="8">
        <f>D43</f>
        <v>2789.5376444444446</v>
      </c>
    </row>
    <row r="78" spans="1:4" x14ac:dyDescent="0.2">
      <c r="A78" s="4">
        <v>3</v>
      </c>
      <c r="B78" s="46" t="s">
        <v>75</v>
      </c>
      <c r="C78" s="58"/>
      <c r="D78" s="8">
        <f>D53</f>
        <v>249.61637037037033</v>
      </c>
    </row>
    <row r="79" spans="1:4" x14ac:dyDescent="0.2">
      <c r="A79" s="4">
        <v>4</v>
      </c>
      <c r="B79" s="46" t="s">
        <v>76</v>
      </c>
      <c r="C79" s="58"/>
      <c r="D79" s="8">
        <v>0</v>
      </c>
    </row>
    <row r="80" spans="1:4" x14ac:dyDescent="0.2">
      <c r="A80" s="4">
        <v>5</v>
      </c>
      <c r="B80" s="46" t="s">
        <v>77</v>
      </c>
      <c r="C80" s="58"/>
      <c r="D80" s="8">
        <v>0</v>
      </c>
    </row>
    <row r="81" spans="1:4" x14ac:dyDescent="0.2">
      <c r="A81" s="59" t="s">
        <v>53</v>
      </c>
      <c r="B81" s="10"/>
      <c r="C81" s="11"/>
      <c r="D81" s="12">
        <f>SUM(D76:D80)</f>
        <v>7472.4873481481482</v>
      </c>
    </row>
    <row r="82" spans="1:4" x14ac:dyDescent="0.2">
      <c r="A82" s="4">
        <v>6</v>
      </c>
      <c r="B82" s="46" t="s">
        <v>78</v>
      </c>
      <c r="C82" s="58"/>
      <c r="D82" s="8">
        <f>D72</f>
        <v>2037.9510949494945</v>
      </c>
    </row>
    <row r="83" spans="1:4" x14ac:dyDescent="0.2">
      <c r="A83" s="184" t="s">
        <v>54</v>
      </c>
      <c r="B83" s="195"/>
      <c r="C83" s="185"/>
      <c r="D83" s="60">
        <f>SUM(D81:D82)</f>
        <v>9510.4384430976424</v>
      </c>
    </row>
    <row r="84" spans="1:4" x14ac:dyDescent="0.2">
      <c r="C84" s="133" t="s">
        <v>129</v>
      </c>
      <c r="D84" s="134">
        <f>ROUNDUP(D83/D76,2)</f>
        <v>2.15</v>
      </c>
    </row>
    <row r="85" spans="1:4" x14ac:dyDescent="0.2"/>
    <row r="86" spans="1:4" hidden="1" x14ac:dyDescent="0.2">
      <c r="D86" s="136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17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E0F8A-BD0D-4821-9C98-D3D22C72FE0C}">
  <sheetPr codeName="Planilha21"/>
  <dimension ref="A1:D86"/>
  <sheetViews>
    <sheetView zoomScaleNormal="100" workbookViewId="0">
      <selection activeCell="F44" sqref="F44:F45"/>
    </sheetView>
  </sheetViews>
  <sheetFormatPr defaultColWidth="0" defaultRowHeight="12" zeroHeight="1" x14ac:dyDescent="0.2"/>
  <cols>
    <col min="1" max="1" width="5.85546875" style="132" customWidth="1"/>
    <col min="2" max="2" width="83.28515625" style="132" customWidth="1"/>
    <col min="3" max="3" width="12.42578125" style="132" customWidth="1"/>
    <col min="4" max="4" width="15.42578125" style="132" customWidth="1"/>
    <col min="5" max="5" width="9.140625" style="132" hidden="1" customWidth="1"/>
    <col min="6" max="16384" width="9.140625" style="132" hidden="1"/>
  </cols>
  <sheetData>
    <row r="1" spans="1:4" ht="12.75" thickBot="1" x14ac:dyDescent="0.25">
      <c r="A1" s="186" t="str">
        <f>PERFIS!C21</f>
        <v>Analista de redes e de comunicação de dados Pleno</v>
      </c>
      <c r="B1" s="187"/>
      <c r="C1" s="187"/>
      <c r="D1" s="188"/>
    </row>
    <row r="2" spans="1:4" x14ac:dyDescent="0.2">
      <c r="A2" s="135"/>
      <c r="B2" s="135"/>
      <c r="C2" s="135"/>
      <c r="D2" s="135"/>
    </row>
    <row r="3" spans="1:4" x14ac:dyDescent="0.2">
      <c r="A3" s="175" t="s">
        <v>33</v>
      </c>
      <c r="B3" s="176"/>
      <c r="C3" s="176"/>
      <c r="D3" s="177"/>
    </row>
    <row r="4" spans="1:4" x14ac:dyDescent="0.2">
      <c r="A4" s="178" t="s">
        <v>34</v>
      </c>
      <c r="B4" s="179"/>
      <c r="C4" s="179"/>
      <c r="D4" s="180"/>
    </row>
    <row r="5" spans="1:4" x14ac:dyDescent="0.2">
      <c r="A5" s="1">
        <v>1</v>
      </c>
      <c r="B5" s="2" t="s">
        <v>55</v>
      </c>
      <c r="C5" s="3"/>
      <c r="D5" s="1" t="s">
        <v>1</v>
      </c>
    </row>
    <row r="6" spans="1:4" x14ac:dyDescent="0.2">
      <c r="A6" s="4" t="s">
        <v>2</v>
      </c>
      <c r="B6" s="5" t="s">
        <v>56</v>
      </c>
      <c r="C6" s="6">
        <v>1</v>
      </c>
      <c r="D6" s="7">
        <f>_xlfn.XLOOKUP(A1,PERFIS!C3:C37,PERFIS!D3:D37)</f>
        <v>7384.2594444444439</v>
      </c>
    </row>
    <row r="7" spans="1:4" x14ac:dyDescent="0.2">
      <c r="A7" s="9" t="s">
        <v>35</v>
      </c>
      <c r="B7" s="10"/>
      <c r="C7" s="11"/>
      <c r="D7" s="12">
        <f>SUM(D6)</f>
        <v>7384.2594444444439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36</v>
      </c>
      <c r="B9" s="179"/>
      <c r="C9" s="179"/>
      <c r="D9" s="180"/>
    </row>
    <row r="10" spans="1:4" x14ac:dyDescent="0.2">
      <c r="A10" s="181" t="s">
        <v>132</v>
      </c>
      <c r="B10" s="182"/>
      <c r="C10" s="182"/>
      <c r="D10" s="183"/>
    </row>
    <row r="11" spans="1:4" x14ac:dyDescent="0.2">
      <c r="A11" s="17" t="s">
        <v>9</v>
      </c>
      <c r="B11" s="2" t="s">
        <v>55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57</v>
      </c>
      <c r="C12" s="21">
        <f>COMPOSICAO!D3</f>
        <v>8.3333333333333329E-2</v>
      </c>
      <c r="D12" s="22">
        <f>C12*$D$7</f>
        <v>615.35495370370359</v>
      </c>
    </row>
    <row r="13" spans="1:4" x14ac:dyDescent="0.2">
      <c r="A13" s="19" t="s">
        <v>3</v>
      </c>
      <c r="B13" s="20" t="s">
        <v>127</v>
      </c>
      <c r="C13" s="21">
        <f>COMPOSICAO!D4</f>
        <v>7.7777777777777779E-2</v>
      </c>
      <c r="D13" s="22">
        <f>C13*$D$7</f>
        <v>574.33129012345671</v>
      </c>
    </row>
    <row r="14" spans="1:4" x14ac:dyDescent="0.2">
      <c r="A14" s="184" t="s">
        <v>133</v>
      </c>
      <c r="B14" s="185"/>
      <c r="C14" s="23">
        <f>SUM(C12:C13)</f>
        <v>0.16111111111111109</v>
      </c>
      <c r="D14" s="12">
        <f>SUM(D12:D13)</f>
        <v>1189.6862438271603</v>
      </c>
    </row>
    <row r="15" spans="1:4" x14ac:dyDescent="0.2">
      <c r="A15" s="13"/>
      <c r="B15" s="14"/>
      <c r="C15" s="24"/>
      <c r="D15" s="16"/>
    </row>
    <row r="16" spans="1:4" x14ac:dyDescent="0.2">
      <c r="A16" s="200" t="s">
        <v>38</v>
      </c>
      <c r="B16" s="201"/>
      <c r="C16" s="201"/>
      <c r="D16" s="202"/>
    </row>
    <row r="17" spans="1:4" x14ac:dyDescent="0.2">
      <c r="A17" s="17" t="s">
        <v>10</v>
      </c>
      <c r="B17" s="2" t="s">
        <v>55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58</v>
      </c>
      <c r="C18" s="21">
        <v>0.05</v>
      </c>
      <c r="D18" s="22">
        <f>C18*($D$7+$D$14)</f>
        <v>428.69728441358023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214.34864220679012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257.2183706481481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128.60918532407405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85.739456882716041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51.443674129629628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17.147891376543207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685.91565506172833</v>
      </c>
    </row>
    <row r="26" spans="1:4" x14ac:dyDescent="0.2">
      <c r="A26" s="198" t="s">
        <v>39</v>
      </c>
      <c r="B26" s="199"/>
      <c r="C26" s="27">
        <f>SUM(C18:C25)</f>
        <v>0.21800000000000003</v>
      </c>
      <c r="D26" s="28">
        <f>SUM(D18:D25)</f>
        <v>1869.1201600432098</v>
      </c>
    </row>
    <row r="27" spans="1:4" x14ac:dyDescent="0.2">
      <c r="A27" s="13"/>
      <c r="B27" s="14"/>
      <c r="C27" s="29"/>
      <c r="D27" s="16"/>
    </row>
    <row r="28" spans="1:4" x14ac:dyDescent="0.2">
      <c r="A28" s="200" t="s">
        <v>40</v>
      </c>
      <c r="B28" s="201"/>
      <c r="C28" s="201"/>
      <c r="D28" s="202"/>
    </row>
    <row r="29" spans="1:4" x14ac:dyDescent="0.2">
      <c r="A29" s="17" t="s">
        <v>19</v>
      </c>
      <c r="B29" s="200" t="s">
        <v>55</v>
      </c>
      <c r="C29" s="202"/>
      <c r="D29" s="17" t="s">
        <v>1</v>
      </c>
    </row>
    <row r="30" spans="1:4" x14ac:dyDescent="0.2">
      <c r="A30" s="189" t="s">
        <v>2</v>
      </c>
      <c r="B30" s="30" t="s">
        <v>59</v>
      </c>
      <c r="C30" s="31"/>
      <c r="D30" s="7">
        <f>COMPOSICAO!D20*2*22</f>
        <v>242</v>
      </c>
    </row>
    <row r="31" spans="1:4" x14ac:dyDescent="0.2">
      <c r="A31" s="190"/>
      <c r="B31" s="30" t="s">
        <v>20</v>
      </c>
      <c r="C31" s="31"/>
      <c r="D31" s="7">
        <f>D6*COMPOSICAO!D21</f>
        <v>443.05556666666661</v>
      </c>
    </row>
    <row r="32" spans="1:4" x14ac:dyDescent="0.2">
      <c r="A32" s="191"/>
      <c r="B32" s="106" t="s">
        <v>21</v>
      </c>
      <c r="C32" s="107"/>
      <c r="D32" s="39">
        <f>IF(D30-D31&gt;0,D30-D31,0)</f>
        <v>0</v>
      </c>
    </row>
    <row r="33" spans="1:4" x14ac:dyDescent="0.2">
      <c r="A33" s="189" t="s">
        <v>3</v>
      </c>
      <c r="B33" s="30" t="s">
        <v>60</v>
      </c>
      <c r="D33" s="7">
        <f>COMPOSICAO!D23*22</f>
        <v>814</v>
      </c>
    </row>
    <row r="34" spans="1:4" x14ac:dyDescent="0.2">
      <c r="A34" s="190"/>
      <c r="B34" s="30" t="s">
        <v>123</v>
      </c>
      <c r="C34" s="129" cm="1">
        <f t="array" ref="C34">_xlfn.IFS(D6&lt;2407,COMPOSICAO!D25,D6&lt;4073.39,COMPOSICAO!D26,D6&lt;5924.92,COMPOSICAO!D27,D6&lt;7406.17,COMPOSICAO!D28,D6&lt;9072.58,COMPOSICAO!D29,D6&gt;9072.59,COMPOSICAO!D30)</f>
        <v>7.4999999999999997E-2</v>
      </c>
      <c r="D34" s="7">
        <f>D33*C34</f>
        <v>61.05</v>
      </c>
    </row>
    <row r="35" spans="1:4" x14ac:dyDescent="0.2">
      <c r="A35" s="191"/>
      <c r="B35" s="106" t="s">
        <v>124</v>
      </c>
      <c r="C35" s="108"/>
      <c r="D35" s="39">
        <f>D33-D34</f>
        <v>752.95</v>
      </c>
    </row>
    <row r="36" spans="1:4" x14ac:dyDescent="0.2">
      <c r="A36" s="4" t="s">
        <v>4</v>
      </c>
      <c r="B36" s="30" t="s">
        <v>109</v>
      </c>
      <c r="C36" s="31"/>
      <c r="D36" s="206">
        <f>COMPOSICAO!D31</f>
        <v>184.85</v>
      </c>
    </row>
    <row r="37" spans="1:4" x14ac:dyDescent="0.2">
      <c r="A37" s="9" t="s">
        <v>41</v>
      </c>
      <c r="B37" s="10"/>
      <c r="C37" s="11"/>
      <c r="D37" s="12">
        <f>SUM(D32,D35,D36)</f>
        <v>937.80000000000007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61</v>
      </c>
      <c r="C39" s="33"/>
      <c r="D39" s="17" t="s">
        <v>1</v>
      </c>
    </row>
    <row r="40" spans="1:4" x14ac:dyDescent="0.2">
      <c r="A40" s="4" t="s">
        <v>9</v>
      </c>
      <c r="B40" s="30" t="s">
        <v>62</v>
      </c>
      <c r="C40" s="34"/>
      <c r="D40" s="8">
        <f>D14</f>
        <v>1189.6862438271603</v>
      </c>
    </row>
    <row r="41" spans="1:4" x14ac:dyDescent="0.2">
      <c r="A41" s="4" t="s">
        <v>10</v>
      </c>
      <c r="B41" s="30" t="s">
        <v>63</v>
      </c>
      <c r="C41" s="34"/>
      <c r="D41" s="8">
        <f>D26</f>
        <v>1869.1201600432098</v>
      </c>
    </row>
    <row r="42" spans="1:4" x14ac:dyDescent="0.2">
      <c r="A42" s="4" t="s">
        <v>19</v>
      </c>
      <c r="B42" s="30" t="s">
        <v>64</v>
      </c>
      <c r="C42" s="34"/>
      <c r="D42" s="8">
        <f>D37</f>
        <v>937.80000000000007</v>
      </c>
    </row>
    <row r="43" spans="1:4" x14ac:dyDescent="0.2">
      <c r="A43" s="184" t="s">
        <v>42</v>
      </c>
      <c r="B43" s="195"/>
      <c r="C43" s="35"/>
      <c r="D43" s="12">
        <f>SUM(D40:D42)</f>
        <v>3996.6064038703703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43</v>
      </c>
      <c r="B45" s="179"/>
      <c r="C45" s="179"/>
      <c r="D45" s="180"/>
    </row>
    <row r="46" spans="1:4" x14ac:dyDescent="0.2">
      <c r="A46" s="17">
        <v>3</v>
      </c>
      <c r="B46" s="2" t="s">
        <v>55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30.767747685185181</v>
      </c>
    </row>
    <row r="48" spans="1:4" x14ac:dyDescent="0.2">
      <c r="A48" s="4" t="s">
        <v>3</v>
      </c>
      <c r="B48" s="30" t="s">
        <v>65</v>
      </c>
      <c r="C48" s="37">
        <f>COMPOSICAO!D35</f>
        <v>3.3333333333333332E-4</v>
      </c>
      <c r="D48" s="22">
        <f>C48*$D$7</f>
        <v>2.4614198148148145</v>
      </c>
    </row>
    <row r="49" spans="1:4" x14ac:dyDescent="0.2">
      <c r="A49" s="19" t="s">
        <v>4</v>
      </c>
      <c r="B49" s="20" t="s">
        <v>66</v>
      </c>
      <c r="C49" s="37">
        <f>COMPOSICAO!D36</f>
        <v>3.4399999999999993E-2</v>
      </c>
      <c r="D49" s="22">
        <f t="shared" ref="D49:D52" si="1">C49*$D$7</f>
        <v>254.01852488888883</v>
      </c>
    </row>
    <row r="50" spans="1:4" x14ac:dyDescent="0.2">
      <c r="A50" s="4" t="s">
        <v>5</v>
      </c>
      <c r="B50" s="30" t="s">
        <v>67</v>
      </c>
      <c r="C50" s="37">
        <f>COMPOSICAO!D37</f>
        <v>1.2444444444444444E-2</v>
      </c>
      <c r="D50" s="22">
        <f t="shared" si="1"/>
        <v>91.893006419753078</v>
      </c>
    </row>
    <row r="51" spans="1:4" x14ac:dyDescent="0.2">
      <c r="A51" s="4" t="s">
        <v>6</v>
      </c>
      <c r="B51" s="30" t="s">
        <v>68</v>
      </c>
      <c r="C51" s="37">
        <f>COMPOSICAO!D38</f>
        <v>4.5631999999999999E-3</v>
      </c>
      <c r="D51" s="22">
        <f t="shared" si="1"/>
        <v>33.695852696888885</v>
      </c>
    </row>
    <row r="52" spans="1:4" x14ac:dyDescent="0.2">
      <c r="A52" s="4" t="s">
        <v>7</v>
      </c>
      <c r="B52" s="30" t="s">
        <v>69</v>
      </c>
      <c r="C52" s="37">
        <f>COMPOSICAO!D39</f>
        <v>3.9680000000000005E-4</v>
      </c>
      <c r="D52" s="22">
        <f t="shared" si="1"/>
        <v>2.9300741475555556</v>
      </c>
    </row>
    <row r="53" spans="1:4" x14ac:dyDescent="0.2">
      <c r="A53" s="196" t="s">
        <v>44</v>
      </c>
      <c r="B53" s="197"/>
      <c r="C53" s="38">
        <f>SUM(C47:C52)</f>
        <v>5.6304444444444435E-2</v>
      </c>
      <c r="D53" s="39">
        <f>SUM(D47:D52)</f>
        <v>415.76662565308635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45</v>
      </c>
      <c r="B55" s="179"/>
      <c r="C55" s="179"/>
      <c r="D55" s="180"/>
    </row>
    <row r="56" spans="1:4" x14ac:dyDescent="0.2">
      <c r="A56" s="17">
        <v>4</v>
      </c>
      <c r="B56" s="2" t="s">
        <v>55</v>
      </c>
      <c r="C56" s="36" t="s">
        <v>0</v>
      </c>
      <c r="D56" s="17" t="s">
        <v>1</v>
      </c>
    </row>
    <row r="57" spans="1:4" x14ac:dyDescent="0.2">
      <c r="A57" s="196" t="s">
        <v>46</v>
      </c>
      <c r="B57" s="197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47</v>
      </c>
      <c r="B59" s="179"/>
      <c r="C59" s="179"/>
      <c r="D59" s="180"/>
    </row>
    <row r="60" spans="1:4" x14ac:dyDescent="0.2">
      <c r="A60" s="17">
        <v>5</v>
      </c>
      <c r="B60" s="43" t="s">
        <v>55</v>
      </c>
      <c r="C60" s="44"/>
      <c r="D60" s="45" t="s">
        <v>1</v>
      </c>
    </row>
    <row r="61" spans="1:4" x14ac:dyDescent="0.2">
      <c r="A61" s="9" t="s">
        <v>48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49</v>
      </c>
      <c r="B63" s="179"/>
      <c r="C63" s="179"/>
      <c r="D63" s="180"/>
    </row>
    <row r="64" spans="1:4" x14ac:dyDescent="0.2">
      <c r="A64" s="17">
        <v>6</v>
      </c>
      <c r="B64" s="2" t="s">
        <v>55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70</v>
      </c>
      <c r="C65" s="53">
        <f>COMPOSICAO!D44</f>
        <v>0.05</v>
      </c>
      <c r="D65" s="12">
        <f>C65*$D$81</f>
        <v>589.83162369839499</v>
      </c>
    </row>
    <row r="66" spans="1:4" x14ac:dyDescent="0.2">
      <c r="A66" s="51" t="s">
        <v>3</v>
      </c>
      <c r="B66" s="52" t="s">
        <v>71</v>
      </c>
      <c r="C66" s="53">
        <f>COMPOSICAO!D45</f>
        <v>0.1</v>
      </c>
      <c r="D66" s="12">
        <f>C66*($D$81+$D$65)</f>
        <v>1238.6464097666296</v>
      </c>
    </row>
    <row r="67" spans="1:4" x14ac:dyDescent="0.2">
      <c r="A67" s="51" t="s">
        <v>4</v>
      </c>
      <c r="B67" s="52" t="s">
        <v>72</v>
      </c>
      <c r="C67" s="53">
        <f>COMPOSICAO!D46</f>
        <v>9.2499999999999999E-2</v>
      </c>
      <c r="D67" s="12">
        <f>((D65+D66+D81)/(1-C67))-(D65+D66+D81)</f>
        <v>1388.7853685262216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97.590323193734449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450.41687627877434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300.27791751918295</v>
      </c>
    </row>
    <row r="71" spans="1:4" x14ac:dyDescent="0.2">
      <c r="A71" s="4" t="s">
        <v>29</v>
      </c>
      <c r="B71" s="131" t="s">
        <v>125</v>
      </c>
      <c r="C71" s="37">
        <f>COMPOSICAO!D50</f>
        <v>3.5999999999999997E-2</v>
      </c>
      <c r="D71" s="12">
        <f t="shared" si="2"/>
        <v>540.50025153452918</v>
      </c>
    </row>
    <row r="72" spans="1:4" x14ac:dyDescent="0.2">
      <c r="A72" s="184" t="s">
        <v>50</v>
      </c>
      <c r="B72" s="185"/>
      <c r="C72" s="55">
        <f>SUM(C65:C67)</f>
        <v>0.24250000000000002</v>
      </c>
      <c r="D72" s="12">
        <f>SUM(D65:D67)</f>
        <v>3217.2634019912462</v>
      </c>
    </row>
    <row r="73" spans="1:4" x14ac:dyDescent="0.2">
      <c r="A73" s="13"/>
      <c r="B73" s="14"/>
      <c r="C73" s="15"/>
      <c r="D73" s="16"/>
    </row>
    <row r="74" spans="1:4" x14ac:dyDescent="0.2">
      <c r="A74" s="192" t="s">
        <v>51</v>
      </c>
      <c r="B74" s="193"/>
      <c r="C74" s="193"/>
      <c r="D74" s="194"/>
    </row>
    <row r="75" spans="1:4" x14ac:dyDescent="0.2">
      <c r="A75" s="26" t="s">
        <v>52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73</v>
      </c>
      <c r="C76" s="58"/>
      <c r="D76" s="8">
        <f>D7</f>
        <v>7384.2594444444439</v>
      </c>
    </row>
    <row r="77" spans="1:4" x14ac:dyDescent="0.2">
      <c r="A77" s="4">
        <v>2</v>
      </c>
      <c r="B77" s="46" t="s">
        <v>74</v>
      </c>
      <c r="C77" s="58"/>
      <c r="D77" s="8">
        <f>D43</f>
        <v>3996.6064038703703</v>
      </c>
    </row>
    <row r="78" spans="1:4" x14ac:dyDescent="0.2">
      <c r="A78" s="4">
        <v>3</v>
      </c>
      <c r="B78" s="46" t="s">
        <v>75</v>
      </c>
      <c r="C78" s="58"/>
      <c r="D78" s="8">
        <f>D53</f>
        <v>415.76662565308635</v>
      </c>
    </row>
    <row r="79" spans="1:4" x14ac:dyDescent="0.2">
      <c r="A79" s="4">
        <v>4</v>
      </c>
      <c r="B79" s="46" t="s">
        <v>76</v>
      </c>
      <c r="C79" s="58"/>
      <c r="D79" s="8">
        <v>0</v>
      </c>
    </row>
    <row r="80" spans="1:4" x14ac:dyDescent="0.2">
      <c r="A80" s="4">
        <v>5</v>
      </c>
      <c r="B80" s="46" t="s">
        <v>77</v>
      </c>
      <c r="C80" s="58"/>
      <c r="D80" s="8">
        <v>0</v>
      </c>
    </row>
    <row r="81" spans="1:4" x14ac:dyDescent="0.2">
      <c r="A81" s="59" t="s">
        <v>53</v>
      </c>
      <c r="B81" s="10"/>
      <c r="C81" s="11"/>
      <c r="D81" s="12">
        <f>SUM(D76:D80)</f>
        <v>11796.6324739679</v>
      </c>
    </row>
    <row r="82" spans="1:4" x14ac:dyDescent="0.2">
      <c r="A82" s="4">
        <v>6</v>
      </c>
      <c r="B82" s="46" t="s">
        <v>78</v>
      </c>
      <c r="C82" s="58"/>
      <c r="D82" s="8">
        <f>D72</f>
        <v>3217.2634019912462</v>
      </c>
    </row>
    <row r="83" spans="1:4" x14ac:dyDescent="0.2">
      <c r="A83" s="184" t="s">
        <v>54</v>
      </c>
      <c r="B83" s="195"/>
      <c r="C83" s="185"/>
      <c r="D83" s="60">
        <f>SUM(D81:D82)</f>
        <v>15013.895875959146</v>
      </c>
    </row>
    <row r="84" spans="1:4" x14ac:dyDescent="0.2">
      <c r="C84" s="133" t="s">
        <v>129</v>
      </c>
      <c r="D84" s="134">
        <f>ROUNDUP(D83/D76,2)</f>
        <v>2.0399999999999996</v>
      </c>
    </row>
    <row r="85" spans="1:4" x14ac:dyDescent="0.2"/>
    <row r="86" spans="1:4" hidden="1" x14ac:dyDescent="0.2">
      <c r="D86" s="136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16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4CDEB-6E16-44DD-9CFD-43A51CA498A0}">
  <sheetPr codeName="Planilha22"/>
  <dimension ref="A1:D86"/>
  <sheetViews>
    <sheetView zoomScaleNormal="100" workbookViewId="0">
      <selection activeCell="F44" sqref="F44:F45"/>
    </sheetView>
  </sheetViews>
  <sheetFormatPr defaultColWidth="0" defaultRowHeight="12" zeroHeight="1" x14ac:dyDescent="0.2"/>
  <cols>
    <col min="1" max="1" width="5.85546875" style="132" customWidth="1"/>
    <col min="2" max="2" width="83.28515625" style="132" customWidth="1"/>
    <col min="3" max="3" width="12.42578125" style="132" customWidth="1"/>
    <col min="4" max="4" width="15.42578125" style="132" customWidth="1"/>
    <col min="5" max="5" width="9.140625" style="132" hidden="1" customWidth="1"/>
    <col min="6" max="16384" width="9.140625" style="132" hidden="1"/>
  </cols>
  <sheetData>
    <row r="1" spans="1:4" ht="12.75" thickBot="1" x14ac:dyDescent="0.25">
      <c r="A1" s="186" t="str">
        <f>PERFIS!C22</f>
        <v>Analista de redes e de comunicação de dados Sênior</v>
      </c>
      <c r="B1" s="187"/>
      <c r="C1" s="187"/>
      <c r="D1" s="188"/>
    </row>
    <row r="2" spans="1:4" x14ac:dyDescent="0.2">
      <c r="A2" s="135"/>
      <c r="B2" s="135"/>
      <c r="C2" s="135"/>
      <c r="D2" s="135"/>
    </row>
    <row r="3" spans="1:4" x14ac:dyDescent="0.2">
      <c r="A3" s="175" t="s">
        <v>33</v>
      </c>
      <c r="B3" s="176"/>
      <c r="C3" s="176"/>
      <c r="D3" s="177"/>
    </row>
    <row r="4" spans="1:4" x14ac:dyDescent="0.2">
      <c r="A4" s="178" t="s">
        <v>34</v>
      </c>
      <c r="B4" s="179"/>
      <c r="C4" s="179"/>
      <c r="D4" s="180"/>
    </row>
    <row r="5" spans="1:4" x14ac:dyDescent="0.2">
      <c r="A5" s="1">
        <v>1</v>
      </c>
      <c r="B5" s="2" t="s">
        <v>55</v>
      </c>
      <c r="C5" s="3"/>
      <c r="D5" s="1" t="s">
        <v>1</v>
      </c>
    </row>
    <row r="6" spans="1:4" x14ac:dyDescent="0.2">
      <c r="A6" s="4" t="s">
        <v>2</v>
      </c>
      <c r="B6" s="5" t="s">
        <v>56</v>
      </c>
      <c r="C6" s="6">
        <v>1</v>
      </c>
      <c r="D6" s="7">
        <f>_xlfn.XLOOKUP(A1,PERFIS!C3:C37,PERFIS!D3:D37)</f>
        <v>10333.333333333334</v>
      </c>
    </row>
    <row r="7" spans="1:4" x14ac:dyDescent="0.2">
      <c r="A7" s="9" t="s">
        <v>35</v>
      </c>
      <c r="B7" s="10"/>
      <c r="C7" s="11"/>
      <c r="D7" s="12">
        <f>SUM(D6)</f>
        <v>10333.333333333334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36</v>
      </c>
      <c r="B9" s="179"/>
      <c r="C9" s="179"/>
      <c r="D9" s="180"/>
    </row>
    <row r="10" spans="1:4" x14ac:dyDescent="0.2">
      <c r="A10" s="181" t="s">
        <v>132</v>
      </c>
      <c r="B10" s="182"/>
      <c r="C10" s="182"/>
      <c r="D10" s="183"/>
    </row>
    <row r="11" spans="1:4" x14ac:dyDescent="0.2">
      <c r="A11" s="17" t="s">
        <v>9</v>
      </c>
      <c r="B11" s="2" t="s">
        <v>55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57</v>
      </c>
      <c r="C12" s="21">
        <f>COMPOSICAO!D3</f>
        <v>8.3333333333333329E-2</v>
      </c>
      <c r="D12" s="22">
        <f>C12*$D$7</f>
        <v>861.11111111111109</v>
      </c>
    </row>
    <row r="13" spans="1:4" x14ac:dyDescent="0.2">
      <c r="A13" s="19" t="s">
        <v>3</v>
      </c>
      <c r="B13" s="20" t="s">
        <v>127</v>
      </c>
      <c r="C13" s="21">
        <f>COMPOSICAO!D4</f>
        <v>7.7777777777777779E-2</v>
      </c>
      <c r="D13" s="22">
        <f>C13*$D$7</f>
        <v>803.70370370370381</v>
      </c>
    </row>
    <row r="14" spans="1:4" x14ac:dyDescent="0.2">
      <c r="A14" s="184" t="s">
        <v>133</v>
      </c>
      <c r="B14" s="185"/>
      <c r="C14" s="23">
        <f>SUM(C12:C13)</f>
        <v>0.16111111111111109</v>
      </c>
      <c r="D14" s="12">
        <f>SUM(D12:D13)</f>
        <v>1664.8148148148148</v>
      </c>
    </row>
    <row r="15" spans="1:4" x14ac:dyDescent="0.2">
      <c r="A15" s="13"/>
      <c r="B15" s="14"/>
      <c r="C15" s="24"/>
      <c r="D15" s="16"/>
    </row>
    <row r="16" spans="1:4" x14ac:dyDescent="0.2">
      <c r="A16" s="200" t="s">
        <v>38</v>
      </c>
      <c r="B16" s="201"/>
      <c r="C16" s="201"/>
      <c r="D16" s="202"/>
    </row>
    <row r="17" spans="1:4" x14ac:dyDescent="0.2">
      <c r="A17" s="17" t="s">
        <v>10</v>
      </c>
      <c r="B17" s="2" t="s">
        <v>55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58</v>
      </c>
      <c r="C18" s="21">
        <v>0.05</v>
      </c>
      <c r="D18" s="22">
        <f>C18*($D$7+$D$14)</f>
        <v>599.9074074074075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299.95370370370375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359.94444444444446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179.97222222222223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119.9814814814815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71.988888888888894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23.9962962962963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959.85185185185196</v>
      </c>
    </row>
    <row r="26" spans="1:4" x14ac:dyDescent="0.2">
      <c r="A26" s="198" t="s">
        <v>39</v>
      </c>
      <c r="B26" s="199"/>
      <c r="C26" s="27">
        <f>SUM(C18:C25)</f>
        <v>0.21800000000000003</v>
      </c>
      <c r="D26" s="28">
        <f>SUM(D18:D25)</f>
        <v>2615.5962962962967</v>
      </c>
    </row>
    <row r="27" spans="1:4" x14ac:dyDescent="0.2">
      <c r="A27" s="13"/>
      <c r="B27" s="14"/>
      <c r="C27" s="29"/>
      <c r="D27" s="16"/>
    </row>
    <row r="28" spans="1:4" x14ac:dyDescent="0.2">
      <c r="A28" s="200" t="s">
        <v>40</v>
      </c>
      <c r="B28" s="201"/>
      <c r="C28" s="201"/>
      <c r="D28" s="202"/>
    </row>
    <row r="29" spans="1:4" x14ac:dyDescent="0.2">
      <c r="A29" s="17" t="s">
        <v>19</v>
      </c>
      <c r="B29" s="200" t="s">
        <v>55</v>
      </c>
      <c r="C29" s="202"/>
      <c r="D29" s="17" t="s">
        <v>1</v>
      </c>
    </row>
    <row r="30" spans="1:4" x14ac:dyDescent="0.2">
      <c r="A30" s="189" t="s">
        <v>2</v>
      </c>
      <c r="B30" s="30" t="s">
        <v>59</v>
      </c>
      <c r="C30" s="31"/>
      <c r="D30" s="7">
        <f>COMPOSICAO!D20*2*22</f>
        <v>242</v>
      </c>
    </row>
    <row r="31" spans="1:4" x14ac:dyDescent="0.2">
      <c r="A31" s="190"/>
      <c r="B31" s="30" t="s">
        <v>20</v>
      </c>
      <c r="C31" s="31"/>
      <c r="D31" s="7">
        <f>D6*COMPOSICAO!D21</f>
        <v>620</v>
      </c>
    </row>
    <row r="32" spans="1:4" x14ac:dyDescent="0.2">
      <c r="A32" s="191"/>
      <c r="B32" s="106" t="s">
        <v>21</v>
      </c>
      <c r="C32" s="107"/>
      <c r="D32" s="39">
        <f>IF(D30-D31&gt;0,D30-D31,0)</f>
        <v>0</v>
      </c>
    </row>
    <row r="33" spans="1:4" x14ac:dyDescent="0.2">
      <c r="A33" s="189" t="s">
        <v>3</v>
      </c>
      <c r="B33" s="30" t="s">
        <v>60</v>
      </c>
      <c r="D33" s="7">
        <f>COMPOSICAO!D23*22</f>
        <v>814</v>
      </c>
    </row>
    <row r="34" spans="1:4" x14ac:dyDescent="0.2">
      <c r="A34" s="190"/>
      <c r="B34" s="30" t="s">
        <v>123</v>
      </c>
      <c r="C34" s="129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122.1</v>
      </c>
    </row>
    <row r="35" spans="1:4" x14ac:dyDescent="0.2">
      <c r="A35" s="191"/>
      <c r="B35" s="106" t="s">
        <v>124</v>
      </c>
      <c r="C35" s="108"/>
      <c r="D35" s="39">
        <f>D33-D34</f>
        <v>691.9</v>
      </c>
    </row>
    <row r="36" spans="1:4" x14ac:dyDescent="0.2">
      <c r="A36" s="4" t="s">
        <v>4</v>
      </c>
      <c r="B36" s="30" t="s">
        <v>109</v>
      </c>
      <c r="C36" s="31"/>
      <c r="D36" s="206">
        <f>COMPOSICAO!D31</f>
        <v>184.85</v>
      </c>
    </row>
    <row r="37" spans="1:4" x14ac:dyDescent="0.2">
      <c r="A37" s="9" t="s">
        <v>41</v>
      </c>
      <c r="B37" s="10"/>
      <c r="C37" s="11"/>
      <c r="D37" s="12">
        <f>SUM(D32,D35,D36)</f>
        <v>876.75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61</v>
      </c>
      <c r="C39" s="33"/>
      <c r="D39" s="17" t="s">
        <v>1</v>
      </c>
    </row>
    <row r="40" spans="1:4" x14ac:dyDescent="0.2">
      <c r="A40" s="4" t="s">
        <v>9</v>
      </c>
      <c r="B40" s="30" t="s">
        <v>62</v>
      </c>
      <c r="C40" s="34"/>
      <c r="D40" s="8">
        <f>D14</f>
        <v>1664.8148148148148</v>
      </c>
    </row>
    <row r="41" spans="1:4" x14ac:dyDescent="0.2">
      <c r="A41" s="4" t="s">
        <v>10</v>
      </c>
      <c r="B41" s="30" t="s">
        <v>63</v>
      </c>
      <c r="C41" s="34"/>
      <c r="D41" s="8">
        <f>D26</f>
        <v>2615.5962962962967</v>
      </c>
    </row>
    <row r="42" spans="1:4" x14ac:dyDescent="0.2">
      <c r="A42" s="4" t="s">
        <v>19</v>
      </c>
      <c r="B42" s="30" t="s">
        <v>64</v>
      </c>
      <c r="C42" s="34"/>
      <c r="D42" s="8">
        <f>D37</f>
        <v>876.75</v>
      </c>
    </row>
    <row r="43" spans="1:4" x14ac:dyDescent="0.2">
      <c r="A43" s="184" t="s">
        <v>42</v>
      </c>
      <c r="B43" s="195"/>
      <c r="C43" s="35"/>
      <c r="D43" s="12">
        <f>SUM(D40:D42)</f>
        <v>5157.1611111111115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43</v>
      </c>
      <c r="B45" s="179"/>
      <c r="C45" s="179"/>
      <c r="D45" s="180"/>
    </row>
    <row r="46" spans="1:4" x14ac:dyDescent="0.2">
      <c r="A46" s="17">
        <v>3</v>
      </c>
      <c r="B46" s="2" t="s">
        <v>55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43.055555555555557</v>
      </c>
    </row>
    <row r="48" spans="1:4" x14ac:dyDescent="0.2">
      <c r="A48" s="4" t="s">
        <v>3</v>
      </c>
      <c r="B48" s="30" t="s">
        <v>65</v>
      </c>
      <c r="C48" s="37">
        <f>COMPOSICAO!D35</f>
        <v>3.3333333333333332E-4</v>
      </c>
      <c r="D48" s="22">
        <f>C48*$D$7</f>
        <v>3.4444444444444446</v>
      </c>
    </row>
    <row r="49" spans="1:4" x14ac:dyDescent="0.2">
      <c r="A49" s="19" t="s">
        <v>4</v>
      </c>
      <c r="B49" s="20" t="s">
        <v>66</v>
      </c>
      <c r="C49" s="37">
        <f>COMPOSICAO!D36</f>
        <v>3.4399999999999993E-2</v>
      </c>
      <c r="D49" s="22">
        <f t="shared" ref="D49:D52" si="1">C49*$D$7</f>
        <v>355.46666666666664</v>
      </c>
    </row>
    <row r="50" spans="1:4" x14ac:dyDescent="0.2">
      <c r="A50" s="4" t="s">
        <v>5</v>
      </c>
      <c r="B50" s="30" t="s">
        <v>67</v>
      </c>
      <c r="C50" s="37">
        <f>COMPOSICAO!D37</f>
        <v>1.2444444444444444E-2</v>
      </c>
      <c r="D50" s="22">
        <f t="shared" si="1"/>
        <v>128.59259259259258</v>
      </c>
    </row>
    <row r="51" spans="1:4" x14ac:dyDescent="0.2">
      <c r="A51" s="4" t="s">
        <v>6</v>
      </c>
      <c r="B51" s="30" t="s">
        <v>68</v>
      </c>
      <c r="C51" s="37">
        <f>COMPOSICAO!D38</f>
        <v>4.5631999999999999E-3</v>
      </c>
      <c r="D51" s="22">
        <f t="shared" si="1"/>
        <v>47.153066666666668</v>
      </c>
    </row>
    <row r="52" spans="1:4" x14ac:dyDescent="0.2">
      <c r="A52" s="4" t="s">
        <v>7</v>
      </c>
      <c r="B52" s="30" t="s">
        <v>69</v>
      </c>
      <c r="C52" s="37">
        <f>COMPOSICAO!D39</f>
        <v>3.9680000000000005E-4</v>
      </c>
      <c r="D52" s="22">
        <f t="shared" si="1"/>
        <v>4.1002666666666672</v>
      </c>
    </row>
    <row r="53" spans="1:4" x14ac:dyDescent="0.2">
      <c r="A53" s="196" t="s">
        <v>44</v>
      </c>
      <c r="B53" s="197"/>
      <c r="C53" s="38">
        <f>SUM(C47:C52)</f>
        <v>5.6304444444444435E-2</v>
      </c>
      <c r="D53" s="39">
        <f>SUM(D47:D52)</f>
        <v>581.81259259259252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45</v>
      </c>
      <c r="B55" s="179"/>
      <c r="C55" s="179"/>
      <c r="D55" s="180"/>
    </row>
    <row r="56" spans="1:4" x14ac:dyDescent="0.2">
      <c r="A56" s="17">
        <v>4</v>
      </c>
      <c r="B56" s="2" t="s">
        <v>55</v>
      </c>
      <c r="C56" s="36" t="s">
        <v>0</v>
      </c>
      <c r="D56" s="17" t="s">
        <v>1</v>
      </c>
    </row>
    <row r="57" spans="1:4" x14ac:dyDescent="0.2">
      <c r="A57" s="196" t="s">
        <v>46</v>
      </c>
      <c r="B57" s="197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47</v>
      </c>
      <c r="B59" s="179"/>
      <c r="C59" s="179"/>
      <c r="D59" s="180"/>
    </row>
    <row r="60" spans="1:4" x14ac:dyDescent="0.2">
      <c r="A60" s="17">
        <v>5</v>
      </c>
      <c r="B60" s="43" t="s">
        <v>55</v>
      </c>
      <c r="C60" s="44"/>
      <c r="D60" s="45" t="s">
        <v>1</v>
      </c>
    </row>
    <row r="61" spans="1:4" x14ac:dyDescent="0.2">
      <c r="A61" s="9" t="s">
        <v>48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49</v>
      </c>
      <c r="B63" s="179"/>
      <c r="C63" s="179"/>
      <c r="D63" s="180"/>
    </row>
    <row r="64" spans="1:4" x14ac:dyDescent="0.2">
      <c r="A64" s="17">
        <v>6</v>
      </c>
      <c r="B64" s="2" t="s">
        <v>55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70</v>
      </c>
      <c r="C65" s="53">
        <f>COMPOSICAO!D44</f>
        <v>0.05</v>
      </c>
      <c r="D65" s="12">
        <f>C65*$D$81</f>
        <v>803.61535185185187</v>
      </c>
    </row>
    <row r="66" spans="1:4" x14ac:dyDescent="0.2">
      <c r="A66" s="51" t="s">
        <v>3</v>
      </c>
      <c r="B66" s="52" t="s">
        <v>71</v>
      </c>
      <c r="C66" s="53">
        <f>COMPOSICAO!D45</f>
        <v>0.1</v>
      </c>
      <c r="D66" s="12">
        <f>C66*($D$81+$D$65)</f>
        <v>1687.5922388888889</v>
      </c>
    </row>
    <row r="67" spans="1:4" x14ac:dyDescent="0.2">
      <c r="A67" s="51" t="s">
        <v>4</v>
      </c>
      <c r="B67" s="52" t="s">
        <v>72</v>
      </c>
      <c r="C67" s="53">
        <f>COMPOSICAO!D46</f>
        <v>9.2499999999999999E-2</v>
      </c>
      <c r="D67" s="12">
        <f>((D65+D66+D81)/(1-C67))-(D65+D66+D81)</f>
        <v>1892.148873905724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132.96181276094276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613.66990505050501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409.11327003367006</v>
      </c>
    </row>
    <row r="71" spans="1:4" x14ac:dyDescent="0.2">
      <c r="A71" s="4" t="s">
        <v>29</v>
      </c>
      <c r="B71" s="131" t="s">
        <v>125</v>
      </c>
      <c r="C71" s="37">
        <f>COMPOSICAO!D50</f>
        <v>3.5999999999999997E-2</v>
      </c>
      <c r="D71" s="12">
        <f t="shared" si="2"/>
        <v>736.40388606060606</v>
      </c>
    </row>
    <row r="72" spans="1:4" x14ac:dyDescent="0.2">
      <c r="A72" s="184" t="s">
        <v>50</v>
      </c>
      <c r="B72" s="185"/>
      <c r="C72" s="55">
        <f>SUM(C65:C67)</f>
        <v>0.24250000000000002</v>
      </c>
      <c r="D72" s="12">
        <f>SUM(D65:D67)</f>
        <v>4383.3564646464647</v>
      </c>
    </row>
    <row r="73" spans="1:4" x14ac:dyDescent="0.2">
      <c r="A73" s="13"/>
      <c r="B73" s="14"/>
      <c r="C73" s="15"/>
      <c r="D73" s="16"/>
    </row>
    <row r="74" spans="1:4" x14ac:dyDescent="0.2">
      <c r="A74" s="192" t="s">
        <v>51</v>
      </c>
      <c r="B74" s="193"/>
      <c r="C74" s="193"/>
      <c r="D74" s="194"/>
    </row>
    <row r="75" spans="1:4" x14ac:dyDescent="0.2">
      <c r="A75" s="26" t="s">
        <v>52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73</v>
      </c>
      <c r="C76" s="58"/>
      <c r="D76" s="8">
        <f>D7</f>
        <v>10333.333333333334</v>
      </c>
    </row>
    <row r="77" spans="1:4" x14ac:dyDescent="0.2">
      <c r="A77" s="4">
        <v>2</v>
      </c>
      <c r="B77" s="46" t="s">
        <v>74</v>
      </c>
      <c r="C77" s="58"/>
      <c r="D77" s="8">
        <f>D43</f>
        <v>5157.1611111111115</v>
      </c>
    </row>
    <row r="78" spans="1:4" x14ac:dyDescent="0.2">
      <c r="A78" s="4">
        <v>3</v>
      </c>
      <c r="B78" s="46" t="s">
        <v>75</v>
      </c>
      <c r="C78" s="58"/>
      <c r="D78" s="8">
        <f>D53</f>
        <v>581.81259259259252</v>
      </c>
    </row>
    <row r="79" spans="1:4" x14ac:dyDescent="0.2">
      <c r="A79" s="4">
        <v>4</v>
      </c>
      <c r="B79" s="46" t="s">
        <v>76</v>
      </c>
      <c r="C79" s="58"/>
      <c r="D79" s="8">
        <v>0</v>
      </c>
    </row>
    <row r="80" spans="1:4" x14ac:dyDescent="0.2">
      <c r="A80" s="4">
        <v>5</v>
      </c>
      <c r="B80" s="46" t="s">
        <v>77</v>
      </c>
      <c r="C80" s="58"/>
      <c r="D80" s="8">
        <v>0</v>
      </c>
    </row>
    <row r="81" spans="1:4" x14ac:dyDescent="0.2">
      <c r="A81" s="59" t="s">
        <v>53</v>
      </c>
      <c r="B81" s="10"/>
      <c r="C81" s="11"/>
      <c r="D81" s="12">
        <f>SUM(D76:D80)</f>
        <v>16072.307037037037</v>
      </c>
    </row>
    <row r="82" spans="1:4" x14ac:dyDescent="0.2">
      <c r="A82" s="4">
        <v>6</v>
      </c>
      <c r="B82" s="46" t="s">
        <v>78</v>
      </c>
      <c r="C82" s="58"/>
      <c r="D82" s="8">
        <f>D72</f>
        <v>4383.3564646464647</v>
      </c>
    </row>
    <row r="83" spans="1:4" x14ac:dyDescent="0.2">
      <c r="A83" s="184" t="s">
        <v>54</v>
      </c>
      <c r="B83" s="195"/>
      <c r="C83" s="185"/>
      <c r="D83" s="60">
        <f>SUM(D81:D82)</f>
        <v>20455.663501683503</v>
      </c>
    </row>
    <row r="84" spans="1:4" x14ac:dyDescent="0.2">
      <c r="C84" s="133" t="s">
        <v>129</v>
      </c>
      <c r="D84" s="134">
        <f>ROUNDUP(D83/D76,2)</f>
        <v>1.98</v>
      </c>
    </row>
    <row r="85" spans="1:4" x14ac:dyDescent="0.2"/>
    <row r="86" spans="1:4" hidden="1" x14ac:dyDescent="0.2">
      <c r="D86" s="136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15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3B6BC0-C9AA-4B08-A072-D55F805E0D55}">
  <sheetPr codeName="Planilha37"/>
  <dimension ref="A1:D86"/>
  <sheetViews>
    <sheetView zoomScaleNormal="100" workbookViewId="0">
      <selection activeCell="F44" sqref="F44:F45"/>
    </sheetView>
  </sheetViews>
  <sheetFormatPr defaultColWidth="0" defaultRowHeight="12" zeroHeight="1" x14ac:dyDescent="0.2"/>
  <cols>
    <col min="1" max="1" width="5.85546875" style="132" customWidth="1"/>
    <col min="2" max="2" width="83.28515625" style="132" customWidth="1"/>
    <col min="3" max="3" width="12.42578125" style="132" customWidth="1"/>
    <col min="4" max="4" width="15.42578125" style="132" customWidth="1"/>
    <col min="5" max="5" width="9.140625" style="132" hidden="1" customWidth="1"/>
    <col min="6" max="16384" width="9.140625" style="132" hidden="1"/>
  </cols>
  <sheetData>
    <row r="1" spans="1:4" ht="12.75" thickBot="1" x14ac:dyDescent="0.25">
      <c r="A1" s="186" t="str">
        <f>PERFIS!C23</f>
        <v>Tecnico de Rede (Telecomunicacoes) Júnior</v>
      </c>
      <c r="B1" s="187"/>
      <c r="C1" s="187"/>
      <c r="D1" s="188"/>
    </row>
    <row r="2" spans="1:4" x14ac:dyDescent="0.2">
      <c r="A2" s="135"/>
      <c r="B2" s="135"/>
      <c r="C2" s="135"/>
      <c r="D2" s="135"/>
    </row>
    <row r="3" spans="1:4" x14ac:dyDescent="0.2">
      <c r="A3" s="175" t="s">
        <v>33</v>
      </c>
      <c r="B3" s="176"/>
      <c r="C3" s="176"/>
      <c r="D3" s="177"/>
    </row>
    <row r="4" spans="1:4" x14ac:dyDescent="0.2">
      <c r="A4" s="178" t="s">
        <v>34</v>
      </c>
      <c r="B4" s="179"/>
      <c r="C4" s="179"/>
      <c r="D4" s="180"/>
    </row>
    <row r="5" spans="1:4" x14ac:dyDescent="0.2">
      <c r="A5" s="1">
        <v>1</v>
      </c>
      <c r="B5" s="2" t="s">
        <v>55</v>
      </c>
      <c r="C5" s="3"/>
      <c r="D5" s="1" t="s">
        <v>1</v>
      </c>
    </row>
    <row r="6" spans="1:4" x14ac:dyDescent="0.2">
      <c r="A6" s="4" t="s">
        <v>2</v>
      </c>
      <c r="B6" s="5" t="s">
        <v>56</v>
      </c>
      <c r="C6" s="6">
        <v>1</v>
      </c>
      <c r="D6" s="7">
        <f>_xlfn.XLOOKUP(A1,PERFIS!C3:C37,PERFIS!D3:D37)</f>
        <v>1828.9</v>
      </c>
    </row>
    <row r="7" spans="1:4" x14ac:dyDescent="0.2">
      <c r="A7" s="9" t="s">
        <v>35</v>
      </c>
      <c r="B7" s="10"/>
      <c r="C7" s="11"/>
      <c r="D7" s="12">
        <f>SUM(D6)</f>
        <v>1828.9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36</v>
      </c>
      <c r="B9" s="179"/>
      <c r="C9" s="179"/>
      <c r="D9" s="180"/>
    </row>
    <row r="10" spans="1:4" x14ac:dyDescent="0.2">
      <c r="A10" s="181" t="s">
        <v>132</v>
      </c>
      <c r="B10" s="182"/>
      <c r="C10" s="182"/>
      <c r="D10" s="183"/>
    </row>
    <row r="11" spans="1:4" x14ac:dyDescent="0.2">
      <c r="A11" s="17" t="s">
        <v>9</v>
      </c>
      <c r="B11" s="2" t="s">
        <v>55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57</v>
      </c>
      <c r="C12" s="21">
        <f>COMPOSICAO!D3</f>
        <v>8.3333333333333329E-2</v>
      </c>
      <c r="D12" s="22">
        <f>C12*$D$7</f>
        <v>152.40833333333333</v>
      </c>
    </row>
    <row r="13" spans="1:4" x14ac:dyDescent="0.2">
      <c r="A13" s="19" t="s">
        <v>3</v>
      </c>
      <c r="B13" s="20" t="s">
        <v>127</v>
      </c>
      <c r="C13" s="21">
        <f>COMPOSICAO!D4</f>
        <v>7.7777777777777779E-2</v>
      </c>
      <c r="D13" s="22">
        <f>C13*$D$7</f>
        <v>142.2477777777778</v>
      </c>
    </row>
    <row r="14" spans="1:4" x14ac:dyDescent="0.2">
      <c r="A14" s="184" t="s">
        <v>133</v>
      </c>
      <c r="B14" s="185"/>
      <c r="C14" s="23">
        <f>SUM(C12:C13)</f>
        <v>0.16111111111111109</v>
      </c>
      <c r="D14" s="12">
        <f>SUM(D12:D13)</f>
        <v>294.65611111111116</v>
      </c>
    </row>
    <row r="15" spans="1:4" x14ac:dyDescent="0.2">
      <c r="A15" s="13"/>
      <c r="B15" s="14"/>
      <c r="C15" s="24"/>
      <c r="D15" s="16"/>
    </row>
    <row r="16" spans="1:4" x14ac:dyDescent="0.2">
      <c r="A16" s="200" t="s">
        <v>38</v>
      </c>
      <c r="B16" s="201"/>
      <c r="C16" s="201"/>
      <c r="D16" s="202"/>
    </row>
    <row r="17" spans="1:4" x14ac:dyDescent="0.2">
      <c r="A17" s="17" t="s">
        <v>10</v>
      </c>
      <c r="B17" s="2" t="s">
        <v>55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58</v>
      </c>
      <c r="C18" s="21">
        <v>0.05</v>
      </c>
      <c r="D18" s="22">
        <f>C18*($D$7+$D$14)</f>
        <v>106.17780555555555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53.088902777777776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63.706683333333331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31.853341666666665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21.23556111111111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12.741336666666667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4.2471122222222224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169.88448888888888</v>
      </c>
    </row>
    <row r="26" spans="1:4" x14ac:dyDescent="0.2">
      <c r="A26" s="198" t="s">
        <v>39</v>
      </c>
      <c r="B26" s="199"/>
      <c r="C26" s="27">
        <f>SUM(C18:C25)</f>
        <v>0.21800000000000003</v>
      </c>
      <c r="D26" s="28">
        <f>SUM(D18:D25)</f>
        <v>462.93523222222217</v>
      </c>
    </row>
    <row r="27" spans="1:4" x14ac:dyDescent="0.2">
      <c r="A27" s="13"/>
      <c r="B27" s="14"/>
      <c r="C27" s="29"/>
      <c r="D27" s="16"/>
    </row>
    <row r="28" spans="1:4" x14ac:dyDescent="0.2">
      <c r="A28" s="200" t="s">
        <v>40</v>
      </c>
      <c r="B28" s="201"/>
      <c r="C28" s="201"/>
      <c r="D28" s="202"/>
    </row>
    <row r="29" spans="1:4" x14ac:dyDescent="0.2">
      <c r="A29" s="17" t="s">
        <v>19</v>
      </c>
      <c r="B29" s="200" t="s">
        <v>55</v>
      </c>
      <c r="C29" s="202"/>
      <c r="D29" s="17" t="s">
        <v>1</v>
      </c>
    </row>
    <row r="30" spans="1:4" x14ac:dyDescent="0.2">
      <c r="A30" s="189" t="s">
        <v>2</v>
      </c>
      <c r="B30" s="30" t="s">
        <v>59</v>
      </c>
      <c r="C30" s="31"/>
      <c r="D30" s="7">
        <f>COMPOSICAO!D20*2*22</f>
        <v>242</v>
      </c>
    </row>
    <row r="31" spans="1:4" x14ac:dyDescent="0.2">
      <c r="A31" s="190"/>
      <c r="B31" s="30" t="s">
        <v>20</v>
      </c>
      <c r="C31" s="31"/>
      <c r="D31" s="7">
        <f>D6*COMPOSICAO!D21</f>
        <v>109.73399999999999</v>
      </c>
    </row>
    <row r="32" spans="1:4" x14ac:dyDescent="0.2">
      <c r="A32" s="191"/>
      <c r="B32" s="106" t="s">
        <v>21</v>
      </c>
      <c r="C32" s="107"/>
      <c r="D32" s="39">
        <f>IF(D30-D31&gt;0,D30-D31,0)</f>
        <v>132.26600000000002</v>
      </c>
    </row>
    <row r="33" spans="1:4" x14ac:dyDescent="0.2">
      <c r="A33" s="189" t="s">
        <v>3</v>
      </c>
      <c r="B33" s="30" t="s">
        <v>60</v>
      </c>
      <c r="D33" s="7">
        <f>COMPOSICAO!D23*22</f>
        <v>814</v>
      </c>
    </row>
    <row r="34" spans="1:4" x14ac:dyDescent="0.2">
      <c r="A34" s="190"/>
      <c r="B34" s="30" t="s">
        <v>123</v>
      </c>
      <c r="C34" s="129" cm="1">
        <f t="array" ref="C34">_xlfn.IFS(D6&lt;2407,COMPOSICAO!D25,D6&lt;4073.39,COMPOSICAO!D26,D6&lt;5924.92,COMPOSICAO!D27,D6&lt;7406.17,COMPOSICAO!D28,D6&lt;9072.58,COMPOSICAO!D29,D6&gt;9072.59,COMPOSICAO!D30)</f>
        <v>0.05</v>
      </c>
      <c r="D34" s="7">
        <f>D33*C34</f>
        <v>40.700000000000003</v>
      </c>
    </row>
    <row r="35" spans="1:4" x14ac:dyDescent="0.2">
      <c r="A35" s="191"/>
      <c r="B35" s="106" t="s">
        <v>124</v>
      </c>
      <c r="C35" s="108"/>
      <c r="D35" s="39">
        <f>D33-D34</f>
        <v>773.3</v>
      </c>
    </row>
    <row r="36" spans="1:4" x14ac:dyDescent="0.2">
      <c r="A36" s="4" t="s">
        <v>4</v>
      </c>
      <c r="B36" s="30" t="s">
        <v>109</v>
      </c>
      <c r="C36" s="31"/>
      <c r="D36" s="206">
        <f>COMPOSICAO!D31</f>
        <v>184.85</v>
      </c>
    </row>
    <row r="37" spans="1:4" x14ac:dyDescent="0.2">
      <c r="A37" s="9" t="s">
        <v>41</v>
      </c>
      <c r="B37" s="10"/>
      <c r="C37" s="11"/>
      <c r="D37" s="12">
        <f>SUM(D32,D35,D36)</f>
        <v>1090.4159999999999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61</v>
      </c>
      <c r="C39" s="33"/>
      <c r="D39" s="17" t="s">
        <v>1</v>
      </c>
    </row>
    <row r="40" spans="1:4" x14ac:dyDescent="0.2">
      <c r="A40" s="4" t="s">
        <v>9</v>
      </c>
      <c r="B40" s="30" t="s">
        <v>62</v>
      </c>
      <c r="C40" s="34"/>
      <c r="D40" s="8">
        <f>D14</f>
        <v>294.65611111111116</v>
      </c>
    </row>
    <row r="41" spans="1:4" x14ac:dyDescent="0.2">
      <c r="A41" s="4" t="s">
        <v>10</v>
      </c>
      <c r="B41" s="30" t="s">
        <v>63</v>
      </c>
      <c r="C41" s="34"/>
      <c r="D41" s="8">
        <f>D26</f>
        <v>462.93523222222217</v>
      </c>
    </row>
    <row r="42" spans="1:4" x14ac:dyDescent="0.2">
      <c r="A42" s="4" t="s">
        <v>19</v>
      </c>
      <c r="B42" s="30" t="s">
        <v>64</v>
      </c>
      <c r="C42" s="34"/>
      <c r="D42" s="8">
        <f>D37</f>
        <v>1090.4159999999999</v>
      </c>
    </row>
    <row r="43" spans="1:4" x14ac:dyDescent="0.2">
      <c r="A43" s="184" t="s">
        <v>42</v>
      </c>
      <c r="B43" s="195"/>
      <c r="C43" s="35"/>
      <c r="D43" s="12">
        <f>SUM(D40:D42)</f>
        <v>1848.0073433333332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43</v>
      </c>
      <c r="B45" s="179"/>
      <c r="C45" s="179"/>
      <c r="D45" s="180"/>
    </row>
    <row r="46" spans="1:4" x14ac:dyDescent="0.2">
      <c r="A46" s="17">
        <v>3</v>
      </c>
      <c r="B46" s="2" t="s">
        <v>55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7.6204166666666673</v>
      </c>
    </row>
    <row r="48" spans="1:4" x14ac:dyDescent="0.2">
      <c r="A48" s="4" t="s">
        <v>3</v>
      </c>
      <c r="B48" s="30" t="s">
        <v>65</v>
      </c>
      <c r="C48" s="37">
        <f>COMPOSICAO!D35</f>
        <v>3.3333333333333332E-4</v>
      </c>
      <c r="D48" s="22">
        <f>C48*$D$7</f>
        <v>0.60963333333333336</v>
      </c>
    </row>
    <row r="49" spans="1:4" x14ac:dyDescent="0.2">
      <c r="A49" s="19" t="s">
        <v>4</v>
      </c>
      <c r="B49" s="20" t="s">
        <v>66</v>
      </c>
      <c r="C49" s="37">
        <f>COMPOSICAO!D36</f>
        <v>3.4399999999999993E-2</v>
      </c>
      <c r="D49" s="22">
        <f t="shared" ref="D49:D52" si="1">C49*$D$7</f>
        <v>62.914159999999988</v>
      </c>
    </row>
    <row r="50" spans="1:4" x14ac:dyDescent="0.2">
      <c r="A50" s="4" t="s">
        <v>5</v>
      </c>
      <c r="B50" s="30" t="s">
        <v>67</v>
      </c>
      <c r="C50" s="37">
        <f>COMPOSICAO!D37</f>
        <v>1.2444444444444444E-2</v>
      </c>
      <c r="D50" s="22">
        <f t="shared" si="1"/>
        <v>22.759644444444444</v>
      </c>
    </row>
    <row r="51" spans="1:4" x14ac:dyDescent="0.2">
      <c r="A51" s="4" t="s">
        <v>6</v>
      </c>
      <c r="B51" s="30" t="s">
        <v>68</v>
      </c>
      <c r="C51" s="37">
        <f>COMPOSICAO!D38</f>
        <v>4.5631999999999999E-3</v>
      </c>
      <c r="D51" s="22">
        <f t="shared" si="1"/>
        <v>8.3456364799999996</v>
      </c>
    </row>
    <row r="52" spans="1:4" x14ac:dyDescent="0.2">
      <c r="A52" s="4" t="s">
        <v>7</v>
      </c>
      <c r="B52" s="30" t="s">
        <v>69</v>
      </c>
      <c r="C52" s="37">
        <f>COMPOSICAO!D39</f>
        <v>3.9680000000000005E-4</v>
      </c>
      <c r="D52" s="22">
        <f t="shared" si="1"/>
        <v>0.72570752000000016</v>
      </c>
    </row>
    <row r="53" spans="1:4" x14ac:dyDescent="0.2">
      <c r="A53" s="196" t="s">
        <v>44</v>
      </c>
      <c r="B53" s="197"/>
      <c r="C53" s="38">
        <f>SUM(C47:C52)</f>
        <v>5.6304444444444435E-2</v>
      </c>
      <c r="D53" s="39">
        <f>SUM(D47:D52)</f>
        <v>102.97519844444443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45</v>
      </c>
      <c r="B55" s="179"/>
      <c r="C55" s="179"/>
      <c r="D55" s="180"/>
    </row>
    <row r="56" spans="1:4" x14ac:dyDescent="0.2">
      <c r="A56" s="17">
        <v>4</v>
      </c>
      <c r="B56" s="2" t="s">
        <v>55</v>
      </c>
      <c r="C56" s="36" t="s">
        <v>0</v>
      </c>
      <c r="D56" s="17" t="s">
        <v>1</v>
      </c>
    </row>
    <row r="57" spans="1:4" x14ac:dyDescent="0.2">
      <c r="A57" s="196" t="s">
        <v>46</v>
      </c>
      <c r="B57" s="197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47</v>
      </c>
      <c r="B59" s="179"/>
      <c r="C59" s="179"/>
      <c r="D59" s="180"/>
    </row>
    <row r="60" spans="1:4" x14ac:dyDescent="0.2">
      <c r="A60" s="17">
        <v>5</v>
      </c>
      <c r="B60" s="43" t="s">
        <v>55</v>
      </c>
      <c r="C60" s="44"/>
      <c r="D60" s="45" t="s">
        <v>1</v>
      </c>
    </row>
    <row r="61" spans="1:4" x14ac:dyDescent="0.2">
      <c r="A61" s="9" t="s">
        <v>48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49</v>
      </c>
      <c r="B63" s="179"/>
      <c r="C63" s="179"/>
      <c r="D63" s="180"/>
    </row>
    <row r="64" spans="1:4" x14ac:dyDescent="0.2">
      <c r="A64" s="17">
        <v>6</v>
      </c>
      <c r="B64" s="2" t="s">
        <v>55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70</v>
      </c>
      <c r="C65" s="53">
        <f>COMPOSICAO!D44</f>
        <v>0.05</v>
      </c>
      <c r="D65" s="12">
        <f>C65*$D$81</f>
        <v>188.99412708888889</v>
      </c>
    </row>
    <row r="66" spans="1:4" x14ac:dyDescent="0.2">
      <c r="A66" s="51" t="s">
        <v>3</v>
      </c>
      <c r="B66" s="52" t="s">
        <v>71</v>
      </c>
      <c r="C66" s="53">
        <f>COMPOSICAO!D45</f>
        <v>0.1</v>
      </c>
      <c r="D66" s="12">
        <f>C66*($D$81+$D$65)</f>
        <v>396.88766688666669</v>
      </c>
    </row>
    <row r="67" spans="1:4" x14ac:dyDescent="0.2">
      <c r="A67" s="51" t="s">
        <v>4</v>
      </c>
      <c r="B67" s="52" t="s">
        <v>72</v>
      </c>
      <c r="C67" s="53">
        <f>COMPOSICAO!D46</f>
        <v>9.2499999999999999E-2</v>
      </c>
      <c r="D67" s="12">
        <f>((D65+D66+D81)/(1-C67))-(D65+D66+D81)</f>
        <v>444.99526287292974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31.269937391070709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144.3227879587879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96.215191972525261</v>
      </c>
    </row>
    <row r="71" spans="1:4" x14ac:dyDescent="0.2">
      <c r="A71" s="4" t="s">
        <v>29</v>
      </c>
      <c r="B71" s="131" t="s">
        <v>125</v>
      </c>
      <c r="C71" s="37">
        <f>COMPOSICAO!D50</f>
        <v>3.5999999999999997E-2</v>
      </c>
      <c r="D71" s="12">
        <f t="shared" si="2"/>
        <v>173.18734555054547</v>
      </c>
    </row>
    <row r="72" spans="1:4" x14ac:dyDescent="0.2">
      <c r="A72" s="184" t="s">
        <v>50</v>
      </c>
      <c r="B72" s="185"/>
      <c r="C72" s="55">
        <f>SUM(C65:C67)</f>
        <v>0.24250000000000002</v>
      </c>
      <c r="D72" s="12">
        <f>SUM(D65:D67)</f>
        <v>1030.8770568484854</v>
      </c>
    </row>
    <row r="73" spans="1:4" x14ac:dyDescent="0.2">
      <c r="A73" s="13"/>
      <c r="B73" s="14"/>
      <c r="C73" s="15"/>
      <c r="D73" s="16"/>
    </row>
    <row r="74" spans="1:4" x14ac:dyDescent="0.2">
      <c r="A74" s="192" t="s">
        <v>51</v>
      </c>
      <c r="B74" s="193"/>
      <c r="C74" s="193"/>
      <c r="D74" s="194"/>
    </row>
    <row r="75" spans="1:4" x14ac:dyDescent="0.2">
      <c r="A75" s="26" t="s">
        <v>52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73</v>
      </c>
      <c r="C76" s="58"/>
      <c r="D76" s="8">
        <f>D7</f>
        <v>1828.9</v>
      </c>
    </row>
    <row r="77" spans="1:4" x14ac:dyDescent="0.2">
      <c r="A77" s="4">
        <v>2</v>
      </c>
      <c r="B77" s="46" t="s">
        <v>74</v>
      </c>
      <c r="C77" s="58"/>
      <c r="D77" s="8">
        <f>D43</f>
        <v>1848.0073433333332</v>
      </c>
    </row>
    <row r="78" spans="1:4" x14ac:dyDescent="0.2">
      <c r="A78" s="4">
        <v>3</v>
      </c>
      <c r="B78" s="46" t="s">
        <v>75</v>
      </c>
      <c r="C78" s="58"/>
      <c r="D78" s="8">
        <f>D53</f>
        <v>102.97519844444443</v>
      </c>
    </row>
    <row r="79" spans="1:4" x14ac:dyDescent="0.2">
      <c r="A79" s="4">
        <v>4</v>
      </c>
      <c r="B79" s="46" t="s">
        <v>76</v>
      </c>
      <c r="C79" s="58"/>
      <c r="D79" s="8">
        <v>0</v>
      </c>
    </row>
    <row r="80" spans="1:4" x14ac:dyDescent="0.2">
      <c r="A80" s="4">
        <v>5</v>
      </c>
      <c r="B80" s="46" t="s">
        <v>77</v>
      </c>
      <c r="C80" s="58"/>
      <c r="D80" s="8">
        <v>0</v>
      </c>
    </row>
    <row r="81" spans="1:4" x14ac:dyDescent="0.2">
      <c r="A81" s="59" t="s">
        <v>53</v>
      </c>
      <c r="B81" s="10"/>
      <c r="C81" s="11"/>
      <c r="D81" s="12">
        <f>SUM(D76:D80)</f>
        <v>3779.8825417777775</v>
      </c>
    </row>
    <row r="82" spans="1:4" x14ac:dyDescent="0.2">
      <c r="A82" s="4">
        <v>6</v>
      </c>
      <c r="B82" s="46" t="s">
        <v>78</v>
      </c>
      <c r="C82" s="58"/>
      <c r="D82" s="8">
        <f>D72</f>
        <v>1030.8770568484854</v>
      </c>
    </row>
    <row r="83" spans="1:4" x14ac:dyDescent="0.2">
      <c r="A83" s="184" t="s">
        <v>54</v>
      </c>
      <c r="B83" s="195"/>
      <c r="C83" s="185"/>
      <c r="D83" s="60">
        <f>SUM(D81:D82)</f>
        <v>4810.7595986262631</v>
      </c>
    </row>
    <row r="84" spans="1:4" x14ac:dyDescent="0.2">
      <c r="C84" s="133" t="s">
        <v>129</v>
      </c>
      <c r="D84" s="134">
        <f>ROUNDUP(D83/D76,2)</f>
        <v>2.6399999999999997</v>
      </c>
    </row>
    <row r="85" spans="1:4" x14ac:dyDescent="0.2"/>
    <row r="86" spans="1:4" hidden="1" x14ac:dyDescent="0.2">
      <c r="D86" s="136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14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7D366C-780B-4627-A5FA-33B28476DA4E}">
  <sheetPr codeName="Planilha38"/>
  <dimension ref="A1:D86"/>
  <sheetViews>
    <sheetView zoomScaleNormal="100" workbookViewId="0">
      <selection activeCell="F44" sqref="F44:F45"/>
    </sheetView>
  </sheetViews>
  <sheetFormatPr defaultColWidth="0" defaultRowHeight="12" zeroHeight="1" x14ac:dyDescent="0.2"/>
  <cols>
    <col min="1" max="1" width="5.85546875" style="132" customWidth="1"/>
    <col min="2" max="2" width="83.28515625" style="132" customWidth="1"/>
    <col min="3" max="3" width="12.42578125" style="132" customWidth="1"/>
    <col min="4" max="4" width="15.42578125" style="132" customWidth="1"/>
    <col min="5" max="5" width="9.140625" style="132" hidden="1" customWidth="1"/>
    <col min="6" max="16384" width="9.140625" style="132" hidden="1"/>
  </cols>
  <sheetData>
    <row r="1" spans="1:4" ht="12.75" thickBot="1" x14ac:dyDescent="0.25">
      <c r="A1" s="186" t="str">
        <f>PERFIS!C24</f>
        <v>Tecnico de Rede (Telecomunicacoes) Pleno</v>
      </c>
      <c r="B1" s="187"/>
      <c r="C1" s="187"/>
      <c r="D1" s="188"/>
    </row>
    <row r="2" spans="1:4" x14ac:dyDescent="0.2">
      <c r="A2" s="135"/>
      <c r="B2" s="135"/>
      <c r="C2" s="135"/>
      <c r="D2" s="135"/>
    </row>
    <row r="3" spans="1:4" x14ac:dyDescent="0.2">
      <c r="A3" s="175" t="s">
        <v>33</v>
      </c>
      <c r="B3" s="176"/>
      <c r="C3" s="176"/>
      <c r="D3" s="177"/>
    </row>
    <row r="4" spans="1:4" x14ac:dyDescent="0.2">
      <c r="A4" s="178" t="s">
        <v>34</v>
      </c>
      <c r="B4" s="179"/>
      <c r="C4" s="179"/>
      <c r="D4" s="180"/>
    </row>
    <row r="5" spans="1:4" x14ac:dyDescent="0.2">
      <c r="A5" s="1">
        <v>1</v>
      </c>
      <c r="B5" s="2" t="s">
        <v>55</v>
      </c>
      <c r="C5" s="3"/>
      <c r="D5" s="1" t="s">
        <v>1</v>
      </c>
    </row>
    <row r="6" spans="1:4" x14ac:dyDescent="0.2">
      <c r="A6" s="4" t="s">
        <v>2</v>
      </c>
      <c r="B6" s="5" t="s">
        <v>56</v>
      </c>
      <c r="C6" s="6">
        <v>1</v>
      </c>
      <c r="D6" s="7">
        <f>_xlfn.XLOOKUP(A1,PERFIS!C3:C37,PERFIS!D3:D37)</f>
        <v>2517.46</v>
      </c>
    </row>
    <row r="7" spans="1:4" x14ac:dyDescent="0.2">
      <c r="A7" s="9" t="s">
        <v>35</v>
      </c>
      <c r="B7" s="10"/>
      <c r="C7" s="11"/>
      <c r="D7" s="12">
        <f>SUM(D6)</f>
        <v>2517.46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36</v>
      </c>
      <c r="B9" s="179"/>
      <c r="C9" s="179"/>
      <c r="D9" s="180"/>
    </row>
    <row r="10" spans="1:4" x14ac:dyDescent="0.2">
      <c r="A10" s="181" t="s">
        <v>132</v>
      </c>
      <c r="B10" s="182"/>
      <c r="C10" s="182"/>
      <c r="D10" s="183"/>
    </row>
    <row r="11" spans="1:4" x14ac:dyDescent="0.2">
      <c r="A11" s="17" t="s">
        <v>9</v>
      </c>
      <c r="B11" s="2" t="s">
        <v>55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57</v>
      </c>
      <c r="C12" s="21">
        <f>COMPOSICAO!D3</f>
        <v>8.3333333333333329E-2</v>
      </c>
      <c r="D12" s="22">
        <f>C12*$D$7</f>
        <v>209.78833333333333</v>
      </c>
    </row>
    <row r="13" spans="1:4" x14ac:dyDescent="0.2">
      <c r="A13" s="19" t="s">
        <v>3</v>
      </c>
      <c r="B13" s="20" t="s">
        <v>127</v>
      </c>
      <c r="C13" s="21">
        <f>COMPOSICAO!D4</f>
        <v>7.7777777777777779E-2</v>
      </c>
      <c r="D13" s="22">
        <f>C13*$D$7</f>
        <v>195.80244444444446</v>
      </c>
    </row>
    <row r="14" spans="1:4" x14ac:dyDescent="0.2">
      <c r="A14" s="184" t="s">
        <v>133</v>
      </c>
      <c r="B14" s="185"/>
      <c r="C14" s="23">
        <f>SUM(C12:C13)</f>
        <v>0.16111111111111109</v>
      </c>
      <c r="D14" s="12">
        <f>SUM(D12:D13)</f>
        <v>405.59077777777782</v>
      </c>
    </row>
    <row r="15" spans="1:4" x14ac:dyDescent="0.2">
      <c r="A15" s="13"/>
      <c r="B15" s="14"/>
      <c r="C15" s="24"/>
      <c r="D15" s="16"/>
    </row>
    <row r="16" spans="1:4" x14ac:dyDescent="0.2">
      <c r="A16" s="200" t="s">
        <v>38</v>
      </c>
      <c r="B16" s="201"/>
      <c r="C16" s="201"/>
      <c r="D16" s="202"/>
    </row>
    <row r="17" spans="1:4" x14ac:dyDescent="0.2">
      <c r="A17" s="17" t="s">
        <v>10</v>
      </c>
      <c r="B17" s="2" t="s">
        <v>55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58</v>
      </c>
      <c r="C18" s="21">
        <v>0.05</v>
      </c>
      <c r="D18" s="22">
        <f>C18*($D$7+$D$14)</f>
        <v>146.1525388888889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73.076269444444449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87.691523333333336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43.845761666666668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29.230507777777781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17.538304666666669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5.8461015555555562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233.84406222222225</v>
      </c>
    </row>
    <row r="26" spans="1:4" x14ac:dyDescent="0.2">
      <c r="A26" s="198" t="s">
        <v>39</v>
      </c>
      <c r="B26" s="199"/>
      <c r="C26" s="27">
        <f>SUM(C18:C25)</f>
        <v>0.21800000000000003</v>
      </c>
      <c r="D26" s="28">
        <f>SUM(D18:D25)</f>
        <v>637.22506955555559</v>
      </c>
    </row>
    <row r="27" spans="1:4" x14ac:dyDescent="0.2">
      <c r="A27" s="13"/>
      <c r="B27" s="14"/>
      <c r="C27" s="29"/>
      <c r="D27" s="16"/>
    </row>
    <row r="28" spans="1:4" x14ac:dyDescent="0.2">
      <c r="A28" s="200" t="s">
        <v>40</v>
      </c>
      <c r="B28" s="201"/>
      <c r="C28" s="201"/>
      <c r="D28" s="202"/>
    </row>
    <row r="29" spans="1:4" x14ac:dyDescent="0.2">
      <c r="A29" s="17" t="s">
        <v>19</v>
      </c>
      <c r="B29" s="200" t="s">
        <v>55</v>
      </c>
      <c r="C29" s="202"/>
      <c r="D29" s="17" t="s">
        <v>1</v>
      </c>
    </row>
    <row r="30" spans="1:4" x14ac:dyDescent="0.2">
      <c r="A30" s="189" t="s">
        <v>2</v>
      </c>
      <c r="B30" s="30" t="s">
        <v>59</v>
      </c>
      <c r="C30" s="31"/>
      <c r="D30" s="7">
        <f>COMPOSICAO!D20*2*22</f>
        <v>242</v>
      </c>
    </row>
    <row r="31" spans="1:4" x14ac:dyDescent="0.2">
      <c r="A31" s="190"/>
      <c r="B31" s="30" t="s">
        <v>20</v>
      </c>
      <c r="C31" s="31"/>
      <c r="D31" s="7">
        <f>D6*COMPOSICAO!D21</f>
        <v>151.04759999999999</v>
      </c>
    </row>
    <row r="32" spans="1:4" x14ac:dyDescent="0.2">
      <c r="A32" s="191"/>
      <c r="B32" s="106" t="s">
        <v>21</v>
      </c>
      <c r="C32" s="107"/>
      <c r="D32" s="39">
        <f>IF(D30-D31&gt;0,D30-D31,0)</f>
        <v>90.952400000000011</v>
      </c>
    </row>
    <row r="33" spans="1:4" x14ac:dyDescent="0.2">
      <c r="A33" s="189" t="s">
        <v>3</v>
      </c>
      <c r="B33" s="30" t="s">
        <v>60</v>
      </c>
      <c r="D33" s="7">
        <f>COMPOSICAO!D23*22</f>
        <v>814</v>
      </c>
    </row>
    <row r="34" spans="1:4" x14ac:dyDescent="0.2">
      <c r="A34" s="190"/>
      <c r="B34" s="30" t="s">
        <v>123</v>
      </c>
      <c r="C34" s="129" cm="1">
        <f t="array" ref="C34">_xlfn.IFS(D6&lt;2407,COMPOSICAO!D25,D6&lt;4073.39,COMPOSICAO!D26,D6&lt;5924.92,COMPOSICAO!D27,D6&lt;7406.17,COMPOSICAO!D28,D6&lt;9072.58,COMPOSICAO!D29,D6&gt;9072.59,COMPOSICAO!D30)</f>
        <v>3.7499999999999999E-2</v>
      </c>
      <c r="D34" s="7">
        <f>D33*C34</f>
        <v>30.524999999999999</v>
      </c>
    </row>
    <row r="35" spans="1:4" x14ac:dyDescent="0.2">
      <c r="A35" s="191"/>
      <c r="B35" s="106" t="s">
        <v>124</v>
      </c>
      <c r="C35" s="108"/>
      <c r="D35" s="39">
        <f>D33-D34</f>
        <v>783.47500000000002</v>
      </c>
    </row>
    <row r="36" spans="1:4" x14ac:dyDescent="0.2">
      <c r="A36" s="4" t="s">
        <v>4</v>
      </c>
      <c r="B36" s="30" t="s">
        <v>109</v>
      </c>
      <c r="C36" s="31"/>
      <c r="D36" s="206">
        <f>COMPOSICAO!D31</f>
        <v>184.85</v>
      </c>
    </row>
    <row r="37" spans="1:4" x14ac:dyDescent="0.2">
      <c r="A37" s="9" t="s">
        <v>41</v>
      </c>
      <c r="B37" s="10"/>
      <c r="C37" s="11"/>
      <c r="D37" s="12">
        <f>SUM(D32,D35,D36)</f>
        <v>1059.2773999999999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61</v>
      </c>
      <c r="C39" s="33"/>
      <c r="D39" s="17" t="s">
        <v>1</v>
      </c>
    </row>
    <row r="40" spans="1:4" x14ac:dyDescent="0.2">
      <c r="A40" s="4" t="s">
        <v>9</v>
      </c>
      <c r="B40" s="30" t="s">
        <v>62</v>
      </c>
      <c r="C40" s="34"/>
      <c r="D40" s="8">
        <f>D14</f>
        <v>405.59077777777782</v>
      </c>
    </row>
    <row r="41" spans="1:4" x14ac:dyDescent="0.2">
      <c r="A41" s="4" t="s">
        <v>10</v>
      </c>
      <c r="B41" s="30" t="s">
        <v>63</v>
      </c>
      <c r="C41" s="34"/>
      <c r="D41" s="8">
        <f>D26</f>
        <v>637.22506955555559</v>
      </c>
    </row>
    <row r="42" spans="1:4" x14ac:dyDescent="0.2">
      <c r="A42" s="4" t="s">
        <v>19</v>
      </c>
      <c r="B42" s="30" t="s">
        <v>64</v>
      </c>
      <c r="C42" s="34"/>
      <c r="D42" s="8">
        <f>D37</f>
        <v>1059.2773999999999</v>
      </c>
    </row>
    <row r="43" spans="1:4" x14ac:dyDescent="0.2">
      <c r="A43" s="184" t="s">
        <v>42</v>
      </c>
      <c r="B43" s="195"/>
      <c r="C43" s="35"/>
      <c r="D43" s="12">
        <f>SUM(D40:D42)</f>
        <v>2102.0932473333332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43</v>
      </c>
      <c r="B45" s="179"/>
      <c r="C45" s="179"/>
      <c r="D45" s="180"/>
    </row>
    <row r="46" spans="1:4" x14ac:dyDescent="0.2">
      <c r="A46" s="17">
        <v>3</v>
      </c>
      <c r="B46" s="2" t="s">
        <v>55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10.489416666666667</v>
      </c>
    </row>
    <row r="48" spans="1:4" x14ac:dyDescent="0.2">
      <c r="A48" s="4" t="s">
        <v>3</v>
      </c>
      <c r="B48" s="30" t="s">
        <v>65</v>
      </c>
      <c r="C48" s="37">
        <f>COMPOSICAO!D35</f>
        <v>3.3333333333333332E-4</v>
      </c>
      <c r="D48" s="22">
        <f>C48*$D$7</f>
        <v>0.83915333333333331</v>
      </c>
    </row>
    <row r="49" spans="1:4" x14ac:dyDescent="0.2">
      <c r="A49" s="19" t="s">
        <v>4</v>
      </c>
      <c r="B49" s="20" t="s">
        <v>66</v>
      </c>
      <c r="C49" s="37">
        <f>COMPOSICAO!D36</f>
        <v>3.4399999999999993E-2</v>
      </c>
      <c r="D49" s="22">
        <f t="shared" ref="D49:D52" si="1">C49*$D$7</f>
        <v>86.600623999999982</v>
      </c>
    </row>
    <row r="50" spans="1:4" x14ac:dyDescent="0.2">
      <c r="A50" s="4" t="s">
        <v>5</v>
      </c>
      <c r="B50" s="30" t="s">
        <v>67</v>
      </c>
      <c r="C50" s="37">
        <f>COMPOSICAO!D37</f>
        <v>1.2444444444444444E-2</v>
      </c>
      <c r="D50" s="22">
        <f t="shared" si="1"/>
        <v>31.32839111111111</v>
      </c>
    </row>
    <row r="51" spans="1:4" x14ac:dyDescent="0.2">
      <c r="A51" s="4" t="s">
        <v>6</v>
      </c>
      <c r="B51" s="30" t="s">
        <v>68</v>
      </c>
      <c r="C51" s="37">
        <f>COMPOSICAO!D38</f>
        <v>4.5631999999999999E-3</v>
      </c>
      <c r="D51" s="22">
        <f t="shared" si="1"/>
        <v>11.487673471999999</v>
      </c>
    </row>
    <row r="52" spans="1:4" x14ac:dyDescent="0.2">
      <c r="A52" s="4" t="s">
        <v>7</v>
      </c>
      <c r="B52" s="30" t="s">
        <v>69</v>
      </c>
      <c r="C52" s="37">
        <f>COMPOSICAO!D39</f>
        <v>3.9680000000000005E-4</v>
      </c>
      <c r="D52" s="22">
        <f t="shared" si="1"/>
        <v>0.99892812800000019</v>
      </c>
    </row>
    <row r="53" spans="1:4" x14ac:dyDescent="0.2">
      <c r="A53" s="196" t="s">
        <v>44</v>
      </c>
      <c r="B53" s="197"/>
      <c r="C53" s="38">
        <f>SUM(C47:C52)</f>
        <v>5.6304444444444435E-2</v>
      </c>
      <c r="D53" s="39">
        <f>SUM(D47:D52)</f>
        <v>141.7441867111111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45</v>
      </c>
      <c r="B55" s="179"/>
      <c r="C55" s="179"/>
      <c r="D55" s="180"/>
    </row>
    <row r="56" spans="1:4" x14ac:dyDescent="0.2">
      <c r="A56" s="17">
        <v>4</v>
      </c>
      <c r="B56" s="2" t="s">
        <v>55</v>
      </c>
      <c r="C56" s="36" t="s">
        <v>0</v>
      </c>
      <c r="D56" s="17" t="s">
        <v>1</v>
      </c>
    </row>
    <row r="57" spans="1:4" x14ac:dyDescent="0.2">
      <c r="A57" s="196" t="s">
        <v>46</v>
      </c>
      <c r="B57" s="197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47</v>
      </c>
      <c r="B59" s="179"/>
      <c r="C59" s="179"/>
      <c r="D59" s="180"/>
    </row>
    <row r="60" spans="1:4" x14ac:dyDescent="0.2">
      <c r="A60" s="17">
        <v>5</v>
      </c>
      <c r="B60" s="43" t="s">
        <v>55</v>
      </c>
      <c r="C60" s="44"/>
      <c r="D60" s="45" t="s">
        <v>1</v>
      </c>
    </row>
    <row r="61" spans="1:4" x14ac:dyDescent="0.2">
      <c r="A61" s="9" t="s">
        <v>48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49</v>
      </c>
      <c r="B63" s="179"/>
      <c r="C63" s="179"/>
      <c r="D63" s="180"/>
    </row>
    <row r="64" spans="1:4" x14ac:dyDescent="0.2">
      <c r="A64" s="17">
        <v>6</v>
      </c>
      <c r="B64" s="2" t="s">
        <v>55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70</v>
      </c>
      <c r="C65" s="53">
        <f>COMPOSICAO!D44</f>
        <v>0.05</v>
      </c>
      <c r="D65" s="12">
        <f>C65*$D$81</f>
        <v>238.06487170222223</v>
      </c>
    </row>
    <row r="66" spans="1:4" x14ac:dyDescent="0.2">
      <c r="A66" s="51" t="s">
        <v>3</v>
      </c>
      <c r="B66" s="52" t="s">
        <v>71</v>
      </c>
      <c r="C66" s="53">
        <f>COMPOSICAO!D45</f>
        <v>0.1</v>
      </c>
      <c r="D66" s="12">
        <f>C66*($D$81+$D$65)</f>
        <v>499.93623057466669</v>
      </c>
    </row>
    <row r="67" spans="1:4" x14ac:dyDescent="0.2">
      <c r="A67" s="51" t="s">
        <v>4</v>
      </c>
      <c r="B67" s="52" t="s">
        <v>72</v>
      </c>
      <c r="C67" s="53">
        <f>COMPOSICAO!D46</f>
        <v>9.2499999999999999E-2</v>
      </c>
      <c r="D67" s="12">
        <f>((D65+D66+D81)/(1-C67))-(D65+D66+D81)</f>
        <v>560.53456155341428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39.388915136185858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181.79499293624241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121.19666195749494</v>
      </c>
    </row>
    <row r="71" spans="1:4" x14ac:dyDescent="0.2">
      <c r="A71" s="4" t="s">
        <v>29</v>
      </c>
      <c r="B71" s="131" t="s">
        <v>125</v>
      </c>
      <c r="C71" s="37">
        <f>COMPOSICAO!D50</f>
        <v>3.5999999999999997E-2</v>
      </c>
      <c r="D71" s="12">
        <f t="shared" si="2"/>
        <v>218.15399152349087</v>
      </c>
    </row>
    <row r="72" spans="1:4" x14ac:dyDescent="0.2">
      <c r="A72" s="184" t="s">
        <v>50</v>
      </c>
      <c r="B72" s="185"/>
      <c r="C72" s="55">
        <f>SUM(C65:C67)</f>
        <v>0.24250000000000002</v>
      </c>
      <c r="D72" s="12">
        <f>SUM(D65:D67)</f>
        <v>1298.5356638303033</v>
      </c>
    </row>
    <row r="73" spans="1:4" x14ac:dyDescent="0.2">
      <c r="A73" s="13"/>
      <c r="B73" s="14"/>
      <c r="C73" s="15"/>
      <c r="D73" s="16"/>
    </row>
    <row r="74" spans="1:4" x14ac:dyDescent="0.2">
      <c r="A74" s="192" t="s">
        <v>51</v>
      </c>
      <c r="B74" s="193"/>
      <c r="C74" s="193"/>
      <c r="D74" s="194"/>
    </row>
    <row r="75" spans="1:4" x14ac:dyDescent="0.2">
      <c r="A75" s="26" t="s">
        <v>52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73</v>
      </c>
      <c r="C76" s="58"/>
      <c r="D76" s="8">
        <f>D7</f>
        <v>2517.46</v>
      </c>
    </row>
    <row r="77" spans="1:4" x14ac:dyDescent="0.2">
      <c r="A77" s="4">
        <v>2</v>
      </c>
      <c r="B77" s="46" t="s">
        <v>74</v>
      </c>
      <c r="C77" s="58"/>
      <c r="D77" s="8">
        <f>D43</f>
        <v>2102.0932473333332</v>
      </c>
    </row>
    <row r="78" spans="1:4" x14ac:dyDescent="0.2">
      <c r="A78" s="4">
        <v>3</v>
      </c>
      <c r="B78" s="46" t="s">
        <v>75</v>
      </c>
      <c r="C78" s="58"/>
      <c r="D78" s="8">
        <f>D53</f>
        <v>141.7441867111111</v>
      </c>
    </row>
    <row r="79" spans="1:4" x14ac:dyDescent="0.2">
      <c r="A79" s="4">
        <v>4</v>
      </c>
      <c r="B79" s="46" t="s">
        <v>76</v>
      </c>
      <c r="C79" s="58"/>
      <c r="D79" s="8">
        <v>0</v>
      </c>
    </row>
    <row r="80" spans="1:4" x14ac:dyDescent="0.2">
      <c r="A80" s="4">
        <v>5</v>
      </c>
      <c r="B80" s="46" t="s">
        <v>77</v>
      </c>
      <c r="C80" s="58"/>
      <c r="D80" s="8">
        <v>0</v>
      </c>
    </row>
    <row r="81" spans="1:4" x14ac:dyDescent="0.2">
      <c r="A81" s="59" t="s">
        <v>53</v>
      </c>
      <c r="B81" s="10"/>
      <c r="C81" s="11"/>
      <c r="D81" s="12">
        <f>SUM(D76:D80)</f>
        <v>4761.2974340444443</v>
      </c>
    </row>
    <row r="82" spans="1:4" x14ac:dyDescent="0.2">
      <c r="A82" s="4">
        <v>6</v>
      </c>
      <c r="B82" s="46" t="s">
        <v>78</v>
      </c>
      <c r="C82" s="58"/>
      <c r="D82" s="8">
        <f>D72</f>
        <v>1298.5356638303033</v>
      </c>
    </row>
    <row r="83" spans="1:4" x14ac:dyDescent="0.2">
      <c r="A83" s="184" t="s">
        <v>54</v>
      </c>
      <c r="B83" s="195"/>
      <c r="C83" s="185"/>
      <c r="D83" s="60">
        <f>SUM(D81:D82)</f>
        <v>6059.8330978747472</v>
      </c>
    </row>
    <row r="84" spans="1:4" x14ac:dyDescent="0.2">
      <c r="C84" s="133" t="s">
        <v>129</v>
      </c>
      <c r="D84" s="134">
        <f>ROUNDUP(D83/D76,2)</f>
        <v>2.4099999999999997</v>
      </c>
    </row>
    <row r="85" spans="1:4" x14ac:dyDescent="0.2"/>
    <row r="86" spans="1:4" hidden="1" x14ac:dyDescent="0.2">
      <c r="D86" s="136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13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F8A017-B4CF-42E1-8BBF-057307A14AFB}">
  <sheetPr codeName="Planilha39"/>
  <dimension ref="A1:D86"/>
  <sheetViews>
    <sheetView zoomScaleNormal="100" workbookViewId="0">
      <selection activeCell="F44" sqref="F44:F45"/>
    </sheetView>
  </sheetViews>
  <sheetFormatPr defaultColWidth="0" defaultRowHeight="12" zeroHeight="1" x14ac:dyDescent="0.2"/>
  <cols>
    <col min="1" max="1" width="5.85546875" style="132" customWidth="1"/>
    <col min="2" max="2" width="83.28515625" style="132" customWidth="1"/>
    <col min="3" max="3" width="12.42578125" style="132" customWidth="1"/>
    <col min="4" max="4" width="15.42578125" style="132" customWidth="1"/>
    <col min="5" max="5" width="9.140625" style="132" hidden="1" customWidth="1"/>
    <col min="6" max="16384" width="9.140625" style="132" hidden="1"/>
  </cols>
  <sheetData>
    <row r="1" spans="1:4" ht="12.75" thickBot="1" x14ac:dyDescent="0.25">
      <c r="A1" s="186" t="str">
        <f>PERFIS!C25</f>
        <v>Tecnico de Rede (Telecomunicacoes) Sênior</v>
      </c>
      <c r="B1" s="187"/>
      <c r="C1" s="187"/>
      <c r="D1" s="188"/>
    </row>
    <row r="2" spans="1:4" x14ac:dyDescent="0.2">
      <c r="A2" s="135"/>
      <c r="B2" s="135"/>
      <c r="C2" s="135"/>
      <c r="D2" s="135"/>
    </row>
    <row r="3" spans="1:4" x14ac:dyDescent="0.2">
      <c r="A3" s="175" t="s">
        <v>33</v>
      </c>
      <c r="B3" s="176"/>
      <c r="C3" s="176"/>
      <c r="D3" s="177"/>
    </row>
    <row r="4" spans="1:4" x14ac:dyDescent="0.2">
      <c r="A4" s="178" t="s">
        <v>34</v>
      </c>
      <c r="B4" s="179"/>
      <c r="C4" s="179"/>
      <c r="D4" s="180"/>
    </row>
    <row r="5" spans="1:4" x14ac:dyDescent="0.2">
      <c r="A5" s="1">
        <v>1</v>
      </c>
      <c r="B5" s="2" t="s">
        <v>55</v>
      </c>
      <c r="C5" s="3"/>
      <c r="D5" s="1" t="s">
        <v>1</v>
      </c>
    </row>
    <row r="6" spans="1:4" x14ac:dyDescent="0.2">
      <c r="A6" s="4" t="s">
        <v>2</v>
      </c>
      <c r="B6" s="5" t="s">
        <v>56</v>
      </c>
      <c r="C6" s="6">
        <v>1</v>
      </c>
      <c r="D6" s="7">
        <f>_xlfn.XLOOKUP(A1,PERFIS!C3:C37,PERFIS!D3:D37)</f>
        <v>3929.7849999999999</v>
      </c>
    </row>
    <row r="7" spans="1:4" x14ac:dyDescent="0.2">
      <c r="A7" s="9" t="s">
        <v>35</v>
      </c>
      <c r="B7" s="10"/>
      <c r="C7" s="11"/>
      <c r="D7" s="12">
        <f>SUM(D6)</f>
        <v>3929.7849999999999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36</v>
      </c>
      <c r="B9" s="179"/>
      <c r="C9" s="179"/>
      <c r="D9" s="180"/>
    </row>
    <row r="10" spans="1:4" x14ac:dyDescent="0.2">
      <c r="A10" s="181" t="s">
        <v>132</v>
      </c>
      <c r="B10" s="182"/>
      <c r="C10" s="182"/>
      <c r="D10" s="183"/>
    </row>
    <row r="11" spans="1:4" x14ac:dyDescent="0.2">
      <c r="A11" s="17" t="s">
        <v>9</v>
      </c>
      <c r="B11" s="2" t="s">
        <v>55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57</v>
      </c>
      <c r="C12" s="21">
        <f>COMPOSICAO!D3</f>
        <v>8.3333333333333329E-2</v>
      </c>
      <c r="D12" s="22">
        <f>C12*$D$7</f>
        <v>327.48208333333332</v>
      </c>
    </row>
    <row r="13" spans="1:4" x14ac:dyDescent="0.2">
      <c r="A13" s="19" t="s">
        <v>3</v>
      </c>
      <c r="B13" s="20" t="s">
        <v>127</v>
      </c>
      <c r="C13" s="21">
        <f>COMPOSICAO!D4</f>
        <v>7.7777777777777779E-2</v>
      </c>
      <c r="D13" s="22">
        <f>C13*$D$7</f>
        <v>305.64994444444443</v>
      </c>
    </row>
    <row r="14" spans="1:4" x14ac:dyDescent="0.2">
      <c r="A14" s="184" t="s">
        <v>133</v>
      </c>
      <c r="B14" s="185"/>
      <c r="C14" s="23">
        <f>SUM(C12:C13)</f>
        <v>0.16111111111111109</v>
      </c>
      <c r="D14" s="12">
        <f>SUM(D12:D13)</f>
        <v>633.13202777777769</v>
      </c>
    </row>
    <row r="15" spans="1:4" x14ac:dyDescent="0.2">
      <c r="A15" s="13"/>
      <c r="B15" s="14"/>
      <c r="C15" s="24"/>
      <c r="D15" s="16"/>
    </row>
    <row r="16" spans="1:4" x14ac:dyDescent="0.2">
      <c r="A16" s="200" t="s">
        <v>38</v>
      </c>
      <c r="B16" s="201"/>
      <c r="C16" s="201"/>
      <c r="D16" s="202"/>
    </row>
    <row r="17" spans="1:4" x14ac:dyDescent="0.2">
      <c r="A17" s="17" t="s">
        <v>10</v>
      </c>
      <c r="B17" s="2" t="s">
        <v>55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58</v>
      </c>
      <c r="C18" s="21">
        <v>0.05</v>
      </c>
      <c r="D18" s="22">
        <f>C18*($D$7+$D$14)</f>
        <v>228.1458513888889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114.07292569444445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136.88751083333332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68.443755416666662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45.629170277777774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27.377502166666666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9.1258340555555559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365.03336222222219</v>
      </c>
    </row>
    <row r="26" spans="1:4" x14ac:dyDescent="0.2">
      <c r="A26" s="198" t="s">
        <v>39</v>
      </c>
      <c r="B26" s="199"/>
      <c r="C26" s="27">
        <f>SUM(C18:C25)</f>
        <v>0.21800000000000003</v>
      </c>
      <c r="D26" s="28">
        <f>SUM(D18:D25)</f>
        <v>994.71591205555558</v>
      </c>
    </row>
    <row r="27" spans="1:4" x14ac:dyDescent="0.2">
      <c r="A27" s="13"/>
      <c r="B27" s="14"/>
      <c r="C27" s="29"/>
      <c r="D27" s="16"/>
    </row>
    <row r="28" spans="1:4" x14ac:dyDescent="0.2">
      <c r="A28" s="200" t="s">
        <v>40</v>
      </c>
      <c r="B28" s="201"/>
      <c r="C28" s="201"/>
      <c r="D28" s="202"/>
    </row>
    <row r="29" spans="1:4" x14ac:dyDescent="0.2">
      <c r="A29" s="17" t="s">
        <v>19</v>
      </c>
      <c r="B29" s="200" t="s">
        <v>55</v>
      </c>
      <c r="C29" s="202"/>
      <c r="D29" s="17" t="s">
        <v>1</v>
      </c>
    </row>
    <row r="30" spans="1:4" x14ac:dyDescent="0.2">
      <c r="A30" s="189" t="s">
        <v>2</v>
      </c>
      <c r="B30" s="30" t="s">
        <v>59</v>
      </c>
      <c r="C30" s="31"/>
      <c r="D30" s="7">
        <f>COMPOSICAO!D20*2*22</f>
        <v>242</v>
      </c>
    </row>
    <row r="31" spans="1:4" x14ac:dyDescent="0.2">
      <c r="A31" s="190"/>
      <c r="B31" s="30" t="s">
        <v>20</v>
      </c>
      <c r="C31" s="31"/>
      <c r="D31" s="7">
        <f>D6*COMPOSICAO!D21</f>
        <v>235.78709999999998</v>
      </c>
    </row>
    <row r="32" spans="1:4" x14ac:dyDescent="0.2">
      <c r="A32" s="191"/>
      <c r="B32" s="106" t="s">
        <v>21</v>
      </c>
      <c r="C32" s="107"/>
      <c r="D32" s="39">
        <f>IF(D30-D31&gt;0,D30-D31,0)</f>
        <v>6.212900000000019</v>
      </c>
    </row>
    <row r="33" spans="1:4" x14ac:dyDescent="0.2">
      <c r="A33" s="189" t="s">
        <v>3</v>
      </c>
      <c r="B33" s="30" t="s">
        <v>60</v>
      </c>
      <c r="D33" s="7">
        <f>COMPOSICAO!D23*22</f>
        <v>814</v>
      </c>
    </row>
    <row r="34" spans="1:4" x14ac:dyDescent="0.2">
      <c r="A34" s="190"/>
      <c r="B34" s="30" t="s">
        <v>123</v>
      </c>
      <c r="C34" s="129" cm="1">
        <f t="array" ref="C34">_xlfn.IFS(D6&lt;2407,COMPOSICAO!D25,D6&lt;4073.39,COMPOSICAO!D26,D6&lt;5924.92,COMPOSICAO!D27,D6&lt;7406.17,COMPOSICAO!D28,D6&lt;9072.58,COMPOSICAO!D29,D6&gt;9072.59,COMPOSICAO!D30)</f>
        <v>3.7499999999999999E-2</v>
      </c>
      <c r="D34" s="7">
        <f>D33*C34</f>
        <v>30.524999999999999</v>
      </c>
    </row>
    <row r="35" spans="1:4" x14ac:dyDescent="0.2">
      <c r="A35" s="191"/>
      <c r="B35" s="106" t="s">
        <v>124</v>
      </c>
      <c r="C35" s="108"/>
      <c r="D35" s="39">
        <f>D33-D34</f>
        <v>783.47500000000002</v>
      </c>
    </row>
    <row r="36" spans="1:4" x14ac:dyDescent="0.2">
      <c r="A36" s="4" t="s">
        <v>4</v>
      </c>
      <c r="B36" s="30" t="s">
        <v>109</v>
      </c>
      <c r="C36" s="31"/>
      <c r="D36" s="206">
        <f>COMPOSICAO!D31</f>
        <v>184.85</v>
      </c>
    </row>
    <row r="37" spans="1:4" x14ac:dyDescent="0.2">
      <c r="A37" s="9" t="s">
        <v>41</v>
      </c>
      <c r="B37" s="10"/>
      <c r="C37" s="11"/>
      <c r="D37" s="12">
        <f>SUM(D32,D35,D36)</f>
        <v>974.53790000000004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61</v>
      </c>
      <c r="C39" s="33"/>
      <c r="D39" s="17" t="s">
        <v>1</v>
      </c>
    </row>
    <row r="40" spans="1:4" x14ac:dyDescent="0.2">
      <c r="A40" s="4" t="s">
        <v>9</v>
      </c>
      <c r="B40" s="30" t="s">
        <v>62</v>
      </c>
      <c r="C40" s="34"/>
      <c r="D40" s="8">
        <f>D14</f>
        <v>633.13202777777769</v>
      </c>
    </row>
    <row r="41" spans="1:4" x14ac:dyDescent="0.2">
      <c r="A41" s="4" t="s">
        <v>10</v>
      </c>
      <c r="B41" s="30" t="s">
        <v>63</v>
      </c>
      <c r="C41" s="34"/>
      <c r="D41" s="8">
        <f>D26</f>
        <v>994.71591205555558</v>
      </c>
    </row>
    <row r="42" spans="1:4" x14ac:dyDescent="0.2">
      <c r="A42" s="4" t="s">
        <v>19</v>
      </c>
      <c r="B42" s="30" t="s">
        <v>64</v>
      </c>
      <c r="C42" s="34"/>
      <c r="D42" s="8">
        <f>D37</f>
        <v>974.53790000000004</v>
      </c>
    </row>
    <row r="43" spans="1:4" x14ac:dyDescent="0.2">
      <c r="A43" s="184" t="s">
        <v>42</v>
      </c>
      <c r="B43" s="195"/>
      <c r="C43" s="35"/>
      <c r="D43" s="12">
        <f>SUM(D40:D42)</f>
        <v>2602.3858398333332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43</v>
      </c>
      <c r="B45" s="179"/>
      <c r="C45" s="179"/>
      <c r="D45" s="180"/>
    </row>
    <row r="46" spans="1:4" x14ac:dyDescent="0.2">
      <c r="A46" s="17">
        <v>3</v>
      </c>
      <c r="B46" s="2" t="s">
        <v>55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16.374104166666665</v>
      </c>
    </row>
    <row r="48" spans="1:4" x14ac:dyDescent="0.2">
      <c r="A48" s="4" t="s">
        <v>3</v>
      </c>
      <c r="B48" s="30" t="s">
        <v>65</v>
      </c>
      <c r="C48" s="37">
        <f>COMPOSICAO!D35</f>
        <v>3.3333333333333332E-4</v>
      </c>
      <c r="D48" s="22">
        <f>C48*$D$7</f>
        <v>1.3099283333333331</v>
      </c>
    </row>
    <row r="49" spans="1:4" x14ac:dyDescent="0.2">
      <c r="A49" s="19" t="s">
        <v>4</v>
      </c>
      <c r="B49" s="20" t="s">
        <v>66</v>
      </c>
      <c r="C49" s="37">
        <f>COMPOSICAO!D36</f>
        <v>3.4399999999999993E-2</v>
      </c>
      <c r="D49" s="22">
        <f t="shared" ref="D49:D52" si="1">C49*$D$7</f>
        <v>135.18460399999998</v>
      </c>
    </row>
    <row r="50" spans="1:4" x14ac:dyDescent="0.2">
      <c r="A50" s="4" t="s">
        <v>5</v>
      </c>
      <c r="B50" s="30" t="s">
        <v>67</v>
      </c>
      <c r="C50" s="37">
        <f>COMPOSICAO!D37</f>
        <v>1.2444444444444444E-2</v>
      </c>
      <c r="D50" s="22">
        <f t="shared" si="1"/>
        <v>48.903991111111104</v>
      </c>
    </row>
    <row r="51" spans="1:4" x14ac:dyDescent="0.2">
      <c r="A51" s="4" t="s">
        <v>6</v>
      </c>
      <c r="B51" s="30" t="s">
        <v>68</v>
      </c>
      <c r="C51" s="37">
        <f>COMPOSICAO!D38</f>
        <v>4.5631999999999999E-3</v>
      </c>
      <c r="D51" s="22">
        <f t="shared" si="1"/>
        <v>17.932394911999999</v>
      </c>
    </row>
    <row r="52" spans="1:4" x14ac:dyDescent="0.2">
      <c r="A52" s="4" t="s">
        <v>7</v>
      </c>
      <c r="B52" s="30" t="s">
        <v>69</v>
      </c>
      <c r="C52" s="37">
        <f>COMPOSICAO!D39</f>
        <v>3.9680000000000005E-4</v>
      </c>
      <c r="D52" s="22">
        <f t="shared" si="1"/>
        <v>1.5593386880000002</v>
      </c>
    </row>
    <row r="53" spans="1:4" x14ac:dyDescent="0.2">
      <c r="A53" s="196" t="s">
        <v>44</v>
      </c>
      <c r="B53" s="197"/>
      <c r="C53" s="38">
        <f>SUM(C47:C52)</f>
        <v>5.6304444444444435E-2</v>
      </c>
      <c r="D53" s="39">
        <f>SUM(D47:D52)</f>
        <v>221.26436121111109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45</v>
      </c>
      <c r="B55" s="179"/>
      <c r="C55" s="179"/>
      <c r="D55" s="180"/>
    </row>
    <row r="56" spans="1:4" x14ac:dyDescent="0.2">
      <c r="A56" s="17">
        <v>4</v>
      </c>
      <c r="B56" s="2" t="s">
        <v>55</v>
      </c>
      <c r="C56" s="36" t="s">
        <v>0</v>
      </c>
      <c r="D56" s="17" t="s">
        <v>1</v>
      </c>
    </row>
    <row r="57" spans="1:4" x14ac:dyDescent="0.2">
      <c r="A57" s="196" t="s">
        <v>46</v>
      </c>
      <c r="B57" s="197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47</v>
      </c>
      <c r="B59" s="179"/>
      <c r="C59" s="179"/>
      <c r="D59" s="180"/>
    </row>
    <row r="60" spans="1:4" x14ac:dyDescent="0.2">
      <c r="A60" s="17">
        <v>5</v>
      </c>
      <c r="B60" s="43" t="s">
        <v>55</v>
      </c>
      <c r="C60" s="44"/>
      <c r="D60" s="45" t="s">
        <v>1</v>
      </c>
    </row>
    <row r="61" spans="1:4" x14ac:dyDescent="0.2">
      <c r="A61" s="9" t="s">
        <v>48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49</v>
      </c>
      <c r="B63" s="179"/>
      <c r="C63" s="179"/>
      <c r="D63" s="180"/>
    </row>
    <row r="64" spans="1:4" x14ac:dyDescent="0.2">
      <c r="A64" s="17">
        <v>6</v>
      </c>
      <c r="B64" s="2" t="s">
        <v>55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70</v>
      </c>
      <c r="C65" s="53">
        <f>COMPOSICAO!D44</f>
        <v>0.05</v>
      </c>
      <c r="D65" s="12">
        <f>C65*$D$81</f>
        <v>337.67176005222223</v>
      </c>
    </row>
    <row r="66" spans="1:4" x14ac:dyDescent="0.2">
      <c r="A66" s="51" t="s">
        <v>3</v>
      </c>
      <c r="B66" s="52" t="s">
        <v>71</v>
      </c>
      <c r="C66" s="53">
        <f>COMPOSICAO!D45</f>
        <v>0.1</v>
      </c>
      <c r="D66" s="12">
        <f>C66*($D$81+$D$65)</f>
        <v>709.11069610966672</v>
      </c>
    </row>
    <row r="67" spans="1:4" x14ac:dyDescent="0.2">
      <c r="A67" s="51" t="s">
        <v>4</v>
      </c>
      <c r="B67" s="52" t="s">
        <v>72</v>
      </c>
      <c r="C67" s="53">
        <f>COMPOSICAO!D46</f>
        <v>9.2499999999999999E-2</v>
      </c>
      <c r="D67" s="12">
        <f>((D65+D66+D81)/(1-C67))-(D65+D66+D81)</f>
        <v>795.06350775932424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55.869327572276774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257.85843494896972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171.90562329931316</v>
      </c>
    </row>
    <row r="71" spans="1:4" x14ac:dyDescent="0.2">
      <c r="A71" s="4" t="s">
        <v>29</v>
      </c>
      <c r="B71" s="131" t="s">
        <v>125</v>
      </c>
      <c r="C71" s="37">
        <f>COMPOSICAO!D50</f>
        <v>3.5999999999999997E-2</v>
      </c>
      <c r="D71" s="12">
        <f t="shared" si="2"/>
        <v>309.43012193876365</v>
      </c>
    </row>
    <row r="72" spans="1:4" x14ac:dyDescent="0.2">
      <c r="A72" s="184" t="s">
        <v>50</v>
      </c>
      <c r="B72" s="185"/>
      <c r="C72" s="55">
        <f>SUM(C65:C67)</f>
        <v>0.24250000000000002</v>
      </c>
      <c r="D72" s="12">
        <f>SUM(D65:D67)</f>
        <v>1841.8459639212133</v>
      </c>
    </row>
    <row r="73" spans="1:4" x14ac:dyDescent="0.2">
      <c r="A73" s="13"/>
      <c r="B73" s="14"/>
      <c r="C73" s="15"/>
      <c r="D73" s="16"/>
    </row>
    <row r="74" spans="1:4" x14ac:dyDescent="0.2">
      <c r="A74" s="192" t="s">
        <v>51</v>
      </c>
      <c r="B74" s="193"/>
      <c r="C74" s="193"/>
      <c r="D74" s="194"/>
    </row>
    <row r="75" spans="1:4" x14ac:dyDescent="0.2">
      <c r="A75" s="26" t="s">
        <v>52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73</v>
      </c>
      <c r="C76" s="58"/>
      <c r="D76" s="8">
        <f>D7</f>
        <v>3929.7849999999999</v>
      </c>
    </row>
    <row r="77" spans="1:4" x14ac:dyDescent="0.2">
      <c r="A77" s="4">
        <v>2</v>
      </c>
      <c r="B77" s="46" t="s">
        <v>74</v>
      </c>
      <c r="C77" s="58"/>
      <c r="D77" s="8">
        <f>D43</f>
        <v>2602.3858398333332</v>
      </c>
    </row>
    <row r="78" spans="1:4" x14ac:dyDescent="0.2">
      <c r="A78" s="4">
        <v>3</v>
      </c>
      <c r="B78" s="46" t="s">
        <v>75</v>
      </c>
      <c r="C78" s="58"/>
      <c r="D78" s="8">
        <f>D53</f>
        <v>221.26436121111109</v>
      </c>
    </row>
    <row r="79" spans="1:4" x14ac:dyDescent="0.2">
      <c r="A79" s="4">
        <v>4</v>
      </c>
      <c r="B79" s="46" t="s">
        <v>76</v>
      </c>
      <c r="C79" s="58"/>
      <c r="D79" s="8">
        <v>0</v>
      </c>
    </row>
    <row r="80" spans="1:4" x14ac:dyDescent="0.2">
      <c r="A80" s="4">
        <v>5</v>
      </c>
      <c r="B80" s="46" t="s">
        <v>77</v>
      </c>
      <c r="C80" s="58"/>
      <c r="D80" s="8">
        <v>0</v>
      </c>
    </row>
    <row r="81" spans="1:4" x14ac:dyDescent="0.2">
      <c r="A81" s="59" t="s">
        <v>53</v>
      </c>
      <c r="B81" s="10"/>
      <c r="C81" s="11"/>
      <c r="D81" s="12">
        <f>SUM(D76:D80)</f>
        <v>6753.4352010444445</v>
      </c>
    </row>
    <row r="82" spans="1:4" x14ac:dyDescent="0.2">
      <c r="A82" s="4">
        <v>6</v>
      </c>
      <c r="B82" s="46" t="s">
        <v>78</v>
      </c>
      <c r="C82" s="58"/>
      <c r="D82" s="8">
        <f>D72</f>
        <v>1841.8459639212133</v>
      </c>
    </row>
    <row r="83" spans="1:4" x14ac:dyDescent="0.2">
      <c r="A83" s="184" t="s">
        <v>54</v>
      </c>
      <c r="B83" s="195"/>
      <c r="C83" s="185"/>
      <c r="D83" s="60">
        <f>SUM(D81:D82)</f>
        <v>8595.2811649656578</v>
      </c>
    </row>
    <row r="84" spans="1:4" x14ac:dyDescent="0.2">
      <c r="C84" s="133" t="s">
        <v>129</v>
      </c>
      <c r="D84" s="134">
        <f>ROUNDUP(D83/D76,2)</f>
        <v>2.19</v>
      </c>
    </row>
    <row r="85" spans="1:4" x14ac:dyDescent="0.2"/>
    <row r="86" spans="1:4" hidden="1" x14ac:dyDescent="0.2">
      <c r="D86" s="136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12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DC7891-96D8-449A-B944-738EEF44A6AC}">
  <sheetPr codeName="Planilha40"/>
  <dimension ref="A1:D86"/>
  <sheetViews>
    <sheetView zoomScaleNormal="100" workbookViewId="0">
      <selection activeCell="F44" sqref="F44:F45"/>
    </sheetView>
  </sheetViews>
  <sheetFormatPr defaultColWidth="0" defaultRowHeight="12" zeroHeight="1" x14ac:dyDescent="0.2"/>
  <cols>
    <col min="1" max="1" width="5.85546875" style="132" customWidth="1"/>
    <col min="2" max="2" width="83.28515625" style="132" customWidth="1"/>
    <col min="3" max="3" width="12.42578125" style="132" customWidth="1"/>
    <col min="4" max="4" width="15.42578125" style="132" customWidth="1"/>
    <col min="5" max="5" width="9.140625" style="132" hidden="1" customWidth="1"/>
    <col min="6" max="16384" width="9.140625" style="132" hidden="1"/>
  </cols>
  <sheetData>
    <row r="1" spans="1:4" ht="12.75" thickBot="1" x14ac:dyDescent="0.25">
      <c r="A1" s="186" t="str">
        <f>PERFIS!C26</f>
        <v>Desenvolvedor de sistemas de tecnologia da informação Júnior</v>
      </c>
      <c r="B1" s="187"/>
      <c r="C1" s="187"/>
      <c r="D1" s="188"/>
    </row>
    <row r="2" spans="1:4" x14ac:dyDescent="0.2">
      <c r="A2" s="135"/>
      <c r="B2" s="135"/>
      <c r="C2" s="135"/>
      <c r="D2" s="135"/>
    </row>
    <row r="3" spans="1:4" x14ac:dyDescent="0.2">
      <c r="A3" s="175" t="s">
        <v>33</v>
      </c>
      <c r="B3" s="176"/>
      <c r="C3" s="176"/>
      <c r="D3" s="177"/>
    </row>
    <row r="4" spans="1:4" x14ac:dyDescent="0.2">
      <c r="A4" s="178" t="s">
        <v>34</v>
      </c>
      <c r="B4" s="179"/>
      <c r="C4" s="179"/>
      <c r="D4" s="180"/>
    </row>
    <row r="5" spans="1:4" x14ac:dyDescent="0.2">
      <c r="A5" s="1">
        <v>1</v>
      </c>
      <c r="B5" s="2" t="s">
        <v>55</v>
      </c>
      <c r="C5" s="3"/>
      <c r="D5" s="1" t="s">
        <v>1</v>
      </c>
    </row>
    <row r="6" spans="1:4" x14ac:dyDescent="0.2">
      <c r="A6" s="4" t="s">
        <v>2</v>
      </c>
      <c r="B6" s="5" t="s">
        <v>56</v>
      </c>
      <c r="C6" s="6">
        <v>1</v>
      </c>
      <c r="D6" s="7">
        <f>_xlfn.XLOOKUP(A1,PERFIS!C3:C37,PERFIS!D3:D37)</f>
        <v>5343.12</v>
      </c>
    </row>
    <row r="7" spans="1:4" x14ac:dyDescent="0.2">
      <c r="A7" s="9" t="s">
        <v>35</v>
      </c>
      <c r="B7" s="10"/>
      <c r="C7" s="11"/>
      <c r="D7" s="12">
        <f>SUM(D6)</f>
        <v>5343.12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36</v>
      </c>
      <c r="B9" s="179"/>
      <c r="C9" s="179"/>
      <c r="D9" s="180"/>
    </row>
    <row r="10" spans="1:4" x14ac:dyDescent="0.2">
      <c r="A10" s="181" t="s">
        <v>132</v>
      </c>
      <c r="B10" s="182"/>
      <c r="C10" s="182"/>
      <c r="D10" s="183"/>
    </row>
    <row r="11" spans="1:4" x14ac:dyDescent="0.2">
      <c r="A11" s="17" t="s">
        <v>9</v>
      </c>
      <c r="B11" s="2" t="s">
        <v>55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57</v>
      </c>
      <c r="C12" s="21">
        <f>COMPOSICAO!D3</f>
        <v>8.3333333333333329E-2</v>
      </c>
      <c r="D12" s="22">
        <f>C12*$D$7</f>
        <v>445.26</v>
      </c>
    </row>
    <row r="13" spans="1:4" x14ac:dyDescent="0.2">
      <c r="A13" s="19" t="s">
        <v>3</v>
      </c>
      <c r="B13" s="20" t="s">
        <v>127</v>
      </c>
      <c r="C13" s="21">
        <f>COMPOSICAO!D4</f>
        <v>7.7777777777777779E-2</v>
      </c>
      <c r="D13" s="22">
        <f>C13*$D$7</f>
        <v>415.57600000000002</v>
      </c>
    </row>
    <row r="14" spans="1:4" x14ac:dyDescent="0.2">
      <c r="A14" s="184" t="s">
        <v>133</v>
      </c>
      <c r="B14" s="185"/>
      <c r="C14" s="23">
        <f>SUM(C12:C13)</f>
        <v>0.16111111111111109</v>
      </c>
      <c r="D14" s="12">
        <f>SUM(D12:D13)</f>
        <v>860.83600000000001</v>
      </c>
    </row>
    <row r="15" spans="1:4" x14ac:dyDescent="0.2">
      <c r="A15" s="13"/>
      <c r="B15" s="14"/>
      <c r="C15" s="24"/>
      <c r="D15" s="16"/>
    </row>
    <row r="16" spans="1:4" x14ac:dyDescent="0.2">
      <c r="A16" s="200" t="s">
        <v>38</v>
      </c>
      <c r="B16" s="201"/>
      <c r="C16" s="201"/>
      <c r="D16" s="202"/>
    </row>
    <row r="17" spans="1:4" x14ac:dyDescent="0.2">
      <c r="A17" s="17" t="s">
        <v>10</v>
      </c>
      <c r="B17" s="2" t="s">
        <v>55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58</v>
      </c>
      <c r="C18" s="21">
        <v>0.05</v>
      </c>
      <c r="D18" s="22">
        <f>C18*($D$7+$D$14)</f>
        <v>310.19780000000003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155.09890000000001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186.11867999999998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93.059339999999992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62.039560000000002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37.223736000000002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12.407912000000001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496.31648000000001</v>
      </c>
    </row>
    <row r="26" spans="1:4" x14ac:dyDescent="0.2">
      <c r="A26" s="198" t="s">
        <v>39</v>
      </c>
      <c r="B26" s="199"/>
      <c r="C26" s="27">
        <f>SUM(C18:C25)</f>
        <v>0.21800000000000003</v>
      </c>
      <c r="D26" s="28">
        <f>SUM(D18:D25)</f>
        <v>1352.4624080000001</v>
      </c>
    </row>
    <row r="27" spans="1:4" x14ac:dyDescent="0.2">
      <c r="A27" s="13"/>
      <c r="B27" s="14"/>
      <c r="C27" s="29"/>
      <c r="D27" s="16"/>
    </row>
    <row r="28" spans="1:4" x14ac:dyDescent="0.2">
      <c r="A28" s="200" t="s">
        <v>40</v>
      </c>
      <c r="B28" s="201"/>
      <c r="C28" s="201"/>
      <c r="D28" s="202"/>
    </row>
    <row r="29" spans="1:4" x14ac:dyDescent="0.2">
      <c r="A29" s="17" t="s">
        <v>19</v>
      </c>
      <c r="B29" s="200" t="s">
        <v>55</v>
      </c>
      <c r="C29" s="202"/>
      <c r="D29" s="17" t="s">
        <v>1</v>
      </c>
    </row>
    <row r="30" spans="1:4" x14ac:dyDescent="0.2">
      <c r="A30" s="189" t="s">
        <v>2</v>
      </c>
      <c r="B30" s="30" t="s">
        <v>59</v>
      </c>
      <c r="C30" s="31"/>
      <c r="D30" s="7">
        <f>COMPOSICAO!D20*2*22</f>
        <v>242</v>
      </c>
    </row>
    <row r="31" spans="1:4" x14ac:dyDescent="0.2">
      <c r="A31" s="190"/>
      <c r="B31" s="30" t="s">
        <v>20</v>
      </c>
      <c r="C31" s="31"/>
      <c r="D31" s="7">
        <f>D6*COMPOSICAO!D21</f>
        <v>320.5872</v>
      </c>
    </row>
    <row r="32" spans="1:4" x14ac:dyDescent="0.2">
      <c r="A32" s="191"/>
      <c r="B32" s="106" t="s">
        <v>21</v>
      </c>
      <c r="C32" s="107"/>
      <c r="D32" s="39">
        <f>IF(D30-D31&gt;0,D30-D31,0)</f>
        <v>0</v>
      </c>
    </row>
    <row r="33" spans="1:4" x14ac:dyDescent="0.2">
      <c r="A33" s="189" t="s">
        <v>3</v>
      </c>
      <c r="B33" s="30" t="s">
        <v>60</v>
      </c>
      <c r="D33" s="7">
        <f>COMPOSICAO!D23*22</f>
        <v>814</v>
      </c>
    </row>
    <row r="34" spans="1:4" x14ac:dyDescent="0.2">
      <c r="A34" s="190"/>
      <c r="B34" s="30" t="s">
        <v>123</v>
      </c>
      <c r="C34" s="129" cm="1">
        <f t="array" ref="C34">_xlfn.IFS(D6&lt;2407,COMPOSICAO!D25,D6&lt;4073.39,COMPOSICAO!D26,D6&lt;5924.92,COMPOSICAO!D27,D6&lt;7406.17,COMPOSICAO!D28,D6&lt;9072.58,COMPOSICAO!D29,D6&gt;9072.59,COMPOSICAO!D30)</f>
        <v>5.62E-2</v>
      </c>
      <c r="D34" s="7">
        <f>D33*C34</f>
        <v>45.7468</v>
      </c>
    </row>
    <row r="35" spans="1:4" x14ac:dyDescent="0.2">
      <c r="A35" s="191"/>
      <c r="B35" s="106" t="s">
        <v>124</v>
      </c>
      <c r="C35" s="108"/>
      <c r="D35" s="39">
        <f>D33-D34</f>
        <v>768.25319999999999</v>
      </c>
    </row>
    <row r="36" spans="1:4" x14ac:dyDescent="0.2">
      <c r="A36" s="4" t="s">
        <v>4</v>
      </c>
      <c r="B36" s="30" t="s">
        <v>109</v>
      </c>
      <c r="C36" s="31"/>
      <c r="D36" s="206">
        <f>COMPOSICAO!D31</f>
        <v>184.85</v>
      </c>
    </row>
    <row r="37" spans="1:4" x14ac:dyDescent="0.2">
      <c r="A37" s="9" t="s">
        <v>41</v>
      </c>
      <c r="B37" s="10"/>
      <c r="C37" s="11"/>
      <c r="D37" s="12">
        <f>SUM(D32,D35,D36)</f>
        <v>953.10320000000002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61</v>
      </c>
      <c r="C39" s="33"/>
      <c r="D39" s="17" t="s">
        <v>1</v>
      </c>
    </row>
    <row r="40" spans="1:4" x14ac:dyDescent="0.2">
      <c r="A40" s="4" t="s">
        <v>9</v>
      </c>
      <c r="B40" s="30" t="s">
        <v>62</v>
      </c>
      <c r="C40" s="34"/>
      <c r="D40" s="8">
        <f>D14</f>
        <v>860.83600000000001</v>
      </c>
    </row>
    <row r="41" spans="1:4" x14ac:dyDescent="0.2">
      <c r="A41" s="4" t="s">
        <v>10</v>
      </c>
      <c r="B41" s="30" t="s">
        <v>63</v>
      </c>
      <c r="C41" s="34"/>
      <c r="D41" s="8">
        <f>D26</f>
        <v>1352.4624080000001</v>
      </c>
    </row>
    <row r="42" spans="1:4" x14ac:dyDescent="0.2">
      <c r="A42" s="4" t="s">
        <v>19</v>
      </c>
      <c r="B42" s="30" t="s">
        <v>64</v>
      </c>
      <c r="C42" s="34"/>
      <c r="D42" s="8">
        <f>D37</f>
        <v>953.10320000000002</v>
      </c>
    </row>
    <row r="43" spans="1:4" x14ac:dyDescent="0.2">
      <c r="A43" s="184" t="s">
        <v>42</v>
      </c>
      <c r="B43" s="195"/>
      <c r="C43" s="35"/>
      <c r="D43" s="12">
        <f>SUM(D40:D42)</f>
        <v>3166.4016080000001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43</v>
      </c>
      <c r="B45" s="179"/>
      <c r="C45" s="179"/>
      <c r="D45" s="180"/>
    </row>
    <row r="46" spans="1:4" x14ac:dyDescent="0.2">
      <c r="A46" s="17">
        <v>3</v>
      </c>
      <c r="B46" s="2" t="s">
        <v>55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22.262999999999998</v>
      </c>
    </row>
    <row r="48" spans="1:4" x14ac:dyDescent="0.2">
      <c r="A48" s="4" t="s">
        <v>3</v>
      </c>
      <c r="B48" s="30" t="s">
        <v>65</v>
      </c>
      <c r="C48" s="37">
        <f>COMPOSICAO!D35</f>
        <v>3.3333333333333332E-4</v>
      </c>
      <c r="D48" s="22">
        <f>C48*$D$7</f>
        <v>1.78104</v>
      </c>
    </row>
    <row r="49" spans="1:4" x14ac:dyDescent="0.2">
      <c r="A49" s="19" t="s">
        <v>4</v>
      </c>
      <c r="B49" s="20" t="s">
        <v>66</v>
      </c>
      <c r="C49" s="37">
        <f>COMPOSICAO!D36</f>
        <v>3.4399999999999993E-2</v>
      </c>
      <c r="D49" s="22">
        <f t="shared" ref="D49:D52" si="1">C49*$D$7</f>
        <v>183.80332799999996</v>
      </c>
    </row>
    <row r="50" spans="1:4" x14ac:dyDescent="0.2">
      <c r="A50" s="4" t="s">
        <v>5</v>
      </c>
      <c r="B50" s="30" t="s">
        <v>67</v>
      </c>
      <c r="C50" s="37">
        <f>COMPOSICAO!D37</f>
        <v>1.2444444444444444E-2</v>
      </c>
      <c r="D50" s="22">
        <f t="shared" si="1"/>
        <v>66.492159999999998</v>
      </c>
    </row>
    <row r="51" spans="1:4" x14ac:dyDescent="0.2">
      <c r="A51" s="4" t="s">
        <v>6</v>
      </c>
      <c r="B51" s="30" t="s">
        <v>68</v>
      </c>
      <c r="C51" s="37">
        <f>COMPOSICAO!D38</f>
        <v>4.5631999999999999E-3</v>
      </c>
      <c r="D51" s="22">
        <f t="shared" si="1"/>
        <v>24.381725184</v>
      </c>
    </row>
    <row r="52" spans="1:4" x14ac:dyDescent="0.2">
      <c r="A52" s="4" t="s">
        <v>7</v>
      </c>
      <c r="B52" s="30" t="s">
        <v>69</v>
      </c>
      <c r="C52" s="37">
        <f>COMPOSICAO!D39</f>
        <v>3.9680000000000005E-4</v>
      </c>
      <c r="D52" s="22">
        <f t="shared" si="1"/>
        <v>2.1201500160000002</v>
      </c>
    </row>
    <row r="53" spans="1:4" x14ac:dyDescent="0.2">
      <c r="A53" s="196" t="s">
        <v>44</v>
      </c>
      <c r="B53" s="197"/>
      <c r="C53" s="38">
        <f>SUM(C47:C52)</f>
        <v>5.6304444444444435E-2</v>
      </c>
      <c r="D53" s="39">
        <f>SUM(D47:D52)</f>
        <v>300.8414032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45</v>
      </c>
      <c r="B55" s="179"/>
      <c r="C55" s="179"/>
      <c r="D55" s="180"/>
    </row>
    <row r="56" spans="1:4" x14ac:dyDescent="0.2">
      <c r="A56" s="17">
        <v>4</v>
      </c>
      <c r="B56" s="2" t="s">
        <v>55</v>
      </c>
      <c r="C56" s="36" t="s">
        <v>0</v>
      </c>
      <c r="D56" s="17" t="s">
        <v>1</v>
      </c>
    </row>
    <row r="57" spans="1:4" x14ac:dyDescent="0.2">
      <c r="A57" s="196" t="s">
        <v>46</v>
      </c>
      <c r="B57" s="197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47</v>
      </c>
      <c r="B59" s="179"/>
      <c r="C59" s="179"/>
      <c r="D59" s="180"/>
    </row>
    <row r="60" spans="1:4" x14ac:dyDescent="0.2">
      <c r="A60" s="17">
        <v>5</v>
      </c>
      <c r="B60" s="43" t="s">
        <v>55</v>
      </c>
      <c r="C60" s="44"/>
      <c r="D60" s="45" t="s">
        <v>1</v>
      </c>
    </row>
    <row r="61" spans="1:4" x14ac:dyDescent="0.2">
      <c r="A61" s="9" t="s">
        <v>48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49</v>
      </c>
      <c r="B63" s="179"/>
      <c r="C63" s="179"/>
      <c r="D63" s="180"/>
    </row>
    <row r="64" spans="1:4" x14ac:dyDescent="0.2">
      <c r="A64" s="17">
        <v>6</v>
      </c>
      <c r="B64" s="2" t="s">
        <v>55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70</v>
      </c>
      <c r="C65" s="53">
        <f>COMPOSICAO!D44</f>
        <v>0.05</v>
      </c>
      <c r="D65" s="12">
        <f>C65*$D$81</f>
        <v>440.51815055999998</v>
      </c>
    </row>
    <row r="66" spans="1:4" x14ac:dyDescent="0.2">
      <c r="A66" s="51" t="s">
        <v>3</v>
      </c>
      <c r="B66" s="52" t="s">
        <v>71</v>
      </c>
      <c r="C66" s="53">
        <f>COMPOSICAO!D45</f>
        <v>0.1</v>
      </c>
      <c r="D66" s="12">
        <f>C66*($D$81+$D$65)</f>
        <v>925.08811617599986</v>
      </c>
    </row>
    <row r="67" spans="1:4" x14ac:dyDescent="0.2">
      <c r="A67" s="51" t="s">
        <v>4</v>
      </c>
      <c r="B67" s="52" t="s">
        <v>72</v>
      </c>
      <c r="C67" s="53">
        <f>COMPOSICAO!D46</f>
        <v>9.2499999999999999E-2</v>
      </c>
      <c r="D67" s="12">
        <f>((D65+D66+D81)/(1-C67))-(D65+D66+D81)</f>
        <v>1037.2200090458191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72.885730365381818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336.39567860945454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224.26378573963638</v>
      </c>
    </row>
    <row r="71" spans="1:4" x14ac:dyDescent="0.2">
      <c r="A71" s="4" t="s">
        <v>29</v>
      </c>
      <c r="B71" s="131" t="s">
        <v>125</v>
      </c>
      <c r="C71" s="37">
        <f>COMPOSICAO!D50</f>
        <v>3.5999999999999997E-2</v>
      </c>
      <c r="D71" s="12">
        <f t="shared" si="2"/>
        <v>403.67481433134543</v>
      </c>
    </row>
    <row r="72" spans="1:4" x14ac:dyDescent="0.2">
      <c r="A72" s="184" t="s">
        <v>50</v>
      </c>
      <c r="B72" s="185"/>
      <c r="C72" s="55">
        <f>SUM(C65:C67)</f>
        <v>0.24250000000000002</v>
      </c>
      <c r="D72" s="12">
        <f>SUM(D65:D67)</f>
        <v>2402.8262757818188</v>
      </c>
    </row>
    <row r="73" spans="1:4" x14ac:dyDescent="0.2">
      <c r="A73" s="13"/>
      <c r="B73" s="14"/>
      <c r="C73" s="15"/>
      <c r="D73" s="16"/>
    </row>
    <row r="74" spans="1:4" x14ac:dyDescent="0.2">
      <c r="A74" s="192" t="s">
        <v>51</v>
      </c>
      <c r="B74" s="193"/>
      <c r="C74" s="193"/>
      <c r="D74" s="194"/>
    </row>
    <row r="75" spans="1:4" x14ac:dyDescent="0.2">
      <c r="A75" s="26" t="s">
        <v>52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73</v>
      </c>
      <c r="C76" s="58"/>
      <c r="D76" s="8">
        <f>D7</f>
        <v>5343.12</v>
      </c>
    </row>
    <row r="77" spans="1:4" x14ac:dyDescent="0.2">
      <c r="A77" s="4">
        <v>2</v>
      </c>
      <c r="B77" s="46" t="s">
        <v>74</v>
      </c>
      <c r="C77" s="58"/>
      <c r="D77" s="8">
        <f>D43</f>
        <v>3166.4016080000001</v>
      </c>
    </row>
    <row r="78" spans="1:4" x14ac:dyDescent="0.2">
      <c r="A78" s="4">
        <v>3</v>
      </c>
      <c r="B78" s="46" t="s">
        <v>75</v>
      </c>
      <c r="C78" s="58"/>
      <c r="D78" s="8">
        <f>D53</f>
        <v>300.8414032</v>
      </c>
    </row>
    <row r="79" spans="1:4" x14ac:dyDescent="0.2">
      <c r="A79" s="4">
        <v>4</v>
      </c>
      <c r="B79" s="46" t="s">
        <v>76</v>
      </c>
      <c r="C79" s="58"/>
      <c r="D79" s="8">
        <v>0</v>
      </c>
    </row>
    <row r="80" spans="1:4" x14ac:dyDescent="0.2">
      <c r="A80" s="4">
        <v>5</v>
      </c>
      <c r="B80" s="46" t="s">
        <v>77</v>
      </c>
      <c r="C80" s="58"/>
      <c r="D80" s="8">
        <v>0</v>
      </c>
    </row>
    <row r="81" spans="1:4" x14ac:dyDescent="0.2">
      <c r="A81" s="59" t="s">
        <v>53</v>
      </c>
      <c r="B81" s="10"/>
      <c r="C81" s="11"/>
      <c r="D81" s="12">
        <f>SUM(D76:D80)</f>
        <v>8810.3630111999992</v>
      </c>
    </row>
    <row r="82" spans="1:4" x14ac:dyDescent="0.2">
      <c r="A82" s="4">
        <v>6</v>
      </c>
      <c r="B82" s="46" t="s">
        <v>78</v>
      </c>
      <c r="C82" s="58"/>
      <c r="D82" s="8">
        <f>D72</f>
        <v>2402.8262757818188</v>
      </c>
    </row>
    <row r="83" spans="1:4" x14ac:dyDescent="0.2">
      <c r="A83" s="184" t="s">
        <v>54</v>
      </c>
      <c r="B83" s="195"/>
      <c r="C83" s="185"/>
      <c r="D83" s="60">
        <f>SUM(D81:D82)</f>
        <v>11213.189286981818</v>
      </c>
    </row>
    <row r="84" spans="1:4" x14ac:dyDescent="0.2">
      <c r="C84" s="133" t="s">
        <v>129</v>
      </c>
      <c r="D84" s="134">
        <f>ROUNDUP(D83/D76,2)</f>
        <v>2.0999999999999996</v>
      </c>
    </row>
    <row r="85" spans="1:4" x14ac:dyDescent="0.2"/>
    <row r="86" spans="1:4" hidden="1" x14ac:dyDescent="0.2">
      <c r="D86" s="136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11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1AEE12-DA8C-49AB-8AC7-1D519B48CE66}">
  <sheetPr codeName="Planilha41"/>
  <dimension ref="A1:D86"/>
  <sheetViews>
    <sheetView zoomScaleNormal="100" workbookViewId="0">
      <selection activeCell="F44" sqref="F44:F45"/>
    </sheetView>
  </sheetViews>
  <sheetFormatPr defaultColWidth="0" defaultRowHeight="12" zeroHeight="1" x14ac:dyDescent="0.2"/>
  <cols>
    <col min="1" max="1" width="5.85546875" style="132" customWidth="1"/>
    <col min="2" max="2" width="83.28515625" style="132" customWidth="1"/>
    <col min="3" max="3" width="12.42578125" style="132" customWidth="1"/>
    <col min="4" max="4" width="15.42578125" style="132" customWidth="1"/>
    <col min="5" max="5" width="9.140625" style="132" hidden="1" customWidth="1"/>
    <col min="6" max="16384" width="9.140625" style="132" hidden="1"/>
  </cols>
  <sheetData>
    <row r="1" spans="1:4" ht="12.75" thickBot="1" x14ac:dyDescent="0.25">
      <c r="A1" s="186" t="str">
        <f>PERFIS!C27</f>
        <v>Desenvolvedor de sistemas de tecnologia da informação Pleno</v>
      </c>
      <c r="B1" s="187"/>
      <c r="C1" s="187"/>
      <c r="D1" s="188"/>
    </row>
    <row r="2" spans="1:4" x14ac:dyDescent="0.2">
      <c r="A2" s="135"/>
      <c r="B2" s="135"/>
      <c r="C2" s="135"/>
      <c r="D2" s="135"/>
    </row>
    <row r="3" spans="1:4" x14ac:dyDescent="0.2">
      <c r="A3" s="175" t="s">
        <v>33</v>
      </c>
      <c r="B3" s="176"/>
      <c r="C3" s="176"/>
      <c r="D3" s="177"/>
    </row>
    <row r="4" spans="1:4" x14ac:dyDescent="0.2">
      <c r="A4" s="178" t="s">
        <v>34</v>
      </c>
      <c r="B4" s="179"/>
      <c r="C4" s="179"/>
      <c r="D4" s="180"/>
    </row>
    <row r="5" spans="1:4" x14ac:dyDescent="0.2">
      <c r="A5" s="1">
        <v>1</v>
      </c>
      <c r="B5" s="2" t="s">
        <v>55</v>
      </c>
      <c r="C5" s="3"/>
      <c r="D5" s="1" t="s">
        <v>1</v>
      </c>
    </row>
    <row r="6" spans="1:4" x14ac:dyDescent="0.2">
      <c r="A6" s="4" t="s">
        <v>2</v>
      </c>
      <c r="B6" s="5" t="s">
        <v>56</v>
      </c>
      <c r="C6" s="6">
        <v>1</v>
      </c>
      <c r="D6" s="7">
        <f>_xlfn.XLOOKUP(A1,PERFIS!C3:C37,PERFIS!D3:D37)</f>
        <v>11000</v>
      </c>
    </row>
    <row r="7" spans="1:4" x14ac:dyDescent="0.2">
      <c r="A7" s="9" t="s">
        <v>35</v>
      </c>
      <c r="B7" s="10"/>
      <c r="C7" s="11"/>
      <c r="D7" s="12">
        <f>SUM(D6)</f>
        <v>11000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36</v>
      </c>
      <c r="B9" s="179"/>
      <c r="C9" s="179"/>
      <c r="D9" s="180"/>
    </row>
    <row r="10" spans="1:4" x14ac:dyDescent="0.2">
      <c r="A10" s="181" t="s">
        <v>132</v>
      </c>
      <c r="B10" s="182"/>
      <c r="C10" s="182"/>
      <c r="D10" s="183"/>
    </row>
    <row r="11" spans="1:4" x14ac:dyDescent="0.2">
      <c r="A11" s="17" t="s">
        <v>9</v>
      </c>
      <c r="B11" s="2" t="s">
        <v>55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57</v>
      </c>
      <c r="C12" s="21">
        <f>COMPOSICAO!D3</f>
        <v>8.3333333333333329E-2</v>
      </c>
      <c r="D12" s="22">
        <f>C12*$D$7</f>
        <v>916.66666666666663</v>
      </c>
    </row>
    <row r="13" spans="1:4" x14ac:dyDescent="0.2">
      <c r="A13" s="19" t="s">
        <v>3</v>
      </c>
      <c r="B13" s="20" t="s">
        <v>127</v>
      </c>
      <c r="C13" s="21">
        <f>COMPOSICAO!D4</f>
        <v>7.7777777777777779E-2</v>
      </c>
      <c r="D13" s="22">
        <f>C13*$D$7</f>
        <v>855.55555555555554</v>
      </c>
    </row>
    <row r="14" spans="1:4" x14ac:dyDescent="0.2">
      <c r="A14" s="184" t="s">
        <v>133</v>
      </c>
      <c r="B14" s="185"/>
      <c r="C14" s="23">
        <f>SUM(C12:C13)</f>
        <v>0.16111111111111109</v>
      </c>
      <c r="D14" s="12">
        <f>SUM(D12:D13)</f>
        <v>1772.2222222222222</v>
      </c>
    </row>
    <row r="15" spans="1:4" x14ac:dyDescent="0.2">
      <c r="A15" s="13"/>
      <c r="B15" s="14"/>
      <c r="C15" s="24"/>
      <c r="D15" s="16"/>
    </row>
    <row r="16" spans="1:4" x14ac:dyDescent="0.2">
      <c r="A16" s="200" t="s">
        <v>38</v>
      </c>
      <c r="B16" s="201"/>
      <c r="C16" s="201"/>
      <c r="D16" s="202"/>
    </row>
    <row r="17" spans="1:4" x14ac:dyDescent="0.2">
      <c r="A17" s="17" t="s">
        <v>10</v>
      </c>
      <c r="B17" s="2" t="s">
        <v>55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58</v>
      </c>
      <c r="C18" s="21">
        <v>0.05</v>
      </c>
      <c r="D18" s="22">
        <f>C18*($D$7+$D$14)</f>
        <v>638.6111111111112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319.3055555555556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383.16666666666669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191.58333333333334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127.72222222222223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76.63333333333334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25.544444444444444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1021.7777777777778</v>
      </c>
    </row>
    <row r="26" spans="1:4" x14ac:dyDescent="0.2">
      <c r="A26" s="198" t="s">
        <v>39</v>
      </c>
      <c r="B26" s="199"/>
      <c r="C26" s="27">
        <f>SUM(C18:C25)</f>
        <v>0.21800000000000003</v>
      </c>
      <c r="D26" s="28">
        <f>SUM(D18:D25)</f>
        <v>2784.3444444444449</v>
      </c>
    </row>
    <row r="27" spans="1:4" x14ac:dyDescent="0.2">
      <c r="A27" s="13"/>
      <c r="B27" s="14"/>
      <c r="C27" s="29"/>
      <c r="D27" s="16"/>
    </row>
    <row r="28" spans="1:4" x14ac:dyDescent="0.2">
      <c r="A28" s="200" t="s">
        <v>40</v>
      </c>
      <c r="B28" s="201"/>
      <c r="C28" s="201"/>
      <c r="D28" s="202"/>
    </row>
    <row r="29" spans="1:4" x14ac:dyDescent="0.2">
      <c r="A29" s="17" t="s">
        <v>19</v>
      </c>
      <c r="B29" s="200" t="s">
        <v>55</v>
      </c>
      <c r="C29" s="202"/>
      <c r="D29" s="17" t="s">
        <v>1</v>
      </c>
    </row>
    <row r="30" spans="1:4" x14ac:dyDescent="0.2">
      <c r="A30" s="189" t="s">
        <v>2</v>
      </c>
      <c r="B30" s="30" t="s">
        <v>59</v>
      </c>
      <c r="C30" s="31"/>
      <c r="D30" s="7">
        <f>COMPOSICAO!D20*2*22</f>
        <v>242</v>
      </c>
    </row>
    <row r="31" spans="1:4" x14ac:dyDescent="0.2">
      <c r="A31" s="190"/>
      <c r="B31" s="30" t="s">
        <v>20</v>
      </c>
      <c r="C31" s="31"/>
      <c r="D31" s="7">
        <f>D6*COMPOSICAO!D21</f>
        <v>660</v>
      </c>
    </row>
    <row r="32" spans="1:4" x14ac:dyDescent="0.2">
      <c r="A32" s="191"/>
      <c r="B32" s="106" t="s">
        <v>21</v>
      </c>
      <c r="C32" s="107"/>
      <c r="D32" s="39">
        <f>IF(D30-D31&gt;0,D30-D31,0)</f>
        <v>0</v>
      </c>
    </row>
    <row r="33" spans="1:4" x14ac:dyDescent="0.2">
      <c r="A33" s="189" t="s">
        <v>3</v>
      </c>
      <c r="B33" s="30" t="s">
        <v>60</v>
      </c>
      <c r="D33" s="7">
        <f>COMPOSICAO!D23*22</f>
        <v>814</v>
      </c>
    </row>
    <row r="34" spans="1:4" x14ac:dyDescent="0.2">
      <c r="A34" s="190"/>
      <c r="B34" s="30" t="s">
        <v>123</v>
      </c>
      <c r="C34" s="129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122.1</v>
      </c>
    </row>
    <row r="35" spans="1:4" x14ac:dyDescent="0.2">
      <c r="A35" s="191"/>
      <c r="B35" s="106" t="s">
        <v>124</v>
      </c>
      <c r="C35" s="108"/>
      <c r="D35" s="39">
        <f>D33-D34</f>
        <v>691.9</v>
      </c>
    </row>
    <row r="36" spans="1:4" x14ac:dyDescent="0.2">
      <c r="A36" s="4" t="s">
        <v>4</v>
      </c>
      <c r="B36" s="30" t="s">
        <v>109</v>
      </c>
      <c r="C36" s="31"/>
      <c r="D36" s="206">
        <f>COMPOSICAO!D31</f>
        <v>184.85</v>
      </c>
    </row>
    <row r="37" spans="1:4" x14ac:dyDescent="0.2">
      <c r="A37" s="9" t="s">
        <v>41</v>
      </c>
      <c r="B37" s="10"/>
      <c r="C37" s="11"/>
      <c r="D37" s="12">
        <f>SUM(D32,D35,D36)</f>
        <v>876.75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61</v>
      </c>
      <c r="C39" s="33"/>
      <c r="D39" s="17" t="s">
        <v>1</v>
      </c>
    </row>
    <row r="40" spans="1:4" x14ac:dyDescent="0.2">
      <c r="A40" s="4" t="s">
        <v>9</v>
      </c>
      <c r="B40" s="30" t="s">
        <v>62</v>
      </c>
      <c r="C40" s="34"/>
      <c r="D40" s="8">
        <f>D14</f>
        <v>1772.2222222222222</v>
      </c>
    </row>
    <row r="41" spans="1:4" x14ac:dyDescent="0.2">
      <c r="A41" s="4" t="s">
        <v>10</v>
      </c>
      <c r="B41" s="30" t="s">
        <v>63</v>
      </c>
      <c r="C41" s="34"/>
      <c r="D41" s="8">
        <f>D26</f>
        <v>2784.3444444444449</v>
      </c>
    </row>
    <row r="42" spans="1:4" x14ac:dyDescent="0.2">
      <c r="A42" s="4" t="s">
        <v>19</v>
      </c>
      <c r="B42" s="30" t="s">
        <v>64</v>
      </c>
      <c r="C42" s="34"/>
      <c r="D42" s="8">
        <f>D37</f>
        <v>876.75</v>
      </c>
    </row>
    <row r="43" spans="1:4" x14ac:dyDescent="0.2">
      <c r="A43" s="184" t="s">
        <v>42</v>
      </c>
      <c r="B43" s="195"/>
      <c r="C43" s="35"/>
      <c r="D43" s="12">
        <f>SUM(D40:D42)</f>
        <v>5433.3166666666675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43</v>
      </c>
      <c r="B45" s="179"/>
      <c r="C45" s="179"/>
      <c r="D45" s="180"/>
    </row>
    <row r="46" spans="1:4" x14ac:dyDescent="0.2">
      <c r="A46" s="17">
        <v>3</v>
      </c>
      <c r="B46" s="2" t="s">
        <v>55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45.833333333333336</v>
      </c>
    </row>
    <row r="48" spans="1:4" x14ac:dyDescent="0.2">
      <c r="A48" s="4" t="s">
        <v>3</v>
      </c>
      <c r="B48" s="30" t="s">
        <v>65</v>
      </c>
      <c r="C48" s="37">
        <f>COMPOSICAO!D35</f>
        <v>3.3333333333333332E-4</v>
      </c>
      <c r="D48" s="22">
        <f>C48*$D$7</f>
        <v>3.6666666666666665</v>
      </c>
    </row>
    <row r="49" spans="1:4" x14ac:dyDescent="0.2">
      <c r="A49" s="19" t="s">
        <v>4</v>
      </c>
      <c r="B49" s="20" t="s">
        <v>66</v>
      </c>
      <c r="C49" s="37">
        <f>COMPOSICAO!D36</f>
        <v>3.4399999999999993E-2</v>
      </c>
      <c r="D49" s="22">
        <f t="shared" ref="D49:D52" si="1">C49*$D$7</f>
        <v>378.39999999999992</v>
      </c>
    </row>
    <row r="50" spans="1:4" x14ac:dyDescent="0.2">
      <c r="A50" s="4" t="s">
        <v>5</v>
      </c>
      <c r="B50" s="30" t="s">
        <v>67</v>
      </c>
      <c r="C50" s="37">
        <f>COMPOSICAO!D37</f>
        <v>1.2444444444444444E-2</v>
      </c>
      <c r="D50" s="22">
        <f t="shared" si="1"/>
        <v>136.88888888888889</v>
      </c>
    </row>
    <row r="51" spans="1:4" x14ac:dyDescent="0.2">
      <c r="A51" s="4" t="s">
        <v>6</v>
      </c>
      <c r="B51" s="30" t="s">
        <v>68</v>
      </c>
      <c r="C51" s="37">
        <f>COMPOSICAO!D38</f>
        <v>4.5631999999999999E-3</v>
      </c>
      <c r="D51" s="22">
        <f t="shared" si="1"/>
        <v>50.1952</v>
      </c>
    </row>
    <row r="52" spans="1:4" x14ac:dyDescent="0.2">
      <c r="A52" s="4" t="s">
        <v>7</v>
      </c>
      <c r="B52" s="30" t="s">
        <v>69</v>
      </c>
      <c r="C52" s="37">
        <f>COMPOSICAO!D39</f>
        <v>3.9680000000000005E-4</v>
      </c>
      <c r="D52" s="22">
        <f t="shared" si="1"/>
        <v>4.3648000000000007</v>
      </c>
    </row>
    <row r="53" spans="1:4" x14ac:dyDescent="0.2">
      <c r="A53" s="196" t="s">
        <v>44</v>
      </c>
      <c r="B53" s="197"/>
      <c r="C53" s="38">
        <f>SUM(C47:C52)</f>
        <v>5.6304444444444435E-2</v>
      </c>
      <c r="D53" s="39">
        <f>SUM(D47:D52)</f>
        <v>619.34888888888872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45</v>
      </c>
      <c r="B55" s="179"/>
      <c r="C55" s="179"/>
      <c r="D55" s="180"/>
    </row>
    <row r="56" spans="1:4" x14ac:dyDescent="0.2">
      <c r="A56" s="17">
        <v>4</v>
      </c>
      <c r="B56" s="2" t="s">
        <v>55</v>
      </c>
      <c r="C56" s="36" t="s">
        <v>0</v>
      </c>
      <c r="D56" s="17" t="s">
        <v>1</v>
      </c>
    </row>
    <row r="57" spans="1:4" x14ac:dyDescent="0.2">
      <c r="A57" s="196" t="s">
        <v>46</v>
      </c>
      <c r="B57" s="197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47</v>
      </c>
      <c r="B59" s="179"/>
      <c r="C59" s="179"/>
      <c r="D59" s="180"/>
    </row>
    <row r="60" spans="1:4" x14ac:dyDescent="0.2">
      <c r="A60" s="17">
        <v>5</v>
      </c>
      <c r="B60" s="43" t="s">
        <v>55</v>
      </c>
      <c r="C60" s="44"/>
      <c r="D60" s="45" t="s">
        <v>1</v>
      </c>
    </row>
    <row r="61" spans="1:4" x14ac:dyDescent="0.2">
      <c r="A61" s="9" t="s">
        <v>48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49</v>
      </c>
      <c r="B63" s="179"/>
      <c r="C63" s="179"/>
      <c r="D63" s="180"/>
    </row>
    <row r="64" spans="1:4" x14ac:dyDescent="0.2">
      <c r="A64" s="17">
        <v>6</v>
      </c>
      <c r="B64" s="2" t="s">
        <v>55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70</v>
      </c>
      <c r="C65" s="53">
        <f>COMPOSICAO!D44</f>
        <v>0.05</v>
      </c>
      <c r="D65" s="12">
        <f>C65*$D$81</f>
        <v>852.63327777777783</v>
      </c>
    </row>
    <row r="66" spans="1:4" x14ac:dyDescent="0.2">
      <c r="A66" s="51" t="s">
        <v>3</v>
      </c>
      <c r="B66" s="52" t="s">
        <v>71</v>
      </c>
      <c r="C66" s="53">
        <f>COMPOSICAO!D45</f>
        <v>0.1</v>
      </c>
      <c r="D66" s="12">
        <f>C66*($D$81+$D$65)</f>
        <v>1790.5298833333336</v>
      </c>
    </row>
    <row r="67" spans="1:4" x14ac:dyDescent="0.2">
      <c r="A67" s="51" t="s">
        <v>4</v>
      </c>
      <c r="B67" s="52" t="s">
        <v>72</v>
      </c>
      <c r="C67" s="53">
        <f>COMPOSICAO!D46</f>
        <v>9.2499999999999999E-2</v>
      </c>
      <c r="D67" s="12">
        <f>((D65+D66+D81)/(1-C67))-(D65+D66+D81)</f>
        <v>2007.5638085858591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141.07205141414141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651.10177575757575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434.0678505050505</v>
      </c>
    </row>
    <row r="71" spans="1:4" x14ac:dyDescent="0.2">
      <c r="A71" s="4" t="s">
        <v>29</v>
      </c>
      <c r="B71" s="131" t="s">
        <v>125</v>
      </c>
      <c r="C71" s="37">
        <f>COMPOSICAO!D50</f>
        <v>3.5999999999999997E-2</v>
      </c>
      <c r="D71" s="12">
        <f t="shared" si="2"/>
        <v>781.3221309090909</v>
      </c>
    </row>
    <row r="72" spans="1:4" x14ac:dyDescent="0.2">
      <c r="A72" s="184" t="s">
        <v>50</v>
      </c>
      <c r="B72" s="185"/>
      <c r="C72" s="55">
        <f>SUM(C65:C67)</f>
        <v>0.24250000000000002</v>
      </c>
      <c r="D72" s="12">
        <f>SUM(D65:D67)</f>
        <v>4650.7269696969706</v>
      </c>
    </row>
    <row r="73" spans="1:4" x14ac:dyDescent="0.2">
      <c r="A73" s="13"/>
      <c r="B73" s="14"/>
      <c r="C73" s="15"/>
      <c r="D73" s="16"/>
    </row>
    <row r="74" spans="1:4" x14ac:dyDescent="0.2">
      <c r="A74" s="192" t="s">
        <v>51</v>
      </c>
      <c r="B74" s="193"/>
      <c r="C74" s="193"/>
      <c r="D74" s="194"/>
    </row>
    <row r="75" spans="1:4" x14ac:dyDescent="0.2">
      <c r="A75" s="26" t="s">
        <v>52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73</v>
      </c>
      <c r="C76" s="58"/>
      <c r="D76" s="8">
        <f>D7</f>
        <v>11000</v>
      </c>
    </row>
    <row r="77" spans="1:4" x14ac:dyDescent="0.2">
      <c r="A77" s="4">
        <v>2</v>
      </c>
      <c r="B77" s="46" t="s">
        <v>74</v>
      </c>
      <c r="C77" s="58"/>
      <c r="D77" s="8">
        <f>D43</f>
        <v>5433.3166666666675</v>
      </c>
    </row>
    <row r="78" spans="1:4" x14ac:dyDescent="0.2">
      <c r="A78" s="4">
        <v>3</v>
      </c>
      <c r="B78" s="46" t="s">
        <v>75</v>
      </c>
      <c r="C78" s="58"/>
      <c r="D78" s="8">
        <f>D53</f>
        <v>619.34888888888872</v>
      </c>
    </row>
    <row r="79" spans="1:4" x14ac:dyDescent="0.2">
      <c r="A79" s="4">
        <v>4</v>
      </c>
      <c r="B79" s="46" t="s">
        <v>76</v>
      </c>
      <c r="C79" s="58"/>
      <c r="D79" s="8">
        <v>0</v>
      </c>
    </row>
    <row r="80" spans="1:4" x14ac:dyDescent="0.2">
      <c r="A80" s="4">
        <v>5</v>
      </c>
      <c r="B80" s="46" t="s">
        <v>77</v>
      </c>
      <c r="C80" s="58"/>
      <c r="D80" s="8">
        <v>0</v>
      </c>
    </row>
    <row r="81" spans="1:4" x14ac:dyDescent="0.2">
      <c r="A81" s="59" t="s">
        <v>53</v>
      </c>
      <c r="B81" s="10"/>
      <c r="C81" s="11"/>
      <c r="D81" s="12">
        <f>SUM(D76:D80)</f>
        <v>17052.665555555555</v>
      </c>
    </row>
    <row r="82" spans="1:4" x14ac:dyDescent="0.2">
      <c r="A82" s="4">
        <v>6</v>
      </c>
      <c r="B82" s="46" t="s">
        <v>78</v>
      </c>
      <c r="C82" s="58"/>
      <c r="D82" s="8">
        <f>D72</f>
        <v>4650.7269696969706</v>
      </c>
    </row>
    <row r="83" spans="1:4" x14ac:dyDescent="0.2">
      <c r="A83" s="184" t="s">
        <v>54</v>
      </c>
      <c r="B83" s="195"/>
      <c r="C83" s="185"/>
      <c r="D83" s="60">
        <f>SUM(D81:D82)</f>
        <v>21703.392525252526</v>
      </c>
    </row>
    <row r="84" spans="1:4" x14ac:dyDescent="0.2">
      <c r="C84" s="133" t="s">
        <v>129</v>
      </c>
      <c r="D84" s="134">
        <f>ROUNDUP(D83/D76,2)</f>
        <v>1.98</v>
      </c>
    </row>
    <row r="85" spans="1:4" x14ac:dyDescent="0.2"/>
    <row r="86" spans="1:4" hidden="1" x14ac:dyDescent="0.2">
      <c r="D86" s="136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10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73CF6A-CB21-4190-9D0A-AAD82AB82995}">
  <sheetPr codeName="Planilha42"/>
  <dimension ref="A1:D86"/>
  <sheetViews>
    <sheetView zoomScaleNormal="100" workbookViewId="0">
      <selection activeCell="F44" sqref="F44:F45"/>
    </sheetView>
  </sheetViews>
  <sheetFormatPr defaultColWidth="0" defaultRowHeight="12" zeroHeight="1" x14ac:dyDescent="0.2"/>
  <cols>
    <col min="1" max="1" width="5.85546875" style="132" customWidth="1"/>
    <col min="2" max="2" width="83.28515625" style="132" customWidth="1"/>
    <col min="3" max="3" width="12.42578125" style="132" customWidth="1"/>
    <col min="4" max="4" width="15.42578125" style="132" customWidth="1"/>
    <col min="5" max="5" width="9.140625" style="132" hidden="1" customWidth="1"/>
    <col min="6" max="16384" width="9.140625" style="132" hidden="1"/>
  </cols>
  <sheetData>
    <row r="1" spans="1:4" ht="12.75" thickBot="1" x14ac:dyDescent="0.25">
      <c r="A1" s="186" t="str">
        <f>PERFIS!C28</f>
        <v>Desenvolvedor de sistemas de tecnologia da informação Sênior</v>
      </c>
      <c r="B1" s="187"/>
      <c r="C1" s="187"/>
      <c r="D1" s="188"/>
    </row>
    <row r="2" spans="1:4" x14ac:dyDescent="0.2">
      <c r="A2" s="135"/>
      <c r="B2" s="135"/>
      <c r="C2" s="135"/>
      <c r="D2" s="135"/>
    </row>
    <row r="3" spans="1:4" x14ac:dyDescent="0.2">
      <c r="A3" s="175" t="s">
        <v>33</v>
      </c>
      <c r="B3" s="176"/>
      <c r="C3" s="176"/>
      <c r="D3" s="177"/>
    </row>
    <row r="4" spans="1:4" x14ac:dyDescent="0.2">
      <c r="A4" s="178" t="s">
        <v>34</v>
      </c>
      <c r="B4" s="179"/>
      <c r="C4" s="179"/>
      <c r="D4" s="180"/>
    </row>
    <row r="5" spans="1:4" x14ac:dyDescent="0.2">
      <c r="A5" s="1">
        <v>1</v>
      </c>
      <c r="B5" s="2" t="s">
        <v>55</v>
      </c>
      <c r="C5" s="3"/>
      <c r="D5" s="1" t="s">
        <v>1</v>
      </c>
    </row>
    <row r="6" spans="1:4" x14ac:dyDescent="0.2">
      <c r="A6" s="4" t="s">
        <v>2</v>
      </c>
      <c r="B6" s="5" t="s">
        <v>56</v>
      </c>
      <c r="C6" s="6">
        <v>1</v>
      </c>
      <c r="D6" s="7">
        <f>_xlfn.XLOOKUP(A1,PERFIS!C3:C37,PERFIS!D3:D37)</f>
        <v>15025.925555555557</v>
      </c>
    </row>
    <row r="7" spans="1:4" x14ac:dyDescent="0.2">
      <c r="A7" s="9" t="s">
        <v>35</v>
      </c>
      <c r="B7" s="10"/>
      <c r="C7" s="11"/>
      <c r="D7" s="12">
        <f>SUM(D6)</f>
        <v>15025.925555555557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36</v>
      </c>
      <c r="B9" s="179"/>
      <c r="C9" s="179"/>
      <c r="D9" s="180"/>
    </row>
    <row r="10" spans="1:4" x14ac:dyDescent="0.2">
      <c r="A10" s="181" t="s">
        <v>132</v>
      </c>
      <c r="B10" s="182"/>
      <c r="C10" s="182"/>
      <c r="D10" s="183"/>
    </row>
    <row r="11" spans="1:4" x14ac:dyDescent="0.2">
      <c r="A11" s="17" t="s">
        <v>9</v>
      </c>
      <c r="B11" s="2" t="s">
        <v>55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57</v>
      </c>
      <c r="C12" s="21">
        <f>COMPOSICAO!D3</f>
        <v>8.3333333333333329E-2</v>
      </c>
      <c r="D12" s="22">
        <f>C12*$D$7</f>
        <v>1252.160462962963</v>
      </c>
    </row>
    <row r="13" spans="1:4" x14ac:dyDescent="0.2">
      <c r="A13" s="19" t="s">
        <v>3</v>
      </c>
      <c r="B13" s="20" t="s">
        <v>127</v>
      </c>
      <c r="C13" s="21">
        <f>COMPOSICAO!D4</f>
        <v>7.7777777777777779E-2</v>
      </c>
      <c r="D13" s="22">
        <f>C13*$D$7</f>
        <v>1168.6830987654323</v>
      </c>
    </row>
    <row r="14" spans="1:4" x14ac:dyDescent="0.2">
      <c r="A14" s="184" t="s">
        <v>133</v>
      </c>
      <c r="B14" s="185"/>
      <c r="C14" s="23">
        <f>SUM(C12:C13)</f>
        <v>0.16111111111111109</v>
      </c>
      <c r="D14" s="12">
        <f>SUM(D12:D13)</f>
        <v>2420.8435617283953</v>
      </c>
    </row>
    <row r="15" spans="1:4" x14ac:dyDescent="0.2">
      <c r="A15" s="13"/>
      <c r="B15" s="14"/>
      <c r="C15" s="24"/>
      <c r="D15" s="16"/>
    </row>
    <row r="16" spans="1:4" x14ac:dyDescent="0.2">
      <c r="A16" s="200" t="s">
        <v>38</v>
      </c>
      <c r="B16" s="201"/>
      <c r="C16" s="201"/>
      <c r="D16" s="202"/>
    </row>
    <row r="17" spans="1:4" x14ac:dyDescent="0.2">
      <c r="A17" s="17" t="s">
        <v>10</v>
      </c>
      <c r="B17" s="2" t="s">
        <v>55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58</v>
      </c>
      <c r="C18" s="21">
        <v>0.05</v>
      </c>
      <c r="D18" s="22">
        <f>C18*($D$7+$D$14)</f>
        <v>872.33845586419761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436.16922793209881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523.40307351851857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261.70153675925928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174.46769117283952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104.68061470370371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34.893538234567906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1395.7415293827162</v>
      </c>
    </row>
    <row r="26" spans="1:4" x14ac:dyDescent="0.2">
      <c r="A26" s="198" t="s">
        <v>39</v>
      </c>
      <c r="B26" s="199"/>
      <c r="C26" s="27">
        <f>SUM(C18:C25)</f>
        <v>0.21800000000000003</v>
      </c>
      <c r="D26" s="28">
        <f>SUM(D18:D25)</f>
        <v>3803.3956675679015</v>
      </c>
    </row>
    <row r="27" spans="1:4" x14ac:dyDescent="0.2">
      <c r="A27" s="13"/>
      <c r="B27" s="14"/>
      <c r="C27" s="29"/>
      <c r="D27" s="16"/>
    </row>
    <row r="28" spans="1:4" x14ac:dyDescent="0.2">
      <c r="A28" s="200" t="s">
        <v>40</v>
      </c>
      <c r="B28" s="201"/>
      <c r="C28" s="201"/>
      <c r="D28" s="202"/>
    </row>
    <row r="29" spans="1:4" x14ac:dyDescent="0.2">
      <c r="A29" s="17" t="s">
        <v>19</v>
      </c>
      <c r="B29" s="200" t="s">
        <v>55</v>
      </c>
      <c r="C29" s="202"/>
      <c r="D29" s="17" t="s">
        <v>1</v>
      </c>
    </row>
    <row r="30" spans="1:4" x14ac:dyDescent="0.2">
      <c r="A30" s="189" t="s">
        <v>2</v>
      </c>
      <c r="B30" s="30" t="s">
        <v>59</v>
      </c>
      <c r="C30" s="31"/>
      <c r="D30" s="7">
        <f>COMPOSICAO!D20*2*22</f>
        <v>242</v>
      </c>
    </row>
    <row r="31" spans="1:4" x14ac:dyDescent="0.2">
      <c r="A31" s="190"/>
      <c r="B31" s="30" t="s">
        <v>20</v>
      </c>
      <c r="C31" s="31"/>
      <c r="D31" s="7">
        <f>D6*COMPOSICAO!D21</f>
        <v>901.55553333333341</v>
      </c>
    </row>
    <row r="32" spans="1:4" x14ac:dyDescent="0.2">
      <c r="A32" s="191"/>
      <c r="B32" s="106" t="s">
        <v>21</v>
      </c>
      <c r="C32" s="107"/>
      <c r="D32" s="39">
        <f>IF(D30-D31&gt;0,D30-D31,0)</f>
        <v>0</v>
      </c>
    </row>
    <row r="33" spans="1:4" x14ac:dyDescent="0.2">
      <c r="A33" s="189" t="s">
        <v>3</v>
      </c>
      <c r="B33" s="30" t="s">
        <v>60</v>
      </c>
      <c r="D33" s="7">
        <f>COMPOSICAO!D23*22</f>
        <v>814</v>
      </c>
    </row>
    <row r="34" spans="1:4" x14ac:dyDescent="0.2">
      <c r="A34" s="190"/>
      <c r="B34" s="30" t="s">
        <v>123</v>
      </c>
      <c r="C34" s="129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122.1</v>
      </c>
    </row>
    <row r="35" spans="1:4" x14ac:dyDescent="0.2">
      <c r="A35" s="191"/>
      <c r="B35" s="106" t="s">
        <v>124</v>
      </c>
      <c r="C35" s="108"/>
      <c r="D35" s="39">
        <f>D33-D34</f>
        <v>691.9</v>
      </c>
    </row>
    <row r="36" spans="1:4" x14ac:dyDescent="0.2">
      <c r="A36" s="4" t="s">
        <v>4</v>
      </c>
      <c r="B36" s="30" t="s">
        <v>109</v>
      </c>
      <c r="C36" s="31"/>
      <c r="D36" s="206">
        <f>COMPOSICAO!D31</f>
        <v>184.85</v>
      </c>
    </row>
    <row r="37" spans="1:4" x14ac:dyDescent="0.2">
      <c r="A37" s="9" t="s">
        <v>41</v>
      </c>
      <c r="B37" s="10"/>
      <c r="C37" s="11"/>
      <c r="D37" s="12">
        <f>SUM(D32,D35,D36)</f>
        <v>876.75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61</v>
      </c>
      <c r="C39" s="33"/>
      <c r="D39" s="17" t="s">
        <v>1</v>
      </c>
    </row>
    <row r="40" spans="1:4" x14ac:dyDescent="0.2">
      <c r="A40" s="4" t="s">
        <v>9</v>
      </c>
      <c r="B40" s="30" t="s">
        <v>62</v>
      </c>
      <c r="C40" s="34"/>
      <c r="D40" s="8">
        <f>D14</f>
        <v>2420.8435617283953</v>
      </c>
    </row>
    <row r="41" spans="1:4" x14ac:dyDescent="0.2">
      <c r="A41" s="4" t="s">
        <v>10</v>
      </c>
      <c r="B41" s="30" t="s">
        <v>63</v>
      </c>
      <c r="C41" s="34"/>
      <c r="D41" s="8">
        <f>D26</f>
        <v>3803.3956675679015</v>
      </c>
    </row>
    <row r="42" spans="1:4" x14ac:dyDescent="0.2">
      <c r="A42" s="4" t="s">
        <v>19</v>
      </c>
      <c r="B42" s="30" t="s">
        <v>64</v>
      </c>
      <c r="C42" s="34"/>
      <c r="D42" s="8">
        <f>D37</f>
        <v>876.75</v>
      </c>
    </row>
    <row r="43" spans="1:4" x14ac:dyDescent="0.2">
      <c r="A43" s="184" t="s">
        <v>42</v>
      </c>
      <c r="B43" s="195"/>
      <c r="C43" s="35"/>
      <c r="D43" s="12">
        <f>SUM(D40:D42)</f>
        <v>7100.9892292962968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43</v>
      </c>
      <c r="B45" s="179"/>
      <c r="C45" s="179"/>
      <c r="D45" s="180"/>
    </row>
    <row r="46" spans="1:4" x14ac:dyDescent="0.2">
      <c r="A46" s="17">
        <v>3</v>
      </c>
      <c r="B46" s="2" t="s">
        <v>55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62.608023148148156</v>
      </c>
    </row>
    <row r="48" spans="1:4" x14ac:dyDescent="0.2">
      <c r="A48" s="4" t="s">
        <v>3</v>
      </c>
      <c r="B48" s="30" t="s">
        <v>65</v>
      </c>
      <c r="C48" s="37">
        <f>COMPOSICAO!D35</f>
        <v>3.3333333333333332E-4</v>
      </c>
      <c r="D48" s="22">
        <f>C48*$D$7</f>
        <v>5.0086418518518521</v>
      </c>
    </row>
    <row r="49" spans="1:4" x14ac:dyDescent="0.2">
      <c r="A49" s="19" t="s">
        <v>4</v>
      </c>
      <c r="B49" s="20" t="s">
        <v>66</v>
      </c>
      <c r="C49" s="37">
        <f>COMPOSICAO!D36</f>
        <v>3.4399999999999993E-2</v>
      </c>
      <c r="D49" s="22">
        <f t="shared" ref="D49:D52" si="1">C49*$D$7</f>
        <v>516.89183911111104</v>
      </c>
    </row>
    <row r="50" spans="1:4" x14ac:dyDescent="0.2">
      <c r="A50" s="4" t="s">
        <v>5</v>
      </c>
      <c r="B50" s="30" t="s">
        <v>67</v>
      </c>
      <c r="C50" s="37">
        <f>COMPOSICAO!D37</f>
        <v>1.2444444444444444E-2</v>
      </c>
      <c r="D50" s="22">
        <f t="shared" si="1"/>
        <v>186.98929580246914</v>
      </c>
    </row>
    <row r="51" spans="1:4" x14ac:dyDescent="0.2">
      <c r="A51" s="4" t="s">
        <v>6</v>
      </c>
      <c r="B51" s="30" t="s">
        <v>68</v>
      </c>
      <c r="C51" s="37">
        <f>COMPOSICAO!D38</f>
        <v>4.5631999999999999E-3</v>
      </c>
      <c r="D51" s="22">
        <f t="shared" si="1"/>
        <v>68.566303495111114</v>
      </c>
    </row>
    <row r="52" spans="1:4" x14ac:dyDescent="0.2">
      <c r="A52" s="4" t="s">
        <v>7</v>
      </c>
      <c r="B52" s="30" t="s">
        <v>69</v>
      </c>
      <c r="C52" s="37">
        <f>COMPOSICAO!D39</f>
        <v>3.9680000000000005E-4</v>
      </c>
      <c r="D52" s="22">
        <f t="shared" si="1"/>
        <v>5.9622872604444463</v>
      </c>
    </row>
    <row r="53" spans="1:4" x14ac:dyDescent="0.2">
      <c r="A53" s="196" t="s">
        <v>44</v>
      </c>
      <c r="B53" s="197"/>
      <c r="C53" s="38">
        <f>SUM(C47:C52)</f>
        <v>5.6304444444444435E-2</v>
      </c>
      <c r="D53" s="39">
        <f>SUM(D47:D52)</f>
        <v>846.02639066913571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45</v>
      </c>
      <c r="B55" s="179"/>
      <c r="C55" s="179"/>
      <c r="D55" s="180"/>
    </row>
    <row r="56" spans="1:4" x14ac:dyDescent="0.2">
      <c r="A56" s="17">
        <v>4</v>
      </c>
      <c r="B56" s="2" t="s">
        <v>55</v>
      </c>
      <c r="C56" s="36" t="s">
        <v>0</v>
      </c>
      <c r="D56" s="17" t="s">
        <v>1</v>
      </c>
    </row>
    <row r="57" spans="1:4" x14ac:dyDescent="0.2">
      <c r="A57" s="196" t="s">
        <v>46</v>
      </c>
      <c r="B57" s="197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47</v>
      </c>
      <c r="B59" s="179"/>
      <c r="C59" s="179"/>
      <c r="D59" s="180"/>
    </row>
    <row r="60" spans="1:4" x14ac:dyDescent="0.2">
      <c r="A60" s="17">
        <v>5</v>
      </c>
      <c r="B60" s="43" t="s">
        <v>55</v>
      </c>
      <c r="C60" s="44"/>
      <c r="D60" s="45" t="s">
        <v>1</v>
      </c>
    </row>
    <row r="61" spans="1:4" x14ac:dyDescent="0.2">
      <c r="A61" s="9" t="s">
        <v>48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49</v>
      </c>
      <c r="B63" s="179"/>
      <c r="C63" s="179"/>
      <c r="D63" s="180"/>
    </row>
    <row r="64" spans="1:4" x14ac:dyDescent="0.2">
      <c r="A64" s="17">
        <v>6</v>
      </c>
      <c r="B64" s="2" t="s">
        <v>55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70</v>
      </c>
      <c r="C65" s="53">
        <f>COMPOSICAO!D44</f>
        <v>0.05</v>
      </c>
      <c r="D65" s="12">
        <f>C65*$D$81</f>
        <v>1148.6470587760496</v>
      </c>
    </row>
    <row r="66" spans="1:4" x14ac:dyDescent="0.2">
      <c r="A66" s="51" t="s">
        <v>3</v>
      </c>
      <c r="B66" s="52" t="s">
        <v>71</v>
      </c>
      <c r="C66" s="53">
        <f>COMPOSICAO!D45</f>
        <v>0.1</v>
      </c>
      <c r="D66" s="12">
        <f>C66*($D$81+$D$65)</f>
        <v>2412.1588234297042</v>
      </c>
    </row>
    <row r="67" spans="1:4" x14ac:dyDescent="0.2">
      <c r="A67" s="51" t="s">
        <v>4</v>
      </c>
      <c r="B67" s="52" t="s">
        <v>72</v>
      </c>
      <c r="C67" s="53">
        <f>COMPOSICAO!D46</f>
        <v>9.2499999999999999E-2</v>
      </c>
      <c r="D67" s="12">
        <f>((D65+D66+D81)/(1-C67))-(D65+D66+D81)</f>
        <v>2704.5417111181523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190.04887699749182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877.14866306534691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584.76577537689798</v>
      </c>
    </row>
    <row r="71" spans="1:4" x14ac:dyDescent="0.2">
      <c r="A71" s="4" t="s">
        <v>29</v>
      </c>
      <c r="B71" s="131" t="s">
        <v>125</v>
      </c>
      <c r="C71" s="37">
        <f>COMPOSICAO!D50</f>
        <v>3.5999999999999997E-2</v>
      </c>
      <c r="D71" s="12">
        <f t="shared" si="2"/>
        <v>1052.5783956784162</v>
      </c>
    </row>
    <row r="72" spans="1:4" x14ac:dyDescent="0.2">
      <c r="A72" s="184" t="s">
        <v>50</v>
      </c>
      <c r="B72" s="185"/>
      <c r="C72" s="55">
        <f>SUM(C65:C67)</f>
        <v>0.24250000000000002</v>
      </c>
      <c r="D72" s="12">
        <f>SUM(D65:D67)</f>
        <v>6265.347593323906</v>
      </c>
    </row>
    <row r="73" spans="1:4" x14ac:dyDescent="0.2">
      <c r="A73" s="13"/>
      <c r="B73" s="14"/>
      <c r="C73" s="15"/>
      <c r="D73" s="16"/>
    </row>
    <row r="74" spans="1:4" x14ac:dyDescent="0.2">
      <c r="A74" s="192" t="s">
        <v>51</v>
      </c>
      <c r="B74" s="193"/>
      <c r="C74" s="193"/>
      <c r="D74" s="194"/>
    </row>
    <row r="75" spans="1:4" x14ac:dyDescent="0.2">
      <c r="A75" s="26" t="s">
        <v>52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73</v>
      </c>
      <c r="C76" s="58"/>
      <c r="D76" s="8">
        <f>D7</f>
        <v>15025.925555555557</v>
      </c>
    </row>
    <row r="77" spans="1:4" x14ac:dyDescent="0.2">
      <c r="A77" s="4">
        <v>2</v>
      </c>
      <c r="B77" s="46" t="s">
        <v>74</v>
      </c>
      <c r="C77" s="58"/>
      <c r="D77" s="8">
        <f>D43</f>
        <v>7100.9892292962968</v>
      </c>
    </row>
    <row r="78" spans="1:4" x14ac:dyDescent="0.2">
      <c r="A78" s="4">
        <v>3</v>
      </c>
      <c r="B78" s="46" t="s">
        <v>75</v>
      </c>
      <c r="C78" s="58"/>
      <c r="D78" s="8">
        <f>D53</f>
        <v>846.02639066913571</v>
      </c>
    </row>
    <row r="79" spans="1:4" x14ac:dyDescent="0.2">
      <c r="A79" s="4">
        <v>4</v>
      </c>
      <c r="B79" s="46" t="s">
        <v>76</v>
      </c>
      <c r="C79" s="58"/>
      <c r="D79" s="8">
        <v>0</v>
      </c>
    </row>
    <row r="80" spans="1:4" x14ac:dyDescent="0.2">
      <c r="A80" s="4">
        <v>5</v>
      </c>
      <c r="B80" s="46" t="s">
        <v>77</v>
      </c>
      <c r="C80" s="58"/>
      <c r="D80" s="8">
        <v>0</v>
      </c>
    </row>
    <row r="81" spans="1:4" x14ac:dyDescent="0.2">
      <c r="A81" s="59" t="s">
        <v>53</v>
      </c>
      <c r="B81" s="10"/>
      <c r="C81" s="11"/>
      <c r="D81" s="12">
        <f>SUM(D76:D80)</f>
        <v>22972.941175520991</v>
      </c>
    </row>
    <row r="82" spans="1:4" x14ac:dyDescent="0.2">
      <c r="A82" s="4">
        <v>6</v>
      </c>
      <c r="B82" s="46" t="s">
        <v>78</v>
      </c>
      <c r="C82" s="58"/>
      <c r="D82" s="8">
        <f>D72</f>
        <v>6265.347593323906</v>
      </c>
    </row>
    <row r="83" spans="1:4" x14ac:dyDescent="0.2">
      <c r="A83" s="184" t="s">
        <v>54</v>
      </c>
      <c r="B83" s="195"/>
      <c r="C83" s="185"/>
      <c r="D83" s="60">
        <f>SUM(D81:D82)</f>
        <v>29238.288768844897</v>
      </c>
    </row>
    <row r="84" spans="1:4" x14ac:dyDescent="0.2">
      <c r="C84" s="133" t="s">
        <v>129</v>
      </c>
      <c r="D84" s="134">
        <f>ROUNDUP(D83/D76,2)</f>
        <v>1.95</v>
      </c>
    </row>
    <row r="85" spans="1:4" x14ac:dyDescent="0.2"/>
    <row r="86" spans="1:4" hidden="1" x14ac:dyDescent="0.2">
      <c r="D86" s="136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9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A1E985-3BB1-4F33-B2F7-63675A9E5255}">
  <sheetPr codeName="Planilha43"/>
  <dimension ref="A1:D86"/>
  <sheetViews>
    <sheetView zoomScaleNormal="100" workbookViewId="0">
      <selection activeCell="F44" sqref="F44:F45"/>
    </sheetView>
  </sheetViews>
  <sheetFormatPr defaultColWidth="0" defaultRowHeight="12" zeroHeight="1" x14ac:dyDescent="0.2"/>
  <cols>
    <col min="1" max="1" width="5.85546875" style="132" customWidth="1"/>
    <col min="2" max="2" width="83.28515625" style="132" customWidth="1"/>
    <col min="3" max="3" width="12.42578125" style="132" customWidth="1"/>
    <col min="4" max="4" width="15.42578125" style="132" customWidth="1"/>
    <col min="5" max="5" width="9.140625" style="132" hidden="1" customWidth="1"/>
    <col min="6" max="16384" width="9.140625" style="132" hidden="1"/>
  </cols>
  <sheetData>
    <row r="1" spans="1:4" ht="12.75" thickBot="1" x14ac:dyDescent="0.25">
      <c r="A1" s="186" t="str">
        <f>PERFIS!C29</f>
        <v>Analista de sistemas de automação - Júnior</v>
      </c>
      <c r="B1" s="187"/>
      <c r="C1" s="187"/>
      <c r="D1" s="188"/>
    </row>
    <row r="2" spans="1:4" x14ac:dyDescent="0.2">
      <c r="A2" s="135"/>
      <c r="B2" s="135"/>
      <c r="C2" s="135"/>
      <c r="D2" s="135"/>
    </row>
    <row r="3" spans="1:4" x14ac:dyDescent="0.2">
      <c r="A3" s="175" t="s">
        <v>33</v>
      </c>
      <c r="B3" s="176"/>
      <c r="C3" s="176"/>
      <c r="D3" s="177"/>
    </row>
    <row r="4" spans="1:4" x14ac:dyDescent="0.2">
      <c r="A4" s="178" t="s">
        <v>34</v>
      </c>
      <c r="B4" s="179"/>
      <c r="C4" s="179"/>
      <c r="D4" s="180"/>
    </row>
    <row r="5" spans="1:4" x14ac:dyDescent="0.2">
      <c r="A5" s="1">
        <v>1</v>
      </c>
      <c r="B5" s="2" t="s">
        <v>55</v>
      </c>
      <c r="C5" s="3"/>
      <c r="D5" s="1" t="s">
        <v>1</v>
      </c>
    </row>
    <row r="6" spans="1:4" x14ac:dyDescent="0.2">
      <c r="A6" s="4" t="s">
        <v>2</v>
      </c>
      <c r="B6" s="5" t="s">
        <v>56</v>
      </c>
      <c r="C6" s="6">
        <v>1</v>
      </c>
      <c r="D6" s="7">
        <f>_xlfn.XLOOKUP(A1,PERFIS!C3:C37,PERFIS!D3:D37)</f>
        <v>5536.1111111111113</v>
      </c>
    </row>
    <row r="7" spans="1:4" x14ac:dyDescent="0.2">
      <c r="A7" s="9" t="s">
        <v>35</v>
      </c>
      <c r="B7" s="10"/>
      <c r="C7" s="11"/>
      <c r="D7" s="12">
        <f>SUM(D6)</f>
        <v>5536.1111111111113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36</v>
      </c>
      <c r="B9" s="179"/>
      <c r="C9" s="179"/>
      <c r="D9" s="180"/>
    </row>
    <row r="10" spans="1:4" x14ac:dyDescent="0.2">
      <c r="A10" s="181" t="s">
        <v>132</v>
      </c>
      <c r="B10" s="182"/>
      <c r="C10" s="182"/>
      <c r="D10" s="183"/>
    </row>
    <row r="11" spans="1:4" x14ac:dyDescent="0.2">
      <c r="A11" s="17" t="s">
        <v>9</v>
      </c>
      <c r="B11" s="2" t="s">
        <v>55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57</v>
      </c>
      <c r="C12" s="21">
        <f>COMPOSICAO!D3</f>
        <v>8.3333333333333329E-2</v>
      </c>
      <c r="D12" s="22">
        <f>C12*$D$7</f>
        <v>461.34259259259261</v>
      </c>
    </row>
    <row r="13" spans="1:4" x14ac:dyDescent="0.2">
      <c r="A13" s="19" t="s">
        <v>3</v>
      </c>
      <c r="B13" s="20" t="s">
        <v>127</v>
      </c>
      <c r="C13" s="21">
        <f>COMPOSICAO!D4</f>
        <v>7.7777777777777779E-2</v>
      </c>
      <c r="D13" s="22">
        <f>C13*$D$7</f>
        <v>430.58641975308643</v>
      </c>
    </row>
    <row r="14" spans="1:4" x14ac:dyDescent="0.2">
      <c r="A14" s="184" t="s">
        <v>133</v>
      </c>
      <c r="B14" s="185"/>
      <c r="C14" s="23">
        <f>SUM(C12:C13)</f>
        <v>0.16111111111111109</v>
      </c>
      <c r="D14" s="12">
        <f>SUM(D12:D13)</f>
        <v>891.92901234567898</v>
      </c>
    </row>
    <row r="15" spans="1:4" x14ac:dyDescent="0.2">
      <c r="A15" s="13"/>
      <c r="B15" s="14"/>
      <c r="C15" s="24"/>
      <c r="D15" s="16"/>
    </row>
    <row r="16" spans="1:4" x14ac:dyDescent="0.2">
      <c r="A16" s="200" t="s">
        <v>38</v>
      </c>
      <c r="B16" s="201"/>
      <c r="C16" s="201"/>
      <c r="D16" s="202"/>
    </row>
    <row r="17" spans="1:4" x14ac:dyDescent="0.2">
      <c r="A17" s="17" t="s">
        <v>10</v>
      </c>
      <c r="B17" s="2" t="s">
        <v>55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58</v>
      </c>
      <c r="C18" s="21">
        <v>0.05</v>
      </c>
      <c r="D18" s="22">
        <f>C18*($D$7+$D$14)</f>
        <v>321.40200617283955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160.70100308641977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192.84120370370371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96.420601851851856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64.280401234567904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38.568240740740748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12.856080246913582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514.24320987654323</v>
      </c>
    </row>
    <row r="26" spans="1:4" x14ac:dyDescent="0.2">
      <c r="A26" s="198" t="s">
        <v>39</v>
      </c>
      <c r="B26" s="199"/>
      <c r="C26" s="27">
        <f>SUM(C18:C25)</f>
        <v>0.21800000000000003</v>
      </c>
      <c r="D26" s="28">
        <f>SUM(D18:D25)</f>
        <v>1401.3127469135804</v>
      </c>
    </row>
    <row r="27" spans="1:4" x14ac:dyDescent="0.2">
      <c r="A27" s="13"/>
      <c r="B27" s="14"/>
      <c r="C27" s="29"/>
      <c r="D27" s="16"/>
    </row>
    <row r="28" spans="1:4" x14ac:dyDescent="0.2">
      <c r="A28" s="200" t="s">
        <v>40</v>
      </c>
      <c r="B28" s="201"/>
      <c r="C28" s="201"/>
      <c r="D28" s="202"/>
    </row>
    <row r="29" spans="1:4" x14ac:dyDescent="0.2">
      <c r="A29" s="17" t="s">
        <v>19</v>
      </c>
      <c r="B29" s="200" t="s">
        <v>55</v>
      </c>
      <c r="C29" s="202"/>
      <c r="D29" s="17" t="s">
        <v>1</v>
      </c>
    </row>
    <row r="30" spans="1:4" x14ac:dyDescent="0.2">
      <c r="A30" s="189" t="s">
        <v>2</v>
      </c>
      <c r="B30" s="30" t="s">
        <v>59</v>
      </c>
      <c r="C30" s="31"/>
      <c r="D30" s="7">
        <f>COMPOSICAO!D20*2*22</f>
        <v>242</v>
      </c>
    </row>
    <row r="31" spans="1:4" x14ac:dyDescent="0.2">
      <c r="A31" s="190"/>
      <c r="B31" s="30" t="s">
        <v>20</v>
      </c>
      <c r="C31" s="31"/>
      <c r="D31" s="7">
        <f>D6*COMPOSICAO!D21</f>
        <v>332.16666666666669</v>
      </c>
    </row>
    <row r="32" spans="1:4" x14ac:dyDescent="0.2">
      <c r="A32" s="191"/>
      <c r="B32" s="106" t="s">
        <v>21</v>
      </c>
      <c r="C32" s="107"/>
      <c r="D32" s="39">
        <f>IF(D30-D31&gt;0,D30-D31,0)</f>
        <v>0</v>
      </c>
    </row>
    <row r="33" spans="1:4" x14ac:dyDescent="0.2">
      <c r="A33" s="189" t="s">
        <v>3</v>
      </c>
      <c r="B33" s="30" t="s">
        <v>60</v>
      </c>
      <c r="D33" s="7">
        <f>COMPOSICAO!D23*22</f>
        <v>814</v>
      </c>
    </row>
    <row r="34" spans="1:4" x14ac:dyDescent="0.2">
      <c r="A34" s="190"/>
      <c r="B34" s="30" t="s">
        <v>123</v>
      </c>
      <c r="C34" s="129" cm="1">
        <f t="array" ref="C34">_xlfn.IFS(D6&lt;2407,COMPOSICAO!D25,D6&lt;4073.39,COMPOSICAO!D26,D6&lt;5924.92,COMPOSICAO!D27,D6&lt;7406.17,COMPOSICAO!D28,D6&lt;9072.58,COMPOSICAO!D29,D6&gt;9072.59,COMPOSICAO!D30)</f>
        <v>5.62E-2</v>
      </c>
      <c r="D34" s="7">
        <f>D33*C34</f>
        <v>45.7468</v>
      </c>
    </row>
    <row r="35" spans="1:4" x14ac:dyDescent="0.2">
      <c r="A35" s="191"/>
      <c r="B35" s="106" t="s">
        <v>124</v>
      </c>
      <c r="C35" s="108"/>
      <c r="D35" s="39">
        <f>D33-D34</f>
        <v>768.25319999999999</v>
      </c>
    </row>
    <row r="36" spans="1:4" x14ac:dyDescent="0.2">
      <c r="A36" s="4" t="s">
        <v>4</v>
      </c>
      <c r="B36" s="30" t="s">
        <v>109</v>
      </c>
      <c r="C36" s="31"/>
      <c r="D36" s="206">
        <f>COMPOSICAO!D31</f>
        <v>184.85</v>
      </c>
    </row>
    <row r="37" spans="1:4" x14ac:dyDescent="0.2">
      <c r="A37" s="9" t="s">
        <v>41</v>
      </c>
      <c r="B37" s="10"/>
      <c r="C37" s="11"/>
      <c r="D37" s="12">
        <f>SUM(D32,D35,D36)</f>
        <v>953.10320000000002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61</v>
      </c>
      <c r="C39" s="33"/>
      <c r="D39" s="17" t="s">
        <v>1</v>
      </c>
    </row>
    <row r="40" spans="1:4" x14ac:dyDescent="0.2">
      <c r="A40" s="4" t="s">
        <v>9</v>
      </c>
      <c r="B40" s="30" t="s">
        <v>62</v>
      </c>
      <c r="C40" s="34"/>
      <c r="D40" s="8">
        <f>D14</f>
        <v>891.92901234567898</v>
      </c>
    </row>
    <row r="41" spans="1:4" x14ac:dyDescent="0.2">
      <c r="A41" s="4" t="s">
        <v>10</v>
      </c>
      <c r="B41" s="30" t="s">
        <v>63</v>
      </c>
      <c r="C41" s="34"/>
      <c r="D41" s="8">
        <f>D26</f>
        <v>1401.3127469135804</v>
      </c>
    </row>
    <row r="42" spans="1:4" x14ac:dyDescent="0.2">
      <c r="A42" s="4" t="s">
        <v>19</v>
      </c>
      <c r="B42" s="30" t="s">
        <v>64</v>
      </c>
      <c r="C42" s="34"/>
      <c r="D42" s="8">
        <f>D37</f>
        <v>953.10320000000002</v>
      </c>
    </row>
    <row r="43" spans="1:4" x14ac:dyDescent="0.2">
      <c r="A43" s="184" t="s">
        <v>42</v>
      </c>
      <c r="B43" s="195"/>
      <c r="C43" s="35"/>
      <c r="D43" s="12">
        <f>SUM(D40:D42)</f>
        <v>3246.3449592592592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43</v>
      </c>
      <c r="B45" s="179"/>
      <c r="C45" s="179"/>
      <c r="D45" s="180"/>
    </row>
    <row r="46" spans="1:4" x14ac:dyDescent="0.2">
      <c r="A46" s="17">
        <v>3</v>
      </c>
      <c r="B46" s="2" t="s">
        <v>55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23.06712962962963</v>
      </c>
    </row>
    <row r="48" spans="1:4" x14ac:dyDescent="0.2">
      <c r="A48" s="4" t="s">
        <v>3</v>
      </c>
      <c r="B48" s="30" t="s">
        <v>65</v>
      </c>
      <c r="C48" s="37">
        <f>COMPOSICAO!D35</f>
        <v>3.3333333333333332E-4</v>
      </c>
      <c r="D48" s="22">
        <f>C48*$D$7</f>
        <v>1.8453703703703703</v>
      </c>
    </row>
    <row r="49" spans="1:4" x14ac:dyDescent="0.2">
      <c r="A49" s="19" t="s">
        <v>4</v>
      </c>
      <c r="B49" s="20" t="s">
        <v>66</v>
      </c>
      <c r="C49" s="37">
        <f>COMPOSICAO!D36</f>
        <v>3.4399999999999993E-2</v>
      </c>
      <c r="D49" s="22">
        <f t="shared" ref="D49:D52" si="1">C49*$D$7</f>
        <v>190.4422222222222</v>
      </c>
    </row>
    <row r="50" spans="1:4" x14ac:dyDescent="0.2">
      <c r="A50" s="4" t="s">
        <v>5</v>
      </c>
      <c r="B50" s="30" t="s">
        <v>67</v>
      </c>
      <c r="C50" s="37">
        <f>COMPOSICAO!D37</f>
        <v>1.2444444444444444E-2</v>
      </c>
      <c r="D50" s="22">
        <f t="shared" si="1"/>
        <v>68.893827160493828</v>
      </c>
    </row>
    <row r="51" spans="1:4" x14ac:dyDescent="0.2">
      <c r="A51" s="4" t="s">
        <v>6</v>
      </c>
      <c r="B51" s="30" t="s">
        <v>68</v>
      </c>
      <c r="C51" s="37">
        <f>COMPOSICAO!D38</f>
        <v>4.5631999999999999E-3</v>
      </c>
      <c r="D51" s="22">
        <f t="shared" si="1"/>
        <v>25.262382222222222</v>
      </c>
    </row>
    <row r="52" spans="1:4" x14ac:dyDescent="0.2">
      <c r="A52" s="4" t="s">
        <v>7</v>
      </c>
      <c r="B52" s="30" t="s">
        <v>69</v>
      </c>
      <c r="C52" s="37">
        <f>COMPOSICAO!D39</f>
        <v>3.9680000000000005E-4</v>
      </c>
      <c r="D52" s="22">
        <f t="shared" si="1"/>
        <v>2.1967288888888894</v>
      </c>
    </row>
    <row r="53" spans="1:4" x14ac:dyDescent="0.2">
      <c r="A53" s="196" t="s">
        <v>44</v>
      </c>
      <c r="B53" s="197"/>
      <c r="C53" s="38">
        <f>SUM(C47:C52)</f>
        <v>5.6304444444444435E-2</v>
      </c>
      <c r="D53" s="39">
        <f>SUM(D47:D52)</f>
        <v>311.70766049382718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45</v>
      </c>
      <c r="B55" s="179"/>
      <c r="C55" s="179"/>
      <c r="D55" s="180"/>
    </row>
    <row r="56" spans="1:4" x14ac:dyDescent="0.2">
      <c r="A56" s="17">
        <v>4</v>
      </c>
      <c r="B56" s="2" t="s">
        <v>55</v>
      </c>
      <c r="C56" s="36" t="s">
        <v>0</v>
      </c>
      <c r="D56" s="17" t="s">
        <v>1</v>
      </c>
    </row>
    <row r="57" spans="1:4" x14ac:dyDescent="0.2">
      <c r="A57" s="196" t="s">
        <v>46</v>
      </c>
      <c r="B57" s="197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47</v>
      </c>
      <c r="B59" s="179"/>
      <c r="C59" s="179"/>
      <c r="D59" s="180"/>
    </row>
    <row r="60" spans="1:4" x14ac:dyDescent="0.2">
      <c r="A60" s="17">
        <v>5</v>
      </c>
      <c r="B60" s="43" t="s">
        <v>55</v>
      </c>
      <c r="C60" s="44"/>
      <c r="D60" s="45" t="s">
        <v>1</v>
      </c>
    </row>
    <row r="61" spans="1:4" x14ac:dyDescent="0.2">
      <c r="A61" s="9" t="s">
        <v>48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49</v>
      </c>
      <c r="B63" s="179"/>
      <c r="C63" s="179"/>
      <c r="D63" s="180"/>
    </row>
    <row r="64" spans="1:4" x14ac:dyDescent="0.2">
      <c r="A64" s="17">
        <v>6</v>
      </c>
      <c r="B64" s="2" t="s">
        <v>55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70</v>
      </c>
      <c r="C65" s="53">
        <f>COMPOSICAO!D44</f>
        <v>0.05</v>
      </c>
      <c r="D65" s="12">
        <f>C65*$D$81</f>
        <v>454.70818654320988</v>
      </c>
    </row>
    <row r="66" spans="1:4" x14ac:dyDescent="0.2">
      <c r="A66" s="51" t="s">
        <v>3</v>
      </c>
      <c r="B66" s="52" t="s">
        <v>71</v>
      </c>
      <c r="C66" s="53">
        <f>COMPOSICAO!D45</f>
        <v>0.1</v>
      </c>
      <c r="D66" s="12">
        <f>C66*($D$81+$D$65)</f>
        <v>954.88719174074072</v>
      </c>
    </row>
    <row r="67" spans="1:4" x14ac:dyDescent="0.2">
      <c r="A67" s="51" t="s">
        <v>4</v>
      </c>
      <c r="B67" s="52" t="s">
        <v>72</v>
      </c>
      <c r="C67" s="53">
        <f>COMPOSICAO!D46</f>
        <v>9.2499999999999999E-2</v>
      </c>
      <c r="D67" s="12">
        <f>((D65+D66+D81)/(1-C67))-(D65+D66+D81)</f>
        <v>1070.6310937699218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75.233536318967438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347.23170608754202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231.48780405836138</v>
      </c>
    </row>
    <row r="71" spans="1:4" x14ac:dyDescent="0.2">
      <c r="A71" s="4" t="s">
        <v>29</v>
      </c>
      <c r="B71" s="131" t="s">
        <v>125</v>
      </c>
      <c r="C71" s="37">
        <f>COMPOSICAO!D50</f>
        <v>3.5999999999999997E-2</v>
      </c>
      <c r="D71" s="12">
        <f t="shared" si="2"/>
        <v>416.67804730505043</v>
      </c>
    </row>
    <row r="72" spans="1:4" x14ac:dyDescent="0.2">
      <c r="A72" s="184" t="s">
        <v>50</v>
      </c>
      <c r="B72" s="185"/>
      <c r="C72" s="55">
        <f>SUM(C65:C67)</f>
        <v>0.24250000000000002</v>
      </c>
      <c r="D72" s="12">
        <f>SUM(D65:D67)</f>
        <v>2480.2264720538724</v>
      </c>
    </row>
    <row r="73" spans="1:4" x14ac:dyDescent="0.2">
      <c r="A73" s="13"/>
      <c r="B73" s="14"/>
      <c r="C73" s="15"/>
      <c r="D73" s="16"/>
    </row>
    <row r="74" spans="1:4" x14ac:dyDescent="0.2">
      <c r="A74" s="192" t="s">
        <v>51</v>
      </c>
      <c r="B74" s="193"/>
      <c r="C74" s="193"/>
      <c r="D74" s="194"/>
    </row>
    <row r="75" spans="1:4" x14ac:dyDescent="0.2">
      <c r="A75" s="26" t="s">
        <v>52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73</v>
      </c>
      <c r="C76" s="58"/>
      <c r="D76" s="8">
        <f>D7</f>
        <v>5536.1111111111113</v>
      </c>
    </row>
    <row r="77" spans="1:4" x14ac:dyDescent="0.2">
      <c r="A77" s="4">
        <v>2</v>
      </c>
      <c r="B77" s="46" t="s">
        <v>74</v>
      </c>
      <c r="C77" s="58"/>
      <c r="D77" s="8">
        <f>D43</f>
        <v>3246.3449592592592</v>
      </c>
    </row>
    <row r="78" spans="1:4" x14ac:dyDescent="0.2">
      <c r="A78" s="4">
        <v>3</v>
      </c>
      <c r="B78" s="46" t="s">
        <v>75</v>
      </c>
      <c r="C78" s="58"/>
      <c r="D78" s="8">
        <f>D53</f>
        <v>311.70766049382718</v>
      </c>
    </row>
    <row r="79" spans="1:4" x14ac:dyDescent="0.2">
      <c r="A79" s="4">
        <v>4</v>
      </c>
      <c r="B79" s="46" t="s">
        <v>76</v>
      </c>
      <c r="C79" s="58"/>
      <c r="D79" s="8">
        <v>0</v>
      </c>
    </row>
    <row r="80" spans="1:4" x14ac:dyDescent="0.2">
      <c r="A80" s="4">
        <v>5</v>
      </c>
      <c r="B80" s="46" t="s">
        <v>77</v>
      </c>
      <c r="C80" s="58"/>
      <c r="D80" s="8">
        <v>0</v>
      </c>
    </row>
    <row r="81" spans="1:4" x14ac:dyDescent="0.2">
      <c r="A81" s="59" t="s">
        <v>53</v>
      </c>
      <c r="B81" s="10"/>
      <c r="C81" s="11"/>
      <c r="D81" s="12">
        <f>SUM(D76:D80)</f>
        <v>9094.1637308641966</v>
      </c>
    </row>
    <row r="82" spans="1:4" x14ac:dyDescent="0.2">
      <c r="A82" s="4">
        <v>6</v>
      </c>
      <c r="B82" s="46" t="s">
        <v>78</v>
      </c>
      <c r="C82" s="58"/>
      <c r="D82" s="8">
        <f>D72</f>
        <v>2480.2264720538724</v>
      </c>
    </row>
    <row r="83" spans="1:4" x14ac:dyDescent="0.2">
      <c r="A83" s="184" t="s">
        <v>54</v>
      </c>
      <c r="B83" s="195"/>
      <c r="C83" s="185"/>
      <c r="D83" s="60">
        <f>SUM(D81:D82)</f>
        <v>11574.390202918068</v>
      </c>
    </row>
    <row r="84" spans="1:4" x14ac:dyDescent="0.2">
      <c r="C84" s="133" t="s">
        <v>129</v>
      </c>
      <c r="D84" s="134">
        <f>ROUNDUP(D83/D76,2)</f>
        <v>2.0999999999999996</v>
      </c>
    </row>
    <row r="85" spans="1:4" x14ac:dyDescent="0.2"/>
    <row r="86" spans="1:4" hidden="1" x14ac:dyDescent="0.2">
      <c r="D86" s="136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8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46B854-12FB-45C7-A9CC-1A6116F52A12}">
  <sheetPr codeName="Planilha3"/>
  <dimension ref="A1:D86"/>
  <sheetViews>
    <sheetView tabSelected="1" zoomScaleNormal="100" workbookViewId="0">
      <selection activeCell="F44" sqref="F44:F45"/>
    </sheetView>
  </sheetViews>
  <sheetFormatPr defaultColWidth="0" defaultRowHeight="12" zeroHeight="1" x14ac:dyDescent="0.2"/>
  <cols>
    <col min="1" max="1" width="5.85546875" style="132" customWidth="1"/>
    <col min="2" max="2" width="83.28515625" style="132" customWidth="1"/>
    <col min="3" max="3" width="12.42578125" style="132" customWidth="1"/>
    <col min="4" max="4" width="15.42578125" style="132" customWidth="1"/>
    <col min="5" max="5" width="9.140625" style="132" hidden="1" customWidth="1"/>
    <col min="6" max="16384" width="9.140625" style="132" hidden="1"/>
  </cols>
  <sheetData>
    <row r="1" spans="1:4" ht="12.75" thickBot="1" x14ac:dyDescent="0.25">
      <c r="A1" s="186" t="str">
        <f>PERFIS!C3</f>
        <v>Técnico de suporte ao usuário de tecnologia da informação Júnior</v>
      </c>
      <c r="B1" s="187"/>
      <c r="C1" s="187"/>
      <c r="D1" s="188"/>
    </row>
    <row r="2" spans="1:4" x14ac:dyDescent="0.2">
      <c r="A2" s="135"/>
      <c r="B2" s="135"/>
      <c r="C2" s="135"/>
      <c r="D2" s="135"/>
    </row>
    <row r="3" spans="1:4" x14ac:dyDescent="0.2">
      <c r="A3" s="175" t="s">
        <v>33</v>
      </c>
      <c r="B3" s="176"/>
      <c r="C3" s="176"/>
      <c r="D3" s="177"/>
    </row>
    <row r="4" spans="1:4" x14ac:dyDescent="0.2">
      <c r="A4" s="178" t="s">
        <v>34</v>
      </c>
      <c r="B4" s="179"/>
      <c r="C4" s="179"/>
      <c r="D4" s="180"/>
    </row>
    <row r="5" spans="1:4" x14ac:dyDescent="0.2">
      <c r="A5" s="1">
        <v>1</v>
      </c>
      <c r="B5" s="2" t="s">
        <v>55</v>
      </c>
      <c r="C5" s="3"/>
      <c r="D5" s="1" t="s">
        <v>1</v>
      </c>
    </row>
    <row r="6" spans="1:4" x14ac:dyDescent="0.2">
      <c r="A6" s="4" t="s">
        <v>2</v>
      </c>
      <c r="B6" s="5" t="s">
        <v>56</v>
      </c>
      <c r="C6" s="6">
        <v>1</v>
      </c>
      <c r="D6" s="7">
        <f>_xlfn.XLOOKUP(A1,PERFIS!C3:C37,PERFIS!D3:D37)</f>
        <v>1800</v>
      </c>
    </row>
    <row r="7" spans="1:4" x14ac:dyDescent="0.2">
      <c r="A7" s="9" t="s">
        <v>35</v>
      </c>
      <c r="B7" s="10"/>
      <c r="C7" s="11"/>
      <c r="D7" s="12">
        <f>SUM(D6)</f>
        <v>1800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36</v>
      </c>
      <c r="B9" s="179"/>
      <c r="C9" s="179"/>
      <c r="D9" s="180"/>
    </row>
    <row r="10" spans="1:4" x14ac:dyDescent="0.2">
      <c r="A10" s="181" t="s">
        <v>132</v>
      </c>
      <c r="B10" s="182"/>
      <c r="C10" s="182"/>
      <c r="D10" s="183"/>
    </row>
    <row r="11" spans="1:4" x14ac:dyDescent="0.2">
      <c r="A11" s="17" t="s">
        <v>9</v>
      </c>
      <c r="B11" s="2" t="s">
        <v>55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57</v>
      </c>
      <c r="C12" s="21">
        <f>COMPOSICAO!D3</f>
        <v>8.3333333333333329E-2</v>
      </c>
      <c r="D12" s="22">
        <f>C12*$D$7</f>
        <v>150</v>
      </c>
    </row>
    <row r="13" spans="1:4" x14ac:dyDescent="0.2">
      <c r="A13" s="19" t="s">
        <v>3</v>
      </c>
      <c r="B13" s="20" t="s">
        <v>127</v>
      </c>
      <c r="C13" s="21">
        <f>COMPOSICAO!D4</f>
        <v>7.7777777777777779E-2</v>
      </c>
      <c r="D13" s="22">
        <f>C13*$D$7</f>
        <v>140</v>
      </c>
    </row>
    <row r="14" spans="1:4" x14ac:dyDescent="0.2">
      <c r="A14" s="184" t="s">
        <v>133</v>
      </c>
      <c r="B14" s="185"/>
      <c r="C14" s="23">
        <f>SUM(C12:C13)</f>
        <v>0.16111111111111109</v>
      </c>
      <c r="D14" s="12">
        <f>SUM(D12:D13)</f>
        <v>290</v>
      </c>
    </row>
    <row r="15" spans="1:4" x14ac:dyDescent="0.2">
      <c r="A15" s="13"/>
      <c r="B15" s="14"/>
      <c r="C15" s="24"/>
      <c r="D15" s="16"/>
    </row>
    <row r="16" spans="1:4" x14ac:dyDescent="0.2">
      <c r="A16" s="172" t="s">
        <v>38</v>
      </c>
      <c r="B16" s="173"/>
      <c r="C16" s="173"/>
      <c r="D16" s="174"/>
    </row>
    <row r="17" spans="1:4" x14ac:dyDescent="0.2">
      <c r="A17" s="17" t="s">
        <v>10</v>
      </c>
      <c r="B17" s="2" t="s">
        <v>55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58</v>
      </c>
      <c r="C18" s="21">
        <v>0.05</v>
      </c>
      <c r="D18" s="22">
        <f>C18*($D$7+$D$14)</f>
        <v>104.5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52.25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62.699999999999996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31.349999999999998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20.900000000000002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12.540000000000001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4.18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167.20000000000002</v>
      </c>
    </row>
    <row r="26" spans="1:4" x14ac:dyDescent="0.2">
      <c r="A26" s="198" t="s">
        <v>39</v>
      </c>
      <c r="B26" s="199"/>
      <c r="C26" s="27">
        <f>SUM(C18:C25)</f>
        <v>0.21800000000000003</v>
      </c>
      <c r="D26" s="28">
        <f>SUM(D18:D25)</f>
        <v>455.62</v>
      </c>
    </row>
    <row r="27" spans="1:4" x14ac:dyDescent="0.2">
      <c r="A27" s="13"/>
      <c r="B27" s="14"/>
      <c r="C27" s="29"/>
      <c r="D27" s="16"/>
    </row>
    <row r="28" spans="1:4" x14ac:dyDescent="0.2">
      <c r="A28" s="200" t="s">
        <v>40</v>
      </c>
      <c r="B28" s="201"/>
      <c r="C28" s="201"/>
      <c r="D28" s="202"/>
    </row>
    <row r="29" spans="1:4" x14ac:dyDescent="0.2">
      <c r="A29" s="17" t="s">
        <v>19</v>
      </c>
      <c r="B29" s="200" t="s">
        <v>55</v>
      </c>
      <c r="C29" s="202"/>
      <c r="D29" s="17" t="s">
        <v>1</v>
      </c>
    </row>
    <row r="30" spans="1:4" x14ac:dyDescent="0.2">
      <c r="A30" s="189" t="s">
        <v>2</v>
      </c>
      <c r="B30" s="30" t="s">
        <v>59</v>
      </c>
      <c r="C30" s="31"/>
      <c r="D30" s="7">
        <f>COMPOSICAO!D20*2*22</f>
        <v>242</v>
      </c>
    </row>
    <row r="31" spans="1:4" x14ac:dyDescent="0.2">
      <c r="A31" s="190"/>
      <c r="B31" s="30" t="s">
        <v>20</v>
      </c>
      <c r="C31" s="31"/>
      <c r="D31" s="7">
        <f>D6*COMPOSICAO!D21</f>
        <v>108</v>
      </c>
    </row>
    <row r="32" spans="1:4" x14ac:dyDescent="0.2">
      <c r="A32" s="191"/>
      <c r="B32" s="106" t="s">
        <v>21</v>
      </c>
      <c r="C32" s="107"/>
      <c r="D32" s="39">
        <f>IF(D30-D31&gt;0,D30-D31,0)</f>
        <v>134</v>
      </c>
    </row>
    <row r="33" spans="1:4" x14ac:dyDescent="0.2">
      <c r="A33" s="189" t="s">
        <v>3</v>
      </c>
      <c r="B33" s="30" t="s">
        <v>60</v>
      </c>
      <c r="D33" s="7">
        <f>COMPOSICAO!D23*22</f>
        <v>814</v>
      </c>
    </row>
    <row r="34" spans="1:4" x14ac:dyDescent="0.2">
      <c r="A34" s="190"/>
      <c r="B34" s="30" t="s">
        <v>123</v>
      </c>
      <c r="C34" s="129" cm="1">
        <f t="array" ref="C34">_xlfn.IFS(D6&lt;2407,COMPOSICAO!D25,D6&lt;4073.39,COMPOSICAO!D26,D6&lt;5924.92,COMPOSICAO!D27,D6&lt;7406.17,COMPOSICAO!D28,D6&lt;9072.58,COMPOSICAO!D29,D6&gt;9072.59,COMPOSICAO!D30)</f>
        <v>0.05</v>
      </c>
      <c r="D34" s="7">
        <f>D33*C34</f>
        <v>40.700000000000003</v>
      </c>
    </row>
    <row r="35" spans="1:4" x14ac:dyDescent="0.2">
      <c r="A35" s="191"/>
      <c r="B35" s="106" t="s">
        <v>124</v>
      </c>
      <c r="C35" s="108"/>
      <c r="D35" s="39">
        <f>D33-D34</f>
        <v>773.3</v>
      </c>
    </row>
    <row r="36" spans="1:4" x14ac:dyDescent="0.2">
      <c r="A36" s="4" t="s">
        <v>4</v>
      </c>
      <c r="B36" s="30" t="s">
        <v>109</v>
      </c>
      <c r="C36" s="31"/>
      <c r="D36" s="206">
        <f>COMPOSICAO!D31</f>
        <v>184.85</v>
      </c>
    </row>
    <row r="37" spans="1:4" x14ac:dyDescent="0.2">
      <c r="A37" s="9" t="s">
        <v>41</v>
      </c>
      <c r="B37" s="10"/>
      <c r="C37" s="11"/>
      <c r="D37" s="12">
        <f>SUM(D32,D35,D36)</f>
        <v>1092.1499999999999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61</v>
      </c>
      <c r="C39" s="33"/>
      <c r="D39" s="17" t="s">
        <v>1</v>
      </c>
    </row>
    <row r="40" spans="1:4" x14ac:dyDescent="0.2">
      <c r="A40" s="4" t="s">
        <v>9</v>
      </c>
      <c r="B40" s="30" t="s">
        <v>62</v>
      </c>
      <c r="C40" s="34"/>
      <c r="D40" s="8">
        <f>D14</f>
        <v>290</v>
      </c>
    </row>
    <row r="41" spans="1:4" x14ac:dyDescent="0.2">
      <c r="A41" s="4" t="s">
        <v>10</v>
      </c>
      <c r="B41" s="30" t="s">
        <v>63</v>
      </c>
      <c r="C41" s="34"/>
      <c r="D41" s="8">
        <f>D26</f>
        <v>455.62</v>
      </c>
    </row>
    <row r="42" spans="1:4" x14ac:dyDescent="0.2">
      <c r="A42" s="4" t="s">
        <v>19</v>
      </c>
      <c r="B42" s="30" t="s">
        <v>64</v>
      </c>
      <c r="C42" s="34"/>
      <c r="D42" s="8">
        <f>D37</f>
        <v>1092.1499999999999</v>
      </c>
    </row>
    <row r="43" spans="1:4" x14ac:dyDescent="0.2">
      <c r="A43" s="184" t="s">
        <v>42</v>
      </c>
      <c r="B43" s="195"/>
      <c r="C43" s="35"/>
      <c r="D43" s="12">
        <f>SUM(D40:D42)</f>
        <v>1837.77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43</v>
      </c>
      <c r="B45" s="179"/>
      <c r="C45" s="179"/>
      <c r="D45" s="180"/>
    </row>
    <row r="46" spans="1:4" x14ac:dyDescent="0.2">
      <c r="A46" s="17">
        <v>3</v>
      </c>
      <c r="B46" s="2" t="s">
        <v>55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7.5</v>
      </c>
    </row>
    <row r="48" spans="1:4" x14ac:dyDescent="0.2">
      <c r="A48" s="4" t="s">
        <v>3</v>
      </c>
      <c r="B48" s="30" t="s">
        <v>65</v>
      </c>
      <c r="C48" s="37">
        <f>COMPOSICAO!D35</f>
        <v>3.3333333333333332E-4</v>
      </c>
      <c r="D48" s="22">
        <f>C48*$D$7</f>
        <v>0.6</v>
      </c>
    </row>
    <row r="49" spans="1:4" x14ac:dyDescent="0.2">
      <c r="A49" s="19" t="s">
        <v>4</v>
      </c>
      <c r="B49" s="20" t="s">
        <v>66</v>
      </c>
      <c r="C49" s="37">
        <f>COMPOSICAO!D36</f>
        <v>3.4399999999999993E-2</v>
      </c>
      <c r="D49" s="22">
        <f t="shared" ref="D49:D52" si="1">C49*$D$7</f>
        <v>61.919999999999987</v>
      </c>
    </row>
    <row r="50" spans="1:4" x14ac:dyDescent="0.2">
      <c r="A50" s="4" t="s">
        <v>5</v>
      </c>
      <c r="B50" s="30" t="s">
        <v>67</v>
      </c>
      <c r="C50" s="37">
        <f>COMPOSICAO!D37</f>
        <v>1.2444444444444444E-2</v>
      </c>
      <c r="D50" s="22">
        <f t="shared" si="1"/>
        <v>22.4</v>
      </c>
    </row>
    <row r="51" spans="1:4" x14ac:dyDescent="0.2">
      <c r="A51" s="4" t="s">
        <v>6</v>
      </c>
      <c r="B51" s="30" t="s">
        <v>68</v>
      </c>
      <c r="C51" s="37">
        <f>COMPOSICAO!D38</f>
        <v>4.5631999999999999E-3</v>
      </c>
      <c r="D51" s="22">
        <f t="shared" si="1"/>
        <v>8.2137600000000006</v>
      </c>
    </row>
    <row r="52" spans="1:4" x14ac:dyDescent="0.2">
      <c r="A52" s="4" t="s">
        <v>7</v>
      </c>
      <c r="B52" s="30" t="s">
        <v>69</v>
      </c>
      <c r="C52" s="37">
        <f>COMPOSICAO!D39</f>
        <v>3.9680000000000005E-4</v>
      </c>
      <c r="D52" s="22">
        <f t="shared" si="1"/>
        <v>0.7142400000000001</v>
      </c>
    </row>
    <row r="53" spans="1:4" x14ac:dyDescent="0.2">
      <c r="A53" s="196" t="s">
        <v>44</v>
      </c>
      <c r="B53" s="197"/>
      <c r="C53" s="38">
        <f>SUM(C47:C52)</f>
        <v>5.6304444444444435E-2</v>
      </c>
      <c r="D53" s="39">
        <f>SUM(D47:D52)</f>
        <v>101.348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45</v>
      </c>
      <c r="B55" s="179"/>
      <c r="C55" s="179"/>
      <c r="D55" s="180"/>
    </row>
    <row r="56" spans="1:4" x14ac:dyDescent="0.2">
      <c r="A56" s="17">
        <v>4</v>
      </c>
      <c r="B56" s="2" t="s">
        <v>55</v>
      </c>
      <c r="C56" s="36" t="s">
        <v>0</v>
      </c>
      <c r="D56" s="17" t="s">
        <v>1</v>
      </c>
    </row>
    <row r="57" spans="1:4" x14ac:dyDescent="0.2">
      <c r="A57" s="196" t="s">
        <v>46</v>
      </c>
      <c r="B57" s="197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47</v>
      </c>
      <c r="B59" s="179"/>
      <c r="C59" s="179"/>
      <c r="D59" s="180"/>
    </row>
    <row r="60" spans="1:4" x14ac:dyDescent="0.2">
      <c r="A60" s="17">
        <v>5</v>
      </c>
      <c r="B60" s="43" t="s">
        <v>55</v>
      </c>
      <c r="C60" s="44"/>
      <c r="D60" s="45" t="s">
        <v>1</v>
      </c>
    </row>
    <row r="61" spans="1:4" x14ac:dyDescent="0.2">
      <c r="A61" s="9" t="s">
        <v>48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49</v>
      </c>
      <c r="B63" s="179"/>
      <c r="C63" s="179"/>
      <c r="D63" s="180"/>
    </row>
    <row r="64" spans="1:4" x14ac:dyDescent="0.2">
      <c r="A64" s="17">
        <v>6</v>
      </c>
      <c r="B64" s="2" t="s">
        <v>55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70</v>
      </c>
      <c r="C65" s="53">
        <f>COMPOSICAO!D44</f>
        <v>0.05</v>
      </c>
      <c r="D65" s="12">
        <f>C65*$D$81</f>
        <v>186.95590000000001</v>
      </c>
    </row>
    <row r="66" spans="1:4" x14ac:dyDescent="0.2">
      <c r="A66" s="51" t="s">
        <v>3</v>
      </c>
      <c r="B66" s="52" t="s">
        <v>71</v>
      </c>
      <c r="C66" s="53">
        <f>COMPOSICAO!D45</f>
        <v>0.1</v>
      </c>
      <c r="D66" s="12">
        <f>C66*($D$81+$D$65)</f>
        <v>392.60739000000001</v>
      </c>
    </row>
    <row r="67" spans="1:4" x14ac:dyDescent="0.2">
      <c r="A67" s="51" t="s">
        <v>4</v>
      </c>
      <c r="B67" s="52" t="s">
        <v>72</v>
      </c>
      <c r="C67" s="53">
        <f>COMPOSICAO!D46</f>
        <v>9.2499999999999999E-2</v>
      </c>
      <c r="D67" s="12">
        <f>((D65+D66+D81)/(1-C67))-(D65+D66+D81)</f>
        <v>440.19616454545485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30.932703454545454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142.76632363636364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95.177549090909096</v>
      </c>
    </row>
    <row r="71" spans="1:4" x14ac:dyDescent="0.2">
      <c r="A71" s="4" t="s">
        <v>29</v>
      </c>
      <c r="B71" s="131" t="s">
        <v>125</v>
      </c>
      <c r="C71" s="37">
        <f>COMPOSICAO!D50</f>
        <v>3.5999999999999997E-2</v>
      </c>
      <c r="D71" s="12">
        <f t="shared" si="2"/>
        <v>171.31958836363634</v>
      </c>
    </row>
    <row r="72" spans="1:4" x14ac:dyDescent="0.2">
      <c r="A72" s="184" t="s">
        <v>50</v>
      </c>
      <c r="B72" s="185"/>
      <c r="C72" s="55">
        <f>SUM(C65:C67)</f>
        <v>0.24250000000000002</v>
      </c>
      <c r="D72" s="12">
        <f>SUM(D65:D67)</f>
        <v>1019.7594545454549</v>
      </c>
    </row>
    <row r="73" spans="1:4" x14ac:dyDescent="0.2">
      <c r="A73" s="13"/>
      <c r="B73" s="14"/>
      <c r="C73" s="15"/>
      <c r="D73" s="16"/>
    </row>
    <row r="74" spans="1:4" x14ac:dyDescent="0.2">
      <c r="A74" s="192" t="s">
        <v>51</v>
      </c>
      <c r="B74" s="193"/>
      <c r="C74" s="193"/>
      <c r="D74" s="194"/>
    </row>
    <row r="75" spans="1:4" x14ac:dyDescent="0.2">
      <c r="A75" s="26" t="s">
        <v>52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73</v>
      </c>
      <c r="C76" s="58"/>
      <c r="D76" s="8">
        <f>D7</f>
        <v>1800</v>
      </c>
    </row>
    <row r="77" spans="1:4" x14ac:dyDescent="0.2">
      <c r="A77" s="4">
        <v>2</v>
      </c>
      <c r="B77" s="46" t="s">
        <v>74</v>
      </c>
      <c r="C77" s="58"/>
      <c r="D77" s="8">
        <f>D43</f>
        <v>1837.77</v>
      </c>
    </row>
    <row r="78" spans="1:4" x14ac:dyDescent="0.2">
      <c r="A78" s="4">
        <v>3</v>
      </c>
      <c r="B78" s="46" t="s">
        <v>75</v>
      </c>
      <c r="C78" s="58"/>
      <c r="D78" s="8">
        <f>D53</f>
        <v>101.348</v>
      </c>
    </row>
    <row r="79" spans="1:4" x14ac:dyDescent="0.2">
      <c r="A79" s="4">
        <v>4</v>
      </c>
      <c r="B79" s="46" t="s">
        <v>76</v>
      </c>
      <c r="C79" s="58"/>
      <c r="D79" s="8">
        <v>0</v>
      </c>
    </row>
    <row r="80" spans="1:4" x14ac:dyDescent="0.2">
      <c r="A80" s="4">
        <v>5</v>
      </c>
      <c r="B80" s="46" t="s">
        <v>77</v>
      </c>
      <c r="C80" s="58"/>
      <c r="D80" s="8">
        <v>0</v>
      </c>
    </row>
    <row r="81" spans="1:4" x14ac:dyDescent="0.2">
      <c r="A81" s="59" t="s">
        <v>53</v>
      </c>
      <c r="B81" s="10"/>
      <c r="C81" s="11"/>
      <c r="D81" s="12">
        <f>SUM(D76:D80)</f>
        <v>3739.1179999999999</v>
      </c>
    </row>
    <row r="82" spans="1:4" x14ac:dyDescent="0.2">
      <c r="A82" s="4">
        <v>6</v>
      </c>
      <c r="B82" s="46" t="s">
        <v>78</v>
      </c>
      <c r="C82" s="58"/>
      <c r="D82" s="8">
        <f>D72</f>
        <v>1019.7594545454549</v>
      </c>
    </row>
    <row r="83" spans="1:4" x14ac:dyDescent="0.2">
      <c r="A83" s="184" t="s">
        <v>54</v>
      </c>
      <c r="B83" s="195"/>
      <c r="C83" s="185"/>
      <c r="D83" s="60">
        <f>SUM(D81:D82)</f>
        <v>4758.8774545454544</v>
      </c>
    </row>
    <row r="84" spans="1:4" x14ac:dyDescent="0.2">
      <c r="C84" s="133" t="s">
        <v>129</v>
      </c>
      <c r="D84" s="134">
        <f>ROUNDUP(D83/D76,2)</f>
        <v>2.65</v>
      </c>
    </row>
    <row r="85" spans="1:4" x14ac:dyDescent="0.2"/>
    <row r="86" spans="1:4" hidden="1" x14ac:dyDescent="0.2">
      <c r="D86" s="136"/>
    </row>
  </sheetData>
  <mergeCells count="22">
    <mergeCell ref="A1:D1"/>
    <mergeCell ref="A30:A32"/>
    <mergeCell ref="A72:B72"/>
    <mergeCell ref="A74:D74"/>
    <mergeCell ref="A83:C83"/>
    <mergeCell ref="A55:D55"/>
    <mergeCell ref="A57:B57"/>
    <mergeCell ref="A59:D59"/>
    <mergeCell ref="A63:D63"/>
    <mergeCell ref="A26:B26"/>
    <mergeCell ref="A28:D28"/>
    <mergeCell ref="B29:C29"/>
    <mergeCell ref="A43:B43"/>
    <mergeCell ref="A45:D45"/>
    <mergeCell ref="A53:B53"/>
    <mergeCell ref="A33:A35"/>
    <mergeCell ref="A16:D16"/>
    <mergeCell ref="A3:D3"/>
    <mergeCell ref="A4:D4"/>
    <mergeCell ref="A9:D9"/>
    <mergeCell ref="A10:D10"/>
    <mergeCell ref="A14:B14"/>
  </mergeCells>
  <pageMargins left="0.511811024" right="0.511811024" top="0.78740157499999996" bottom="0.78740157499999996" header="0.31496062000000002" footer="0.3149606200000000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E7A33-F58D-4D6C-85E9-9D62B44DA606}">
  <sheetPr codeName="Planilha44"/>
  <dimension ref="A1:D86"/>
  <sheetViews>
    <sheetView zoomScaleNormal="100" workbookViewId="0">
      <selection activeCell="F44" sqref="F44:F45"/>
    </sheetView>
  </sheetViews>
  <sheetFormatPr defaultColWidth="0" defaultRowHeight="12" zeroHeight="1" x14ac:dyDescent="0.2"/>
  <cols>
    <col min="1" max="1" width="5.85546875" style="132" customWidth="1"/>
    <col min="2" max="2" width="83.28515625" style="132" customWidth="1"/>
    <col min="3" max="3" width="12.42578125" style="132" customWidth="1"/>
    <col min="4" max="4" width="15.42578125" style="132" customWidth="1"/>
    <col min="5" max="5" width="9.140625" style="132" hidden="1" customWidth="1"/>
    <col min="6" max="16384" width="9.140625" style="132" hidden="1"/>
  </cols>
  <sheetData>
    <row r="1" spans="1:4" ht="12.75" thickBot="1" x14ac:dyDescent="0.25">
      <c r="A1" s="186" t="str">
        <f>PERFIS!C30</f>
        <v>Analista de sistemas de automação - Pleno</v>
      </c>
      <c r="B1" s="187"/>
      <c r="C1" s="187"/>
      <c r="D1" s="188"/>
    </row>
    <row r="2" spans="1:4" x14ac:dyDescent="0.2">
      <c r="A2" s="135"/>
      <c r="B2" s="135"/>
      <c r="C2" s="135"/>
      <c r="D2" s="135"/>
    </row>
    <row r="3" spans="1:4" x14ac:dyDescent="0.2">
      <c r="A3" s="175" t="s">
        <v>33</v>
      </c>
      <c r="B3" s="176"/>
      <c r="C3" s="176"/>
      <c r="D3" s="177"/>
    </row>
    <row r="4" spans="1:4" x14ac:dyDescent="0.2">
      <c r="A4" s="178" t="s">
        <v>34</v>
      </c>
      <c r="B4" s="179"/>
      <c r="C4" s="179"/>
      <c r="D4" s="180"/>
    </row>
    <row r="5" spans="1:4" x14ac:dyDescent="0.2">
      <c r="A5" s="1">
        <v>1</v>
      </c>
      <c r="B5" s="2" t="s">
        <v>55</v>
      </c>
      <c r="C5" s="3"/>
      <c r="D5" s="1" t="s">
        <v>1</v>
      </c>
    </row>
    <row r="6" spans="1:4" x14ac:dyDescent="0.2">
      <c r="A6" s="4" t="s">
        <v>2</v>
      </c>
      <c r="B6" s="5" t="s">
        <v>56</v>
      </c>
      <c r="C6" s="6">
        <v>1</v>
      </c>
      <c r="D6" s="7">
        <f>_xlfn.XLOOKUP(A1,PERFIS!C3:C37,PERFIS!D3:D37)</f>
        <v>8755.2000000000007</v>
      </c>
    </row>
    <row r="7" spans="1:4" x14ac:dyDescent="0.2">
      <c r="A7" s="9" t="s">
        <v>35</v>
      </c>
      <c r="B7" s="10"/>
      <c r="C7" s="11"/>
      <c r="D7" s="12">
        <f>SUM(D6)</f>
        <v>8755.2000000000007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36</v>
      </c>
      <c r="B9" s="179"/>
      <c r="C9" s="179"/>
      <c r="D9" s="180"/>
    </row>
    <row r="10" spans="1:4" x14ac:dyDescent="0.2">
      <c r="A10" s="181" t="s">
        <v>132</v>
      </c>
      <c r="B10" s="182"/>
      <c r="C10" s="182"/>
      <c r="D10" s="183"/>
    </row>
    <row r="11" spans="1:4" x14ac:dyDescent="0.2">
      <c r="A11" s="17" t="s">
        <v>9</v>
      </c>
      <c r="B11" s="2" t="s">
        <v>55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57</v>
      </c>
      <c r="C12" s="21">
        <f>COMPOSICAO!D3</f>
        <v>8.3333333333333329E-2</v>
      </c>
      <c r="D12" s="22">
        <f>C12*$D$7</f>
        <v>729.6</v>
      </c>
    </row>
    <row r="13" spans="1:4" x14ac:dyDescent="0.2">
      <c r="A13" s="19" t="s">
        <v>3</v>
      </c>
      <c r="B13" s="20" t="s">
        <v>127</v>
      </c>
      <c r="C13" s="21">
        <f>COMPOSICAO!D4</f>
        <v>7.7777777777777779E-2</v>
      </c>
      <c r="D13" s="22">
        <f>C13*$D$7</f>
        <v>680.96</v>
      </c>
    </row>
    <row r="14" spans="1:4" x14ac:dyDescent="0.2">
      <c r="A14" s="184" t="s">
        <v>133</v>
      </c>
      <c r="B14" s="185"/>
      <c r="C14" s="23">
        <f>SUM(C12:C13)</f>
        <v>0.16111111111111109</v>
      </c>
      <c r="D14" s="12">
        <f>SUM(D12:D13)</f>
        <v>1410.56</v>
      </c>
    </row>
    <row r="15" spans="1:4" x14ac:dyDescent="0.2">
      <c r="A15" s="13"/>
      <c r="B15" s="14"/>
      <c r="C15" s="24"/>
      <c r="D15" s="16"/>
    </row>
    <row r="16" spans="1:4" x14ac:dyDescent="0.2">
      <c r="A16" s="200" t="s">
        <v>38</v>
      </c>
      <c r="B16" s="201"/>
      <c r="C16" s="201"/>
      <c r="D16" s="202"/>
    </row>
    <row r="17" spans="1:4" x14ac:dyDescent="0.2">
      <c r="A17" s="17" t="s">
        <v>10</v>
      </c>
      <c r="B17" s="2" t="s">
        <v>55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58</v>
      </c>
      <c r="C18" s="21">
        <v>0.05</v>
      </c>
      <c r="D18" s="22">
        <f>C18*($D$7+$D$14)</f>
        <v>508.28800000000001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254.14400000000001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304.97280000000001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152.4864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101.6576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60.99456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20.331520000000001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813.26080000000002</v>
      </c>
    </row>
    <row r="26" spans="1:4" x14ac:dyDescent="0.2">
      <c r="A26" s="198" t="s">
        <v>39</v>
      </c>
      <c r="B26" s="199"/>
      <c r="C26" s="27">
        <f>SUM(C18:C25)</f>
        <v>0.21800000000000003</v>
      </c>
      <c r="D26" s="28">
        <f>SUM(D18:D25)</f>
        <v>2216.1356800000003</v>
      </c>
    </row>
    <row r="27" spans="1:4" x14ac:dyDescent="0.2">
      <c r="A27" s="13"/>
      <c r="B27" s="14"/>
      <c r="C27" s="29"/>
      <c r="D27" s="16"/>
    </row>
    <row r="28" spans="1:4" x14ac:dyDescent="0.2">
      <c r="A28" s="200" t="s">
        <v>40</v>
      </c>
      <c r="B28" s="201"/>
      <c r="C28" s="201"/>
      <c r="D28" s="202"/>
    </row>
    <row r="29" spans="1:4" x14ac:dyDescent="0.2">
      <c r="A29" s="17" t="s">
        <v>19</v>
      </c>
      <c r="B29" s="200" t="s">
        <v>55</v>
      </c>
      <c r="C29" s="202"/>
      <c r="D29" s="17" t="s">
        <v>1</v>
      </c>
    </row>
    <row r="30" spans="1:4" x14ac:dyDescent="0.2">
      <c r="A30" s="189" t="s">
        <v>2</v>
      </c>
      <c r="B30" s="30" t="s">
        <v>59</v>
      </c>
      <c r="C30" s="31"/>
      <c r="D30" s="7">
        <f>COMPOSICAO!D20*2*22</f>
        <v>242</v>
      </c>
    </row>
    <row r="31" spans="1:4" x14ac:dyDescent="0.2">
      <c r="A31" s="190"/>
      <c r="B31" s="30" t="s">
        <v>20</v>
      </c>
      <c r="C31" s="31"/>
      <c r="D31" s="7">
        <f>D6*COMPOSICAO!D21</f>
        <v>525.31200000000001</v>
      </c>
    </row>
    <row r="32" spans="1:4" x14ac:dyDescent="0.2">
      <c r="A32" s="191"/>
      <c r="B32" s="106" t="s">
        <v>21</v>
      </c>
      <c r="C32" s="107"/>
      <c r="D32" s="39">
        <f>IF(D30-D31&gt;0,D30-D31,0)</f>
        <v>0</v>
      </c>
    </row>
    <row r="33" spans="1:4" x14ac:dyDescent="0.2">
      <c r="A33" s="189" t="s">
        <v>3</v>
      </c>
      <c r="B33" s="30" t="s">
        <v>60</v>
      </c>
      <c r="D33" s="7">
        <f>COMPOSICAO!D23*22</f>
        <v>814</v>
      </c>
    </row>
    <row r="34" spans="1:4" x14ac:dyDescent="0.2">
      <c r="A34" s="190"/>
      <c r="B34" s="30" t="s">
        <v>123</v>
      </c>
      <c r="C34" s="129" cm="1">
        <f t="array" ref="C34">_xlfn.IFS(D6&lt;2407,COMPOSICAO!D25,D6&lt;4073.39,COMPOSICAO!D26,D6&lt;5924.92,COMPOSICAO!D27,D6&lt;7406.17,COMPOSICAO!D28,D6&lt;9072.58,COMPOSICAO!D29,D6&gt;9072.59,COMPOSICAO!D30)</f>
        <v>0.1125</v>
      </c>
      <c r="D34" s="7">
        <f>D33*C34</f>
        <v>91.575000000000003</v>
      </c>
    </row>
    <row r="35" spans="1:4" x14ac:dyDescent="0.2">
      <c r="A35" s="191"/>
      <c r="B35" s="106" t="s">
        <v>124</v>
      </c>
      <c r="C35" s="108"/>
      <c r="D35" s="39">
        <f>D33-D34</f>
        <v>722.42499999999995</v>
      </c>
    </row>
    <row r="36" spans="1:4" x14ac:dyDescent="0.2">
      <c r="A36" s="4" t="s">
        <v>4</v>
      </c>
      <c r="B36" s="30" t="s">
        <v>109</v>
      </c>
      <c r="C36" s="31"/>
      <c r="D36" s="206">
        <f>COMPOSICAO!D31</f>
        <v>184.85</v>
      </c>
    </row>
    <row r="37" spans="1:4" x14ac:dyDescent="0.2">
      <c r="A37" s="9" t="s">
        <v>41</v>
      </c>
      <c r="B37" s="10"/>
      <c r="C37" s="11"/>
      <c r="D37" s="12">
        <f>SUM(D32,D35,D36)</f>
        <v>907.27499999999998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61</v>
      </c>
      <c r="C39" s="33"/>
      <c r="D39" s="17" t="s">
        <v>1</v>
      </c>
    </row>
    <row r="40" spans="1:4" x14ac:dyDescent="0.2">
      <c r="A40" s="4" t="s">
        <v>9</v>
      </c>
      <c r="B40" s="30" t="s">
        <v>62</v>
      </c>
      <c r="C40" s="34"/>
      <c r="D40" s="8">
        <f>D14</f>
        <v>1410.56</v>
      </c>
    </row>
    <row r="41" spans="1:4" x14ac:dyDescent="0.2">
      <c r="A41" s="4" t="s">
        <v>10</v>
      </c>
      <c r="B41" s="30" t="s">
        <v>63</v>
      </c>
      <c r="C41" s="34"/>
      <c r="D41" s="8">
        <f>D26</f>
        <v>2216.1356800000003</v>
      </c>
    </row>
    <row r="42" spans="1:4" x14ac:dyDescent="0.2">
      <c r="A42" s="4" t="s">
        <v>19</v>
      </c>
      <c r="B42" s="30" t="s">
        <v>64</v>
      </c>
      <c r="C42" s="34"/>
      <c r="D42" s="8">
        <f>D37</f>
        <v>907.27499999999998</v>
      </c>
    </row>
    <row r="43" spans="1:4" x14ac:dyDescent="0.2">
      <c r="A43" s="184" t="s">
        <v>42</v>
      </c>
      <c r="B43" s="195"/>
      <c r="C43" s="35"/>
      <c r="D43" s="12">
        <f>SUM(D40:D42)</f>
        <v>4533.9706800000004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43</v>
      </c>
      <c r="B45" s="179"/>
      <c r="C45" s="179"/>
      <c r="D45" s="180"/>
    </row>
    <row r="46" spans="1:4" x14ac:dyDescent="0.2">
      <c r="A46" s="17">
        <v>3</v>
      </c>
      <c r="B46" s="2" t="s">
        <v>55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36.480000000000004</v>
      </c>
    </row>
    <row r="48" spans="1:4" x14ac:dyDescent="0.2">
      <c r="A48" s="4" t="s">
        <v>3</v>
      </c>
      <c r="B48" s="30" t="s">
        <v>65</v>
      </c>
      <c r="C48" s="37">
        <f>COMPOSICAO!D35</f>
        <v>3.3333333333333332E-4</v>
      </c>
      <c r="D48" s="22">
        <f>C48*$D$7</f>
        <v>2.9184000000000001</v>
      </c>
    </row>
    <row r="49" spans="1:4" x14ac:dyDescent="0.2">
      <c r="A49" s="19" t="s">
        <v>4</v>
      </c>
      <c r="B49" s="20" t="s">
        <v>66</v>
      </c>
      <c r="C49" s="37">
        <f>COMPOSICAO!D36</f>
        <v>3.4399999999999993E-2</v>
      </c>
      <c r="D49" s="22">
        <f t="shared" ref="D49:D52" si="1">C49*$D$7</f>
        <v>301.17887999999999</v>
      </c>
    </row>
    <row r="50" spans="1:4" x14ac:dyDescent="0.2">
      <c r="A50" s="4" t="s">
        <v>5</v>
      </c>
      <c r="B50" s="30" t="s">
        <v>67</v>
      </c>
      <c r="C50" s="37">
        <f>COMPOSICAO!D37</f>
        <v>1.2444444444444444E-2</v>
      </c>
      <c r="D50" s="22">
        <f t="shared" si="1"/>
        <v>108.95360000000001</v>
      </c>
    </row>
    <row r="51" spans="1:4" x14ac:dyDescent="0.2">
      <c r="A51" s="4" t="s">
        <v>6</v>
      </c>
      <c r="B51" s="30" t="s">
        <v>68</v>
      </c>
      <c r="C51" s="37">
        <f>COMPOSICAO!D38</f>
        <v>4.5631999999999999E-3</v>
      </c>
      <c r="D51" s="22">
        <f t="shared" si="1"/>
        <v>39.951728639999999</v>
      </c>
    </row>
    <row r="52" spans="1:4" x14ac:dyDescent="0.2">
      <c r="A52" s="4" t="s">
        <v>7</v>
      </c>
      <c r="B52" s="30" t="s">
        <v>69</v>
      </c>
      <c r="C52" s="37">
        <f>COMPOSICAO!D39</f>
        <v>3.9680000000000005E-4</v>
      </c>
      <c r="D52" s="22">
        <f t="shared" si="1"/>
        <v>3.4740633600000006</v>
      </c>
    </row>
    <row r="53" spans="1:4" x14ac:dyDescent="0.2">
      <c r="A53" s="196" t="s">
        <v>44</v>
      </c>
      <c r="B53" s="197"/>
      <c r="C53" s="38">
        <f>SUM(C47:C52)</f>
        <v>5.6304444444444435E-2</v>
      </c>
      <c r="D53" s="39">
        <f>SUM(D47:D52)</f>
        <v>492.95667199999997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45</v>
      </c>
      <c r="B55" s="179"/>
      <c r="C55" s="179"/>
      <c r="D55" s="180"/>
    </row>
    <row r="56" spans="1:4" x14ac:dyDescent="0.2">
      <c r="A56" s="17">
        <v>4</v>
      </c>
      <c r="B56" s="2" t="s">
        <v>55</v>
      </c>
      <c r="C56" s="36" t="s">
        <v>0</v>
      </c>
      <c r="D56" s="17" t="s">
        <v>1</v>
      </c>
    </row>
    <row r="57" spans="1:4" x14ac:dyDescent="0.2">
      <c r="A57" s="196" t="s">
        <v>46</v>
      </c>
      <c r="B57" s="197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47</v>
      </c>
      <c r="B59" s="179"/>
      <c r="C59" s="179"/>
      <c r="D59" s="180"/>
    </row>
    <row r="60" spans="1:4" x14ac:dyDescent="0.2">
      <c r="A60" s="17">
        <v>5</v>
      </c>
      <c r="B60" s="43" t="s">
        <v>55</v>
      </c>
      <c r="C60" s="44"/>
      <c r="D60" s="45" t="s">
        <v>1</v>
      </c>
    </row>
    <row r="61" spans="1:4" x14ac:dyDescent="0.2">
      <c r="A61" s="9" t="s">
        <v>48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49</v>
      </c>
      <c r="B63" s="179"/>
      <c r="C63" s="179"/>
      <c r="D63" s="180"/>
    </row>
    <row r="64" spans="1:4" x14ac:dyDescent="0.2">
      <c r="A64" s="17">
        <v>6</v>
      </c>
      <c r="B64" s="2" t="s">
        <v>55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70</v>
      </c>
      <c r="C65" s="53">
        <f>COMPOSICAO!D44</f>
        <v>0.05</v>
      </c>
      <c r="D65" s="12">
        <f>C65*$D$81</f>
        <v>689.10636760000011</v>
      </c>
    </row>
    <row r="66" spans="1:4" x14ac:dyDescent="0.2">
      <c r="A66" s="51" t="s">
        <v>3</v>
      </c>
      <c r="B66" s="52" t="s">
        <v>71</v>
      </c>
      <c r="C66" s="53">
        <f>COMPOSICAO!D45</f>
        <v>0.1</v>
      </c>
      <c r="D66" s="12">
        <f>C66*($D$81+$D$65)</f>
        <v>1447.1233719600002</v>
      </c>
    </row>
    <row r="67" spans="1:4" x14ac:dyDescent="0.2">
      <c r="A67" s="51" t="s">
        <v>4</v>
      </c>
      <c r="B67" s="52" t="s">
        <v>72</v>
      </c>
      <c r="C67" s="53">
        <f>COMPOSICAO!D46</f>
        <v>9.2499999999999999E-2</v>
      </c>
      <c r="D67" s="12">
        <f>((D65+D66+D81)/(1-C67))-(D65+D66+D81)</f>
        <v>1622.5322655309083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114.0157808210909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526.22668071272722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350.8177871418182</v>
      </c>
    </row>
    <row r="71" spans="1:4" x14ac:dyDescent="0.2">
      <c r="A71" s="4" t="s">
        <v>29</v>
      </c>
      <c r="B71" s="131" t="s">
        <v>125</v>
      </c>
      <c r="C71" s="37">
        <f>COMPOSICAO!D50</f>
        <v>3.5999999999999997E-2</v>
      </c>
      <c r="D71" s="12">
        <f t="shared" si="2"/>
        <v>631.47201685527273</v>
      </c>
    </row>
    <row r="72" spans="1:4" x14ac:dyDescent="0.2">
      <c r="A72" s="184" t="s">
        <v>50</v>
      </c>
      <c r="B72" s="185"/>
      <c r="C72" s="55">
        <f>SUM(C65:C67)</f>
        <v>0.24250000000000002</v>
      </c>
      <c r="D72" s="12">
        <f>SUM(D65:D67)</f>
        <v>3758.7620050909086</v>
      </c>
    </row>
    <row r="73" spans="1:4" x14ac:dyDescent="0.2">
      <c r="A73" s="13"/>
      <c r="B73" s="14"/>
      <c r="C73" s="15"/>
      <c r="D73" s="16"/>
    </row>
    <row r="74" spans="1:4" x14ac:dyDescent="0.2">
      <c r="A74" s="192" t="s">
        <v>51</v>
      </c>
      <c r="B74" s="193"/>
      <c r="C74" s="193"/>
      <c r="D74" s="194"/>
    </row>
    <row r="75" spans="1:4" x14ac:dyDescent="0.2">
      <c r="A75" s="26" t="s">
        <v>52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73</v>
      </c>
      <c r="C76" s="58"/>
      <c r="D76" s="8">
        <f>D7</f>
        <v>8755.2000000000007</v>
      </c>
    </row>
    <row r="77" spans="1:4" x14ac:dyDescent="0.2">
      <c r="A77" s="4">
        <v>2</v>
      </c>
      <c r="B77" s="46" t="s">
        <v>74</v>
      </c>
      <c r="C77" s="58"/>
      <c r="D77" s="8">
        <f>D43</f>
        <v>4533.9706800000004</v>
      </c>
    </row>
    <row r="78" spans="1:4" x14ac:dyDescent="0.2">
      <c r="A78" s="4">
        <v>3</v>
      </c>
      <c r="B78" s="46" t="s">
        <v>75</v>
      </c>
      <c r="C78" s="58"/>
      <c r="D78" s="8">
        <f>D53</f>
        <v>492.95667199999997</v>
      </c>
    </row>
    <row r="79" spans="1:4" x14ac:dyDescent="0.2">
      <c r="A79" s="4">
        <v>4</v>
      </c>
      <c r="B79" s="46" t="s">
        <v>76</v>
      </c>
      <c r="C79" s="58"/>
      <c r="D79" s="8">
        <v>0</v>
      </c>
    </row>
    <row r="80" spans="1:4" x14ac:dyDescent="0.2">
      <c r="A80" s="4">
        <v>5</v>
      </c>
      <c r="B80" s="46" t="s">
        <v>77</v>
      </c>
      <c r="C80" s="58"/>
      <c r="D80" s="8">
        <v>0</v>
      </c>
    </row>
    <row r="81" spans="1:4" x14ac:dyDescent="0.2">
      <c r="A81" s="59" t="s">
        <v>53</v>
      </c>
      <c r="B81" s="10"/>
      <c r="C81" s="11"/>
      <c r="D81" s="12">
        <f>SUM(D76:D80)</f>
        <v>13782.127352000001</v>
      </c>
    </row>
    <row r="82" spans="1:4" x14ac:dyDescent="0.2">
      <c r="A82" s="4">
        <v>6</v>
      </c>
      <c r="B82" s="46" t="s">
        <v>78</v>
      </c>
      <c r="C82" s="58"/>
      <c r="D82" s="8">
        <f>D72</f>
        <v>3758.7620050909086</v>
      </c>
    </row>
    <row r="83" spans="1:4" x14ac:dyDescent="0.2">
      <c r="A83" s="184" t="s">
        <v>54</v>
      </c>
      <c r="B83" s="195"/>
      <c r="C83" s="185"/>
      <c r="D83" s="60">
        <f>SUM(D81:D82)</f>
        <v>17540.889357090909</v>
      </c>
    </row>
    <row r="84" spans="1:4" x14ac:dyDescent="0.2">
      <c r="C84" s="133" t="s">
        <v>129</v>
      </c>
      <c r="D84" s="134">
        <f>ROUNDUP(D83/D76,2)</f>
        <v>2.0099999999999998</v>
      </c>
    </row>
    <row r="85" spans="1:4" x14ac:dyDescent="0.2"/>
    <row r="86" spans="1:4" hidden="1" x14ac:dyDescent="0.2">
      <c r="D86" s="136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7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317287-1310-4D2B-8CA8-C0A2CC7BCE1D}">
  <sheetPr codeName="Planilha45"/>
  <dimension ref="A1:D86"/>
  <sheetViews>
    <sheetView zoomScaleNormal="100" workbookViewId="0">
      <selection activeCell="F44" sqref="F44:F45"/>
    </sheetView>
  </sheetViews>
  <sheetFormatPr defaultColWidth="0" defaultRowHeight="12" zeroHeight="1" x14ac:dyDescent="0.2"/>
  <cols>
    <col min="1" max="1" width="5.85546875" style="132" customWidth="1"/>
    <col min="2" max="2" width="83.28515625" style="132" customWidth="1"/>
    <col min="3" max="3" width="12.42578125" style="132" customWidth="1"/>
    <col min="4" max="4" width="15.42578125" style="132" customWidth="1"/>
    <col min="5" max="5" width="9.140625" style="132" hidden="1" customWidth="1"/>
    <col min="6" max="16384" width="9.140625" style="132" hidden="1"/>
  </cols>
  <sheetData>
    <row r="1" spans="1:4" ht="12.75" thickBot="1" x14ac:dyDescent="0.25">
      <c r="A1" s="186" t="str">
        <f>PERFIS!C31</f>
        <v>Analista de sistemas de automação - Sênior</v>
      </c>
      <c r="B1" s="187"/>
      <c r="C1" s="187"/>
      <c r="D1" s="188"/>
    </row>
    <row r="2" spans="1:4" x14ac:dyDescent="0.2">
      <c r="A2" s="135"/>
      <c r="B2" s="135"/>
      <c r="C2" s="135"/>
      <c r="D2" s="135"/>
    </row>
    <row r="3" spans="1:4" x14ac:dyDescent="0.2">
      <c r="A3" s="175" t="s">
        <v>33</v>
      </c>
      <c r="B3" s="176"/>
      <c r="C3" s="176"/>
      <c r="D3" s="177"/>
    </row>
    <row r="4" spans="1:4" x14ac:dyDescent="0.2">
      <c r="A4" s="178" t="s">
        <v>34</v>
      </c>
      <c r="B4" s="179"/>
      <c r="C4" s="179"/>
      <c r="D4" s="180"/>
    </row>
    <row r="5" spans="1:4" x14ac:dyDescent="0.2">
      <c r="A5" s="1">
        <v>1</v>
      </c>
      <c r="B5" s="2" t="s">
        <v>55</v>
      </c>
      <c r="C5" s="3"/>
      <c r="D5" s="1" t="s">
        <v>1</v>
      </c>
    </row>
    <row r="6" spans="1:4" x14ac:dyDescent="0.2">
      <c r="A6" s="4" t="s">
        <v>2</v>
      </c>
      <c r="B6" s="5" t="s">
        <v>56</v>
      </c>
      <c r="C6" s="6">
        <v>1</v>
      </c>
      <c r="D6" s="7">
        <f>_xlfn.XLOOKUP(A1,PERFIS!C3:C37,PERFIS!D3:D37)</f>
        <v>11283</v>
      </c>
    </row>
    <row r="7" spans="1:4" x14ac:dyDescent="0.2">
      <c r="A7" s="9" t="s">
        <v>35</v>
      </c>
      <c r="B7" s="10"/>
      <c r="C7" s="11"/>
      <c r="D7" s="12">
        <f>SUM(D6)</f>
        <v>11283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36</v>
      </c>
      <c r="B9" s="179"/>
      <c r="C9" s="179"/>
      <c r="D9" s="180"/>
    </row>
    <row r="10" spans="1:4" x14ac:dyDescent="0.2">
      <c r="A10" s="181" t="s">
        <v>132</v>
      </c>
      <c r="B10" s="182"/>
      <c r="C10" s="182"/>
      <c r="D10" s="183"/>
    </row>
    <row r="11" spans="1:4" x14ac:dyDescent="0.2">
      <c r="A11" s="17" t="s">
        <v>9</v>
      </c>
      <c r="B11" s="2" t="s">
        <v>55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57</v>
      </c>
      <c r="C12" s="21">
        <f>COMPOSICAO!D3</f>
        <v>8.3333333333333329E-2</v>
      </c>
      <c r="D12" s="22">
        <f>C12*$D$7</f>
        <v>940.25</v>
      </c>
    </row>
    <row r="13" spans="1:4" x14ac:dyDescent="0.2">
      <c r="A13" s="19" t="s">
        <v>3</v>
      </c>
      <c r="B13" s="20" t="s">
        <v>127</v>
      </c>
      <c r="C13" s="21">
        <f>COMPOSICAO!D4</f>
        <v>7.7777777777777779E-2</v>
      </c>
      <c r="D13" s="22">
        <f>C13*$D$7</f>
        <v>877.56666666666672</v>
      </c>
    </row>
    <row r="14" spans="1:4" x14ac:dyDescent="0.2">
      <c r="A14" s="184" t="s">
        <v>133</v>
      </c>
      <c r="B14" s="185"/>
      <c r="C14" s="23">
        <f>SUM(C12:C13)</f>
        <v>0.16111111111111109</v>
      </c>
      <c r="D14" s="12">
        <f>SUM(D12:D13)</f>
        <v>1817.8166666666666</v>
      </c>
    </row>
    <row r="15" spans="1:4" x14ac:dyDescent="0.2">
      <c r="A15" s="13"/>
      <c r="B15" s="14"/>
      <c r="C15" s="24"/>
      <c r="D15" s="16"/>
    </row>
    <row r="16" spans="1:4" x14ac:dyDescent="0.2">
      <c r="A16" s="200" t="s">
        <v>38</v>
      </c>
      <c r="B16" s="201"/>
      <c r="C16" s="201"/>
      <c r="D16" s="202"/>
    </row>
    <row r="17" spans="1:4" x14ac:dyDescent="0.2">
      <c r="A17" s="17" t="s">
        <v>10</v>
      </c>
      <c r="B17" s="2" t="s">
        <v>55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58</v>
      </c>
      <c r="C18" s="21">
        <v>0.05</v>
      </c>
      <c r="D18" s="22">
        <f>C18*($D$7+$D$14)</f>
        <v>655.04083333333335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327.52041666666668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393.02449999999993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196.51224999999997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131.00816666666665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78.604900000000001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26.201633333333334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1048.0653333333332</v>
      </c>
    </row>
    <row r="26" spans="1:4" x14ac:dyDescent="0.2">
      <c r="A26" s="198" t="s">
        <v>39</v>
      </c>
      <c r="B26" s="199"/>
      <c r="C26" s="27">
        <f>SUM(C18:C25)</f>
        <v>0.21800000000000003</v>
      </c>
      <c r="D26" s="28">
        <f>SUM(D18:D25)</f>
        <v>2855.9780333333333</v>
      </c>
    </row>
    <row r="27" spans="1:4" x14ac:dyDescent="0.2">
      <c r="A27" s="13"/>
      <c r="B27" s="14"/>
      <c r="C27" s="29"/>
      <c r="D27" s="16"/>
    </row>
    <row r="28" spans="1:4" x14ac:dyDescent="0.2">
      <c r="A28" s="200" t="s">
        <v>40</v>
      </c>
      <c r="B28" s="201"/>
      <c r="C28" s="201"/>
      <c r="D28" s="202"/>
    </row>
    <row r="29" spans="1:4" x14ac:dyDescent="0.2">
      <c r="A29" s="17" t="s">
        <v>19</v>
      </c>
      <c r="B29" s="200" t="s">
        <v>55</v>
      </c>
      <c r="C29" s="202"/>
      <c r="D29" s="17" t="s">
        <v>1</v>
      </c>
    </row>
    <row r="30" spans="1:4" x14ac:dyDescent="0.2">
      <c r="A30" s="189" t="s">
        <v>2</v>
      </c>
      <c r="B30" s="30" t="s">
        <v>59</v>
      </c>
      <c r="C30" s="31"/>
      <c r="D30" s="7">
        <f>COMPOSICAO!D20*2*22</f>
        <v>242</v>
      </c>
    </row>
    <row r="31" spans="1:4" x14ac:dyDescent="0.2">
      <c r="A31" s="190"/>
      <c r="B31" s="30" t="s">
        <v>20</v>
      </c>
      <c r="C31" s="31"/>
      <c r="D31" s="7">
        <f>D6*COMPOSICAO!D21</f>
        <v>676.98</v>
      </c>
    </row>
    <row r="32" spans="1:4" x14ac:dyDescent="0.2">
      <c r="A32" s="191"/>
      <c r="B32" s="106" t="s">
        <v>21</v>
      </c>
      <c r="C32" s="107"/>
      <c r="D32" s="39">
        <f>IF(D30-D31&gt;0,D30-D31,0)</f>
        <v>0</v>
      </c>
    </row>
    <row r="33" spans="1:4" x14ac:dyDescent="0.2">
      <c r="A33" s="189" t="s">
        <v>3</v>
      </c>
      <c r="B33" s="30" t="s">
        <v>60</v>
      </c>
      <c r="D33" s="7">
        <f>COMPOSICAO!D23*22</f>
        <v>814</v>
      </c>
    </row>
    <row r="34" spans="1:4" x14ac:dyDescent="0.2">
      <c r="A34" s="190"/>
      <c r="B34" s="30" t="s">
        <v>123</v>
      </c>
      <c r="C34" s="129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122.1</v>
      </c>
    </row>
    <row r="35" spans="1:4" x14ac:dyDescent="0.2">
      <c r="A35" s="191"/>
      <c r="B35" s="106" t="s">
        <v>124</v>
      </c>
      <c r="C35" s="108"/>
      <c r="D35" s="39">
        <f>D33-D34</f>
        <v>691.9</v>
      </c>
    </row>
    <row r="36" spans="1:4" x14ac:dyDescent="0.2">
      <c r="A36" s="4" t="s">
        <v>4</v>
      </c>
      <c r="B36" s="30" t="s">
        <v>109</v>
      </c>
      <c r="C36" s="31"/>
      <c r="D36" s="206">
        <f>COMPOSICAO!D31</f>
        <v>184.85</v>
      </c>
    </row>
    <row r="37" spans="1:4" x14ac:dyDescent="0.2">
      <c r="A37" s="9" t="s">
        <v>41</v>
      </c>
      <c r="B37" s="10"/>
      <c r="C37" s="11"/>
      <c r="D37" s="12">
        <f>SUM(D32,D35,D36)</f>
        <v>876.75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61</v>
      </c>
      <c r="C39" s="33"/>
      <c r="D39" s="17" t="s">
        <v>1</v>
      </c>
    </row>
    <row r="40" spans="1:4" x14ac:dyDescent="0.2">
      <c r="A40" s="4" t="s">
        <v>9</v>
      </c>
      <c r="B40" s="30" t="s">
        <v>62</v>
      </c>
      <c r="C40" s="34"/>
      <c r="D40" s="8">
        <f>D14</f>
        <v>1817.8166666666666</v>
      </c>
    </row>
    <row r="41" spans="1:4" x14ac:dyDescent="0.2">
      <c r="A41" s="4" t="s">
        <v>10</v>
      </c>
      <c r="B41" s="30" t="s">
        <v>63</v>
      </c>
      <c r="C41" s="34"/>
      <c r="D41" s="8">
        <f>D26</f>
        <v>2855.9780333333333</v>
      </c>
    </row>
    <row r="42" spans="1:4" x14ac:dyDescent="0.2">
      <c r="A42" s="4" t="s">
        <v>19</v>
      </c>
      <c r="B42" s="30" t="s">
        <v>64</v>
      </c>
      <c r="C42" s="34"/>
      <c r="D42" s="8">
        <f>D37</f>
        <v>876.75</v>
      </c>
    </row>
    <row r="43" spans="1:4" x14ac:dyDescent="0.2">
      <c r="A43" s="184" t="s">
        <v>42</v>
      </c>
      <c r="B43" s="195"/>
      <c r="C43" s="35"/>
      <c r="D43" s="12">
        <f>SUM(D40:D42)</f>
        <v>5550.5447000000004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43</v>
      </c>
      <c r="B45" s="179"/>
      <c r="C45" s="179"/>
      <c r="D45" s="180"/>
    </row>
    <row r="46" spans="1:4" x14ac:dyDescent="0.2">
      <c r="A46" s="17">
        <v>3</v>
      </c>
      <c r="B46" s="2" t="s">
        <v>55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47.012500000000003</v>
      </c>
    </row>
    <row r="48" spans="1:4" x14ac:dyDescent="0.2">
      <c r="A48" s="4" t="s">
        <v>3</v>
      </c>
      <c r="B48" s="30" t="s">
        <v>65</v>
      </c>
      <c r="C48" s="37">
        <f>COMPOSICAO!D35</f>
        <v>3.3333333333333332E-4</v>
      </c>
      <c r="D48" s="22">
        <f>C48*$D$7</f>
        <v>3.7609999999999997</v>
      </c>
    </row>
    <row r="49" spans="1:4" x14ac:dyDescent="0.2">
      <c r="A49" s="19" t="s">
        <v>4</v>
      </c>
      <c r="B49" s="20" t="s">
        <v>66</v>
      </c>
      <c r="C49" s="37">
        <f>COMPOSICAO!D36</f>
        <v>3.4399999999999993E-2</v>
      </c>
      <c r="D49" s="22">
        <f t="shared" ref="D49:D52" si="1">C49*$D$7</f>
        <v>388.13519999999994</v>
      </c>
    </row>
    <row r="50" spans="1:4" x14ac:dyDescent="0.2">
      <c r="A50" s="4" t="s">
        <v>5</v>
      </c>
      <c r="B50" s="30" t="s">
        <v>67</v>
      </c>
      <c r="C50" s="37">
        <f>COMPOSICAO!D37</f>
        <v>1.2444444444444444E-2</v>
      </c>
      <c r="D50" s="22">
        <f t="shared" si="1"/>
        <v>140.41066666666666</v>
      </c>
    </row>
    <row r="51" spans="1:4" x14ac:dyDescent="0.2">
      <c r="A51" s="4" t="s">
        <v>6</v>
      </c>
      <c r="B51" s="30" t="s">
        <v>68</v>
      </c>
      <c r="C51" s="37">
        <f>COMPOSICAO!D38</f>
        <v>4.5631999999999999E-3</v>
      </c>
      <c r="D51" s="22">
        <f t="shared" si="1"/>
        <v>51.486585599999998</v>
      </c>
    </row>
    <row r="52" spans="1:4" x14ac:dyDescent="0.2">
      <c r="A52" s="4" t="s">
        <v>7</v>
      </c>
      <c r="B52" s="30" t="s">
        <v>69</v>
      </c>
      <c r="C52" s="37">
        <f>COMPOSICAO!D39</f>
        <v>3.9680000000000005E-4</v>
      </c>
      <c r="D52" s="22">
        <f t="shared" si="1"/>
        <v>4.4770944000000004</v>
      </c>
    </row>
    <row r="53" spans="1:4" x14ac:dyDescent="0.2">
      <c r="A53" s="196" t="s">
        <v>44</v>
      </c>
      <c r="B53" s="197"/>
      <c r="C53" s="38">
        <f>SUM(C47:C52)</f>
        <v>5.6304444444444435E-2</v>
      </c>
      <c r="D53" s="39">
        <f>SUM(D47:D52)</f>
        <v>635.28304666666668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45</v>
      </c>
      <c r="B55" s="179"/>
      <c r="C55" s="179"/>
      <c r="D55" s="180"/>
    </row>
    <row r="56" spans="1:4" x14ac:dyDescent="0.2">
      <c r="A56" s="17">
        <v>4</v>
      </c>
      <c r="B56" s="2" t="s">
        <v>55</v>
      </c>
      <c r="C56" s="36" t="s">
        <v>0</v>
      </c>
      <c r="D56" s="17" t="s">
        <v>1</v>
      </c>
    </row>
    <row r="57" spans="1:4" x14ac:dyDescent="0.2">
      <c r="A57" s="196" t="s">
        <v>46</v>
      </c>
      <c r="B57" s="197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47</v>
      </c>
      <c r="B59" s="179"/>
      <c r="C59" s="179"/>
      <c r="D59" s="180"/>
    </row>
    <row r="60" spans="1:4" x14ac:dyDescent="0.2">
      <c r="A60" s="17">
        <v>5</v>
      </c>
      <c r="B60" s="43" t="s">
        <v>55</v>
      </c>
      <c r="C60" s="44"/>
      <c r="D60" s="45" t="s">
        <v>1</v>
      </c>
    </row>
    <row r="61" spans="1:4" x14ac:dyDescent="0.2">
      <c r="A61" s="9" t="s">
        <v>48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49</v>
      </c>
      <c r="B63" s="179"/>
      <c r="C63" s="179"/>
      <c r="D63" s="180"/>
    </row>
    <row r="64" spans="1:4" x14ac:dyDescent="0.2">
      <c r="A64" s="17">
        <v>6</v>
      </c>
      <c r="B64" s="2" t="s">
        <v>55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70</v>
      </c>
      <c r="C65" s="53">
        <f>COMPOSICAO!D44</f>
        <v>0.05</v>
      </c>
      <c r="D65" s="12">
        <f>C65*$D$81</f>
        <v>873.4413873333333</v>
      </c>
    </row>
    <row r="66" spans="1:4" x14ac:dyDescent="0.2">
      <c r="A66" s="51" t="s">
        <v>3</v>
      </c>
      <c r="B66" s="52" t="s">
        <v>71</v>
      </c>
      <c r="C66" s="53">
        <f>COMPOSICAO!D45</f>
        <v>0.1</v>
      </c>
      <c r="D66" s="12">
        <f>C66*($D$81+$D$65)</f>
        <v>1834.2269133999998</v>
      </c>
    </row>
    <row r="67" spans="1:4" x14ac:dyDescent="0.2">
      <c r="A67" s="51" t="s">
        <v>4</v>
      </c>
      <c r="B67" s="52" t="s">
        <v>72</v>
      </c>
      <c r="C67" s="53">
        <f>COMPOSICAO!D46</f>
        <v>9.2499999999999999E-2</v>
      </c>
      <c r="D67" s="12">
        <f>((D65+D66+D81)/(1-C67))-(D65+D66+D81)</f>
        <v>2056.5574483575765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144.51484772242424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666.99160487272729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444.66106991515153</v>
      </c>
    </row>
    <row r="71" spans="1:4" x14ac:dyDescent="0.2">
      <c r="A71" s="4" t="s">
        <v>29</v>
      </c>
      <c r="B71" s="131" t="s">
        <v>125</v>
      </c>
      <c r="C71" s="37">
        <f>COMPOSICAO!D50</f>
        <v>3.5999999999999997E-2</v>
      </c>
      <c r="D71" s="12">
        <f t="shared" si="2"/>
        <v>800.38992584727271</v>
      </c>
    </row>
    <row r="72" spans="1:4" x14ac:dyDescent="0.2">
      <c r="A72" s="184" t="s">
        <v>50</v>
      </c>
      <c r="B72" s="185"/>
      <c r="C72" s="55">
        <f>SUM(C65:C67)</f>
        <v>0.24250000000000002</v>
      </c>
      <c r="D72" s="12">
        <f>SUM(D65:D67)</f>
        <v>4764.2257490909096</v>
      </c>
    </row>
    <row r="73" spans="1:4" x14ac:dyDescent="0.2">
      <c r="A73" s="13"/>
      <c r="B73" s="14"/>
      <c r="C73" s="15"/>
      <c r="D73" s="16"/>
    </row>
    <row r="74" spans="1:4" x14ac:dyDescent="0.2">
      <c r="A74" s="192" t="s">
        <v>51</v>
      </c>
      <c r="B74" s="193"/>
      <c r="C74" s="193"/>
      <c r="D74" s="194"/>
    </row>
    <row r="75" spans="1:4" x14ac:dyDescent="0.2">
      <c r="A75" s="26" t="s">
        <v>52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73</v>
      </c>
      <c r="C76" s="58"/>
      <c r="D76" s="8">
        <f>D7</f>
        <v>11283</v>
      </c>
    </row>
    <row r="77" spans="1:4" x14ac:dyDescent="0.2">
      <c r="A77" s="4">
        <v>2</v>
      </c>
      <c r="B77" s="46" t="s">
        <v>74</v>
      </c>
      <c r="C77" s="58"/>
      <c r="D77" s="8">
        <f>D43</f>
        <v>5550.5447000000004</v>
      </c>
    </row>
    <row r="78" spans="1:4" x14ac:dyDescent="0.2">
      <c r="A78" s="4">
        <v>3</v>
      </c>
      <c r="B78" s="46" t="s">
        <v>75</v>
      </c>
      <c r="C78" s="58"/>
      <c r="D78" s="8">
        <f>D53</f>
        <v>635.28304666666668</v>
      </c>
    </row>
    <row r="79" spans="1:4" x14ac:dyDescent="0.2">
      <c r="A79" s="4">
        <v>4</v>
      </c>
      <c r="B79" s="46" t="s">
        <v>76</v>
      </c>
      <c r="C79" s="58"/>
      <c r="D79" s="8">
        <v>0</v>
      </c>
    </row>
    <row r="80" spans="1:4" x14ac:dyDescent="0.2">
      <c r="A80" s="4">
        <v>5</v>
      </c>
      <c r="B80" s="46" t="s">
        <v>77</v>
      </c>
      <c r="C80" s="58"/>
      <c r="D80" s="8">
        <v>0</v>
      </c>
    </row>
    <row r="81" spans="1:4" x14ac:dyDescent="0.2">
      <c r="A81" s="59" t="s">
        <v>53</v>
      </c>
      <c r="B81" s="10"/>
      <c r="C81" s="11"/>
      <c r="D81" s="12">
        <f>SUM(D76:D80)</f>
        <v>17468.827746666666</v>
      </c>
    </row>
    <row r="82" spans="1:4" x14ac:dyDescent="0.2">
      <c r="A82" s="4">
        <v>6</v>
      </c>
      <c r="B82" s="46" t="s">
        <v>78</v>
      </c>
      <c r="C82" s="58"/>
      <c r="D82" s="8">
        <f>D72</f>
        <v>4764.2257490909096</v>
      </c>
    </row>
    <row r="83" spans="1:4" x14ac:dyDescent="0.2">
      <c r="A83" s="184" t="s">
        <v>54</v>
      </c>
      <c r="B83" s="195"/>
      <c r="C83" s="185"/>
      <c r="D83" s="60">
        <f>SUM(D81:D82)</f>
        <v>22233.053495757576</v>
      </c>
    </row>
    <row r="84" spans="1:4" x14ac:dyDescent="0.2">
      <c r="C84" s="133" t="s">
        <v>129</v>
      </c>
      <c r="D84" s="134">
        <f>ROUNDUP(D83/D76,2)</f>
        <v>1.98</v>
      </c>
    </row>
    <row r="85" spans="1:4" x14ac:dyDescent="0.2"/>
    <row r="86" spans="1:4" hidden="1" x14ac:dyDescent="0.2">
      <c r="D86" s="136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6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B4792E-57D5-4F4F-A385-629A88195111}">
  <sheetPr codeName="Planilha46"/>
  <dimension ref="A1:D86"/>
  <sheetViews>
    <sheetView zoomScaleNormal="100" workbookViewId="0">
      <selection activeCell="F44" sqref="F44:F45"/>
    </sheetView>
  </sheetViews>
  <sheetFormatPr defaultColWidth="0" defaultRowHeight="12" zeroHeight="1" x14ac:dyDescent="0.2"/>
  <cols>
    <col min="1" max="1" width="5.85546875" style="132" customWidth="1"/>
    <col min="2" max="2" width="83.28515625" style="132" customWidth="1"/>
    <col min="3" max="3" width="12.42578125" style="132" customWidth="1"/>
    <col min="4" max="4" width="15.42578125" style="132" customWidth="1"/>
    <col min="5" max="5" width="9.140625" style="132" hidden="1" customWidth="1"/>
    <col min="6" max="16384" width="9.140625" style="132" hidden="1"/>
  </cols>
  <sheetData>
    <row r="1" spans="1:4" ht="12.75" thickBot="1" x14ac:dyDescent="0.25">
      <c r="A1" s="186" t="str">
        <f>PERFIS!C32</f>
        <v>Administrador em segurança da informação - Júnior</v>
      </c>
      <c r="B1" s="187"/>
      <c r="C1" s="187"/>
      <c r="D1" s="188"/>
    </row>
    <row r="2" spans="1:4" x14ac:dyDescent="0.2">
      <c r="A2" s="135"/>
      <c r="B2" s="135"/>
      <c r="C2" s="135"/>
      <c r="D2" s="135"/>
    </row>
    <row r="3" spans="1:4" x14ac:dyDescent="0.2">
      <c r="A3" s="175" t="s">
        <v>33</v>
      </c>
      <c r="B3" s="176"/>
      <c r="C3" s="176"/>
      <c r="D3" s="177"/>
    </row>
    <row r="4" spans="1:4" x14ac:dyDescent="0.2">
      <c r="A4" s="178" t="s">
        <v>34</v>
      </c>
      <c r="B4" s="179"/>
      <c r="C4" s="179"/>
      <c r="D4" s="180"/>
    </row>
    <row r="5" spans="1:4" x14ac:dyDescent="0.2">
      <c r="A5" s="1">
        <v>1</v>
      </c>
      <c r="B5" s="2" t="s">
        <v>55</v>
      </c>
      <c r="C5" s="3"/>
      <c r="D5" s="1" t="s">
        <v>1</v>
      </c>
    </row>
    <row r="6" spans="1:4" x14ac:dyDescent="0.2">
      <c r="A6" s="4" t="s">
        <v>2</v>
      </c>
      <c r="B6" s="5" t="s">
        <v>56</v>
      </c>
      <c r="C6" s="6">
        <v>1</v>
      </c>
      <c r="D6" s="7">
        <f>_xlfn.XLOOKUP(A1,PERFIS!C3:C37,PERFIS!D3:D37)</f>
        <v>6966.666666666667</v>
      </c>
    </row>
    <row r="7" spans="1:4" x14ac:dyDescent="0.2">
      <c r="A7" s="9" t="s">
        <v>35</v>
      </c>
      <c r="B7" s="10"/>
      <c r="C7" s="11"/>
      <c r="D7" s="12">
        <f>SUM(D6)</f>
        <v>6966.666666666667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36</v>
      </c>
      <c r="B9" s="179"/>
      <c r="C9" s="179"/>
      <c r="D9" s="180"/>
    </row>
    <row r="10" spans="1:4" x14ac:dyDescent="0.2">
      <c r="A10" s="181" t="s">
        <v>132</v>
      </c>
      <c r="B10" s="182"/>
      <c r="C10" s="182"/>
      <c r="D10" s="183"/>
    </row>
    <row r="11" spans="1:4" x14ac:dyDescent="0.2">
      <c r="A11" s="17" t="s">
        <v>9</v>
      </c>
      <c r="B11" s="2" t="s">
        <v>55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57</v>
      </c>
      <c r="C12" s="21">
        <f>COMPOSICAO!D3</f>
        <v>8.3333333333333329E-2</v>
      </c>
      <c r="D12" s="22">
        <f>C12*$D$7</f>
        <v>580.55555555555554</v>
      </c>
    </row>
    <row r="13" spans="1:4" x14ac:dyDescent="0.2">
      <c r="A13" s="19" t="s">
        <v>3</v>
      </c>
      <c r="B13" s="20" t="s">
        <v>127</v>
      </c>
      <c r="C13" s="21">
        <f>COMPOSICAO!D4</f>
        <v>7.7777777777777779E-2</v>
      </c>
      <c r="D13" s="22">
        <f>C13*$D$7</f>
        <v>541.85185185185185</v>
      </c>
    </row>
    <row r="14" spans="1:4" x14ac:dyDescent="0.2">
      <c r="A14" s="184" t="s">
        <v>133</v>
      </c>
      <c r="B14" s="185"/>
      <c r="C14" s="23">
        <f>SUM(C12:C13)</f>
        <v>0.16111111111111109</v>
      </c>
      <c r="D14" s="12">
        <f>SUM(D12:D13)</f>
        <v>1122.4074074074074</v>
      </c>
    </row>
    <row r="15" spans="1:4" x14ac:dyDescent="0.2">
      <c r="A15" s="13"/>
      <c r="B15" s="14"/>
      <c r="C15" s="24"/>
      <c r="D15" s="16"/>
    </row>
    <row r="16" spans="1:4" x14ac:dyDescent="0.2">
      <c r="A16" s="200" t="s">
        <v>38</v>
      </c>
      <c r="B16" s="201"/>
      <c r="C16" s="201"/>
      <c r="D16" s="202"/>
    </row>
    <row r="17" spans="1:4" x14ac:dyDescent="0.2">
      <c r="A17" s="17" t="s">
        <v>10</v>
      </c>
      <c r="B17" s="2" t="s">
        <v>55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58</v>
      </c>
      <c r="C18" s="21">
        <v>0.05</v>
      </c>
      <c r="D18" s="22">
        <f>C18*($D$7+$D$14)</f>
        <v>404.45370370370375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202.22685185185188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242.67222222222225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121.33611111111112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80.890740740740753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48.534444444444453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16.17814814814815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647.12592592592603</v>
      </c>
    </row>
    <row r="26" spans="1:4" x14ac:dyDescent="0.2">
      <c r="A26" s="198" t="s">
        <v>39</v>
      </c>
      <c r="B26" s="199"/>
      <c r="C26" s="27">
        <f>SUM(C18:C25)</f>
        <v>0.21800000000000003</v>
      </c>
      <c r="D26" s="28">
        <f>SUM(D18:D25)</f>
        <v>1763.4181481481487</v>
      </c>
    </row>
    <row r="27" spans="1:4" x14ac:dyDescent="0.2">
      <c r="A27" s="13"/>
      <c r="B27" s="14"/>
      <c r="C27" s="29"/>
      <c r="D27" s="16"/>
    </row>
    <row r="28" spans="1:4" x14ac:dyDescent="0.2">
      <c r="A28" s="200" t="s">
        <v>40</v>
      </c>
      <c r="B28" s="201"/>
      <c r="C28" s="201"/>
      <c r="D28" s="202"/>
    </row>
    <row r="29" spans="1:4" x14ac:dyDescent="0.2">
      <c r="A29" s="17" t="s">
        <v>19</v>
      </c>
      <c r="B29" s="200" t="s">
        <v>55</v>
      </c>
      <c r="C29" s="202"/>
      <c r="D29" s="17" t="s">
        <v>1</v>
      </c>
    </row>
    <row r="30" spans="1:4" x14ac:dyDescent="0.2">
      <c r="A30" s="189" t="s">
        <v>2</v>
      </c>
      <c r="B30" s="30" t="s">
        <v>59</v>
      </c>
      <c r="C30" s="31"/>
      <c r="D30" s="7">
        <f>COMPOSICAO!D20*2*22</f>
        <v>242</v>
      </c>
    </row>
    <row r="31" spans="1:4" x14ac:dyDescent="0.2">
      <c r="A31" s="190"/>
      <c r="B31" s="30" t="s">
        <v>20</v>
      </c>
      <c r="C31" s="31"/>
      <c r="D31" s="7">
        <f>D6*COMPOSICAO!D21</f>
        <v>418</v>
      </c>
    </row>
    <row r="32" spans="1:4" x14ac:dyDescent="0.2">
      <c r="A32" s="191"/>
      <c r="B32" s="106" t="s">
        <v>21</v>
      </c>
      <c r="C32" s="107"/>
      <c r="D32" s="39">
        <f>IF(D30-D31&gt;0,D30-D31,0)</f>
        <v>0</v>
      </c>
    </row>
    <row r="33" spans="1:4" x14ac:dyDescent="0.2">
      <c r="A33" s="189" t="s">
        <v>3</v>
      </c>
      <c r="B33" s="30" t="s">
        <v>60</v>
      </c>
      <c r="D33" s="7">
        <f>COMPOSICAO!D23*22</f>
        <v>814</v>
      </c>
    </row>
    <row r="34" spans="1:4" x14ac:dyDescent="0.2">
      <c r="A34" s="190"/>
      <c r="B34" s="30" t="s">
        <v>123</v>
      </c>
      <c r="C34" s="129" cm="1">
        <f t="array" ref="C34">_xlfn.IFS(D6&lt;2407,COMPOSICAO!D25,D6&lt;4073.39,COMPOSICAO!D26,D6&lt;5924.92,COMPOSICAO!D27,D6&lt;7406.17,COMPOSICAO!D28,D6&lt;9072.58,COMPOSICAO!D29,D6&gt;9072.59,COMPOSICAO!D30)</f>
        <v>7.4999999999999997E-2</v>
      </c>
      <c r="D34" s="7">
        <f>D33*C34</f>
        <v>61.05</v>
      </c>
    </row>
    <row r="35" spans="1:4" x14ac:dyDescent="0.2">
      <c r="A35" s="191"/>
      <c r="B35" s="106" t="s">
        <v>124</v>
      </c>
      <c r="C35" s="108"/>
      <c r="D35" s="39">
        <f>D33-D34</f>
        <v>752.95</v>
      </c>
    </row>
    <row r="36" spans="1:4" x14ac:dyDescent="0.2">
      <c r="A36" s="4" t="s">
        <v>4</v>
      </c>
      <c r="B36" s="30" t="s">
        <v>109</v>
      </c>
      <c r="C36" s="31"/>
      <c r="D36" s="206">
        <f>COMPOSICAO!D31</f>
        <v>184.85</v>
      </c>
    </row>
    <row r="37" spans="1:4" x14ac:dyDescent="0.2">
      <c r="A37" s="9" t="s">
        <v>41</v>
      </c>
      <c r="B37" s="10"/>
      <c r="C37" s="11"/>
      <c r="D37" s="12">
        <f>SUM(D32,D35,D36)</f>
        <v>937.80000000000007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61</v>
      </c>
      <c r="C39" s="33"/>
      <c r="D39" s="17" t="s">
        <v>1</v>
      </c>
    </row>
    <row r="40" spans="1:4" x14ac:dyDescent="0.2">
      <c r="A40" s="4" t="s">
        <v>9</v>
      </c>
      <c r="B40" s="30" t="s">
        <v>62</v>
      </c>
      <c r="C40" s="34"/>
      <c r="D40" s="8">
        <f>D14</f>
        <v>1122.4074074074074</v>
      </c>
    </row>
    <row r="41" spans="1:4" x14ac:dyDescent="0.2">
      <c r="A41" s="4" t="s">
        <v>10</v>
      </c>
      <c r="B41" s="30" t="s">
        <v>63</v>
      </c>
      <c r="C41" s="34"/>
      <c r="D41" s="8">
        <f>D26</f>
        <v>1763.4181481481487</v>
      </c>
    </row>
    <row r="42" spans="1:4" x14ac:dyDescent="0.2">
      <c r="A42" s="4" t="s">
        <v>19</v>
      </c>
      <c r="B42" s="30" t="s">
        <v>64</v>
      </c>
      <c r="C42" s="34"/>
      <c r="D42" s="8">
        <f>D37</f>
        <v>937.80000000000007</v>
      </c>
    </row>
    <row r="43" spans="1:4" x14ac:dyDescent="0.2">
      <c r="A43" s="184" t="s">
        <v>42</v>
      </c>
      <c r="B43" s="195"/>
      <c r="C43" s="35"/>
      <c r="D43" s="12">
        <f>SUM(D40:D42)</f>
        <v>3823.6255555555563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43</v>
      </c>
      <c r="B45" s="179"/>
      <c r="C45" s="179"/>
      <c r="D45" s="180"/>
    </row>
    <row r="46" spans="1:4" x14ac:dyDescent="0.2">
      <c r="A46" s="17">
        <v>3</v>
      </c>
      <c r="B46" s="2" t="s">
        <v>55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29.027777777777779</v>
      </c>
    </row>
    <row r="48" spans="1:4" x14ac:dyDescent="0.2">
      <c r="A48" s="4" t="s">
        <v>3</v>
      </c>
      <c r="B48" s="30" t="s">
        <v>65</v>
      </c>
      <c r="C48" s="37">
        <f>COMPOSICAO!D35</f>
        <v>3.3333333333333332E-4</v>
      </c>
      <c r="D48" s="22">
        <f>C48*$D$7</f>
        <v>2.3222222222222224</v>
      </c>
    </row>
    <row r="49" spans="1:4" x14ac:dyDescent="0.2">
      <c r="A49" s="19" t="s">
        <v>4</v>
      </c>
      <c r="B49" s="20" t="s">
        <v>66</v>
      </c>
      <c r="C49" s="37">
        <f>COMPOSICAO!D36</f>
        <v>3.4399999999999993E-2</v>
      </c>
      <c r="D49" s="22">
        <f t="shared" ref="D49:D52" si="1">C49*$D$7</f>
        <v>239.65333333333331</v>
      </c>
    </row>
    <row r="50" spans="1:4" x14ac:dyDescent="0.2">
      <c r="A50" s="4" t="s">
        <v>5</v>
      </c>
      <c r="B50" s="30" t="s">
        <v>67</v>
      </c>
      <c r="C50" s="37">
        <f>COMPOSICAO!D37</f>
        <v>1.2444444444444444E-2</v>
      </c>
      <c r="D50" s="22">
        <f t="shared" si="1"/>
        <v>86.696296296296296</v>
      </c>
    </row>
    <row r="51" spans="1:4" x14ac:dyDescent="0.2">
      <c r="A51" s="4" t="s">
        <v>6</v>
      </c>
      <c r="B51" s="30" t="s">
        <v>68</v>
      </c>
      <c r="C51" s="37">
        <f>COMPOSICAO!D38</f>
        <v>4.5631999999999999E-3</v>
      </c>
      <c r="D51" s="22">
        <f t="shared" si="1"/>
        <v>31.790293333333334</v>
      </c>
    </row>
    <row r="52" spans="1:4" x14ac:dyDescent="0.2">
      <c r="A52" s="4" t="s">
        <v>7</v>
      </c>
      <c r="B52" s="30" t="s">
        <v>69</v>
      </c>
      <c r="C52" s="37">
        <f>COMPOSICAO!D39</f>
        <v>3.9680000000000005E-4</v>
      </c>
      <c r="D52" s="22">
        <f t="shared" si="1"/>
        <v>2.7643733333333338</v>
      </c>
    </row>
    <row r="53" spans="1:4" x14ac:dyDescent="0.2">
      <c r="A53" s="196" t="s">
        <v>44</v>
      </c>
      <c r="B53" s="197"/>
      <c r="C53" s="38">
        <f>SUM(C47:C52)</f>
        <v>5.6304444444444435E-2</v>
      </c>
      <c r="D53" s="39">
        <f>SUM(D47:D52)</f>
        <v>392.25429629629627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45</v>
      </c>
      <c r="B55" s="179"/>
      <c r="C55" s="179"/>
      <c r="D55" s="180"/>
    </row>
    <row r="56" spans="1:4" x14ac:dyDescent="0.2">
      <c r="A56" s="17">
        <v>4</v>
      </c>
      <c r="B56" s="2" t="s">
        <v>55</v>
      </c>
      <c r="C56" s="36" t="s">
        <v>0</v>
      </c>
      <c r="D56" s="17" t="s">
        <v>1</v>
      </c>
    </row>
    <row r="57" spans="1:4" x14ac:dyDescent="0.2">
      <c r="A57" s="196" t="s">
        <v>46</v>
      </c>
      <c r="B57" s="197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47</v>
      </c>
      <c r="B59" s="179"/>
      <c r="C59" s="179"/>
      <c r="D59" s="180"/>
    </row>
    <row r="60" spans="1:4" x14ac:dyDescent="0.2">
      <c r="A60" s="17">
        <v>5</v>
      </c>
      <c r="B60" s="43" t="s">
        <v>55</v>
      </c>
      <c r="C60" s="44"/>
      <c r="D60" s="45" t="s">
        <v>1</v>
      </c>
    </row>
    <row r="61" spans="1:4" x14ac:dyDescent="0.2">
      <c r="A61" s="9" t="s">
        <v>48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49</v>
      </c>
      <c r="B63" s="179"/>
      <c r="C63" s="179"/>
      <c r="D63" s="180"/>
    </row>
    <row r="64" spans="1:4" x14ac:dyDescent="0.2">
      <c r="A64" s="17">
        <v>6</v>
      </c>
      <c r="B64" s="2" t="s">
        <v>55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70</v>
      </c>
      <c r="C65" s="53">
        <f>COMPOSICAO!D44</f>
        <v>0.05</v>
      </c>
      <c r="D65" s="12">
        <f>C65*$D$81</f>
        <v>559.1273259259259</v>
      </c>
    </row>
    <row r="66" spans="1:4" x14ac:dyDescent="0.2">
      <c r="A66" s="51" t="s">
        <v>3</v>
      </c>
      <c r="B66" s="52" t="s">
        <v>71</v>
      </c>
      <c r="C66" s="53">
        <f>COMPOSICAO!D45</f>
        <v>0.1</v>
      </c>
      <c r="D66" s="12">
        <f>C66*($D$81+$D$65)</f>
        <v>1174.1673844444445</v>
      </c>
    </row>
    <row r="67" spans="1:4" x14ac:dyDescent="0.2">
      <c r="A67" s="51" t="s">
        <v>4</v>
      </c>
      <c r="B67" s="52" t="s">
        <v>72</v>
      </c>
      <c r="C67" s="53">
        <f>COMPOSICAO!D46</f>
        <v>9.2499999999999999E-2</v>
      </c>
      <c r="D67" s="12">
        <f>((D65+D66+D81)/(1-C67))-(D65+D66+D81)</f>
        <v>1316.4907037710436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92.51015756228955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426.96995797979793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284.64663865319864</v>
      </c>
    </row>
    <row r="71" spans="1:4" x14ac:dyDescent="0.2">
      <c r="A71" s="4" t="s">
        <v>29</v>
      </c>
      <c r="B71" s="131" t="s">
        <v>125</v>
      </c>
      <c r="C71" s="37">
        <f>COMPOSICAO!D50</f>
        <v>3.5999999999999997E-2</v>
      </c>
      <c r="D71" s="12">
        <f t="shared" si="2"/>
        <v>512.36394957575749</v>
      </c>
    </row>
    <row r="72" spans="1:4" x14ac:dyDescent="0.2">
      <c r="A72" s="184" t="s">
        <v>50</v>
      </c>
      <c r="B72" s="185"/>
      <c r="C72" s="55">
        <f>SUM(C65:C67)</f>
        <v>0.24250000000000002</v>
      </c>
      <c r="D72" s="12">
        <f>SUM(D65:D67)</f>
        <v>3049.7854141414141</v>
      </c>
    </row>
    <row r="73" spans="1:4" x14ac:dyDescent="0.2">
      <c r="A73" s="13"/>
      <c r="B73" s="14"/>
      <c r="C73" s="15"/>
      <c r="D73" s="16"/>
    </row>
    <row r="74" spans="1:4" x14ac:dyDescent="0.2">
      <c r="A74" s="192" t="s">
        <v>51</v>
      </c>
      <c r="B74" s="193"/>
      <c r="C74" s="193"/>
      <c r="D74" s="194"/>
    </row>
    <row r="75" spans="1:4" x14ac:dyDescent="0.2">
      <c r="A75" s="26" t="s">
        <v>52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73</v>
      </c>
      <c r="C76" s="58"/>
      <c r="D76" s="8">
        <f>D7</f>
        <v>6966.666666666667</v>
      </c>
    </row>
    <row r="77" spans="1:4" x14ac:dyDescent="0.2">
      <c r="A77" s="4">
        <v>2</v>
      </c>
      <c r="B77" s="46" t="s">
        <v>74</v>
      </c>
      <c r="C77" s="58"/>
      <c r="D77" s="8">
        <f>D43</f>
        <v>3823.6255555555563</v>
      </c>
    </row>
    <row r="78" spans="1:4" x14ac:dyDescent="0.2">
      <c r="A78" s="4">
        <v>3</v>
      </c>
      <c r="B78" s="46" t="s">
        <v>75</v>
      </c>
      <c r="C78" s="58"/>
      <c r="D78" s="8">
        <f>D53</f>
        <v>392.25429629629627</v>
      </c>
    </row>
    <row r="79" spans="1:4" x14ac:dyDescent="0.2">
      <c r="A79" s="4">
        <v>4</v>
      </c>
      <c r="B79" s="46" t="s">
        <v>76</v>
      </c>
      <c r="C79" s="58"/>
      <c r="D79" s="8">
        <v>0</v>
      </c>
    </row>
    <row r="80" spans="1:4" x14ac:dyDescent="0.2">
      <c r="A80" s="4">
        <v>5</v>
      </c>
      <c r="B80" s="46" t="s">
        <v>77</v>
      </c>
      <c r="C80" s="58"/>
      <c r="D80" s="8">
        <v>0</v>
      </c>
    </row>
    <row r="81" spans="1:4" x14ac:dyDescent="0.2">
      <c r="A81" s="59" t="s">
        <v>53</v>
      </c>
      <c r="B81" s="10"/>
      <c r="C81" s="11"/>
      <c r="D81" s="12">
        <f>SUM(D76:D80)</f>
        <v>11182.546518518518</v>
      </c>
    </row>
    <row r="82" spans="1:4" x14ac:dyDescent="0.2">
      <c r="A82" s="4">
        <v>6</v>
      </c>
      <c r="B82" s="46" t="s">
        <v>78</v>
      </c>
      <c r="C82" s="58"/>
      <c r="D82" s="8">
        <f>D72</f>
        <v>3049.7854141414141</v>
      </c>
    </row>
    <row r="83" spans="1:4" x14ac:dyDescent="0.2">
      <c r="A83" s="184" t="s">
        <v>54</v>
      </c>
      <c r="B83" s="195"/>
      <c r="C83" s="185"/>
      <c r="D83" s="60">
        <f>SUM(D81:D82)</f>
        <v>14232.331932659932</v>
      </c>
    </row>
    <row r="84" spans="1:4" x14ac:dyDescent="0.2">
      <c r="C84" s="133" t="s">
        <v>129</v>
      </c>
      <c r="D84" s="134">
        <f>ROUNDUP(D83/D76,2)</f>
        <v>2.0499999999999998</v>
      </c>
    </row>
    <row r="85" spans="1:4" x14ac:dyDescent="0.2"/>
    <row r="86" spans="1:4" hidden="1" x14ac:dyDescent="0.2">
      <c r="D86" s="136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5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9AC7C1-ABCA-40B3-9D7F-E922D4C4E173}">
  <sheetPr codeName="Planilha47"/>
  <dimension ref="A1:D86"/>
  <sheetViews>
    <sheetView zoomScaleNormal="100" workbookViewId="0">
      <selection activeCell="F44" sqref="F44:F45"/>
    </sheetView>
  </sheetViews>
  <sheetFormatPr defaultColWidth="0" defaultRowHeight="12" zeroHeight="1" x14ac:dyDescent="0.2"/>
  <cols>
    <col min="1" max="1" width="5.85546875" style="132" customWidth="1"/>
    <col min="2" max="2" width="83.28515625" style="132" customWidth="1"/>
    <col min="3" max="3" width="12.42578125" style="132" customWidth="1"/>
    <col min="4" max="4" width="15.42578125" style="132" customWidth="1"/>
    <col min="5" max="5" width="9.140625" style="132" hidden="1" customWidth="1"/>
    <col min="6" max="16384" width="9.140625" style="132" hidden="1"/>
  </cols>
  <sheetData>
    <row r="1" spans="1:4" ht="12.75" thickBot="1" x14ac:dyDescent="0.25">
      <c r="A1" s="186" t="str">
        <f>PERFIS!C33</f>
        <v>Administrador em segurança da informação - Pleno</v>
      </c>
      <c r="B1" s="187"/>
      <c r="C1" s="187"/>
      <c r="D1" s="188"/>
    </row>
    <row r="2" spans="1:4" x14ac:dyDescent="0.2">
      <c r="A2" s="135"/>
      <c r="B2" s="135"/>
      <c r="C2" s="135"/>
      <c r="D2" s="135"/>
    </row>
    <row r="3" spans="1:4" x14ac:dyDescent="0.2">
      <c r="A3" s="175" t="s">
        <v>33</v>
      </c>
      <c r="B3" s="176"/>
      <c r="C3" s="176"/>
      <c r="D3" s="177"/>
    </row>
    <row r="4" spans="1:4" x14ac:dyDescent="0.2">
      <c r="A4" s="178" t="s">
        <v>34</v>
      </c>
      <c r="B4" s="179"/>
      <c r="C4" s="179"/>
      <c r="D4" s="180"/>
    </row>
    <row r="5" spans="1:4" x14ac:dyDescent="0.2">
      <c r="A5" s="1">
        <v>1</v>
      </c>
      <c r="B5" s="2" t="s">
        <v>55</v>
      </c>
      <c r="C5" s="3"/>
      <c r="D5" s="1" t="s">
        <v>1</v>
      </c>
    </row>
    <row r="6" spans="1:4" x14ac:dyDescent="0.2">
      <c r="A6" s="4" t="s">
        <v>2</v>
      </c>
      <c r="B6" s="5" t="s">
        <v>56</v>
      </c>
      <c r="C6" s="6">
        <v>1</v>
      </c>
      <c r="D6" s="7">
        <f>_xlfn.XLOOKUP(A1,PERFIS!C3:C37,PERFIS!D3:D37)</f>
        <v>9716.6666666666661</v>
      </c>
    </row>
    <row r="7" spans="1:4" x14ac:dyDescent="0.2">
      <c r="A7" s="9" t="s">
        <v>35</v>
      </c>
      <c r="B7" s="10"/>
      <c r="C7" s="11"/>
      <c r="D7" s="12">
        <f>SUM(D6)</f>
        <v>9716.6666666666661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36</v>
      </c>
      <c r="B9" s="179"/>
      <c r="C9" s="179"/>
      <c r="D9" s="180"/>
    </row>
    <row r="10" spans="1:4" x14ac:dyDescent="0.2">
      <c r="A10" s="181" t="s">
        <v>132</v>
      </c>
      <c r="B10" s="182"/>
      <c r="C10" s="182"/>
      <c r="D10" s="183"/>
    </row>
    <row r="11" spans="1:4" x14ac:dyDescent="0.2">
      <c r="A11" s="17" t="s">
        <v>9</v>
      </c>
      <c r="B11" s="2" t="s">
        <v>55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57</v>
      </c>
      <c r="C12" s="21">
        <f>COMPOSICAO!D3</f>
        <v>8.3333333333333329E-2</v>
      </c>
      <c r="D12" s="22">
        <f>C12*$D$7</f>
        <v>809.72222222222217</v>
      </c>
    </row>
    <row r="13" spans="1:4" x14ac:dyDescent="0.2">
      <c r="A13" s="19" t="s">
        <v>3</v>
      </c>
      <c r="B13" s="20" t="s">
        <v>127</v>
      </c>
      <c r="C13" s="21">
        <f>COMPOSICAO!D4</f>
        <v>7.7777777777777779E-2</v>
      </c>
      <c r="D13" s="22">
        <f>C13*$D$7</f>
        <v>755.74074074074076</v>
      </c>
    </row>
    <row r="14" spans="1:4" x14ac:dyDescent="0.2">
      <c r="A14" s="184" t="s">
        <v>133</v>
      </c>
      <c r="B14" s="185"/>
      <c r="C14" s="23">
        <f>SUM(C12:C13)</f>
        <v>0.16111111111111109</v>
      </c>
      <c r="D14" s="12">
        <f>SUM(D12:D13)</f>
        <v>1565.462962962963</v>
      </c>
    </row>
    <row r="15" spans="1:4" x14ac:dyDescent="0.2">
      <c r="A15" s="13"/>
      <c r="B15" s="14"/>
      <c r="C15" s="24"/>
      <c r="D15" s="16"/>
    </row>
    <row r="16" spans="1:4" x14ac:dyDescent="0.2">
      <c r="A16" s="200" t="s">
        <v>38</v>
      </c>
      <c r="B16" s="201"/>
      <c r="C16" s="201"/>
      <c r="D16" s="202"/>
    </row>
    <row r="17" spans="1:4" x14ac:dyDescent="0.2">
      <c r="A17" s="17" t="s">
        <v>10</v>
      </c>
      <c r="B17" s="2" t="s">
        <v>55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58</v>
      </c>
      <c r="C18" s="21">
        <v>0.05</v>
      </c>
      <c r="D18" s="22">
        <f>C18*($D$7+$D$14)</f>
        <v>564.10648148148152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282.05324074074076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338.46388888888885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169.23194444444442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112.8212962962963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67.692777777777778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22.564259259259259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902.57037037037037</v>
      </c>
    </row>
    <row r="26" spans="1:4" x14ac:dyDescent="0.2">
      <c r="A26" s="198" t="s">
        <v>39</v>
      </c>
      <c r="B26" s="199"/>
      <c r="C26" s="27">
        <f>SUM(C18:C25)</f>
        <v>0.21800000000000003</v>
      </c>
      <c r="D26" s="28">
        <f>SUM(D18:D25)</f>
        <v>2459.5042592592595</v>
      </c>
    </row>
    <row r="27" spans="1:4" x14ac:dyDescent="0.2">
      <c r="A27" s="13"/>
      <c r="B27" s="14"/>
      <c r="C27" s="29"/>
      <c r="D27" s="16"/>
    </row>
    <row r="28" spans="1:4" x14ac:dyDescent="0.2">
      <c r="A28" s="200" t="s">
        <v>40</v>
      </c>
      <c r="B28" s="201"/>
      <c r="C28" s="201"/>
      <c r="D28" s="202"/>
    </row>
    <row r="29" spans="1:4" x14ac:dyDescent="0.2">
      <c r="A29" s="17" t="s">
        <v>19</v>
      </c>
      <c r="B29" s="200" t="s">
        <v>55</v>
      </c>
      <c r="C29" s="202"/>
      <c r="D29" s="17" t="s">
        <v>1</v>
      </c>
    </row>
    <row r="30" spans="1:4" x14ac:dyDescent="0.2">
      <c r="A30" s="189" t="s">
        <v>2</v>
      </c>
      <c r="B30" s="30" t="s">
        <v>59</v>
      </c>
      <c r="C30" s="31"/>
      <c r="D30" s="7">
        <f>COMPOSICAO!D20*2*22</f>
        <v>242</v>
      </c>
    </row>
    <row r="31" spans="1:4" x14ac:dyDescent="0.2">
      <c r="A31" s="190"/>
      <c r="B31" s="30" t="s">
        <v>20</v>
      </c>
      <c r="C31" s="31"/>
      <c r="D31" s="7">
        <f>D6*COMPOSICAO!D21</f>
        <v>582.99999999999989</v>
      </c>
    </row>
    <row r="32" spans="1:4" x14ac:dyDescent="0.2">
      <c r="A32" s="191"/>
      <c r="B32" s="106" t="s">
        <v>21</v>
      </c>
      <c r="C32" s="107"/>
      <c r="D32" s="39">
        <f>IF(D30-D31&gt;0,D30-D31,0)</f>
        <v>0</v>
      </c>
    </row>
    <row r="33" spans="1:4" x14ac:dyDescent="0.2">
      <c r="A33" s="189" t="s">
        <v>3</v>
      </c>
      <c r="B33" s="30" t="s">
        <v>60</v>
      </c>
      <c r="D33" s="7">
        <f>COMPOSICAO!D23*22</f>
        <v>814</v>
      </c>
    </row>
    <row r="34" spans="1:4" x14ac:dyDescent="0.2">
      <c r="A34" s="190"/>
      <c r="B34" s="30" t="s">
        <v>123</v>
      </c>
      <c r="C34" s="129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122.1</v>
      </c>
    </row>
    <row r="35" spans="1:4" x14ac:dyDescent="0.2">
      <c r="A35" s="191"/>
      <c r="B35" s="106" t="s">
        <v>124</v>
      </c>
      <c r="C35" s="108"/>
      <c r="D35" s="39">
        <f>D33-D34</f>
        <v>691.9</v>
      </c>
    </row>
    <row r="36" spans="1:4" x14ac:dyDescent="0.2">
      <c r="A36" s="4" t="s">
        <v>4</v>
      </c>
      <c r="B36" s="30" t="s">
        <v>109</v>
      </c>
      <c r="C36" s="31"/>
      <c r="D36" s="206">
        <f>COMPOSICAO!D31</f>
        <v>184.85</v>
      </c>
    </row>
    <row r="37" spans="1:4" x14ac:dyDescent="0.2">
      <c r="A37" s="9" t="s">
        <v>41</v>
      </c>
      <c r="B37" s="10"/>
      <c r="C37" s="11"/>
      <c r="D37" s="12">
        <f>SUM(D32,D35,D36)</f>
        <v>876.75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61</v>
      </c>
      <c r="C39" s="33"/>
      <c r="D39" s="17" t="s">
        <v>1</v>
      </c>
    </row>
    <row r="40" spans="1:4" x14ac:dyDescent="0.2">
      <c r="A40" s="4" t="s">
        <v>9</v>
      </c>
      <c r="B40" s="30" t="s">
        <v>62</v>
      </c>
      <c r="C40" s="34"/>
      <c r="D40" s="8">
        <f>D14</f>
        <v>1565.462962962963</v>
      </c>
    </row>
    <row r="41" spans="1:4" x14ac:dyDescent="0.2">
      <c r="A41" s="4" t="s">
        <v>10</v>
      </c>
      <c r="B41" s="30" t="s">
        <v>63</v>
      </c>
      <c r="C41" s="34"/>
      <c r="D41" s="8">
        <f>D26</f>
        <v>2459.5042592592595</v>
      </c>
    </row>
    <row r="42" spans="1:4" x14ac:dyDescent="0.2">
      <c r="A42" s="4" t="s">
        <v>19</v>
      </c>
      <c r="B42" s="30" t="s">
        <v>64</v>
      </c>
      <c r="C42" s="34"/>
      <c r="D42" s="8">
        <f>D37</f>
        <v>876.75</v>
      </c>
    </row>
    <row r="43" spans="1:4" x14ac:dyDescent="0.2">
      <c r="A43" s="184" t="s">
        <v>42</v>
      </c>
      <c r="B43" s="195"/>
      <c r="C43" s="35"/>
      <c r="D43" s="12">
        <f>SUM(D40:D42)</f>
        <v>4901.7172222222225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43</v>
      </c>
      <c r="B45" s="179"/>
      <c r="C45" s="179"/>
      <c r="D45" s="180"/>
    </row>
    <row r="46" spans="1:4" x14ac:dyDescent="0.2">
      <c r="A46" s="17">
        <v>3</v>
      </c>
      <c r="B46" s="2" t="s">
        <v>55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40.486111111111107</v>
      </c>
    </row>
    <row r="48" spans="1:4" x14ac:dyDescent="0.2">
      <c r="A48" s="4" t="s">
        <v>3</v>
      </c>
      <c r="B48" s="30" t="s">
        <v>65</v>
      </c>
      <c r="C48" s="37">
        <f>COMPOSICAO!D35</f>
        <v>3.3333333333333332E-4</v>
      </c>
      <c r="D48" s="22">
        <f>C48*$D$7</f>
        <v>3.2388888888888885</v>
      </c>
    </row>
    <row r="49" spans="1:4" x14ac:dyDescent="0.2">
      <c r="A49" s="19" t="s">
        <v>4</v>
      </c>
      <c r="B49" s="20" t="s">
        <v>66</v>
      </c>
      <c r="C49" s="37">
        <f>COMPOSICAO!D36</f>
        <v>3.4399999999999993E-2</v>
      </c>
      <c r="D49" s="22">
        <f t="shared" ref="D49:D52" si="1">C49*$D$7</f>
        <v>334.25333333333327</v>
      </c>
    </row>
    <row r="50" spans="1:4" x14ac:dyDescent="0.2">
      <c r="A50" s="4" t="s">
        <v>5</v>
      </c>
      <c r="B50" s="30" t="s">
        <v>67</v>
      </c>
      <c r="C50" s="37">
        <f>COMPOSICAO!D37</f>
        <v>1.2444444444444444E-2</v>
      </c>
      <c r="D50" s="22">
        <f t="shared" si="1"/>
        <v>120.91851851851851</v>
      </c>
    </row>
    <row r="51" spans="1:4" x14ac:dyDescent="0.2">
      <c r="A51" s="4" t="s">
        <v>6</v>
      </c>
      <c r="B51" s="30" t="s">
        <v>68</v>
      </c>
      <c r="C51" s="37">
        <f>COMPOSICAO!D38</f>
        <v>4.5631999999999999E-3</v>
      </c>
      <c r="D51" s="22">
        <f t="shared" si="1"/>
        <v>44.339093333333331</v>
      </c>
    </row>
    <row r="52" spans="1:4" x14ac:dyDescent="0.2">
      <c r="A52" s="4" t="s">
        <v>7</v>
      </c>
      <c r="B52" s="30" t="s">
        <v>69</v>
      </c>
      <c r="C52" s="37">
        <f>COMPOSICAO!D39</f>
        <v>3.9680000000000005E-4</v>
      </c>
      <c r="D52" s="22">
        <f t="shared" si="1"/>
        <v>3.8555733333333335</v>
      </c>
    </row>
    <row r="53" spans="1:4" x14ac:dyDescent="0.2">
      <c r="A53" s="196" t="s">
        <v>44</v>
      </c>
      <c r="B53" s="197"/>
      <c r="C53" s="38">
        <f>SUM(C47:C52)</f>
        <v>5.6304444444444435E-2</v>
      </c>
      <c r="D53" s="39">
        <f>SUM(D47:D52)</f>
        <v>547.09151851851846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45</v>
      </c>
      <c r="B55" s="179"/>
      <c r="C55" s="179"/>
      <c r="D55" s="180"/>
    </row>
    <row r="56" spans="1:4" x14ac:dyDescent="0.2">
      <c r="A56" s="17">
        <v>4</v>
      </c>
      <c r="B56" s="2" t="s">
        <v>55</v>
      </c>
      <c r="C56" s="36" t="s">
        <v>0</v>
      </c>
      <c r="D56" s="17" t="s">
        <v>1</v>
      </c>
    </row>
    <row r="57" spans="1:4" x14ac:dyDescent="0.2">
      <c r="A57" s="196" t="s">
        <v>46</v>
      </c>
      <c r="B57" s="197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47</v>
      </c>
      <c r="B59" s="179"/>
      <c r="C59" s="179"/>
      <c r="D59" s="180"/>
    </row>
    <row r="60" spans="1:4" x14ac:dyDescent="0.2">
      <c r="A60" s="17">
        <v>5</v>
      </c>
      <c r="B60" s="43" t="s">
        <v>55</v>
      </c>
      <c r="C60" s="44"/>
      <c r="D60" s="45" t="s">
        <v>1</v>
      </c>
    </row>
    <row r="61" spans="1:4" x14ac:dyDescent="0.2">
      <c r="A61" s="9" t="s">
        <v>48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49</v>
      </c>
      <c r="B63" s="179"/>
      <c r="C63" s="179"/>
      <c r="D63" s="180"/>
    </row>
    <row r="64" spans="1:4" x14ac:dyDescent="0.2">
      <c r="A64" s="17">
        <v>6</v>
      </c>
      <c r="B64" s="2" t="s">
        <v>55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70</v>
      </c>
      <c r="C65" s="53">
        <f>COMPOSICAO!D44</f>
        <v>0.05</v>
      </c>
      <c r="D65" s="12">
        <f>C65*$D$81</f>
        <v>758.27377037037047</v>
      </c>
    </row>
    <row r="66" spans="1:4" x14ac:dyDescent="0.2">
      <c r="A66" s="51" t="s">
        <v>3</v>
      </c>
      <c r="B66" s="52" t="s">
        <v>71</v>
      </c>
      <c r="C66" s="53">
        <f>COMPOSICAO!D45</f>
        <v>0.1</v>
      </c>
      <c r="D66" s="12">
        <f>C66*($D$81+$D$65)</f>
        <v>1592.3749177777779</v>
      </c>
    </row>
    <row r="67" spans="1:4" x14ac:dyDescent="0.2">
      <c r="A67" s="51" t="s">
        <v>4</v>
      </c>
      <c r="B67" s="52" t="s">
        <v>72</v>
      </c>
      <c r="C67" s="53">
        <f>COMPOSICAO!D46</f>
        <v>9.2499999999999999E-2</v>
      </c>
      <c r="D67" s="12">
        <f>((D65+D66+D81)/(1-C67))-(D65+D66+D81)</f>
        <v>1785.3900593266007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125.45984200673401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579.04542464646465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386.03028309764312</v>
      </c>
    </row>
    <row r="71" spans="1:4" x14ac:dyDescent="0.2">
      <c r="A71" s="4" t="s">
        <v>29</v>
      </c>
      <c r="B71" s="131" t="s">
        <v>125</v>
      </c>
      <c r="C71" s="37">
        <f>COMPOSICAO!D50</f>
        <v>3.5999999999999997E-2</v>
      </c>
      <c r="D71" s="12">
        <f t="shared" si="2"/>
        <v>694.85450957575756</v>
      </c>
    </row>
    <row r="72" spans="1:4" x14ac:dyDescent="0.2">
      <c r="A72" s="184" t="s">
        <v>50</v>
      </c>
      <c r="B72" s="185"/>
      <c r="C72" s="55">
        <f>SUM(C65:C67)</f>
        <v>0.24250000000000002</v>
      </c>
      <c r="D72" s="12">
        <f>SUM(D65:D67)</f>
        <v>4136.0387474747495</v>
      </c>
    </row>
    <row r="73" spans="1:4" x14ac:dyDescent="0.2">
      <c r="A73" s="13"/>
      <c r="B73" s="14"/>
      <c r="C73" s="15"/>
      <c r="D73" s="16"/>
    </row>
    <row r="74" spans="1:4" x14ac:dyDescent="0.2">
      <c r="A74" s="192" t="s">
        <v>51</v>
      </c>
      <c r="B74" s="193"/>
      <c r="C74" s="193"/>
      <c r="D74" s="194"/>
    </row>
    <row r="75" spans="1:4" x14ac:dyDescent="0.2">
      <c r="A75" s="26" t="s">
        <v>52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73</v>
      </c>
      <c r="C76" s="58"/>
      <c r="D76" s="8">
        <f>D7</f>
        <v>9716.6666666666661</v>
      </c>
    </row>
    <row r="77" spans="1:4" x14ac:dyDescent="0.2">
      <c r="A77" s="4">
        <v>2</v>
      </c>
      <c r="B77" s="46" t="s">
        <v>74</v>
      </c>
      <c r="C77" s="58"/>
      <c r="D77" s="8">
        <f>D43</f>
        <v>4901.7172222222225</v>
      </c>
    </row>
    <row r="78" spans="1:4" x14ac:dyDescent="0.2">
      <c r="A78" s="4">
        <v>3</v>
      </c>
      <c r="B78" s="46" t="s">
        <v>75</v>
      </c>
      <c r="C78" s="58"/>
      <c r="D78" s="8">
        <f>D53</f>
        <v>547.09151851851846</v>
      </c>
    </row>
    <row r="79" spans="1:4" x14ac:dyDescent="0.2">
      <c r="A79" s="4">
        <v>4</v>
      </c>
      <c r="B79" s="46" t="s">
        <v>76</v>
      </c>
      <c r="C79" s="58"/>
      <c r="D79" s="8">
        <v>0</v>
      </c>
    </row>
    <row r="80" spans="1:4" x14ac:dyDescent="0.2">
      <c r="A80" s="4">
        <v>5</v>
      </c>
      <c r="B80" s="46" t="s">
        <v>77</v>
      </c>
      <c r="C80" s="58"/>
      <c r="D80" s="8">
        <v>0</v>
      </c>
    </row>
    <row r="81" spans="1:4" x14ac:dyDescent="0.2">
      <c r="A81" s="59" t="s">
        <v>53</v>
      </c>
      <c r="B81" s="10"/>
      <c r="C81" s="11"/>
      <c r="D81" s="12">
        <f>SUM(D76:D80)</f>
        <v>15165.475407407408</v>
      </c>
    </row>
    <row r="82" spans="1:4" x14ac:dyDescent="0.2">
      <c r="A82" s="4">
        <v>6</v>
      </c>
      <c r="B82" s="46" t="s">
        <v>78</v>
      </c>
      <c r="C82" s="58"/>
      <c r="D82" s="8">
        <f>D72</f>
        <v>4136.0387474747495</v>
      </c>
    </row>
    <row r="83" spans="1:4" x14ac:dyDescent="0.2">
      <c r="A83" s="184" t="s">
        <v>54</v>
      </c>
      <c r="B83" s="195"/>
      <c r="C83" s="185"/>
      <c r="D83" s="60">
        <f>SUM(D81:D82)</f>
        <v>19301.514154882156</v>
      </c>
    </row>
    <row r="84" spans="1:4" x14ac:dyDescent="0.2">
      <c r="C84" s="133" t="s">
        <v>129</v>
      </c>
      <c r="D84" s="134">
        <f>ROUNDUP(D83/D76,2)</f>
        <v>1.99</v>
      </c>
    </row>
    <row r="85" spans="1:4" x14ac:dyDescent="0.2"/>
    <row r="86" spans="1:4" hidden="1" x14ac:dyDescent="0.2">
      <c r="D86" s="136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4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E314DD-F799-40C6-9897-34914163F38B}">
  <sheetPr codeName="Planilha48"/>
  <dimension ref="A1:D86"/>
  <sheetViews>
    <sheetView zoomScaleNormal="100" workbookViewId="0">
      <selection activeCell="F44" sqref="F44:F45"/>
    </sheetView>
  </sheetViews>
  <sheetFormatPr defaultColWidth="0" defaultRowHeight="12" zeroHeight="1" x14ac:dyDescent="0.2"/>
  <cols>
    <col min="1" max="1" width="5.85546875" style="132" customWidth="1"/>
    <col min="2" max="2" width="83.28515625" style="132" customWidth="1"/>
    <col min="3" max="3" width="12.42578125" style="132" customWidth="1"/>
    <col min="4" max="4" width="15.42578125" style="132" customWidth="1"/>
    <col min="5" max="5" width="9.140625" style="132" hidden="1" customWidth="1"/>
    <col min="6" max="16384" width="9.140625" style="132" hidden="1"/>
  </cols>
  <sheetData>
    <row r="1" spans="1:4" ht="12.75" thickBot="1" x14ac:dyDescent="0.25">
      <c r="A1" s="186" t="str">
        <f>PERFIS!C34</f>
        <v>Administrador em segurança da informação - Sênior</v>
      </c>
      <c r="B1" s="187"/>
      <c r="C1" s="187"/>
      <c r="D1" s="188"/>
    </row>
    <row r="2" spans="1:4" x14ac:dyDescent="0.2">
      <c r="A2" s="135"/>
      <c r="B2" s="135"/>
      <c r="C2" s="135"/>
      <c r="D2" s="135"/>
    </row>
    <row r="3" spans="1:4" x14ac:dyDescent="0.2">
      <c r="A3" s="175" t="s">
        <v>33</v>
      </c>
      <c r="B3" s="176"/>
      <c r="C3" s="176"/>
      <c r="D3" s="177"/>
    </row>
    <row r="4" spans="1:4" x14ac:dyDescent="0.2">
      <c r="A4" s="178" t="s">
        <v>34</v>
      </c>
      <c r="B4" s="179"/>
      <c r="C4" s="179"/>
      <c r="D4" s="180"/>
    </row>
    <row r="5" spans="1:4" x14ac:dyDescent="0.2">
      <c r="A5" s="1">
        <v>1</v>
      </c>
      <c r="B5" s="2" t="s">
        <v>55</v>
      </c>
      <c r="C5" s="3"/>
      <c r="D5" s="1" t="s">
        <v>1</v>
      </c>
    </row>
    <row r="6" spans="1:4" x14ac:dyDescent="0.2">
      <c r="A6" s="4" t="s">
        <v>2</v>
      </c>
      <c r="B6" s="5" t="s">
        <v>56</v>
      </c>
      <c r="C6" s="6">
        <v>1</v>
      </c>
      <c r="D6" s="7">
        <f>_xlfn.XLOOKUP(A1,PERFIS!C3:C37,PERFIS!D3:D37)</f>
        <v>15056.970000000001</v>
      </c>
    </row>
    <row r="7" spans="1:4" x14ac:dyDescent="0.2">
      <c r="A7" s="9" t="s">
        <v>35</v>
      </c>
      <c r="B7" s="10"/>
      <c r="C7" s="11"/>
      <c r="D7" s="12">
        <f>SUM(D6)</f>
        <v>15056.970000000001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36</v>
      </c>
      <c r="B9" s="179"/>
      <c r="C9" s="179"/>
      <c r="D9" s="180"/>
    </row>
    <row r="10" spans="1:4" x14ac:dyDescent="0.2">
      <c r="A10" s="181" t="s">
        <v>132</v>
      </c>
      <c r="B10" s="182"/>
      <c r="C10" s="182"/>
      <c r="D10" s="183"/>
    </row>
    <row r="11" spans="1:4" x14ac:dyDescent="0.2">
      <c r="A11" s="17" t="s">
        <v>9</v>
      </c>
      <c r="B11" s="2" t="s">
        <v>55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57</v>
      </c>
      <c r="C12" s="21">
        <f>COMPOSICAO!D3</f>
        <v>8.3333333333333329E-2</v>
      </c>
      <c r="D12" s="22">
        <f>C12*$D$7</f>
        <v>1254.7474999999999</v>
      </c>
    </row>
    <row r="13" spans="1:4" x14ac:dyDescent="0.2">
      <c r="A13" s="19" t="s">
        <v>3</v>
      </c>
      <c r="B13" s="20" t="s">
        <v>127</v>
      </c>
      <c r="C13" s="21">
        <f>COMPOSICAO!D4</f>
        <v>7.7777777777777779E-2</v>
      </c>
      <c r="D13" s="22">
        <f>C13*$D$7</f>
        <v>1171.0976666666668</v>
      </c>
    </row>
    <row r="14" spans="1:4" x14ac:dyDescent="0.2">
      <c r="A14" s="184" t="s">
        <v>133</v>
      </c>
      <c r="B14" s="185"/>
      <c r="C14" s="23">
        <f>SUM(C12:C13)</f>
        <v>0.16111111111111109</v>
      </c>
      <c r="D14" s="12">
        <f>SUM(D12:D13)</f>
        <v>2425.845166666667</v>
      </c>
    </row>
    <row r="15" spans="1:4" x14ac:dyDescent="0.2">
      <c r="A15" s="13"/>
      <c r="B15" s="14"/>
      <c r="C15" s="24"/>
      <c r="D15" s="16"/>
    </row>
    <row r="16" spans="1:4" x14ac:dyDescent="0.2">
      <c r="A16" s="200" t="s">
        <v>38</v>
      </c>
      <c r="B16" s="201"/>
      <c r="C16" s="201"/>
      <c r="D16" s="202"/>
    </row>
    <row r="17" spans="1:4" x14ac:dyDescent="0.2">
      <c r="A17" s="17" t="s">
        <v>10</v>
      </c>
      <c r="B17" s="2" t="s">
        <v>55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58</v>
      </c>
      <c r="C18" s="21">
        <v>0.05</v>
      </c>
      <c r="D18" s="22">
        <f>C18*($D$7+$D$14)</f>
        <v>874.14075833333345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437.07037916666673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524.48445500000003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262.24222750000001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174.82815166666668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104.89689100000001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34.965630333333337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1398.6252133333335</v>
      </c>
    </row>
    <row r="26" spans="1:4" x14ac:dyDescent="0.2">
      <c r="A26" s="198" t="s">
        <v>39</v>
      </c>
      <c r="B26" s="199"/>
      <c r="C26" s="27">
        <f>SUM(C18:C25)</f>
        <v>0.21800000000000003</v>
      </c>
      <c r="D26" s="28">
        <f>SUM(D18:D25)</f>
        <v>3811.253706333333</v>
      </c>
    </row>
    <row r="27" spans="1:4" x14ac:dyDescent="0.2">
      <c r="A27" s="13"/>
      <c r="B27" s="14"/>
      <c r="C27" s="29"/>
      <c r="D27" s="16"/>
    </row>
    <row r="28" spans="1:4" x14ac:dyDescent="0.2">
      <c r="A28" s="200" t="s">
        <v>40</v>
      </c>
      <c r="B28" s="201"/>
      <c r="C28" s="201"/>
      <c r="D28" s="202"/>
    </row>
    <row r="29" spans="1:4" x14ac:dyDescent="0.2">
      <c r="A29" s="17" t="s">
        <v>19</v>
      </c>
      <c r="B29" s="200" t="s">
        <v>55</v>
      </c>
      <c r="C29" s="202"/>
      <c r="D29" s="17" t="s">
        <v>1</v>
      </c>
    </row>
    <row r="30" spans="1:4" x14ac:dyDescent="0.2">
      <c r="A30" s="189" t="s">
        <v>2</v>
      </c>
      <c r="B30" s="30" t="s">
        <v>59</v>
      </c>
      <c r="C30" s="31"/>
      <c r="D30" s="7">
        <f>COMPOSICAO!D20*2*22</f>
        <v>242</v>
      </c>
    </row>
    <row r="31" spans="1:4" x14ac:dyDescent="0.2">
      <c r="A31" s="190"/>
      <c r="B31" s="30" t="s">
        <v>20</v>
      </c>
      <c r="C31" s="31"/>
      <c r="D31" s="7">
        <f>D6*COMPOSICAO!D21</f>
        <v>903.41820000000007</v>
      </c>
    </row>
    <row r="32" spans="1:4" x14ac:dyDescent="0.2">
      <c r="A32" s="191"/>
      <c r="B32" s="106" t="s">
        <v>21</v>
      </c>
      <c r="C32" s="107"/>
      <c r="D32" s="39">
        <f>IF(D30-D31&gt;0,D30-D31,0)</f>
        <v>0</v>
      </c>
    </row>
    <row r="33" spans="1:4" x14ac:dyDescent="0.2">
      <c r="A33" s="189" t="s">
        <v>3</v>
      </c>
      <c r="B33" s="30" t="s">
        <v>60</v>
      </c>
      <c r="D33" s="7">
        <f>COMPOSICAO!D23*22</f>
        <v>814</v>
      </c>
    </row>
    <row r="34" spans="1:4" x14ac:dyDescent="0.2">
      <c r="A34" s="190"/>
      <c r="B34" s="30" t="s">
        <v>123</v>
      </c>
      <c r="C34" s="129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122.1</v>
      </c>
    </row>
    <row r="35" spans="1:4" x14ac:dyDescent="0.2">
      <c r="A35" s="191"/>
      <c r="B35" s="106" t="s">
        <v>124</v>
      </c>
      <c r="C35" s="108"/>
      <c r="D35" s="39">
        <f>D33-D34</f>
        <v>691.9</v>
      </c>
    </row>
    <row r="36" spans="1:4" x14ac:dyDescent="0.2">
      <c r="A36" s="4" t="s">
        <v>4</v>
      </c>
      <c r="B36" s="30" t="s">
        <v>109</v>
      </c>
      <c r="C36" s="31"/>
      <c r="D36" s="206">
        <f>COMPOSICAO!D31</f>
        <v>184.85</v>
      </c>
    </row>
    <row r="37" spans="1:4" x14ac:dyDescent="0.2">
      <c r="A37" s="9" t="s">
        <v>41</v>
      </c>
      <c r="B37" s="10"/>
      <c r="C37" s="11"/>
      <c r="D37" s="12">
        <f>SUM(D32,D35,D36)</f>
        <v>876.75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61</v>
      </c>
      <c r="C39" s="33"/>
      <c r="D39" s="17" t="s">
        <v>1</v>
      </c>
    </row>
    <row r="40" spans="1:4" x14ac:dyDescent="0.2">
      <c r="A40" s="4" t="s">
        <v>9</v>
      </c>
      <c r="B40" s="30" t="s">
        <v>62</v>
      </c>
      <c r="C40" s="34"/>
      <c r="D40" s="8">
        <f>D14</f>
        <v>2425.845166666667</v>
      </c>
    </row>
    <row r="41" spans="1:4" x14ac:dyDescent="0.2">
      <c r="A41" s="4" t="s">
        <v>10</v>
      </c>
      <c r="B41" s="30" t="s">
        <v>63</v>
      </c>
      <c r="C41" s="34"/>
      <c r="D41" s="8">
        <f>D26</f>
        <v>3811.253706333333</v>
      </c>
    </row>
    <row r="42" spans="1:4" x14ac:dyDescent="0.2">
      <c r="A42" s="4" t="s">
        <v>19</v>
      </c>
      <c r="B42" s="30" t="s">
        <v>64</v>
      </c>
      <c r="C42" s="34"/>
      <c r="D42" s="8">
        <f>D37</f>
        <v>876.75</v>
      </c>
    </row>
    <row r="43" spans="1:4" x14ac:dyDescent="0.2">
      <c r="A43" s="184" t="s">
        <v>42</v>
      </c>
      <c r="B43" s="195"/>
      <c r="C43" s="35"/>
      <c r="D43" s="12">
        <f>SUM(D40:D42)</f>
        <v>7113.8488729999999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43</v>
      </c>
      <c r="B45" s="179"/>
      <c r="C45" s="179"/>
      <c r="D45" s="180"/>
    </row>
    <row r="46" spans="1:4" x14ac:dyDescent="0.2">
      <c r="A46" s="17">
        <v>3</v>
      </c>
      <c r="B46" s="2" t="s">
        <v>55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62.737375000000007</v>
      </c>
    </row>
    <row r="48" spans="1:4" x14ac:dyDescent="0.2">
      <c r="A48" s="4" t="s">
        <v>3</v>
      </c>
      <c r="B48" s="30" t="s">
        <v>65</v>
      </c>
      <c r="C48" s="37">
        <f>COMPOSICAO!D35</f>
        <v>3.3333333333333332E-4</v>
      </c>
      <c r="D48" s="22">
        <f>C48*$D$7</f>
        <v>5.0189900000000005</v>
      </c>
    </row>
    <row r="49" spans="1:4" x14ac:dyDescent="0.2">
      <c r="A49" s="19" t="s">
        <v>4</v>
      </c>
      <c r="B49" s="20" t="s">
        <v>66</v>
      </c>
      <c r="C49" s="37">
        <f>COMPOSICAO!D36</f>
        <v>3.4399999999999993E-2</v>
      </c>
      <c r="D49" s="22">
        <f t="shared" ref="D49:D52" si="1">C49*$D$7</f>
        <v>517.95976799999994</v>
      </c>
    </row>
    <row r="50" spans="1:4" x14ac:dyDescent="0.2">
      <c r="A50" s="4" t="s">
        <v>5</v>
      </c>
      <c r="B50" s="30" t="s">
        <v>67</v>
      </c>
      <c r="C50" s="37">
        <f>COMPOSICAO!D37</f>
        <v>1.2444444444444444E-2</v>
      </c>
      <c r="D50" s="22">
        <f t="shared" si="1"/>
        <v>187.37562666666668</v>
      </c>
    </row>
    <row r="51" spans="1:4" x14ac:dyDescent="0.2">
      <c r="A51" s="4" t="s">
        <v>6</v>
      </c>
      <c r="B51" s="30" t="s">
        <v>68</v>
      </c>
      <c r="C51" s="37">
        <f>COMPOSICAO!D38</f>
        <v>4.5631999999999999E-3</v>
      </c>
      <c r="D51" s="22">
        <f t="shared" si="1"/>
        <v>68.707965504000001</v>
      </c>
    </row>
    <row r="52" spans="1:4" x14ac:dyDescent="0.2">
      <c r="A52" s="4" t="s">
        <v>7</v>
      </c>
      <c r="B52" s="30" t="s">
        <v>69</v>
      </c>
      <c r="C52" s="37">
        <f>COMPOSICAO!D39</f>
        <v>3.9680000000000005E-4</v>
      </c>
      <c r="D52" s="22">
        <f t="shared" si="1"/>
        <v>5.9746056960000011</v>
      </c>
    </row>
    <row r="53" spans="1:4" x14ac:dyDescent="0.2">
      <c r="A53" s="196" t="s">
        <v>44</v>
      </c>
      <c r="B53" s="197"/>
      <c r="C53" s="38">
        <f>SUM(C47:C52)</f>
        <v>5.6304444444444435E-2</v>
      </c>
      <c r="D53" s="39">
        <f>SUM(D47:D52)</f>
        <v>847.77433086666656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45</v>
      </c>
      <c r="B55" s="179"/>
      <c r="C55" s="179"/>
      <c r="D55" s="180"/>
    </row>
    <row r="56" spans="1:4" x14ac:dyDescent="0.2">
      <c r="A56" s="17">
        <v>4</v>
      </c>
      <c r="B56" s="2" t="s">
        <v>55</v>
      </c>
      <c r="C56" s="36" t="s">
        <v>0</v>
      </c>
      <c r="D56" s="17" t="s">
        <v>1</v>
      </c>
    </row>
    <row r="57" spans="1:4" x14ac:dyDescent="0.2">
      <c r="A57" s="196" t="s">
        <v>46</v>
      </c>
      <c r="B57" s="197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47</v>
      </c>
      <c r="B59" s="179"/>
      <c r="C59" s="179"/>
      <c r="D59" s="180"/>
    </row>
    <row r="60" spans="1:4" x14ac:dyDescent="0.2">
      <c r="A60" s="17">
        <v>5</v>
      </c>
      <c r="B60" s="43" t="s">
        <v>55</v>
      </c>
      <c r="C60" s="44"/>
      <c r="D60" s="45" t="s">
        <v>1</v>
      </c>
    </row>
    <row r="61" spans="1:4" x14ac:dyDescent="0.2">
      <c r="A61" s="9" t="s">
        <v>48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49</v>
      </c>
      <c r="B63" s="179"/>
      <c r="C63" s="179"/>
      <c r="D63" s="180"/>
    </row>
    <row r="64" spans="1:4" x14ac:dyDescent="0.2">
      <c r="A64" s="17">
        <v>6</v>
      </c>
      <c r="B64" s="2" t="s">
        <v>55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70</v>
      </c>
      <c r="C65" s="53">
        <f>COMPOSICAO!D44</f>
        <v>0.05</v>
      </c>
      <c r="D65" s="12">
        <f>C65*$D$81</f>
        <v>1150.9296601933333</v>
      </c>
    </row>
    <row r="66" spans="1:4" x14ac:dyDescent="0.2">
      <c r="A66" s="51" t="s">
        <v>3</v>
      </c>
      <c r="B66" s="52" t="s">
        <v>71</v>
      </c>
      <c r="C66" s="53">
        <f>COMPOSICAO!D45</f>
        <v>0.1</v>
      </c>
      <c r="D66" s="12">
        <f>C66*($D$81+$D$65)</f>
        <v>2416.952286406</v>
      </c>
    </row>
    <row r="67" spans="1:4" x14ac:dyDescent="0.2">
      <c r="A67" s="51" t="s">
        <v>4</v>
      </c>
      <c r="B67" s="52" t="s">
        <v>72</v>
      </c>
      <c r="C67" s="53">
        <f>COMPOSICAO!D46</f>
        <v>9.2499999999999999E-2</v>
      </c>
      <c r="D67" s="12">
        <f>((D65+D66+D81)/(1-C67))-(D65+D66+D81)</f>
        <v>2709.9161999097596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190.42654377744242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878.8917405112727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585.92782700751513</v>
      </c>
    </row>
    <row r="71" spans="1:4" x14ac:dyDescent="0.2">
      <c r="A71" s="4" t="s">
        <v>29</v>
      </c>
      <c r="B71" s="131" t="s">
        <v>125</v>
      </c>
      <c r="C71" s="37">
        <f>COMPOSICAO!D50</f>
        <v>3.5999999999999997E-2</v>
      </c>
      <c r="D71" s="12">
        <f t="shared" si="2"/>
        <v>1054.6700886135272</v>
      </c>
    </row>
    <row r="72" spans="1:4" x14ac:dyDescent="0.2">
      <c r="A72" s="184" t="s">
        <v>50</v>
      </c>
      <c r="B72" s="185"/>
      <c r="C72" s="55">
        <f>SUM(C65:C67)</f>
        <v>0.24250000000000002</v>
      </c>
      <c r="D72" s="12">
        <f>SUM(D65:D67)</f>
        <v>6277.7981465090925</v>
      </c>
    </row>
    <row r="73" spans="1:4" x14ac:dyDescent="0.2">
      <c r="A73" s="13"/>
      <c r="B73" s="14"/>
      <c r="C73" s="15"/>
      <c r="D73" s="16"/>
    </row>
    <row r="74" spans="1:4" x14ac:dyDescent="0.2">
      <c r="A74" s="192" t="s">
        <v>51</v>
      </c>
      <c r="B74" s="193"/>
      <c r="C74" s="193"/>
      <c r="D74" s="194"/>
    </row>
    <row r="75" spans="1:4" x14ac:dyDescent="0.2">
      <c r="A75" s="26" t="s">
        <v>52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73</v>
      </c>
      <c r="C76" s="58"/>
      <c r="D76" s="8">
        <f>D7</f>
        <v>15056.970000000001</v>
      </c>
    </row>
    <row r="77" spans="1:4" x14ac:dyDescent="0.2">
      <c r="A77" s="4">
        <v>2</v>
      </c>
      <c r="B77" s="46" t="s">
        <v>74</v>
      </c>
      <c r="C77" s="58"/>
      <c r="D77" s="8">
        <f>D43</f>
        <v>7113.8488729999999</v>
      </c>
    </row>
    <row r="78" spans="1:4" x14ac:dyDescent="0.2">
      <c r="A78" s="4">
        <v>3</v>
      </c>
      <c r="B78" s="46" t="s">
        <v>75</v>
      </c>
      <c r="C78" s="58"/>
      <c r="D78" s="8">
        <f>D53</f>
        <v>847.77433086666656</v>
      </c>
    </row>
    <row r="79" spans="1:4" x14ac:dyDescent="0.2">
      <c r="A79" s="4">
        <v>4</v>
      </c>
      <c r="B79" s="46" t="s">
        <v>76</v>
      </c>
      <c r="C79" s="58"/>
      <c r="D79" s="8">
        <v>0</v>
      </c>
    </row>
    <row r="80" spans="1:4" x14ac:dyDescent="0.2">
      <c r="A80" s="4">
        <v>5</v>
      </c>
      <c r="B80" s="46" t="s">
        <v>77</v>
      </c>
      <c r="C80" s="58"/>
      <c r="D80" s="8">
        <v>0</v>
      </c>
    </row>
    <row r="81" spans="1:4" x14ac:dyDescent="0.2">
      <c r="A81" s="59" t="s">
        <v>53</v>
      </c>
      <c r="B81" s="10"/>
      <c r="C81" s="11"/>
      <c r="D81" s="12">
        <f>SUM(D76:D80)</f>
        <v>23018.593203866665</v>
      </c>
    </row>
    <row r="82" spans="1:4" x14ac:dyDescent="0.2">
      <c r="A82" s="4">
        <v>6</v>
      </c>
      <c r="B82" s="46" t="s">
        <v>78</v>
      </c>
      <c r="C82" s="58"/>
      <c r="D82" s="8">
        <f>D72</f>
        <v>6277.7981465090925</v>
      </c>
    </row>
    <row r="83" spans="1:4" x14ac:dyDescent="0.2">
      <c r="A83" s="184" t="s">
        <v>54</v>
      </c>
      <c r="B83" s="195"/>
      <c r="C83" s="185"/>
      <c r="D83" s="60">
        <f>SUM(D81:D82)</f>
        <v>29296.391350375758</v>
      </c>
    </row>
    <row r="84" spans="1:4" x14ac:dyDescent="0.2">
      <c r="C84" s="133" t="s">
        <v>129</v>
      </c>
      <c r="D84" s="134">
        <f>ROUNDUP(D83/D76,2)</f>
        <v>1.95</v>
      </c>
    </row>
    <row r="85" spans="1:4" x14ac:dyDescent="0.2"/>
    <row r="86" spans="1:4" hidden="1" x14ac:dyDescent="0.2">
      <c r="D86" s="136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3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AF152F-DB31-414E-90F3-FE8E0F1514DE}">
  <sheetPr codeName="Planilha49"/>
  <dimension ref="A1:D86"/>
  <sheetViews>
    <sheetView zoomScaleNormal="100" workbookViewId="0">
      <selection activeCell="F44" sqref="F44:F45"/>
    </sheetView>
  </sheetViews>
  <sheetFormatPr defaultColWidth="0" defaultRowHeight="12" zeroHeight="1" x14ac:dyDescent="0.2"/>
  <cols>
    <col min="1" max="1" width="5.85546875" style="132" customWidth="1"/>
    <col min="2" max="2" width="83.28515625" style="132" customWidth="1"/>
    <col min="3" max="3" width="12.42578125" style="132" customWidth="1"/>
    <col min="4" max="4" width="15.42578125" style="132" customWidth="1"/>
    <col min="5" max="5" width="9.140625" style="132" hidden="1" customWidth="1"/>
    <col min="6" max="16384" width="9.140625" style="132" hidden="1"/>
  </cols>
  <sheetData>
    <row r="1" spans="1:4" ht="12.75" thickBot="1" x14ac:dyDescent="0.25">
      <c r="A1" s="186" t="str">
        <f>PERFIS!C35</f>
        <v>Gerente de segurança da informação</v>
      </c>
      <c r="B1" s="187"/>
      <c r="C1" s="187"/>
      <c r="D1" s="188"/>
    </row>
    <row r="2" spans="1:4" x14ac:dyDescent="0.2">
      <c r="A2" s="135"/>
      <c r="B2" s="135"/>
      <c r="C2" s="135"/>
      <c r="D2" s="135"/>
    </row>
    <row r="3" spans="1:4" x14ac:dyDescent="0.2">
      <c r="A3" s="175" t="s">
        <v>33</v>
      </c>
      <c r="B3" s="176"/>
      <c r="C3" s="176"/>
      <c r="D3" s="177"/>
    </row>
    <row r="4" spans="1:4" x14ac:dyDescent="0.2">
      <c r="A4" s="178" t="s">
        <v>34</v>
      </c>
      <c r="B4" s="179"/>
      <c r="C4" s="179"/>
      <c r="D4" s="180"/>
    </row>
    <row r="5" spans="1:4" x14ac:dyDescent="0.2">
      <c r="A5" s="1">
        <v>1</v>
      </c>
      <c r="B5" s="2" t="s">
        <v>55</v>
      </c>
      <c r="C5" s="3"/>
      <c r="D5" s="1" t="s">
        <v>1</v>
      </c>
    </row>
    <row r="6" spans="1:4" x14ac:dyDescent="0.2">
      <c r="A6" s="4" t="s">
        <v>2</v>
      </c>
      <c r="B6" s="5" t="s">
        <v>56</v>
      </c>
      <c r="C6" s="6">
        <v>1</v>
      </c>
      <c r="D6" s="7">
        <f>_xlfn.XLOOKUP(A1,PERFIS!C3:C37,PERFIS!D3:D37)</f>
        <v>21333.333333333332</v>
      </c>
    </row>
    <row r="7" spans="1:4" x14ac:dyDescent="0.2">
      <c r="A7" s="9" t="s">
        <v>35</v>
      </c>
      <c r="B7" s="10"/>
      <c r="C7" s="11"/>
      <c r="D7" s="12">
        <f>SUM(D6)</f>
        <v>21333.333333333332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36</v>
      </c>
      <c r="B9" s="179"/>
      <c r="C9" s="179"/>
      <c r="D9" s="180"/>
    </row>
    <row r="10" spans="1:4" x14ac:dyDescent="0.2">
      <c r="A10" s="181" t="s">
        <v>132</v>
      </c>
      <c r="B10" s="182"/>
      <c r="C10" s="182"/>
      <c r="D10" s="183"/>
    </row>
    <row r="11" spans="1:4" x14ac:dyDescent="0.2">
      <c r="A11" s="17" t="s">
        <v>9</v>
      </c>
      <c r="B11" s="2" t="s">
        <v>55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57</v>
      </c>
      <c r="C12" s="21">
        <f>COMPOSICAO!D3</f>
        <v>8.3333333333333329E-2</v>
      </c>
      <c r="D12" s="22">
        <f>C12*$D$7</f>
        <v>1777.7777777777776</v>
      </c>
    </row>
    <row r="13" spans="1:4" x14ac:dyDescent="0.2">
      <c r="A13" s="19" t="s">
        <v>3</v>
      </c>
      <c r="B13" s="20" t="s">
        <v>127</v>
      </c>
      <c r="C13" s="21">
        <f>COMPOSICAO!D4</f>
        <v>7.7777777777777779E-2</v>
      </c>
      <c r="D13" s="22">
        <f>C13*$D$7</f>
        <v>1659.2592592592591</v>
      </c>
    </row>
    <row r="14" spans="1:4" x14ac:dyDescent="0.2">
      <c r="A14" s="184" t="s">
        <v>133</v>
      </c>
      <c r="B14" s="185"/>
      <c r="C14" s="23">
        <f>SUM(C12:C13)</f>
        <v>0.16111111111111109</v>
      </c>
      <c r="D14" s="12">
        <f>SUM(D12:D13)</f>
        <v>3437.0370370370365</v>
      </c>
    </row>
    <row r="15" spans="1:4" x14ac:dyDescent="0.2">
      <c r="A15" s="13"/>
      <c r="B15" s="14"/>
      <c r="C15" s="24"/>
      <c r="D15" s="16"/>
    </row>
    <row r="16" spans="1:4" x14ac:dyDescent="0.2">
      <c r="A16" s="200" t="s">
        <v>38</v>
      </c>
      <c r="B16" s="201"/>
      <c r="C16" s="201"/>
      <c r="D16" s="202"/>
    </row>
    <row r="17" spans="1:4" x14ac:dyDescent="0.2">
      <c r="A17" s="17" t="s">
        <v>10</v>
      </c>
      <c r="B17" s="2" t="s">
        <v>55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58</v>
      </c>
      <c r="C18" s="21">
        <v>0.05</v>
      </c>
      <c r="D18" s="22">
        <f>C18*($D$7+$D$14)</f>
        <v>1238.5185185185185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619.25925925925924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743.11111111111109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371.55555555555554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247.7037037037037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148.62222222222221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49.540740740740738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1981.6296296296296</v>
      </c>
    </row>
    <row r="26" spans="1:4" x14ac:dyDescent="0.2">
      <c r="A26" s="198" t="s">
        <v>39</v>
      </c>
      <c r="B26" s="199"/>
      <c r="C26" s="27">
        <f>SUM(C18:C25)</f>
        <v>0.21800000000000003</v>
      </c>
      <c r="D26" s="28">
        <f>SUM(D18:D25)</f>
        <v>5399.9407407407398</v>
      </c>
    </row>
    <row r="27" spans="1:4" x14ac:dyDescent="0.2">
      <c r="A27" s="13"/>
      <c r="B27" s="14"/>
      <c r="C27" s="29"/>
      <c r="D27" s="16"/>
    </row>
    <row r="28" spans="1:4" x14ac:dyDescent="0.2">
      <c r="A28" s="200" t="s">
        <v>40</v>
      </c>
      <c r="B28" s="201"/>
      <c r="C28" s="201"/>
      <c r="D28" s="202"/>
    </row>
    <row r="29" spans="1:4" x14ac:dyDescent="0.2">
      <c r="A29" s="17" t="s">
        <v>19</v>
      </c>
      <c r="B29" s="200" t="s">
        <v>55</v>
      </c>
      <c r="C29" s="202"/>
      <c r="D29" s="17" t="s">
        <v>1</v>
      </c>
    </row>
    <row r="30" spans="1:4" x14ac:dyDescent="0.2">
      <c r="A30" s="189" t="s">
        <v>2</v>
      </c>
      <c r="B30" s="30" t="s">
        <v>59</v>
      </c>
      <c r="C30" s="31"/>
      <c r="D30" s="7">
        <f>COMPOSICAO!D20*2*22</f>
        <v>242</v>
      </c>
    </row>
    <row r="31" spans="1:4" x14ac:dyDescent="0.2">
      <c r="A31" s="190"/>
      <c r="B31" s="30" t="s">
        <v>20</v>
      </c>
      <c r="C31" s="31"/>
      <c r="D31" s="7">
        <f>D6*COMPOSICAO!D21</f>
        <v>1279.9999999999998</v>
      </c>
    </row>
    <row r="32" spans="1:4" x14ac:dyDescent="0.2">
      <c r="A32" s="191"/>
      <c r="B32" s="106" t="s">
        <v>21</v>
      </c>
      <c r="C32" s="107"/>
      <c r="D32" s="39">
        <f>IF(D30-D31&gt;0,D30-D31,0)</f>
        <v>0</v>
      </c>
    </row>
    <row r="33" spans="1:4" x14ac:dyDescent="0.2">
      <c r="A33" s="189" t="s">
        <v>3</v>
      </c>
      <c r="B33" s="30" t="s">
        <v>60</v>
      </c>
      <c r="D33" s="7">
        <f>COMPOSICAO!D23*22</f>
        <v>814</v>
      </c>
    </row>
    <row r="34" spans="1:4" x14ac:dyDescent="0.2">
      <c r="A34" s="190"/>
      <c r="B34" s="30" t="s">
        <v>123</v>
      </c>
      <c r="C34" s="129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122.1</v>
      </c>
    </row>
    <row r="35" spans="1:4" x14ac:dyDescent="0.2">
      <c r="A35" s="191"/>
      <c r="B35" s="106" t="s">
        <v>124</v>
      </c>
      <c r="C35" s="108"/>
      <c r="D35" s="39">
        <f>D33-D34</f>
        <v>691.9</v>
      </c>
    </row>
    <row r="36" spans="1:4" x14ac:dyDescent="0.2">
      <c r="A36" s="4" t="s">
        <v>4</v>
      </c>
      <c r="B36" s="30" t="s">
        <v>109</v>
      </c>
      <c r="C36" s="31"/>
      <c r="D36" s="206">
        <f>COMPOSICAO!D31</f>
        <v>184.85</v>
      </c>
    </row>
    <row r="37" spans="1:4" x14ac:dyDescent="0.2">
      <c r="A37" s="9" t="s">
        <v>41</v>
      </c>
      <c r="B37" s="10"/>
      <c r="C37" s="11"/>
      <c r="D37" s="12">
        <f>SUM(D32,D35,D36)</f>
        <v>876.75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61</v>
      </c>
      <c r="C39" s="33"/>
      <c r="D39" s="17" t="s">
        <v>1</v>
      </c>
    </row>
    <row r="40" spans="1:4" x14ac:dyDescent="0.2">
      <c r="A40" s="4" t="s">
        <v>9</v>
      </c>
      <c r="B40" s="30" t="s">
        <v>62</v>
      </c>
      <c r="C40" s="34"/>
      <c r="D40" s="8">
        <f>D14</f>
        <v>3437.0370370370365</v>
      </c>
    </row>
    <row r="41" spans="1:4" x14ac:dyDescent="0.2">
      <c r="A41" s="4" t="s">
        <v>10</v>
      </c>
      <c r="B41" s="30" t="s">
        <v>63</v>
      </c>
      <c r="C41" s="34"/>
      <c r="D41" s="8">
        <f>D26</f>
        <v>5399.9407407407398</v>
      </c>
    </row>
    <row r="42" spans="1:4" x14ac:dyDescent="0.2">
      <c r="A42" s="4" t="s">
        <v>19</v>
      </c>
      <c r="B42" s="30" t="s">
        <v>64</v>
      </c>
      <c r="C42" s="34"/>
      <c r="D42" s="8">
        <f>D37</f>
        <v>876.75</v>
      </c>
    </row>
    <row r="43" spans="1:4" x14ac:dyDescent="0.2">
      <c r="A43" s="184" t="s">
        <v>42</v>
      </c>
      <c r="B43" s="195"/>
      <c r="C43" s="35"/>
      <c r="D43" s="12">
        <f>SUM(D40:D42)</f>
        <v>9713.7277777777763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43</v>
      </c>
      <c r="B45" s="179"/>
      <c r="C45" s="179"/>
      <c r="D45" s="180"/>
    </row>
    <row r="46" spans="1:4" x14ac:dyDescent="0.2">
      <c r="A46" s="17">
        <v>3</v>
      </c>
      <c r="B46" s="2" t="s">
        <v>55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88.888888888888886</v>
      </c>
    </row>
    <row r="48" spans="1:4" x14ac:dyDescent="0.2">
      <c r="A48" s="4" t="s">
        <v>3</v>
      </c>
      <c r="B48" s="30" t="s">
        <v>65</v>
      </c>
      <c r="C48" s="37">
        <f>COMPOSICAO!D35</f>
        <v>3.3333333333333332E-4</v>
      </c>
      <c r="D48" s="22">
        <f>C48*$D$7</f>
        <v>7.1111111111111107</v>
      </c>
    </row>
    <row r="49" spans="1:4" x14ac:dyDescent="0.2">
      <c r="A49" s="19" t="s">
        <v>4</v>
      </c>
      <c r="B49" s="20" t="s">
        <v>66</v>
      </c>
      <c r="C49" s="37">
        <f>COMPOSICAO!D36</f>
        <v>3.4399999999999993E-2</v>
      </c>
      <c r="D49" s="22">
        <f t="shared" ref="D49:D52" si="1">C49*$D$7</f>
        <v>733.86666666666645</v>
      </c>
    </row>
    <row r="50" spans="1:4" x14ac:dyDescent="0.2">
      <c r="A50" s="4" t="s">
        <v>5</v>
      </c>
      <c r="B50" s="30" t="s">
        <v>67</v>
      </c>
      <c r="C50" s="37">
        <f>COMPOSICAO!D37</f>
        <v>1.2444444444444444E-2</v>
      </c>
      <c r="D50" s="22">
        <f t="shared" si="1"/>
        <v>265.48148148148147</v>
      </c>
    </row>
    <row r="51" spans="1:4" x14ac:dyDescent="0.2">
      <c r="A51" s="4" t="s">
        <v>6</v>
      </c>
      <c r="B51" s="30" t="s">
        <v>68</v>
      </c>
      <c r="C51" s="37">
        <f>COMPOSICAO!D38</f>
        <v>4.5631999999999999E-3</v>
      </c>
      <c r="D51" s="22">
        <f t="shared" si="1"/>
        <v>97.34826666666666</v>
      </c>
    </row>
    <row r="52" spans="1:4" x14ac:dyDescent="0.2">
      <c r="A52" s="4" t="s">
        <v>7</v>
      </c>
      <c r="B52" s="30" t="s">
        <v>69</v>
      </c>
      <c r="C52" s="37">
        <f>COMPOSICAO!D39</f>
        <v>3.9680000000000005E-4</v>
      </c>
      <c r="D52" s="22">
        <f t="shared" si="1"/>
        <v>8.465066666666667</v>
      </c>
    </row>
    <row r="53" spans="1:4" x14ac:dyDescent="0.2">
      <c r="A53" s="196" t="s">
        <v>44</v>
      </c>
      <c r="B53" s="197"/>
      <c r="C53" s="38">
        <f>SUM(C47:C52)</f>
        <v>5.6304444444444435E-2</v>
      </c>
      <c r="D53" s="39">
        <f>SUM(D47:D52)</f>
        <v>1201.1614814814811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45</v>
      </c>
      <c r="B55" s="179"/>
      <c r="C55" s="179"/>
      <c r="D55" s="180"/>
    </row>
    <row r="56" spans="1:4" x14ac:dyDescent="0.2">
      <c r="A56" s="17">
        <v>4</v>
      </c>
      <c r="B56" s="2" t="s">
        <v>55</v>
      </c>
      <c r="C56" s="36" t="s">
        <v>0</v>
      </c>
      <c r="D56" s="17" t="s">
        <v>1</v>
      </c>
    </row>
    <row r="57" spans="1:4" x14ac:dyDescent="0.2">
      <c r="A57" s="196" t="s">
        <v>46</v>
      </c>
      <c r="B57" s="197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47</v>
      </c>
      <c r="B59" s="179"/>
      <c r="C59" s="179"/>
      <c r="D59" s="180"/>
    </row>
    <row r="60" spans="1:4" x14ac:dyDescent="0.2">
      <c r="A60" s="17">
        <v>5</v>
      </c>
      <c r="B60" s="43" t="s">
        <v>55</v>
      </c>
      <c r="C60" s="44"/>
      <c r="D60" s="45" t="s">
        <v>1</v>
      </c>
    </row>
    <row r="61" spans="1:4" x14ac:dyDescent="0.2">
      <c r="A61" s="9" t="s">
        <v>48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49</v>
      </c>
      <c r="B63" s="179"/>
      <c r="C63" s="179"/>
      <c r="D63" s="180"/>
    </row>
    <row r="64" spans="1:4" x14ac:dyDescent="0.2">
      <c r="A64" s="17">
        <v>6</v>
      </c>
      <c r="B64" s="2" t="s">
        <v>55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70</v>
      </c>
      <c r="C65" s="53">
        <f>COMPOSICAO!D44</f>
        <v>0.05</v>
      </c>
      <c r="D65" s="12">
        <f>C65*$D$81</f>
        <v>1612.4111296296296</v>
      </c>
    </row>
    <row r="66" spans="1:4" x14ac:dyDescent="0.2">
      <c r="A66" s="51" t="s">
        <v>3</v>
      </c>
      <c r="B66" s="52" t="s">
        <v>71</v>
      </c>
      <c r="C66" s="53">
        <f>COMPOSICAO!D45</f>
        <v>0.1</v>
      </c>
      <c r="D66" s="12">
        <f>C66*($D$81+$D$65)</f>
        <v>3386.0633722222224</v>
      </c>
    </row>
    <row r="67" spans="1:4" x14ac:dyDescent="0.2">
      <c r="A67" s="51" t="s">
        <v>4</v>
      </c>
      <c r="B67" s="52" t="s">
        <v>72</v>
      </c>
      <c r="C67" s="53">
        <f>COMPOSICAO!D46</f>
        <v>9.2499999999999999E-2</v>
      </c>
      <c r="D67" s="12">
        <f>((D65+D66+D81)/(1-C67))-(D65+D66+D81)</f>
        <v>3796.4952961279487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266.7807505387205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1231.2957717171716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820.86384781144784</v>
      </c>
    </row>
    <row r="71" spans="1:4" x14ac:dyDescent="0.2">
      <c r="A71" s="4" t="s">
        <v>29</v>
      </c>
      <c r="B71" s="131" t="s">
        <v>125</v>
      </c>
      <c r="C71" s="37">
        <f>COMPOSICAO!D50</f>
        <v>3.5999999999999997E-2</v>
      </c>
      <c r="D71" s="12">
        <f t="shared" si="2"/>
        <v>1477.5549260606058</v>
      </c>
    </row>
    <row r="72" spans="1:4" x14ac:dyDescent="0.2">
      <c r="A72" s="184" t="s">
        <v>50</v>
      </c>
      <c r="B72" s="185"/>
      <c r="C72" s="55">
        <f>SUM(C65:C67)</f>
        <v>0.24250000000000002</v>
      </c>
      <c r="D72" s="12">
        <f>SUM(D65:D67)</f>
        <v>8794.9697979798002</v>
      </c>
    </row>
    <row r="73" spans="1:4" x14ac:dyDescent="0.2">
      <c r="A73" s="13"/>
      <c r="B73" s="14"/>
      <c r="C73" s="15"/>
      <c r="D73" s="16"/>
    </row>
    <row r="74" spans="1:4" x14ac:dyDescent="0.2">
      <c r="A74" s="192" t="s">
        <v>51</v>
      </c>
      <c r="B74" s="193"/>
      <c r="C74" s="193"/>
      <c r="D74" s="194"/>
    </row>
    <row r="75" spans="1:4" x14ac:dyDescent="0.2">
      <c r="A75" s="26" t="s">
        <v>52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73</v>
      </c>
      <c r="C76" s="58"/>
      <c r="D76" s="8">
        <f>D7</f>
        <v>21333.333333333332</v>
      </c>
    </row>
    <row r="77" spans="1:4" x14ac:dyDescent="0.2">
      <c r="A77" s="4">
        <v>2</v>
      </c>
      <c r="B77" s="46" t="s">
        <v>74</v>
      </c>
      <c r="C77" s="58"/>
      <c r="D77" s="8">
        <f>D43</f>
        <v>9713.7277777777763</v>
      </c>
    </row>
    <row r="78" spans="1:4" x14ac:dyDescent="0.2">
      <c r="A78" s="4">
        <v>3</v>
      </c>
      <c r="B78" s="46" t="s">
        <v>75</v>
      </c>
      <c r="C78" s="58"/>
      <c r="D78" s="8">
        <f>D53</f>
        <v>1201.1614814814811</v>
      </c>
    </row>
    <row r="79" spans="1:4" x14ac:dyDescent="0.2">
      <c r="A79" s="4">
        <v>4</v>
      </c>
      <c r="B79" s="46" t="s">
        <v>76</v>
      </c>
      <c r="C79" s="58"/>
      <c r="D79" s="8">
        <v>0</v>
      </c>
    </row>
    <row r="80" spans="1:4" x14ac:dyDescent="0.2">
      <c r="A80" s="4">
        <v>5</v>
      </c>
      <c r="B80" s="46" t="s">
        <v>77</v>
      </c>
      <c r="C80" s="58"/>
      <c r="D80" s="8">
        <v>0</v>
      </c>
    </row>
    <row r="81" spans="1:4" x14ac:dyDescent="0.2">
      <c r="A81" s="59" t="s">
        <v>53</v>
      </c>
      <c r="B81" s="10"/>
      <c r="C81" s="11"/>
      <c r="D81" s="12">
        <f>SUM(D76:D80)</f>
        <v>32248.222592592589</v>
      </c>
    </row>
    <row r="82" spans="1:4" x14ac:dyDescent="0.2">
      <c r="A82" s="4">
        <v>6</v>
      </c>
      <c r="B82" s="46" t="s">
        <v>78</v>
      </c>
      <c r="C82" s="58"/>
      <c r="D82" s="8">
        <f>D72</f>
        <v>8794.9697979798002</v>
      </c>
    </row>
    <row r="83" spans="1:4" x14ac:dyDescent="0.2">
      <c r="A83" s="184" t="s">
        <v>54</v>
      </c>
      <c r="B83" s="195"/>
      <c r="C83" s="185"/>
      <c r="D83" s="60">
        <f>SUM(D81:D82)</f>
        <v>41043.192390572389</v>
      </c>
    </row>
    <row r="84" spans="1:4" x14ac:dyDescent="0.2">
      <c r="C84" s="133" t="s">
        <v>129</v>
      </c>
      <c r="D84" s="134">
        <f>ROUNDUP(D83/D76,2)</f>
        <v>1.93</v>
      </c>
    </row>
    <row r="85" spans="1:4" x14ac:dyDescent="0.2"/>
    <row r="86" spans="1:4" hidden="1" x14ac:dyDescent="0.2">
      <c r="D86" s="136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2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07CC37-D876-4C4A-A2CF-EA6867EC0195}">
  <sheetPr codeName="Planilha50"/>
  <dimension ref="A1:D86"/>
  <sheetViews>
    <sheetView zoomScaleNormal="100" workbookViewId="0">
      <selection activeCell="F44" sqref="F44:F45"/>
    </sheetView>
  </sheetViews>
  <sheetFormatPr defaultColWidth="0" defaultRowHeight="12" customHeight="1" zeroHeight="1" x14ac:dyDescent="0.2"/>
  <cols>
    <col min="1" max="1" width="5.85546875" style="132" customWidth="1"/>
    <col min="2" max="2" width="83.28515625" style="132" customWidth="1"/>
    <col min="3" max="3" width="12.42578125" style="132" customWidth="1"/>
    <col min="4" max="4" width="15.42578125" style="132" customWidth="1"/>
    <col min="5" max="5" width="9.140625" style="132" hidden="1" customWidth="1"/>
    <col min="6" max="16384" width="9.140625" style="132" hidden="1"/>
  </cols>
  <sheetData>
    <row r="1" spans="1:4" ht="12.75" thickBot="1" x14ac:dyDescent="0.25">
      <c r="A1" s="186" t="str">
        <f>PERFIS!C36</f>
        <v>Especialista em Cloud Pleno</v>
      </c>
      <c r="B1" s="187"/>
      <c r="C1" s="187"/>
      <c r="D1" s="188"/>
    </row>
    <row r="2" spans="1:4" x14ac:dyDescent="0.2">
      <c r="A2" s="135"/>
      <c r="B2" s="135"/>
      <c r="C2" s="135"/>
      <c r="D2" s="135"/>
    </row>
    <row r="3" spans="1:4" x14ac:dyDescent="0.2">
      <c r="A3" s="175" t="s">
        <v>33</v>
      </c>
      <c r="B3" s="176"/>
      <c r="C3" s="176"/>
      <c r="D3" s="177"/>
    </row>
    <row r="4" spans="1:4" x14ac:dyDescent="0.2">
      <c r="A4" s="178" t="s">
        <v>34</v>
      </c>
      <c r="B4" s="179"/>
      <c r="C4" s="179"/>
      <c r="D4" s="180"/>
    </row>
    <row r="5" spans="1:4" x14ac:dyDescent="0.2">
      <c r="A5" s="1">
        <v>1</v>
      </c>
      <c r="B5" s="2" t="s">
        <v>55</v>
      </c>
      <c r="C5" s="3"/>
      <c r="D5" s="1" t="s">
        <v>1</v>
      </c>
    </row>
    <row r="6" spans="1:4" x14ac:dyDescent="0.2">
      <c r="A6" s="4" t="s">
        <v>2</v>
      </c>
      <c r="B6" s="5" t="s">
        <v>56</v>
      </c>
      <c r="C6" s="6">
        <v>1</v>
      </c>
      <c r="D6" s="7">
        <f>_xlfn.XLOOKUP(A1,PERFIS!C3:C37,PERFIS!D3:D37)</f>
        <v>11774.275</v>
      </c>
    </row>
    <row r="7" spans="1:4" x14ac:dyDescent="0.2">
      <c r="A7" s="9" t="s">
        <v>35</v>
      </c>
      <c r="B7" s="10"/>
      <c r="C7" s="11"/>
      <c r="D7" s="12">
        <f>SUM(D6)</f>
        <v>11774.275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36</v>
      </c>
      <c r="B9" s="179"/>
      <c r="C9" s="179"/>
      <c r="D9" s="180"/>
    </row>
    <row r="10" spans="1:4" x14ac:dyDescent="0.2">
      <c r="A10" s="181" t="s">
        <v>132</v>
      </c>
      <c r="B10" s="182"/>
      <c r="C10" s="182"/>
      <c r="D10" s="183"/>
    </row>
    <row r="11" spans="1:4" x14ac:dyDescent="0.2">
      <c r="A11" s="17" t="s">
        <v>9</v>
      </c>
      <c r="B11" s="2" t="s">
        <v>55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57</v>
      </c>
      <c r="C12" s="21">
        <f>COMPOSICAO!D3</f>
        <v>8.3333333333333329E-2</v>
      </c>
      <c r="D12" s="22">
        <f>C12*$D$7</f>
        <v>981.1895833333333</v>
      </c>
    </row>
    <row r="13" spans="1:4" x14ac:dyDescent="0.2">
      <c r="A13" s="19" t="s">
        <v>3</v>
      </c>
      <c r="B13" s="20" t="s">
        <v>127</v>
      </c>
      <c r="C13" s="21">
        <f>COMPOSICAO!D4</f>
        <v>7.7777777777777779E-2</v>
      </c>
      <c r="D13" s="22">
        <f>C13*$D$7</f>
        <v>915.77694444444444</v>
      </c>
    </row>
    <row r="14" spans="1:4" x14ac:dyDescent="0.2">
      <c r="A14" s="184" t="s">
        <v>133</v>
      </c>
      <c r="B14" s="185"/>
      <c r="C14" s="23">
        <f>SUM(C12:C13)</f>
        <v>0.16111111111111109</v>
      </c>
      <c r="D14" s="12">
        <f>SUM(D12:D13)</f>
        <v>1896.9665277777776</v>
      </c>
    </row>
    <row r="15" spans="1:4" x14ac:dyDescent="0.2">
      <c r="A15" s="13"/>
      <c r="B15" s="14"/>
      <c r="C15" s="24"/>
      <c r="D15" s="16"/>
    </row>
    <row r="16" spans="1:4" x14ac:dyDescent="0.2">
      <c r="A16" s="200" t="s">
        <v>38</v>
      </c>
      <c r="B16" s="201"/>
      <c r="C16" s="201"/>
      <c r="D16" s="202"/>
    </row>
    <row r="17" spans="1:4" x14ac:dyDescent="0.2">
      <c r="A17" s="17" t="s">
        <v>10</v>
      </c>
      <c r="B17" s="2" t="s">
        <v>55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58</v>
      </c>
      <c r="C18" s="21">
        <v>0.05</v>
      </c>
      <c r="D18" s="22">
        <f>C18*($D$7+$D$14)</f>
        <v>683.56207638888884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341.78103819444442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410.13724583333328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205.06862291666664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136.71241527777778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82.027449166666656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27.342483055555554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1093.6993222222222</v>
      </c>
    </row>
    <row r="26" spans="1:4" x14ac:dyDescent="0.2">
      <c r="A26" s="198" t="s">
        <v>39</v>
      </c>
      <c r="B26" s="199"/>
      <c r="C26" s="27">
        <f>SUM(C18:C25)</f>
        <v>0.21800000000000003</v>
      </c>
      <c r="D26" s="28">
        <f>SUM(D18:D25)</f>
        <v>2980.3306530555556</v>
      </c>
    </row>
    <row r="27" spans="1:4" x14ac:dyDescent="0.2">
      <c r="A27" s="13"/>
      <c r="B27" s="14"/>
      <c r="C27" s="29"/>
      <c r="D27" s="16"/>
    </row>
    <row r="28" spans="1:4" x14ac:dyDescent="0.2">
      <c r="A28" s="200" t="s">
        <v>40</v>
      </c>
      <c r="B28" s="201"/>
      <c r="C28" s="201"/>
      <c r="D28" s="202"/>
    </row>
    <row r="29" spans="1:4" x14ac:dyDescent="0.2">
      <c r="A29" s="17" t="s">
        <v>19</v>
      </c>
      <c r="B29" s="200" t="s">
        <v>55</v>
      </c>
      <c r="C29" s="202"/>
      <c r="D29" s="17" t="s">
        <v>1</v>
      </c>
    </row>
    <row r="30" spans="1:4" x14ac:dyDescent="0.2">
      <c r="A30" s="189" t="s">
        <v>2</v>
      </c>
      <c r="B30" s="30" t="s">
        <v>59</v>
      </c>
      <c r="C30" s="31"/>
      <c r="D30" s="7">
        <f>COMPOSICAO!D20*2*22</f>
        <v>242</v>
      </c>
    </row>
    <row r="31" spans="1:4" x14ac:dyDescent="0.2">
      <c r="A31" s="190"/>
      <c r="B31" s="30" t="s">
        <v>20</v>
      </c>
      <c r="C31" s="31"/>
      <c r="D31" s="7">
        <f>D6*COMPOSICAO!D21</f>
        <v>706.45650000000001</v>
      </c>
    </row>
    <row r="32" spans="1:4" x14ac:dyDescent="0.2">
      <c r="A32" s="191"/>
      <c r="B32" s="106" t="s">
        <v>21</v>
      </c>
      <c r="C32" s="107"/>
      <c r="D32" s="39">
        <f>IF(D30-D31&gt;0,D30-D31,0)</f>
        <v>0</v>
      </c>
    </row>
    <row r="33" spans="1:4" x14ac:dyDescent="0.2">
      <c r="A33" s="189" t="s">
        <v>3</v>
      </c>
      <c r="B33" s="30" t="s">
        <v>60</v>
      </c>
      <c r="D33" s="7">
        <f>COMPOSICAO!D23*22</f>
        <v>814</v>
      </c>
    </row>
    <row r="34" spans="1:4" x14ac:dyDescent="0.2">
      <c r="A34" s="190"/>
      <c r="B34" s="30" t="s">
        <v>123</v>
      </c>
      <c r="C34" s="129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122.1</v>
      </c>
    </row>
    <row r="35" spans="1:4" x14ac:dyDescent="0.2">
      <c r="A35" s="191"/>
      <c r="B35" s="106" t="s">
        <v>124</v>
      </c>
      <c r="C35" s="108"/>
      <c r="D35" s="39">
        <f>D33-D34</f>
        <v>691.9</v>
      </c>
    </row>
    <row r="36" spans="1:4" x14ac:dyDescent="0.2">
      <c r="A36" s="4" t="s">
        <v>4</v>
      </c>
      <c r="B36" s="30" t="s">
        <v>109</v>
      </c>
      <c r="C36" s="31"/>
      <c r="D36" s="206">
        <f>COMPOSICAO!D31</f>
        <v>184.85</v>
      </c>
    </row>
    <row r="37" spans="1:4" x14ac:dyDescent="0.2">
      <c r="A37" s="9" t="s">
        <v>41</v>
      </c>
      <c r="B37" s="10"/>
      <c r="C37" s="11"/>
      <c r="D37" s="12">
        <f>SUM(D32,D35,D36)</f>
        <v>876.75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61</v>
      </c>
      <c r="C39" s="33"/>
      <c r="D39" s="17" t="s">
        <v>1</v>
      </c>
    </row>
    <row r="40" spans="1:4" x14ac:dyDescent="0.2">
      <c r="A40" s="4" t="s">
        <v>9</v>
      </c>
      <c r="B40" s="30" t="s">
        <v>62</v>
      </c>
      <c r="C40" s="34"/>
      <c r="D40" s="8">
        <f>D14</f>
        <v>1896.9665277777776</v>
      </c>
    </row>
    <row r="41" spans="1:4" x14ac:dyDescent="0.2">
      <c r="A41" s="4" t="s">
        <v>10</v>
      </c>
      <c r="B41" s="30" t="s">
        <v>63</v>
      </c>
      <c r="C41" s="34"/>
      <c r="D41" s="8">
        <f>D26</f>
        <v>2980.3306530555556</v>
      </c>
    </row>
    <row r="42" spans="1:4" x14ac:dyDescent="0.2">
      <c r="A42" s="4" t="s">
        <v>19</v>
      </c>
      <c r="B42" s="30" t="s">
        <v>64</v>
      </c>
      <c r="C42" s="34"/>
      <c r="D42" s="8">
        <f>D37</f>
        <v>876.75</v>
      </c>
    </row>
    <row r="43" spans="1:4" x14ac:dyDescent="0.2">
      <c r="A43" s="184" t="s">
        <v>42</v>
      </c>
      <c r="B43" s="195"/>
      <c r="C43" s="35"/>
      <c r="D43" s="12">
        <f>SUM(D40:D42)</f>
        <v>5754.0471808333332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43</v>
      </c>
      <c r="B45" s="179"/>
      <c r="C45" s="179"/>
      <c r="D45" s="180"/>
    </row>
    <row r="46" spans="1:4" x14ac:dyDescent="0.2">
      <c r="A46" s="17">
        <v>3</v>
      </c>
      <c r="B46" s="2" t="s">
        <v>55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49.059479166666662</v>
      </c>
    </row>
    <row r="48" spans="1:4" x14ac:dyDescent="0.2">
      <c r="A48" s="4" t="s">
        <v>3</v>
      </c>
      <c r="B48" s="30" t="s">
        <v>65</v>
      </c>
      <c r="C48" s="37">
        <f>COMPOSICAO!D35</f>
        <v>3.3333333333333332E-4</v>
      </c>
      <c r="D48" s="22">
        <f>C48*$D$7</f>
        <v>3.9247583333333331</v>
      </c>
    </row>
    <row r="49" spans="1:4" x14ac:dyDescent="0.2">
      <c r="A49" s="19" t="s">
        <v>4</v>
      </c>
      <c r="B49" s="20" t="s">
        <v>66</v>
      </c>
      <c r="C49" s="37">
        <f>COMPOSICAO!D36</f>
        <v>3.4399999999999993E-2</v>
      </c>
      <c r="D49" s="22">
        <f t="shared" ref="D49:D52" si="1">C49*$D$7</f>
        <v>405.03505999999993</v>
      </c>
    </row>
    <row r="50" spans="1:4" x14ac:dyDescent="0.2">
      <c r="A50" s="4" t="s">
        <v>5</v>
      </c>
      <c r="B50" s="30" t="s">
        <v>67</v>
      </c>
      <c r="C50" s="37">
        <f>COMPOSICAO!D37</f>
        <v>1.2444444444444444E-2</v>
      </c>
      <c r="D50" s="22">
        <f t="shared" si="1"/>
        <v>146.5243111111111</v>
      </c>
    </row>
    <row r="51" spans="1:4" x14ac:dyDescent="0.2">
      <c r="A51" s="4" t="s">
        <v>6</v>
      </c>
      <c r="B51" s="30" t="s">
        <v>68</v>
      </c>
      <c r="C51" s="37">
        <f>COMPOSICAO!D38</f>
        <v>4.5631999999999999E-3</v>
      </c>
      <c r="D51" s="22">
        <f t="shared" si="1"/>
        <v>53.728371679999995</v>
      </c>
    </row>
    <row r="52" spans="1:4" x14ac:dyDescent="0.2">
      <c r="A52" s="4" t="s">
        <v>7</v>
      </c>
      <c r="B52" s="30" t="s">
        <v>69</v>
      </c>
      <c r="C52" s="37">
        <f>COMPOSICAO!D39</f>
        <v>3.9680000000000005E-4</v>
      </c>
      <c r="D52" s="22">
        <f t="shared" si="1"/>
        <v>4.6720323200000005</v>
      </c>
    </row>
    <row r="53" spans="1:4" x14ac:dyDescent="0.2">
      <c r="A53" s="196" t="s">
        <v>44</v>
      </c>
      <c r="B53" s="197"/>
      <c r="C53" s="38">
        <f>SUM(C47:C52)</f>
        <v>5.6304444444444435E-2</v>
      </c>
      <c r="D53" s="39">
        <f>SUM(D47:D52)</f>
        <v>662.94401261111102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45</v>
      </c>
      <c r="B55" s="179"/>
      <c r="C55" s="179"/>
      <c r="D55" s="180"/>
    </row>
    <row r="56" spans="1:4" x14ac:dyDescent="0.2">
      <c r="A56" s="17">
        <v>4</v>
      </c>
      <c r="B56" s="2" t="s">
        <v>55</v>
      </c>
      <c r="C56" s="36" t="s">
        <v>0</v>
      </c>
      <c r="D56" s="17" t="s">
        <v>1</v>
      </c>
    </row>
    <row r="57" spans="1:4" x14ac:dyDescent="0.2">
      <c r="A57" s="196" t="s">
        <v>46</v>
      </c>
      <c r="B57" s="197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47</v>
      </c>
      <c r="B59" s="179"/>
      <c r="C59" s="179"/>
      <c r="D59" s="180"/>
    </row>
    <row r="60" spans="1:4" x14ac:dyDescent="0.2">
      <c r="A60" s="17">
        <v>5</v>
      </c>
      <c r="B60" s="43" t="s">
        <v>55</v>
      </c>
      <c r="C60" s="44"/>
      <c r="D60" s="45" t="s">
        <v>1</v>
      </c>
    </row>
    <row r="61" spans="1:4" x14ac:dyDescent="0.2">
      <c r="A61" s="9" t="s">
        <v>48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49</v>
      </c>
      <c r="B63" s="179"/>
      <c r="C63" s="179"/>
      <c r="D63" s="180"/>
    </row>
    <row r="64" spans="1:4" x14ac:dyDescent="0.2">
      <c r="A64" s="17">
        <v>6</v>
      </c>
      <c r="B64" s="2" t="s">
        <v>55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70</v>
      </c>
      <c r="C65" s="53">
        <f>COMPOSICAO!D44</f>
        <v>0.05</v>
      </c>
      <c r="D65" s="12">
        <f>C65*$D$81</f>
        <v>909.5633096722222</v>
      </c>
    </row>
    <row r="66" spans="1:4" x14ac:dyDescent="0.2">
      <c r="A66" s="51" t="s">
        <v>3</v>
      </c>
      <c r="B66" s="52" t="s">
        <v>71</v>
      </c>
      <c r="C66" s="53">
        <f>COMPOSICAO!D45</f>
        <v>0.1</v>
      </c>
      <c r="D66" s="12">
        <f>C66*($D$81+$D$65)</f>
        <v>1910.0829503116668</v>
      </c>
    </row>
    <row r="67" spans="1:4" x14ac:dyDescent="0.2">
      <c r="A67" s="51" t="s">
        <v>4</v>
      </c>
      <c r="B67" s="52" t="s">
        <v>72</v>
      </c>
      <c r="C67" s="53">
        <f>COMPOSICAO!D46</f>
        <v>9.2499999999999999E-2</v>
      </c>
      <c r="D67" s="12">
        <f>((D65+D66+D81)/(1-C67))-(D65+D66+D81)</f>
        <v>2141.6081564100496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150.49138396394949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694.57561829515146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463.05041219676764</v>
      </c>
    </row>
    <row r="71" spans="1:4" x14ac:dyDescent="0.2">
      <c r="A71" s="4" t="s">
        <v>29</v>
      </c>
      <c r="B71" s="131" t="s">
        <v>125</v>
      </c>
      <c r="C71" s="37">
        <f>COMPOSICAO!D50</f>
        <v>3.5999999999999997E-2</v>
      </c>
      <c r="D71" s="12">
        <f t="shared" si="2"/>
        <v>833.49074195418166</v>
      </c>
    </row>
    <row r="72" spans="1:4" x14ac:dyDescent="0.2">
      <c r="A72" s="184" t="s">
        <v>50</v>
      </c>
      <c r="B72" s="185"/>
      <c r="C72" s="55">
        <f>SUM(C65:C67)</f>
        <v>0.24250000000000002</v>
      </c>
      <c r="D72" s="12">
        <f>SUM(D65:D67)</f>
        <v>4961.2544163939383</v>
      </c>
    </row>
    <row r="73" spans="1:4" x14ac:dyDescent="0.2">
      <c r="A73" s="13"/>
      <c r="B73" s="14"/>
      <c r="C73" s="15"/>
      <c r="D73" s="16"/>
    </row>
    <row r="74" spans="1:4" x14ac:dyDescent="0.2">
      <c r="A74" s="192" t="s">
        <v>51</v>
      </c>
      <c r="B74" s="193"/>
      <c r="C74" s="193"/>
      <c r="D74" s="194"/>
    </row>
    <row r="75" spans="1:4" x14ac:dyDescent="0.2">
      <c r="A75" s="26" t="s">
        <v>52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73</v>
      </c>
      <c r="C76" s="58"/>
      <c r="D76" s="8">
        <f>D7</f>
        <v>11774.275</v>
      </c>
    </row>
    <row r="77" spans="1:4" x14ac:dyDescent="0.2">
      <c r="A77" s="4">
        <v>2</v>
      </c>
      <c r="B77" s="46" t="s">
        <v>74</v>
      </c>
      <c r="C77" s="58"/>
      <c r="D77" s="8">
        <f>D43</f>
        <v>5754.0471808333332</v>
      </c>
    </row>
    <row r="78" spans="1:4" x14ac:dyDescent="0.2">
      <c r="A78" s="4">
        <v>3</v>
      </c>
      <c r="B78" s="46" t="s">
        <v>75</v>
      </c>
      <c r="C78" s="58"/>
      <c r="D78" s="8">
        <f>D53</f>
        <v>662.94401261111102</v>
      </c>
    </row>
    <row r="79" spans="1:4" x14ac:dyDescent="0.2">
      <c r="A79" s="4">
        <v>4</v>
      </c>
      <c r="B79" s="46" t="s">
        <v>76</v>
      </c>
      <c r="C79" s="58"/>
      <c r="D79" s="8">
        <v>0</v>
      </c>
    </row>
    <row r="80" spans="1:4" x14ac:dyDescent="0.2">
      <c r="A80" s="4">
        <v>5</v>
      </c>
      <c r="B80" s="46" t="s">
        <v>77</v>
      </c>
      <c r="C80" s="58"/>
      <c r="D80" s="8">
        <v>0</v>
      </c>
    </row>
    <row r="81" spans="1:4" x14ac:dyDescent="0.2">
      <c r="A81" s="59" t="s">
        <v>53</v>
      </c>
      <c r="B81" s="10"/>
      <c r="C81" s="11"/>
      <c r="D81" s="12">
        <f>SUM(D76:D80)</f>
        <v>18191.266193444444</v>
      </c>
    </row>
    <row r="82" spans="1:4" x14ac:dyDescent="0.2">
      <c r="A82" s="4">
        <v>6</v>
      </c>
      <c r="B82" s="46" t="s">
        <v>78</v>
      </c>
      <c r="C82" s="58"/>
      <c r="D82" s="8">
        <f>D72</f>
        <v>4961.2544163939383</v>
      </c>
    </row>
    <row r="83" spans="1:4" x14ac:dyDescent="0.2">
      <c r="A83" s="184" t="s">
        <v>54</v>
      </c>
      <c r="B83" s="195"/>
      <c r="C83" s="185"/>
      <c r="D83" s="60">
        <f>SUM(D81:D82)</f>
        <v>23152.520609838382</v>
      </c>
    </row>
    <row r="84" spans="1:4" x14ac:dyDescent="0.2">
      <c r="C84" s="133" t="s">
        <v>129</v>
      </c>
      <c r="D84" s="134">
        <f>ROUNDUP(D83/D76,2)</f>
        <v>1.97</v>
      </c>
    </row>
    <row r="85" spans="1:4" x14ac:dyDescent="0.2"/>
    <row r="86" spans="1:4" hidden="1" x14ac:dyDescent="0.2">
      <c r="D86" s="136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1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545353-4FDE-4898-A12F-05078AA6D013}">
  <sheetPr codeName="Planilha51"/>
  <dimension ref="A1:D86"/>
  <sheetViews>
    <sheetView zoomScaleNormal="100" workbookViewId="0">
      <selection activeCell="F44" sqref="F44:F45"/>
    </sheetView>
  </sheetViews>
  <sheetFormatPr defaultColWidth="0" defaultRowHeight="12" customHeight="1" zeroHeight="1" x14ac:dyDescent="0.2"/>
  <cols>
    <col min="1" max="1" width="5.85546875" style="132" customWidth="1"/>
    <col min="2" max="2" width="83.28515625" style="132" customWidth="1"/>
    <col min="3" max="3" width="12.42578125" style="132" customWidth="1"/>
    <col min="4" max="4" width="15.42578125" style="132" customWidth="1"/>
    <col min="5" max="5" width="9.140625" style="132" hidden="1" customWidth="1"/>
    <col min="6" max="16384" width="9.140625" style="132" hidden="1"/>
  </cols>
  <sheetData>
    <row r="1" spans="1:4" ht="12.75" thickBot="1" x14ac:dyDescent="0.25">
      <c r="A1" s="186" t="str">
        <f>PERFIS!C37</f>
        <v>Especialista em Cloud Sênior</v>
      </c>
      <c r="B1" s="187"/>
      <c r="C1" s="187"/>
      <c r="D1" s="188"/>
    </row>
    <row r="2" spans="1:4" x14ac:dyDescent="0.2">
      <c r="A2" s="135"/>
      <c r="B2" s="135"/>
      <c r="C2" s="135"/>
      <c r="D2" s="135"/>
    </row>
    <row r="3" spans="1:4" x14ac:dyDescent="0.2">
      <c r="A3" s="175" t="s">
        <v>33</v>
      </c>
      <c r="B3" s="176"/>
      <c r="C3" s="176"/>
      <c r="D3" s="177"/>
    </row>
    <row r="4" spans="1:4" x14ac:dyDescent="0.2">
      <c r="A4" s="178" t="s">
        <v>34</v>
      </c>
      <c r="B4" s="179"/>
      <c r="C4" s="179"/>
      <c r="D4" s="180"/>
    </row>
    <row r="5" spans="1:4" x14ac:dyDescent="0.2">
      <c r="A5" s="1">
        <v>1</v>
      </c>
      <c r="B5" s="2" t="s">
        <v>55</v>
      </c>
      <c r="C5" s="3"/>
      <c r="D5" s="1" t="s">
        <v>1</v>
      </c>
    </row>
    <row r="6" spans="1:4" x14ac:dyDescent="0.2">
      <c r="A6" s="4" t="s">
        <v>2</v>
      </c>
      <c r="B6" s="5" t="s">
        <v>56</v>
      </c>
      <c r="C6" s="6">
        <v>1</v>
      </c>
      <c r="D6" s="7">
        <f>_xlfn.XLOOKUP(A1,PERFIS!C3:C37,PERFIS!D3:D37)</f>
        <v>16985.648333333331</v>
      </c>
    </row>
    <row r="7" spans="1:4" x14ac:dyDescent="0.2">
      <c r="A7" s="9" t="s">
        <v>35</v>
      </c>
      <c r="B7" s="10"/>
      <c r="C7" s="11"/>
      <c r="D7" s="12">
        <f>SUM(D6)</f>
        <v>16985.648333333331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36</v>
      </c>
      <c r="B9" s="179"/>
      <c r="C9" s="179"/>
      <c r="D9" s="180"/>
    </row>
    <row r="10" spans="1:4" x14ac:dyDescent="0.2">
      <c r="A10" s="181" t="s">
        <v>132</v>
      </c>
      <c r="B10" s="182"/>
      <c r="C10" s="182"/>
      <c r="D10" s="183"/>
    </row>
    <row r="11" spans="1:4" x14ac:dyDescent="0.2">
      <c r="A11" s="17" t="s">
        <v>9</v>
      </c>
      <c r="B11" s="2" t="s">
        <v>55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57</v>
      </c>
      <c r="C12" s="21">
        <f>COMPOSICAO!D3</f>
        <v>8.3333333333333329E-2</v>
      </c>
      <c r="D12" s="22">
        <f>C12*$D$7</f>
        <v>1415.4706944444442</v>
      </c>
    </row>
    <row r="13" spans="1:4" x14ac:dyDescent="0.2">
      <c r="A13" s="19" t="s">
        <v>3</v>
      </c>
      <c r="B13" s="20" t="s">
        <v>127</v>
      </c>
      <c r="C13" s="21">
        <f>COMPOSICAO!D4</f>
        <v>7.7777777777777779E-2</v>
      </c>
      <c r="D13" s="22">
        <f>C13*$D$7</f>
        <v>1321.1059814814812</v>
      </c>
    </row>
    <row r="14" spans="1:4" x14ac:dyDescent="0.2">
      <c r="A14" s="184" t="s">
        <v>133</v>
      </c>
      <c r="B14" s="185"/>
      <c r="C14" s="23">
        <f>SUM(C12:C13)</f>
        <v>0.16111111111111109</v>
      </c>
      <c r="D14" s="12">
        <f>SUM(D12:D13)</f>
        <v>2736.5766759259254</v>
      </c>
    </row>
    <row r="15" spans="1:4" x14ac:dyDescent="0.2">
      <c r="A15" s="13"/>
      <c r="B15" s="14"/>
      <c r="C15" s="24"/>
      <c r="D15" s="16"/>
    </row>
    <row r="16" spans="1:4" x14ac:dyDescent="0.2">
      <c r="A16" s="200" t="s">
        <v>38</v>
      </c>
      <c r="B16" s="201"/>
      <c r="C16" s="201"/>
      <c r="D16" s="202"/>
    </row>
    <row r="17" spans="1:4" x14ac:dyDescent="0.2">
      <c r="A17" s="17" t="s">
        <v>10</v>
      </c>
      <c r="B17" s="2" t="s">
        <v>55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58</v>
      </c>
      <c r="C18" s="21">
        <v>0.05</v>
      </c>
      <c r="D18" s="22">
        <f>C18*($D$7+$D$14)</f>
        <v>986.11125046296274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493.05562523148137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591.66675027777762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295.83337513888881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197.22225009259256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118.33335005555553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39.444450018518509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1577.7780007407405</v>
      </c>
    </row>
    <row r="26" spans="1:4" x14ac:dyDescent="0.2">
      <c r="A26" s="198" t="s">
        <v>39</v>
      </c>
      <c r="B26" s="199"/>
      <c r="C26" s="27">
        <f>SUM(C18:C25)</f>
        <v>0.21800000000000003</v>
      </c>
      <c r="D26" s="28">
        <f>SUM(D18:D25)</f>
        <v>4299.4450520185183</v>
      </c>
    </row>
    <row r="27" spans="1:4" x14ac:dyDescent="0.2">
      <c r="A27" s="13"/>
      <c r="B27" s="14"/>
      <c r="C27" s="29"/>
      <c r="D27" s="16"/>
    </row>
    <row r="28" spans="1:4" x14ac:dyDescent="0.2">
      <c r="A28" s="200" t="s">
        <v>40</v>
      </c>
      <c r="B28" s="201"/>
      <c r="C28" s="201"/>
      <c r="D28" s="202"/>
    </row>
    <row r="29" spans="1:4" x14ac:dyDescent="0.2">
      <c r="A29" s="17" t="s">
        <v>19</v>
      </c>
      <c r="B29" s="200" t="s">
        <v>55</v>
      </c>
      <c r="C29" s="202"/>
      <c r="D29" s="17" t="s">
        <v>1</v>
      </c>
    </row>
    <row r="30" spans="1:4" x14ac:dyDescent="0.2">
      <c r="A30" s="189" t="s">
        <v>2</v>
      </c>
      <c r="B30" s="30" t="s">
        <v>59</v>
      </c>
      <c r="C30" s="31"/>
      <c r="D30" s="7">
        <f>COMPOSICAO!D20*2*22</f>
        <v>242</v>
      </c>
    </row>
    <row r="31" spans="1:4" x14ac:dyDescent="0.2">
      <c r="A31" s="190"/>
      <c r="B31" s="30" t="s">
        <v>20</v>
      </c>
      <c r="C31" s="31"/>
      <c r="D31" s="7">
        <f>D6*COMPOSICAO!D21</f>
        <v>1019.1388999999998</v>
      </c>
    </row>
    <row r="32" spans="1:4" x14ac:dyDescent="0.2">
      <c r="A32" s="191"/>
      <c r="B32" s="106" t="s">
        <v>21</v>
      </c>
      <c r="C32" s="107"/>
      <c r="D32" s="39">
        <f>IF(D30-D31&gt;0,D30-D31,0)</f>
        <v>0</v>
      </c>
    </row>
    <row r="33" spans="1:4" x14ac:dyDescent="0.2">
      <c r="A33" s="189" t="s">
        <v>3</v>
      </c>
      <c r="B33" s="30" t="s">
        <v>60</v>
      </c>
      <c r="D33" s="7">
        <f>COMPOSICAO!D23*22</f>
        <v>814</v>
      </c>
    </row>
    <row r="34" spans="1:4" x14ac:dyDescent="0.2">
      <c r="A34" s="190"/>
      <c r="B34" s="30" t="s">
        <v>123</v>
      </c>
      <c r="C34" s="129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122.1</v>
      </c>
    </row>
    <row r="35" spans="1:4" x14ac:dyDescent="0.2">
      <c r="A35" s="191"/>
      <c r="B35" s="106" t="s">
        <v>124</v>
      </c>
      <c r="C35" s="108"/>
      <c r="D35" s="39">
        <f>D33-D34</f>
        <v>691.9</v>
      </c>
    </row>
    <row r="36" spans="1:4" x14ac:dyDescent="0.2">
      <c r="A36" s="4" t="s">
        <v>4</v>
      </c>
      <c r="B36" s="30" t="s">
        <v>109</v>
      </c>
      <c r="C36" s="31"/>
      <c r="D36" s="206">
        <f>COMPOSICAO!D31</f>
        <v>184.85</v>
      </c>
    </row>
    <row r="37" spans="1:4" x14ac:dyDescent="0.2">
      <c r="A37" s="9" t="s">
        <v>41</v>
      </c>
      <c r="B37" s="10"/>
      <c r="C37" s="11"/>
      <c r="D37" s="12">
        <f>SUM(D32,D35,D36)</f>
        <v>876.75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61</v>
      </c>
      <c r="C39" s="33"/>
      <c r="D39" s="17" t="s">
        <v>1</v>
      </c>
    </row>
    <row r="40" spans="1:4" x14ac:dyDescent="0.2">
      <c r="A40" s="4" t="s">
        <v>9</v>
      </c>
      <c r="B40" s="30" t="s">
        <v>62</v>
      </c>
      <c r="C40" s="34"/>
      <c r="D40" s="8">
        <f>D14</f>
        <v>2736.5766759259254</v>
      </c>
    </row>
    <row r="41" spans="1:4" x14ac:dyDescent="0.2">
      <c r="A41" s="4" t="s">
        <v>10</v>
      </c>
      <c r="B41" s="30" t="s">
        <v>63</v>
      </c>
      <c r="C41" s="34"/>
      <c r="D41" s="8">
        <f>D26</f>
        <v>4299.4450520185183</v>
      </c>
    </row>
    <row r="42" spans="1:4" x14ac:dyDescent="0.2">
      <c r="A42" s="4" t="s">
        <v>19</v>
      </c>
      <c r="B42" s="30" t="s">
        <v>64</v>
      </c>
      <c r="C42" s="34"/>
      <c r="D42" s="8">
        <f>D37</f>
        <v>876.75</v>
      </c>
    </row>
    <row r="43" spans="1:4" x14ac:dyDescent="0.2">
      <c r="A43" s="184" t="s">
        <v>42</v>
      </c>
      <c r="B43" s="195"/>
      <c r="C43" s="35"/>
      <c r="D43" s="12">
        <f>SUM(D40:D42)</f>
        <v>7912.7717279444441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43</v>
      </c>
      <c r="B45" s="179"/>
      <c r="C45" s="179"/>
      <c r="D45" s="180"/>
    </row>
    <row r="46" spans="1:4" x14ac:dyDescent="0.2">
      <c r="A46" s="17">
        <v>3</v>
      </c>
      <c r="B46" s="2" t="s">
        <v>55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70.773534722222209</v>
      </c>
    </row>
    <row r="48" spans="1:4" x14ac:dyDescent="0.2">
      <c r="A48" s="4" t="s">
        <v>3</v>
      </c>
      <c r="B48" s="30" t="s">
        <v>65</v>
      </c>
      <c r="C48" s="37">
        <f>COMPOSICAO!D35</f>
        <v>3.3333333333333332E-4</v>
      </c>
      <c r="D48" s="22">
        <f>C48*$D$7</f>
        <v>5.6618827777777767</v>
      </c>
    </row>
    <row r="49" spans="1:4" x14ac:dyDescent="0.2">
      <c r="A49" s="19" t="s">
        <v>4</v>
      </c>
      <c r="B49" s="20" t="s">
        <v>66</v>
      </c>
      <c r="C49" s="37">
        <f>COMPOSICAO!D36</f>
        <v>3.4399999999999993E-2</v>
      </c>
      <c r="D49" s="22">
        <f t="shared" ref="D49:D52" si="1">C49*$D$7</f>
        <v>584.30630266666651</v>
      </c>
    </row>
    <row r="50" spans="1:4" x14ac:dyDescent="0.2">
      <c r="A50" s="4" t="s">
        <v>5</v>
      </c>
      <c r="B50" s="30" t="s">
        <v>67</v>
      </c>
      <c r="C50" s="37">
        <f>COMPOSICAO!D37</f>
        <v>1.2444444444444444E-2</v>
      </c>
      <c r="D50" s="22">
        <f t="shared" si="1"/>
        <v>211.37695703703699</v>
      </c>
    </row>
    <row r="51" spans="1:4" x14ac:dyDescent="0.2">
      <c r="A51" s="4" t="s">
        <v>6</v>
      </c>
      <c r="B51" s="30" t="s">
        <v>68</v>
      </c>
      <c r="C51" s="37">
        <f>COMPOSICAO!D38</f>
        <v>4.5631999999999999E-3</v>
      </c>
      <c r="D51" s="22">
        <f t="shared" si="1"/>
        <v>77.508910474666649</v>
      </c>
    </row>
    <row r="52" spans="1:4" x14ac:dyDescent="0.2">
      <c r="A52" s="4" t="s">
        <v>7</v>
      </c>
      <c r="B52" s="30" t="s">
        <v>69</v>
      </c>
      <c r="C52" s="37">
        <f>COMPOSICAO!D39</f>
        <v>3.9680000000000005E-4</v>
      </c>
      <c r="D52" s="22">
        <f t="shared" si="1"/>
        <v>6.7399052586666661</v>
      </c>
    </row>
    <row r="53" spans="1:4" x14ac:dyDescent="0.2">
      <c r="A53" s="196" t="s">
        <v>44</v>
      </c>
      <c r="B53" s="197"/>
      <c r="C53" s="38">
        <f>SUM(C47:C52)</f>
        <v>5.6304444444444435E-2</v>
      </c>
      <c r="D53" s="39">
        <f>SUM(D47:D52)</f>
        <v>956.36749293703679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45</v>
      </c>
      <c r="B55" s="179"/>
      <c r="C55" s="179"/>
      <c r="D55" s="180"/>
    </row>
    <row r="56" spans="1:4" x14ac:dyDescent="0.2">
      <c r="A56" s="17">
        <v>4</v>
      </c>
      <c r="B56" s="2" t="s">
        <v>55</v>
      </c>
      <c r="C56" s="36" t="s">
        <v>0</v>
      </c>
      <c r="D56" s="17" t="s">
        <v>1</v>
      </c>
    </row>
    <row r="57" spans="1:4" x14ac:dyDescent="0.2">
      <c r="A57" s="196" t="s">
        <v>46</v>
      </c>
      <c r="B57" s="197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47</v>
      </c>
      <c r="B59" s="179"/>
      <c r="C59" s="179"/>
      <c r="D59" s="180"/>
    </row>
    <row r="60" spans="1:4" x14ac:dyDescent="0.2">
      <c r="A60" s="17">
        <v>5</v>
      </c>
      <c r="B60" s="43" t="s">
        <v>55</v>
      </c>
      <c r="C60" s="44"/>
      <c r="D60" s="45" t="s">
        <v>1</v>
      </c>
    </row>
    <row r="61" spans="1:4" x14ac:dyDescent="0.2">
      <c r="A61" s="9" t="s">
        <v>48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49</v>
      </c>
      <c r="B63" s="179"/>
      <c r="C63" s="179"/>
      <c r="D63" s="180"/>
    </row>
    <row r="64" spans="1:4" x14ac:dyDescent="0.2">
      <c r="A64" s="17">
        <v>6</v>
      </c>
      <c r="B64" s="2" t="s">
        <v>55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70</v>
      </c>
      <c r="C65" s="53">
        <f>COMPOSICAO!D44</f>
        <v>0.05</v>
      </c>
      <c r="D65" s="12">
        <f>C65*$D$81</f>
        <v>1292.7393777107407</v>
      </c>
    </row>
    <row r="66" spans="1:4" x14ac:dyDescent="0.2">
      <c r="A66" s="51" t="s">
        <v>3</v>
      </c>
      <c r="B66" s="52" t="s">
        <v>71</v>
      </c>
      <c r="C66" s="53">
        <f>COMPOSICAO!D45</f>
        <v>0.1</v>
      </c>
      <c r="D66" s="12">
        <f>C66*($D$81+$D$65)</f>
        <v>2714.7526931925549</v>
      </c>
    </row>
    <row r="67" spans="1:4" x14ac:dyDescent="0.2">
      <c r="A67" s="51" t="s">
        <v>4</v>
      </c>
      <c r="B67" s="52" t="s">
        <v>72</v>
      </c>
      <c r="C67" s="53">
        <f>COMPOSICAO!D46</f>
        <v>9.2499999999999999E-2</v>
      </c>
      <c r="D67" s="12">
        <f>((D65+D66+D81)/(1-C67))-(D65+D66+D81)</f>
        <v>3043.8136257007427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213.88960613032251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987.18279752456544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658.121865016377</v>
      </c>
    </row>
    <row r="71" spans="1:4" x14ac:dyDescent="0.2">
      <c r="A71" s="4" t="s">
        <v>29</v>
      </c>
      <c r="B71" s="131" t="s">
        <v>125</v>
      </c>
      <c r="C71" s="37">
        <f>COMPOSICAO!D50</f>
        <v>3.5999999999999997E-2</v>
      </c>
      <c r="D71" s="12">
        <f t="shared" si="2"/>
        <v>1184.6193570294786</v>
      </c>
    </row>
    <row r="72" spans="1:4" x14ac:dyDescent="0.2">
      <c r="A72" s="184" t="s">
        <v>50</v>
      </c>
      <c r="B72" s="185"/>
      <c r="C72" s="55">
        <f>SUM(C65:C67)</f>
        <v>0.24250000000000002</v>
      </c>
      <c r="D72" s="12">
        <f>SUM(D65:D67)</f>
        <v>7051.3056966040385</v>
      </c>
    </row>
    <row r="73" spans="1:4" x14ac:dyDescent="0.2">
      <c r="A73" s="13"/>
      <c r="B73" s="14"/>
      <c r="C73" s="15"/>
      <c r="D73" s="16"/>
    </row>
    <row r="74" spans="1:4" x14ac:dyDescent="0.2">
      <c r="A74" s="192" t="s">
        <v>51</v>
      </c>
      <c r="B74" s="193"/>
      <c r="C74" s="193"/>
      <c r="D74" s="194"/>
    </row>
    <row r="75" spans="1:4" x14ac:dyDescent="0.2">
      <c r="A75" s="26" t="s">
        <v>52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73</v>
      </c>
      <c r="C76" s="58"/>
      <c r="D76" s="8">
        <f>D7</f>
        <v>16985.648333333331</v>
      </c>
    </row>
    <row r="77" spans="1:4" x14ac:dyDescent="0.2">
      <c r="A77" s="4">
        <v>2</v>
      </c>
      <c r="B77" s="46" t="s">
        <v>74</v>
      </c>
      <c r="C77" s="58"/>
      <c r="D77" s="8">
        <f>D43</f>
        <v>7912.7717279444441</v>
      </c>
    </row>
    <row r="78" spans="1:4" x14ac:dyDescent="0.2">
      <c r="A78" s="4">
        <v>3</v>
      </c>
      <c r="B78" s="46" t="s">
        <v>75</v>
      </c>
      <c r="C78" s="58"/>
      <c r="D78" s="8">
        <f>D53</f>
        <v>956.36749293703679</v>
      </c>
    </row>
    <row r="79" spans="1:4" x14ac:dyDescent="0.2">
      <c r="A79" s="4">
        <v>4</v>
      </c>
      <c r="B79" s="46" t="s">
        <v>76</v>
      </c>
      <c r="C79" s="58"/>
      <c r="D79" s="8">
        <v>0</v>
      </c>
    </row>
    <row r="80" spans="1:4" x14ac:dyDescent="0.2">
      <c r="A80" s="4">
        <v>5</v>
      </c>
      <c r="B80" s="46" t="s">
        <v>77</v>
      </c>
      <c r="C80" s="58"/>
      <c r="D80" s="8">
        <v>0</v>
      </c>
    </row>
    <row r="81" spans="1:4" x14ac:dyDescent="0.2">
      <c r="A81" s="59" t="s">
        <v>53</v>
      </c>
      <c r="B81" s="10"/>
      <c r="C81" s="11"/>
      <c r="D81" s="12">
        <f>SUM(D76:D80)</f>
        <v>25854.78755421481</v>
      </c>
    </row>
    <row r="82" spans="1:4" x14ac:dyDescent="0.2">
      <c r="A82" s="4">
        <v>6</v>
      </c>
      <c r="B82" s="46" t="s">
        <v>78</v>
      </c>
      <c r="C82" s="58"/>
      <c r="D82" s="8">
        <f>D72</f>
        <v>7051.3056966040385</v>
      </c>
    </row>
    <row r="83" spans="1:4" x14ac:dyDescent="0.2">
      <c r="A83" s="184" t="s">
        <v>54</v>
      </c>
      <c r="B83" s="195"/>
      <c r="C83" s="185"/>
      <c r="D83" s="60">
        <f>SUM(D81:D82)</f>
        <v>32906.093250818849</v>
      </c>
    </row>
    <row r="84" spans="1:4" x14ac:dyDescent="0.2">
      <c r="C84" s="133" t="s">
        <v>129</v>
      </c>
      <c r="D84" s="134">
        <f>ROUNDUP(D83/D76,2)</f>
        <v>1.94</v>
      </c>
    </row>
    <row r="85" spans="1:4" x14ac:dyDescent="0.2"/>
    <row r="86" spans="1:4" hidden="1" x14ac:dyDescent="0.2">
      <c r="D86" s="136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0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ACF5E-1426-449F-BB80-B37447D356BF}">
  <sheetPr codeName="Planilha4"/>
  <dimension ref="A1:D86"/>
  <sheetViews>
    <sheetView zoomScaleNormal="100" workbookViewId="0">
      <selection activeCell="F44" sqref="F44:F45"/>
    </sheetView>
  </sheetViews>
  <sheetFormatPr defaultColWidth="0" defaultRowHeight="12" zeroHeight="1" x14ac:dyDescent="0.2"/>
  <cols>
    <col min="1" max="1" width="5.85546875" style="132" customWidth="1"/>
    <col min="2" max="2" width="83.28515625" style="132" customWidth="1"/>
    <col min="3" max="3" width="12.42578125" style="132" customWidth="1"/>
    <col min="4" max="4" width="15.42578125" style="132" customWidth="1"/>
    <col min="5" max="5" width="9.140625" style="132" hidden="1" customWidth="1"/>
    <col min="6" max="16384" width="9.140625" style="132" hidden="1"/>
  </cols>
  <sheetData>
    <row r="1" spans="1:4" ht="12.75" thickBot="1" x14ac:dyDescent="0.25">
      <c r="A1" s="186" t="str">
        <f>PERFIS!C4</f>
        <v>Técnico de suporte ao usuário de tecnologia da informação Pleno</v>
      </c>
      <c r="B1" s="187"/>
      <c r="C1" s="187"/>
      <c r="D1" s="188"/>
    </row>
    <row r="2" spans="1:4" x14ac:dyDescent="0.2">
      <c r="A2" s="135"/>
      <c r="B2" s="135"/>
      <c r="C2" s="135"/>
      <c r="D2" s="135"/>
    </row>
    <row r="3" spans="1:4" x14ac:dyDescent="0.2">
      <c r="A3" s="175" t="s">
        <v>33</v>
      </c>
      <c r="B3" s="176"/>
      <c r="C3" s="176"/>
      <c r="D3" s="177"/>
    </row>
    <row r="4" spans="1:4" x14ac:dyDescent="0.2">
      <c r="A4" s="178" t="s">
        <v>34</v>
      </c>
      <c r="B4" s="179"/>
      <c r="C4" s="179"/>
      <c r="D4" s="180"/>
    </row>
    <row r="5" spans="1:4" x14ac:dyDescent="0.2">
      <c r="A5" s="1">
        <v>1</v>
      </c>
      <c r="B5" s="2" t="s">
        <v>55</v>
      </c>
      <c r="C5" s="3"/>
      <c r="D5" s="1" t="s">
        <v>1</v>
      </c>
    </row>
    <row r="6" spans="1:4" x14ac:dyDescent="0.2">
      <c r="A6" s="4" t="s">
        <v>2</v>
      </c>
      <c r="B6" s="5" t="s">
        <v>56</v>
      </c>
      <c r="C6" s="6">
        <v>1</v>
      </c>
      <c r="D6" s="7">
        <f>_xlfn.XLOOKUP(A1,PERFIS!C3:C37,PERFIS!D3:D37)</f>
        <v>2326.8150000000001</v>
      </c>
    </row>
    <row r="7" spans="1:4" x14ac:dyDescent="0.2">
      <c r="A7" s="9" t="s">
        <v>35</v>
      </c>
      <c r="B7" s="10"/>
      <c r="C7" s="11"/>
      <c r="D7" s="12">
        <f>SUM(D6)</f>
        <v>2326.8150000000001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36</v>
      </c>
      <c r="B9" s="179"/>
      <c r="C9" s="179"/>
      <c r="D9" s="180"/>
    </row>
    <row r="10" spans="1:4" x14ac:dyDescent="0.2">
      <c r="A10" s="181" t="s">
        <v>132</v>
      </c>
      <c r="B10" s="182"/>
      <c r="C10" s="182"/>
      <c r="D10" s="183"/>
    </row>
    <row r="11" spans="1:4" x14ac:dyDescent="0.2">
      <c r="A11" s="17" t="s">
        <v>9</v>
      </c>
      <c r="B11" s="2" t="s">
        <v>55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57</v>
      </c>
      <c r="C12" s="21">
        <f>COMPOSICAO!D3</f>
        <v>8.3333333333333329E-2</v>
      </c>
      <c r="D12" s="22">
        <f>C12*$D$7</f>
        <v>193.90125</v>
      </c>
    </row>
    <row r="13" spans="1:4" x14ac:dyDescent="0.2">
      <c r="A13" s="19" t="s">
        <v>3</v>
      </c>
      <c r="B13" s="20" t="s">
        <v>127</v>
      </c>
      <c r="C13" s="21">
        <f>COMPOSICAO!D4</f>
        <v>7.7777777777777779E-2</v>
      </c>
      <c r="D13" s="22">
        <f>C13*$D$7</f>
        <v>180.97450000000001</v>
      </c>
    </row>
    <row r="14" spans="1:4" x14ac:dyDescent="0.2">
      <c r="A14" s="184" t="s">
        <v>133</v>
      </c>
      <c r="B14" s="185"/>
      <c r="C14" s="23">
        <f>SUM(C12:C13)</f>
        <v>0.16111111111111109</v>
      </c>
      <c r="D14" s="12">
        <f>SUM(D12:D13)</f>
        <v>374.87575000000004</v>
      </c>
    </row>
    <row r="15" spans="1:4" x14ac:dyDescent="0.2">
      <c r="A15" s="13"/>
      <c r="B15" s="14"/>
      <c r="C15" s="24"/>
      <c r="D15" s="16"/>
    </row>
    <row r="16" spans="1:4" x14ac:dyDescent="0.2">
      <c r="A16" s="200" t="s">
        <v>38</v>
      </c>
      <c r="B16" s="201"/>
      <c r="C16" s="201"/>
      <c r="D16" s="202"/>
    </row>
    <row r="17" spans="1:4" x14ac:dyDescent="0.2">
      <c r="A17" s="17" t="s">
        <v>10</v>
      </c>
      <c r="B17" s="2" t="s">
        <v>55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58</v>
      </c>
      <c r="C18" s="21">
        <v>0.05</v>
      </c>
      <c r="D18" s="22">
        <f>C18*($D$7+$D$14)</f>
        <v>135.08453750000001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67.542268750000005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81.050722500000006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40.525361250000003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27.016907500000002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16.210144500000002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5.4033815000000009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216.13526000000002</v>
      </c>
    </row>
    <row r="26" spans="1:4" x14ac:dyDescent="0.2">
      <c r="A26" s="198" t="s">
        <v>39</v>
      </c>
      <c r="B26" s="199"/>
      <c r="C26" s="27">
        <f>SUM(C18:C25)</f>
        <v>0.21800000000000003</v>
      </c>
      <c r="D26" s="28">
        <f>SUM(D18:D25)</f>
        <v>588.96858350000002</v>
      </c>
    </row>
    <row r="27" spans="1:4" x14ac:dyDescent="0.2">
      <c r="A27" s="13"/>
      <c r="B27" s="14"/>
      <c r="C27" s="29"/>
      <c r="D27" s="16"/>
    </row>
    <row r="28" spans="1:4" x14ac:dyDescent="0.2">
      <c r="A28" s="200" t="s">
        <v>40</v>
      </c>
      <c r="B28" s="201"/>
      <c r="C28" s="201"/>
      <c r="D28" s="202"/>
    </row>
    <row r="29" spans="1:4" x14ac:dyDescent="0.2">
      <c r="A29" s="17" t="s">
        <v>19</v>
      </c>
      <c r="B29" s="200" t="s">
        <v>55</v>
      </c>
      <c r="C29" s="202"/>
      <c r="D29" s="17" t="s">
        <v>1</v>
      </c>
    </row>
    <row r="30" spans="1:4" x14ac:dyDescent="0.2">
      <c r="A30" s="189" t="s">
        <v>2</v>
      </c>
      <c r="B30" s="30" t="s">
        <v>59</v>
      </c>
      <c r="C30" s="31"/>
      <c r="D30" s="7">
        <f>COMPOSICAO!D20*2*22</f>
        <v>242</v>
      </c>
    </row>
    <row r="31" spans="1:4" x14ac:dyDescent="0.2">
      <c r="A31" s="190"/>
      <c r="B31" s="30" t="s">
        <v>20</v>
      </c>
      <c r="C31" s="31"/>
      <c r="D31" s="7">
        <f>D6*COMPOSICAO!D21</f>
        <v>139.60890000000001</v>
      </c>
    </row>
    <row r="32" spans="1:4" x14ac:dyDescent="0.2">
      <c r="A32" s="191"/>
      <c r="B32" s="106" t="s">
        <v>21</v>
      </c>
      <c r="C32" s="107"/>
      <c r="D32" s="39">
        <f>IF(D30-D31&gt;0,D30-D31,0)</f>
        <v>102.39109999999999</v>
      </c>
    </row>
    <row r="33" spans="1:4" x14ac:dyDescent="0.2">
      <c r="A33" s="189" t="s">
        <v>3</v>
      </c>
      <c r="B33" s="30" t="s">
        <v>60</v>
      </c>
      <c r="D33" s="7">
        <f>COMPOSICAO!D23*22</f>
        <v>814</v>
      </c>
    </row>
    <row r="34" spans="1:4" x14ac:dyDescent="0.2">
      <c r="A34" s="190"/>
      <c r="B34" s="30" t="s">
        <v>123</v>
      </c>
      <c r="C34" s="129" cm="1">
        <f t="array" ref="C34">_xlfn.IFS(D6&lt;2407,COMPOSICAO!D25,D6&lt;4073.39,COMPOSICAO!D26,D6&lt;5924.92,COMPOSICAO!D27,D6&lt;7406.17,COMPOSICAO!D28,D6&lt;9072.58,COMPOSICAO!D29,D6&gt;9072.59,COMPOSICAO!D30)</f>
        <v>0.05</v>
      </c>
      <c r="D34" s="7">
        <f>D33*C34</f>
        <v>40.700000000000003</v>
      </c>
    </row>
    <row r="35" spans="1:4" x14ac:dyDescent="0.2">
      <c r="A35" s="191"/>
      <c r="B35" s="106" t="s">
        <v>124</v>
      </c>
      <c r="C35" s="108"/>
      <c r="D35" s="39">
        <f>D33-D34</f>
        <v>773.3</v>
      </c>
    </row>
    <row r="36" spans="1:4" x14ac:dyDescent="0.2">
      <c r="A36" s="4" t="s">
        <v>4</v>
      </c>
      <c r="B36" s="30" t="s">
        <v>109</v>
      </c>
      <c r="C36" s="31"/>
      <c r="D36" s="206">
        <f>COMPOSICAO!D31</f>
        <v>184.85</v>
      </c>
    </row>
    <row r="37" spans="1:4" x14ac:dyDescent="0.2">
      <c r="A37" s="9" t="s">
        <v>41</v>
      </c>
      <c r="B37" s="10"/>
      <c r="C37" s="11"/>
      <c r="D37" s="12">
        <f>SUM(D32,D35,D36)</f>
        <v>1060.5410999999999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61</v>
      </c>
      <c r="C39" s="33"/>
      <c r="D39" s="17" t="s">
        <v>1</v>
      </c>
    </row>
    <row r="40" spans="1:4" x14ac:dyDescent="0.2">
      <c r="A40" s="4" t="s">
        <v>9</v>
      </c>
      <c r="B40" s="30" t="s">
        <v>62</v>
      </c>
      <c r="C40" s="34"/>
      <c r="D40" s="8">
        <f>D14</f>
        <v>374.87575000000004</v>
      </c>
    </row>
    <row r="41" spans="1:4" x14ac:dyDescent="0.2">
      <c r="A41" s="4" t="s">
        <v>10</v>
      </c>
      <c r="B41" s="30" t="s">
        <v>63</v>
      </c>
      <c r="C41" s="34"/>
      <c r="D41" s="8">
        <f>D26</f>
        <v>588.96858350000002</v>
      </c>
    </row>
    <row r="42" spans="1:4" x14ac:dyDescent="0.2">
      <c r="A42" s="4" t="s">
        <v>19</v>
      </c>
      <c r="B42" s="30" t="s">
        <v>64</v>
      </c>
      <c r="C42" s="34"/>
      <c r="D42" s="8">
        <f>D37</f>
        <v>1060.5410999999999</v>
      </c>
    </row>
    <row r="43" spans="1:4" x14ac:dyDescent="0.2">
      <c r="A43" s="184" t="s">
        <v>42</v>
      </c>
      <c r="B43" s="195"/>
      <c r="C43" s="35"/>
      <c r="D43" s="12">
        <f>SUM(D40:D42)</f>
        <v>2024.3854335000001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43</v>
      </c>
      <c r="B45" s="179"/>
      <c r="C45" s="179"/>
      <c r="D45" s="180"/>
    </row>
    <row r="46" spans="1:4" x14ac:dyDescent="0.2">
      <c r="A46" s="17">
        <v>3</v>
      </c>
      <c r="B46" s="2" t="s">
        <v>55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9.6950625000000006</v>
      </c>
    </row>
    <row r="48" spans="1:4" x14ac:dyDescent="0.2">
      <c r="A48" s="4" t="s">
        <v>3</v>
      </c>
      <c r="B48" s="30" t="s">
        <v>65</v>
      </c>
      <c r="C48" s="37">
        <f>COMPOSICAO!D35</f>
        <v>3.3333333333333332E-4</v>
      </c>
      <c r="D48" s="22">
        <f>C48*$D$7</f>
        <v>0.77560499999999999</v>
      </c>
    </row>
    <row r="49" spans="1:4" x14ac:dyDescent="0.2">
      <c r="A49" s="19" t="s">
        <v>4</v>
      </c>
      <c r="B49" s="20" t="s">
        <v>66</v>
      </c>
      <c r="C49" s="37">
        <f>COMPOSICAO!D36</f>
        <v>3.4399999999999993E-2</v>
      </c>
      <c r="D49" s="22">
        <f t="shared" ref="D49:D52" si="1">C49*$D$7</f>
        <v>80.042435999999981</v>
      </c>
    </row>
    <row r="50" spans="1:4" x14ac:dyDescent="0.2">
      <c r="A50" s="4" t="s">
        <v>5</v>
      </c>
      <c r="B50" s="30" t="s">
        <v>67</v>
      </c>
      <c r="C50" s="37">
        <f>COMPOSICAO!D37</f>
        <v>1.2444444444444444E-2</v>
      </c>
      <c r="D50" s="22">
        <f t="shared" si="1"/>
        <v>28.955919999999999</v>
      </c>
    </row>
    <row r="51" spans="1:4" x14ac:dyDescent="0.2">
      <c r="A51" s="4" t="s">
        <v>6</v>
      </c>
      <c r="B51" s="30" t="s">
        <v>68</v>
      </c>
      <c r="C51" s="37">
        <f>COMPOSICAO!D38</f>
        <v>4.5631999999999999E-3</v>
      </c>
      <c r="D51" s="22">
        <f t="shared" si="1"/>
        <v>10.617722208</v>
      </c>
    </row>
    <row r="52" spans="1:4" x14ac:dyDescent="0.2">
      <c r="A52" s="4" t="s">
        <v>7</v>
      </c>
      <c r="B52" s="30" t="s">
        <v>69</v>
      </c>
      <c r="C52" s="37">
        <f>COMPOSICAO!D39</f>
        <v>3.9680000000000005E-4</v>
      </c>
      <c r="D52" s="22">
        <f t="shared" si="1"/>
        <v>0.92328019200000011</v>
      </c>
    </row>
    <row r="53" spans="1:4" x14ac:dyDescent="0.2">
      <c r="A53" s="196" t="s">
        <v>44</v>
      </c>
      <c r="B53" s="197"/>
      <c r="C53" s="38">
        <f>SUM(C47:C52)</f>
        <v>5.6304444444444435E-2</v>
      </c>
      <c r="D53" s="39">
        <f>SUM(D47:D52)</f>
        <v>131.01002589999999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45</v>
      </c>
      <c r="B55" s="179"/>
      <c r="C55" s="179"/>
      <c r="D55" s="180"/>
    </row>
    <row r="56" spans="1:4" x14ac:dyDescent="0.2">
      <c r="A56" s="17">
        <v>4</v>
      </c>
      <c r="B56" s="2" t="s">
        <v>55</v>
      </c>
      <c r="C56" s="36" t="s">
        <v>0</v>
      </c>
      <c r="D56" s="17" t="s">
        <v>1</v>
      </c>
    </row>
    <row r="57" spans="1:4" x14ac:dyDescent="0.2">
      <c r="A57" s="196" t="s">
        <v>46</v>
      </c>
      <c r="B57" s="197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47</v>
      </c>
      <c r="B59" s="179"/>
      <c r="C59" s="179"/>
      <c r="D59" s="180"/>
    </row>
    <row r="60" spans="1:4" x14ac:dyDescent="0.2">
      <c r="A60" s="17">
        <v>5</v>
      </c>
      <c r="B60" s="43" t="s">
        <v>55</v>
      </c>
      <c r="C60" s="44"/>
      <c r="D60" s="45" t="s">
        <v>1</v>
      </c>
    </row>
    <row r="61" spans="1:4" x14ac:dyDescent="0.2">
      <c r="A61" s="9" t="s">
        <v>48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49</v>
      </c>
      <c r="B63" s="179"/>
      <c r="C63" s="179"/>
      <c r="D63" s="180"/>
    </row>
    <row r="64" spans="1:4" x14ac:dyDescent="0.2">
      <c r="A64" s="17">
        <v>6</v>
      </c>
      <c r="B64" s="2" t="s">
        <v>55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70</v>
      </c>
      <c r="C65" s="53">
        <f>COMPOSICAO!D44</f>
        <v>0.05</v>
      </c>
      <c r="D65" s="12">
        <f>C65*$D$81</f>
        <v>224.11052297000003</v>
      </c>
    </row>
    <row r="66" spans="1:4" x14ac:dyDescent="0.2">
      <c r="A66" s="51" t="s">
        <v>3</v>
      </c>
      <c r="B66" s="52" t="s">
        <v>71</v>
      </c>
      <c r="C66" s="53">
        <f>COMPOSICAO!D45</f>
        <v>0.1</v>
      </c>
      <c r="D66" s="12">
        <f>C66*($D$81+$D$65)</f>
        <v>470.63209823700004</v>
      </c>
    </row>
    <row r="67" spans="1:4" x14ac:dyDescent="0.2">
      <c r="A67" s="51" t="s">
        <v>4</v>
      </c>
      <c r="B67" s="52" t="s">
        <v>72</v>
      </c>
      <c r="C67" s="53">
        <f>COMPOSICAO!D46</f>
        <v>9.2499999999999999E-2</v>
      </c>
      <c r="D67" s="12">
        <f>((D65+D66+D81)/(1-C67))-(D65+D66+D81)</f>
        <v>527.67841317481816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37.080104709581818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171.13894481345454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114.09262987563638</v>
      </c>
    </row>
    <row r="71" spans="1:4" x14ac:dyDescent="0.2">
      <c r="A71" s="4" t="s">
        <v>29</v>
      </c>
      <c r="B71" s="131" t="s">
        <v>125</v>
      </c>
      <c r="C71" s="37">
        <f>COMPOSICAO!D50</f>
        <v>3.5999999999999997E-2</v>
      </c>
      <c r="D71" s="12">
        <f t="shared" si="2"/>
        <v>205.36673377614545</v>
      </c>
    </row>
    <row r="72" spans="1:4" x14ac:dyDescent="0.2">
      <c r="A72" s="184" t="s">
        <v>50</v>
      </c>
      <c r="B72" s="185"/>
      <c r="C72" s="55">
        <f>SUM(C65:C67)</f>
        <v>0.24250000000000002</v>
      </c>
      <c r="D72" s="12">
        <f>SUM(D65:D67)</f>
        <v>1222.4210343818181</v>
      </c>
    </row>
    <row r="73" spans="1:4" x14ac:dyDescent="0.2">
      <c r="A73" s="13"/>
      <c r="B73" s="14"/>
      <c r="C73" s="15"/>
      <c r="D73" s="16"/>
    </row>
    <row r="74" spans="1:4" x14ac:dyDescent="0.2">
      <c r="A74" s="192" t="s">
        <v>51</v>
      </c>
      <c r="B74" s="193"/>
      <c r="C74" s="193"/>
      <c r="D74" s="194"/>
    </row>
    <row r="75" spans="1:4" x14ac:dyDescent="0.2">
      <c r="A75" s="26" t="s">
        <v>52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73</v>
      </c>
      <c r="C76" s="58"/>
      <c r="D76" s="8">
        <f>D7</f>
        <v>2326.8150000000001</v>
      </c>
    </row>
    <row r="77" spans="1:4" x14ac:dyDescent="0.2">
      <c r="A77" s="4">
        <v>2</v>
      </c>
      <c r="B77" s="46" t="s">
        <v>74</v>
      </c>
      <c r="C77" s="58"/>
      <c r="D77" s="8">
        <f>D43</f>
        <v>2024.3854335000001</v>
      </c>
    </row>
    <row r="78" spans="1:4" x14ac:dyDescent="0.2">
      <c r="A78" s="4">
        <v>3</v>
      </c>
      <c r="B78" s="46" t="s">
        <v>75</v>
      </c>
      <c r="C78" s="58"/>
      <c r="D78" s="8">
        <f>D53</f>
        <v>131.01002589999999</v>
      </c>
    </row>
    <row r="79" spans="1:4" x14ac:dyDescent="0.2">
      <c r="A79" s="4">
        <v>4</v>
      </c>
      <c r="B79" s="46" t="s">
        <v>76</v>
      </c>
      <c r="C79" s="58"/>
      <c r="D79" s="8">
        <v>0</v>
      </c>
    </row>
    <row r="80" spans="1:4" x14ac:dyDescent="0.2">
      <c r="A80" s="4">
        <v>5</v>
      </c>
      <c r="B80" s="46" t="s">
        <v>77</v>
      </c>
      <c r="C80" s="58"/>
      <c r="D80" s="8">
        <v>0</v>
      </c>
    </row>
    <row r="81" spans="1:4" x14ac:dyDescent="0.2">
      <c r="A81" s="59" t="s">
        <v>53</v>
      </c>
      <c r="B81" s="10"/>
      <c r="C81" s="11"/>
      <c r="D81" s="12">
        <f>SUM(D76:D80)</f>
        <v>4482.2104594000002</v>
      </c>
    </row>
    <row r="82" spans="1:4" x14ac:dyDescent="0.2">
      <c r="A82" s="4">
        <v>6</v>
      </c>
      <c r="B82" s="46" t="s">
        <v>78</v>
      </c>
      <c r="C82" s="58"/>
      <c r="D82" s="8">
        <f>D72</f>
        <v>1222.4210343818181</v>
      </c>
    </row>
    <row r="83" spans="1:4" x14ac:dyDescent="0.2">
      <c r="A83" s="184" t="s">
        <v>54</v>
      </c>
      <c r="B83" s="195"/>
      <c r="C83" s="185"/>
      <c r="D83" s="60">
        <f>SUM(D81:D82)</f>
        <v>5704.6314937818188</v>
      </c>
    </row>
    <row r="84" spans="1:4" x14ac:dyDescent="0.2">
      <c r="C84" s="133" t="s">
        <v>129</v>
      </c>
      <c r="D84" s="134">
        <f>ROUNDUP(D83/D76,2)</f>
        <v>2.46</v>
      </c>
    </row>
    <row r="85" spans="1:4" x14ac:dyDescent="0.2"/>
    <row r="86" spans="1:4" hidden="1" x14ac:dyDescent="0.2">
      <c r="D86" s="136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33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29004C-4296-4DBB-9295-F4EB6038B21B}">
  <sheetPr codeName="Planilha5"/>
  <dimension ref="A1:D86"/>
  <sheetViews>
    <sheetView zoomScaleNormal="100" workbookViewId="0">
      <selection activeCell="F44" sqref="F44:F45"/>
    </sheetView>
  </sheetViews>
  <sheetFormatPr defaultColWidth="0" defaultRowHeight="12" zeroHeight="1" x14ac:dyDescent="0.2"/>
  <cols>
    <col min="1" max="1" width="5.85546875" style="132" customWidth="1"/>
    <col min="2" max="2" width="83.28515625" style="132" customWidth="1"/>
    <col min="3" max="3" width="12.42578125" style="132" customWidth="1"/>
    <col min="4" max="4" width="15.42578125" style="132" customWidth="1"/>
    <col min="5" max="5" width="9.140625" style="132" hidden="1" customWidth="1"/>
    <col min="6" max="16384" width="9.140625" style="132" hidden="1"/>
  </cols>
  <sheetData>
    <row r="1" spans="1:4" ht="12.75" thickBot="1" x14ac:dyDescent="0.25">
      <c r="A1" s="203" t="str">
        <f>PERFIS!C5</f>
        <v>Técnico de suporte ao usuário de tecnologia da informação Sênior</v>
      </c>
      <c r="B1" s="204"/>
      <c r="C1" s="204"/>
      <c r="D1" s="205"/>
    </row>
    <row r="2" spans="1:4" x14ac:dyDescent="0.2">
      <c r="A2" s="135"/>
      <c r="B2" s="135"/>
      <c r="C2" s="135"/>
      <c r="D2" s="135"/>
    </row>
    <row r="3" spans="1:4" x14ac:dyDescent="0.2">
      <c r="A3" s="175" t="s">
        <v>33</v>
      </c>
      <c r="B3" s="176"/>
      <c r="C3" s="176"/>
      <c r="D3" s="177"/>
    </row>
    <row r="4" spans="1:4" x14ac:dyDescent="0.2">
      <c r="A4" s="178" t="s">
        <v>34</v>
      </c>
      <c r="B4" s="179"/>
      <c r="C4" s="179"/>
      <c r="D4" s="180"/>
    </row>
    <row r="5" spans="1:4" x14ac:dyDescent="0.2">
      <c r="A5" s="1">
        <v>1</v>
      </c>
      <c r="B5" s="2" t="s">
        <v>55</v>
      </c>
      <c r="C5" s="3"/>
      <c r="D5" s="1" t="s">
        <v>1</v>
      </c>
    </row>
    <row r="6" spans="1:4" x14ac:dyDescent="0.2">
      <c r="A6" s="4" t="s">
        <v>2</v>
      </c>
      <c r="B6" s="5" t="s">
        <v>56</v>
      </c>
      <c r="C6" s="6">
        <v>1</v>
      </c>
      <c r="D6" s="7">
        <f>_xlfn.XLOOKUP(A1,PERFIS!C3:C37,PERFIS!D3:D37)</f>
        <v>3216.87</v>
      </c>
    </row>
    <row r="7" spans="1:4" x14ac:dyDescent="0.2">
      <c r="A7" s="9" t="s">
        <v>35</v>
      </c>
      <c r="B7" s="10"/>
      <c r="C7" s="11"/>
      <c r="D7" s="12">
        <f>SUM(D6)</f>
        <v>3216.87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36</v>
      </c>
      <c r="B9" s="179"/>
      <c r="C9" s="179"/>
      <c r="D9" s="180"/>
    </row>
    <row r="10" spans="1:4" x14ac:dyDescent="0.2">
      <c r="A10" s="181" t="s">
        <v>132</v>
      </c>
      <c r="B10" s="182"/>
      <c r="C10" s="182"/>
      <c r="D10" s="183"/>
    </row>
    <row r="11" spans="1:4" x14ac:dyDescent="0.2">
      <c r="A11" s="17" t="s">
        <v>9</v>
      </c>
      <c r="B11" s="2" t="s">
        <v>55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57</v>
      </c>
      <c r="C12" s="21">
        <f>COMPOSICAO!D3</f>
        <v>8.3333333333333329E-2</v>
      </c>
      <c r="D12" s="22">
        <f>C12*$D$7</f>
        <v>268.07249999999999</v>
      </c>
    </row>
    <row r="13" spans="1:4" x14ac:dyDescent="0.2">
      <c r="A13" s="19" t="s">
        <v>3</v>
      </c>
      <c r="B13" s="20" t="s">
        <v>127</v>
      </c>
      <c r="C13" s="21">
        <f>COMPOSICAO!D4</f>
        <v>7.7777777777777779E-2</v>
      </c>
      <c r="D13" s="22">
        <f>C13*$D$7</f>
        <v>250.20099999999999</v>
      </c>
    </row>
    <row r="14" spans="1:4" x14ac:dyDescent="0.2">
      <c r="A14" s="184" t="s">
        <v>133</v>
      </c>
      <c r="B14" s="185"/>
      <c r="C14" s="23">
        <f>SUM(C12:C13)</f>
        <v>0.16111111111111109</v>
      </c>
      <c r="D14" s="12">
        <f>SUM(D12:D13)</f>
        <v>518.27350000000001</v>
      </c>
    </row>
    <row r="15" spans="1:4" x14ac:dyDescent="0.2">
      <c r="A15" s="13"/>
      <c r="B15" s="14"/>
      <c r="C15" s="24"/>
      <c r="D15" s="16"/>
    </row>
    <row r="16" spans="1:4" x14ac:dyDescent="0.2">
      <c r="A16" s="200" t="s">
        <v>38</v>
      </c>
      <c r="B16" s="201"/>
      <c r="C16" s="201"/>
      <c r="D16" s="202"/>
    </row>
    <row r="17" spans="1:4" x14ac:dyDescent="0.2">
      <c r="A17" s="17" t="s">
        <v>10</v>
      </c>
      <c r="B17" s="2" t="s">
        <v>55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58</v>
      </c>
      <c r="C18" s="21">
        <v>0.05</v>
      </c>
      <c r="D18" s="22">
        <f>C18*($D$7+$D$14)</f>
        <v>186.75717500000002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93.378587500000009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112.054305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56.0271525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37.351435000000002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22.410861000000001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7.4702870000000008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298.81148000000002</v>
      </c>
    </row>
    <row r="26" spans="1:4" x14ac:dyDescent="0.2">
      <c r="A26" s="198" t="s">
        <v>39</v>
      </c>
      <c r="B26" s="199"/>
      <c r="C26" s="27">
        <f>SUM(C18:C25)</f>
        <v>0.21800000000000003</v>
      </c>
      <c r="D26" s="28">
        <f>SUM(D18:D25)</f>
        <v>814.26128300000005</v>
      </c>
    </row>
    <row r="27" spans="1:4" x14ac:dyDescent="0.2">
      <c r="A27" s="13"/>
      <c r="B27" s="14"/>
      <c r="C27" s="29"/>
      <c r="D27" s="16"/>
    </row>
    <row r="28" spans="1:4" x14ac:dyDescent="0.2">
      <c r="A28" s="200" t="s">
        <v>40</v>
      </c>
      <c r="B28" s="201"/>
      <c r="C28" s="201"/>
      <c r="D28" s="202"/>
    </row>
    <row r="29" spans="1:4" x14ac:dyDescent="0.2">
      <c r="A29" s="17" t="s">
        <v>19</v>
      </c>
      <c r="B29" s="200" t="s">
        <v>55</v>
      </c>
      <c r="C29" s="202"/>
      <c r="D29" s="17" t="s">
        <v>1</v>
      </c>
    </row>
    <row r="30" spans="1:4" x14ac:dyDescent="0.2">
      <c r="A30" s="189" t="s">
        <v>2</v>
      </c>
      <c r="B30" s="30" t="s">
        <v>59</v>
      </c>
      <c r="C30" s="31"/>
      <c r="D30" s="7">
        <f>COMPOSICAO!D20*2*22</f>
        <v>242</v>
      </c>
    </row>
    <row r="31" spans="1:4" x14ac:dyDescent="0.2">
      <c r="A31" s="190"/>
      <c r="B31" s="30" t="s">
        <v>20</v>
      </c>
      <c r="C31" s="31"/>
      <c r="D31" s="7">
        <f>D6*COMPOSICAO!D21</f>
        <v>193.01219999999998</v>
      </c>
    </row>
    <row r="32" spans="1:4" x14ac:dyDescent="0.2">
      <c r="A32" s="191"/>
      <c r="B32" s="106" t="s">
        <v>21</v>
      </c>
      <c r="C32" s="107"/>
      <c r="D32" s="39">
        <f>IF(D30-D31&gt;0,D30-D31,0)</f>
        <v>48.987800000000021</v>
      </c>
    </row>
    <row r="33" spans="1:4" x14ac:dyDescent="0.2">
      <c r="A33" s="189" t="s">
        <v>3</v>
      </c>
      <c r="B33" s="30" t="s">
        <v>60</v>
      </c>
      <c r="D33" s="7">
        <f>COMPOSICAO!D23*22</f>
        <v>814</v>
      </c>
    </row>
    <row r="34" spans="1:4" x14ac:dyDescent="0.2">
      <c r="A34" s="190"/>
      <c r="B34" s="30" t="s">
        <v>123</v>
      </c>
      <c r="C34" s="129" cm="1">
        <f t="array" ref="C34">_xlfn.IFS(D6&lt;2407,COMPOSICAO!D25,D6&lt;4073.39,COMPOSICAO!D26,D6&lt;5924.92,COMPOSICAO!D27,D6&lt;7406.17,COMPOSICAO!D28,D6&lt;9072.58,COMPOSICAO!D29,D6&gt;9072.59,COMPOSICAO!D30)</f>
        <v>3.7499999999999999E-2</v>
      </c>
      <c r="D34" s="7">
        <f>D33*C34</f>
        <v>30.524999999999999</v>
      </c>
    </row>
    <row r="35" spans="1:4" x14ac:dyDescent="0.2">
      <c r="A35" s="191"/>
      <c r="B35" s="106" t="s">
        <v>124</v>
      </c>
      <c r="C35" s="108"/>
      <c r="D35" s="39">
        <f>D33-D34</f>
        <v>783.47500000000002</v>
      </c>
    </row>
    <row r="36" spans="1:4" x14ac:dyDescent="0.2">
      <c r="A36" s="4" t="s">
        <v>4</v>
      </c>
      <c r="B36" s="30" t="s">
        <v>109</v>
      </c>
      <c r="C36" s="31"/>
      <c r="D36" s="206">
        <f>COMPOSICAO!D31</f>
        <v>184.85</v>
      </c>
    </row>
    <row r="37" spans="1:4" x14ac:dyDescent="0.2">
      <c r="A37" s="9" t="s">
        <v>41</v>
      </c>
      <c r="B37" s="10"/>
      <c r="C37" s="11"/>
      <c r="D37" s="12">
        <f>SUM(D32,D35,D36)</f>
        <v>1017.3128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61</v>
      </c>
      <c r="C39" s="33"/>
      <c r="D39" s="17" t="s">
        <v>1</v>
      </c>
    </row>
    <row r="40" spans="1:4" x14ac:dyDescent="0.2">
      <c r="A40" s="4" t="s">
        <v>9</v>
      </c>
      <c r="B40" s="30" t="s">
        <v>62</v>
      </c>
      <c r="C40" s="34"/>
      <c r="D40" s="8">
        <f>D14</f>
        <v>518.27350000000001</v>
      </c>
    </row>
    <row r="41" spans="1:4" x14ac:dyDescent="0.2">
      <c r="A41" s="4" t="s">
        <v>10</v>
      </c>
      <c r="B41" s="30" t="s">
        <v>63</v>
      </c>
      <c r="C41" s="34"/>
      <c r="D41" s="8">
        <f>D26</f>
        <v>814.26128300000005</v>
      </c>
    </row>
    <row r="42" spans="1:4" x14ac:dyDescent="0.2">
      <c r="A42" s="4" t="s">
        <v>19</v>
      </c>
      <c r="B42" s="30" t="s">
        <v>64</v>
      </c>
      <c r="C42" s="34"/>
      <c r="D42" s="8">
        <f>D37</f>
        <v>1017.3128</v>
      </c>
    </row>
    <row r="43" spans="1:4" x14ac:dyDescent="0.2">
      <c r="A43" s="184" t="s">
        <v>42</v>
      </c>
      <c r="B43" s="195"/>
      <c r="C43" s="35"/>
      <c r="D43" s="12">
        <f>SUM(D40:D42)</f>
        <v>2349.8475830000002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43</v>
      </c>
      <c r="B45" s="179"/>
      <c r="C45" s="179"/>
      <c r="D45" s="180"/>
    </row>
    <row r="46" spans="1:4" x14ac:dyDescent="0.2">
      <c r="A46" s="17">
        <v>3</v>
      </c>
      <c r="B46" s="2" t="s">
        <v>55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13.403625</v>
      </c>
    </row>
    <row r="48" spans="1:4" x14ac:dyDescent="0.2">
      <c r="A48" s="4" t="s">
        <v>3</v>
      </c>
      <c r="B48" s="30" t="s">
        <v>65</v>
      </c>
      <c r="C48" s="37">
        <f>COMPOSICAO!D35</f>
        <v>3.3333333333333332E-4</v>
      </c>
      <c r="D48" s="22">
        <f>C48*$D$7</f>
        <v>1.07229</v>
      </c>
    </row>
    <row r="49" spans="1:4" x14ac:dyDescent="0.2">
      <c r="A49" s="19" t="s">
        <v>4</v>
      </c>
      <c r="B49" s="20" t="s">
        <v>66</v>
      </c>
      <c r="C49" s="37">
        <f>COMPOSICAO!D36</f>
        <v>3.4399999999999993E-2</v>
      </c>
      <c r="D49" s="22">
        <f t="shared" ref="D49:D52" si="1">C49*$D$7</f>
        <v>110.66032799999998</v>
      </c>
    </row>
    <row r="50" spans="1:4" x14ac:dyDescent="0.2">
      <c r="A50" s="4" t="s">
        <v>5</v>
      </c>
      <c r="B50" s="30" t="s">
        <v>67</v>
      </c>
      <c r="C50" s="37">
        <f>COMPOSICAO!D37</f>
        <v>1.2444444444444444E-2</v>
      </c>
      <c r="D50" s="22">
        <f t="shared" si="1"/>
        <v>40.032159999999998</v>
      </c>
    </row>
    <row r="51" spans="1:4" x14ac:dyDescent="0.2">
      <c r="A51" s="4" t="s">
        <v>6</v>
      </c>
      <c r="B51" s="30" t="s">
        <v>68</v>
      </c>
      <c r="C51" s="37">
        <f>COMPOSICAO!D38</f>
        <v>4.5631999999999999E-3</v>
      </c>
      <c r="D51" s="22">
        <f t="shared" si="1"/>
        <v>14.679221183999999</v>
      </c>
    </row>
    <row r="52" spans="1:4" x14ac:dyDescent="0.2">
      <c r="A52" s="4" t="s">
        <v>7</v>
      </c>
      <c r="B52" s="30" t="s">
        <v>69</v>
      </c>
      <c r="C52" s="37">
        <f>COMPOSICAO!D39</f>
        <v>3.9680000000000005E-4</v>
      </c>
      <c r="D52" s="22">
        <f t="shared" si="1"/>
        <v>1.2764540160000002</v>
      </c>
    </row>
    <row r="53" spans="1:4" x14ac:dyDescent="0.2">
      <c r="A53" s="196" t="s">
        <v>44</v>
      </c>
      <c r="B53" s="197"/>
      <c r="C53" s="38">
        <f>SUM(C47:C52)</f>
        <v>5.6304444444444435E-2</v>
      </c>
      <c r="D53" s="39">
        <f>SUM(D47:D52)</f>
        <v>181.12407819999999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45</v>
      </c>
      <c r="B55" s="179"/>
      <c r="C55" s="179"/>
      <c r="D55" s="180"/>
    </row>
    <row r="56" spans="1:4" x14ac:dyDescent="0.2">
      <c r="A56" s="17">
        <v>4</v>
      </c>
      <c r="B56" s="2" t="s">
        <v>55</v>
      </c>
      <c r="C56" s="36" t="s">
        <v>0</v>
      </c>
      <c r="D56" s="17" t="s">
        <v>1</v>
      </c>
    </row>
    <row r="57" spans="1:4" x14ac:dyDescent="0.2">
      <c r="A57" s="196" t="s">
        <v>46</v>
      </c>
      <c r="B57" s="197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47</v>
      </c>
      <c r="B59" s="179"/>
      <c r="C59" s="179"/>
      <c r="D59" s="180"/>
    </row>
    <row r="60" spans="1:4" x14ac:dyDescent="0.2">
      <c r="A60" s="17">
        <v>5</v>
      </c>
      <c r="B60" s="43" t="s">
        <v>55</v>
      </c>
      <c r="C60" s="44"/>
      <c r="D60" s="45" t="s">
        <v>1</v>
      </c>
    </row>
    <row r="61" spans="1:4" x14ac:dyDescent="0.2">
      <c r="A61" s="9" t="s">
        <v>48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49</v>
      </c>
      <c r="B63" s="179"/>
      <c r="C63" s="179"/>
      <c r="D63" s="180"/>
    </row>
    <row r="64" spans="1:4" x14ac:dyDescent="0.2">
      <c r="A64" s="17">
        <v>6</v>
      </c>
      <c r="B64" s="2" t="s">
        <v>55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70</v>
      </c>
      <c r="C65" s="53">
        <f>COMPOSICAO!D44</f>
        <v>0.05</v>
      </c>
      <c r="D65" s="12">
        <f>C65*$D$81</f>
        <v>287.39208306</v>
      </c>
    </row>
    <row r="66" spans="1:4" x14ac:dyDescent="0.2">
      <c r="A66" s="51" t="s">
        <v>3</v>
      </c>
      <c r="B66" s="52" t="s">
        <v>71</v>
      </c>
      <c r="C66" s="53">
        <f>COMPOSICAO!D45</f>
        <v>0.1</v>
      </c>
      <c r="D66" s="12">
        <f>C66*($D$81+$D$65)</f>
        <v>603.52337442600003</v>
      </c>
    </row>
    <row r="67" spans="1:4" x14ac:dyDescent="0.2">
      <c r="A67" s="51" t="s">
        <v>4</v>
      </c>
      <c r="B67" s="52" t="s">
        <v>72</v>
      </c>
      <c r="C67" s="53">
        <f>COMPOSICAO!D46</f>
        <v>9.2499999999999999E-2</v>
      </c>
      <c r="D67" s="12">
        <f>((D65+D66+D81)/(1-C67))-(D65+D66+D81)</f>
        <v>676.67772284127295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47.550326469927271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219.46304524581817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146.30869683054544</v>
      </c>
    </row>
    <row r="71" spans="1:4" x14ac:dyDescent="0.2">
      <c r="A71" s="4" t="s">
        <v>29</v>
      </c>
      <c r="B71" s="131" t="s">
        <v>125</v>
      </c>
      <c r="C71" s="37">
        <f>COMPOSICAO!D50</f>
        <v>3.5999999999999997E-2</v>
      </c>
      <c r="D71" s="12">
        <f t="shared" si="2"/>
        <v>263.35565429498178</v>
      </c>
    </row>
    <row r="72" spans="1:4" x14ac:dyDescent="0.2">
      <c r="A72" s="184" t="s">
        <v>50</v>
      </c>
      <c r="B72" s="185"/>
      <c r="C72" s="55">
        <f>SUM(C65:C67)</f>
        <v>0.24250000000000002</v>
      </c>
      <c r="D72" s="12">
        <f>SUM(D65:D67)</f>
        <v>1567.5931803272729</v>
      </c>
    </row>
    <row r="73" spans="1:4" x14ac:dyDescent="0.2">
      <c r="A73" s="13"/>
      <c r="B73" s="14"/>
      <c r="C73" s="15"/>
      <c r="D73" s="16"/>
    </row>
    <row r="74" spans="1:4" x14ac:dyDescent="0.2">
      <c r="A74" s="192" t="s">
        <v>51</v>
      </c>
      <c r="B74" s="193"/>
      <c r="C74" s="193"/>
      <c r="D74" s="194"/>
    </row>
    <row r="75" spans="1:4" x14ac:dyDescent="0.2">
      <c r="A75" s="26" t="s">
        <v>52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73</v>
      </c>
      <c r="C76" s="58"/>
      <c r="D76" s="8">
        <f>D7</f>
        <v>3216.87</v>
      </c>
    </row>
    <row r="77" spans="1:4" x14ac:dyDescent="0.2">
      <c r="A77" s="4">
        <v>2</v>
      </c>
      <c r="B77" s="46" t="s">
        <v>74</v>
      </c>
      <c r="C77" s="58"/>
      <c r="D77" s="8">
        <f>D43</f>
        <v>2349.8475830000002</v>
      </c>
    </row>
    <row r="78" spans="1:4" x14ac:dyDescent="0.2">
      <c r="A78" s="4">
        <v>3</v>
      </c>
      <c r="B78" s="46" t="s">
        <v>75</v>
      </c>
      <c r="C78" s="58"/>
      <c r="D78" s="8">
        <f>D53</f>
        <v>181.12407819999999</v>
      </c>
    </row>
    <row r="79" spans="1:4" x14ac:dyDescent="0.2">
      <c r="A79" s="4">
        <v>4</v>
      </c>
      <c r="B79" s="46" t="s">
        <v>76</v>
      </c>
      <c r="C79" s="58"/>
      <c r="D79" s="8">
        <v>0</v>
      </c>
    </row>
    <row r="80" spans="1:4" x14ac:dyDescent="0.2">
      <c r="A80" s="4">
        <v>5</v>
      </c>
      <c r="B80" s="46" t="s">
        <v>77</v>
      </c>
      <c r="C80" s="58"/>
      <c r="D80" s="8">
        <v>0</v>
      </c>
    </row>
    <row r="81" spans="1:4" x14ac:dyDescent="0.2">
      <c r="A81" s="59" t="s">
        <v>53</v>
      </c>
      <c r="B81" s="10"/>
      <c r="C81" s="11"/>
      <c r="D81" s="12">
        <f>SUM(D76:D80)</f>
        <v>5747.8416612000001</v>
      </c>
    </row>
    <row r="82" spans="1:4" x14ac:dyDescent="0.2">
      <c r="A82" s="4">
        <v>6</v>
      </c>
      <c r="B82" s="46" t="s">
        <v>78</v>
      </c>
      <c r="C82" s="58"/>
      <c r="D82" s="8">
        <f>D72</f>
        <v>1567.5931803272729</v>
      </c>
    </row>
    <row r="83" spans="1:4" x14ac:dyDescent="0.2">
      <c r="A83" s="184" t="s">
        <v>54</v>
      </c>
      <c r="B83" s="195"/>
      <c r="C83" s="185"/>
      <c r="D83" s="60">
        <f>SUM(D81:D82)</f>
        <v>7315.4348415272725</v>
      </c>
    </row>
    <row r="84" spans="1:4" x14ac:dyDescent="0.2">
      <c r="C84" s="133" t="s">
        <v>129</v>
      </c>
      <c r="D84" s="134">
        <f>ROUNDUP(D83/D76,2)</f>
        <v>2.2799999999999998</v>
      </c>
    </row>
    <row r="85" spans="1:4" x14ac:dyDescent="0.2"/>
    <row r="86" spans="1:4" hidden="1" x14ac:dyDescent="0.2">
      <c r="D86" s="136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32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78CADF-233A-4E0D-8E4C-0C6AA97C1BB7}">
  <sheetPr codeName="Planilha6"/>
  <dimension ref="A1:D86"/>
  <sheetViews>
    <sheetView zoomScaleNormal="100" workbookViewId="0">
      <selection activeCell="F44" sqref="F44:F45"/>
    </sheetView>
  </sheetViews>
  <sheetFormatPr defaultColWidth="0" defaultRowHeight="12" zeroHeight="1" x14ac:dyDescent="0.2"/>
  <cols>
    <col min="1" max="1" width="5.85546875" style="132" customWidth="1"/>
    <col min="2" max="2" width="83.28515625" style="132" customWidth="1"/>
    <col min="3" max="3" width="12.42578125" style="132" customWidth="1"/>
    <col min="4" max="4" width="15.42578125" style="132" customWidth="1"/>
    <col min="5" max="5" width="9.140625" style="132" hidden="1" customWidth="1"/>
    <col min="6" max="16384" width="9.140625" style="132" hidden="1"/>
  </cols>
  <sheetData>
    <row r="1" spans="1:4" ht="12.75" thickBot="1" x14ac:dyDescent="0.25">
      <c r="A1" s="186" t="str">
        <f>PERFIS!C6</f>
        <v>Técnico em manutenção de equipamentos de informática Júnior</v>
      </c>
      <c r="B1" s="187"/>
      <c r="C1" s="187"/>
      <c r="D1" s="188"/>
    </row>
    <row r="2" spans="1:4" x14ac:dyDescent="0.2">
      <c r="A2" s="135"/>
      <c r="B2" s="135"/>
      <c r="C2" s="135"/>
      <c r="D2" s="135"/>
    </row>
    <row r="3" spans="1:4" x14ac:dyDescent="0.2">
      <c r="A3" s="175" t="s">
        <v>33</v>
      </c>
      <c r="B3" s="176"/>
      <c r="C3" s="176"/>
      <c r="D3" s="177"/>
    </row>
    <row r="4" spans="1:4" x14ac:dyDescent="0.2">
      <c r="A4" s="178" t="s">
        <v>34</v>
      </c>
      <c r="B4" s="179"/>
      <c r="C4" s="179"/>
      <c r="D4" s="180"/>
    </row>
    <row r="5" spans="1:4" x14ac:dyDescent="0.2">
      <c r="A5" s="1">
        <v>1</v>
      </c>
      <c r="B5" s="2" t="s">
        <v>55</v>
      </c>
      <c r="C5" s="3"/>
      <c r="D5" s="1" t="s">
        <v>1</v>
      </c>
    </row>
    <row r="6" spans="1:4" x14ac:dyDescent="0.2">
      <c r="A6" s="4" t="s">
        <v>2</v>
      </c>
      <c r="B6" s="5" t="s">
        <v>56</v>
      </c>
      <c r="C6" s="6">
        <v>1</v>
      </c>
      <c r="D6" s="7">
        <f>_xlfn.XLOOKUP(A1,PERFIS!C3:C37,PERFIS!D3:D37)</f>
        <v>1950</v>
      </c>
    </row>
    <row r="7" spans="1:4" x14ac:dyDescent="0.2">
      <c r="A7" s="9" t="s">
        <v>35</v>
      </c>
      <c r="B7" s="10"/>
      <c r="C7" s="11"/>
      <c r="D7" s="12">
        <f>SUM(D6)</f>
        <v>1950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36</v>
      </c>
      <c r="B9" s="179"/>
      <c r="C9" s="179"/>
      <c r="D9" s="180"/>
    </row>
    <row r="10" spans="1:4" x14ac:dyDescent="0.2">
      <c r="A10" s="181" t="s">
        <v>132</v>
      </c>
      <c r="B10" s="182"/>
      <c r="C10" s="182"/>
      <c r="D10" s="183"/>
    </row>
    <row r="11" spans="1:4" x14ac:dyDescent="0.2">
      <c r="A11" s="17" t="s">
        <v>9</v>
      </c>
      <c r="B11" s="2" t="s">
        <v>55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57</v>
      </c>
      <c r="C12" s="21">
        <f>COMPOSICAO!D3</f>
        <v>8.3333333333333329E-2</v>
      </c>
      <c r="D12" s="22">
        <f>C12*$D$7</f>
        <v>162.5</v>
      </c>
    </row>
    <row r="13" spans="1:4" x14ac:dyDescent="0.2">
      <c r="A13" s="19" t="s">
        <v>3</v>
      </c>
      <c r="B13" s="20" t="s">
        <v>127</v>
      </c>
      <c r="C13" s="21">
        <f>COMPOSICAO!D4</f>
        <v>7.7777777777777779E-2</v>
      </c>
      <c r="D13" s="22">
        <f>C13*$D$7</f>
        <v>151.66666666666666</v>
      </c>
    </row>
    <row r="14" spans="1:4" x14ac:dyDescent="0.2">
      <c r="A14" s="184" t="s">
        <v>133</v>
      </c>
      <c r="B14" s="185"/>
      <c r="C14" s="23">
        <f>SUM(C12:C13)</f>
        <v>0.16111111111111109</v>
      </c>
      <c r="D14" s="12">
        <f>SUM(D12:D13)</f>
        <v>314.16666666666663</v>
      </c>
    </row>
    <row r="15" spans="1:4" x14ac:dyDescent="0.2">
      <c r="A15" s="13"/>
      <c r="B15" s="14"/>
      <c r="C15" s="24"/>
      <c r="D15" s="16"/>
    </row>
    <row r="16" spans="1:4" x14ac:dyDescent="0.2">
      <c r="A16" s="200" t="s">
        <v>38</v>
      </c>
      <c r="B16" s="201"/>
      <c r="C16" s="201"/>
      <c r="D16" s="202"/>
    </row>
    <row r="17" spans="1:4" x14ac:dyDescent="0.2">
      <c r="A17" s="17" t="s">
        <v>10</v>
      </c>
      <c r="B17" s="2" t="s">
        <v>55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58</v>
      </c>
      <c r="C18" s="21">
        <v>0.05</v>
      </c>
      <c r="D18" s="22">
        <f>C18*($D$7+$D$14)</f>
        <v>113.20833333333333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56.604166666666664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67.924999999999997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33.962499999999999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22.641666666666666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13.584999999999999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4.5283333333333333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181.13333333333333</v>
      </c>
    </row>
    <row r="26" spans="1:4" x14ac:dyDescent="0.2">
      <c r="A26" s="198" t="s">
        <v>39</v>
      </c>
      <c r="B26" s="199"/>
      <c r="C26" s="27">
        <f>SUM(C18:C25)</f>
        <v>0.21800000000000003</v>
      </c>
      <c r="D26" s="28">
        <f>SUM(D18:D25)</f>
        <v>493.58833333333325</v>
      </c>
    </row>
    <row r="27" spans="1:4" x14ac:dyDescent="0.2">
      <c r="A27" s="13"/>
      <c r="B27" s="14"/>
      <c r="C27" s="29"/>
      <c r="D27" s="16"/>
    </row>
    <row r="28" spans="1:4" x14ac:dyDescent="0.2">
      <c r="A28" s="200" t="s">
        <v>40</v>
      </c>
      <c r="B28" s="201"/>
      <c r="C28" s="201"/>
      <c r="D28" s="202"/>
    </row>
    <row r="29" spans="1:4" x14ac:dyDescent="0.2">
      <c r="A29" s="17" t="s">
        <v>19</v>
      </c>
      <c r="B29" s="200" t="s">
        <v>55</v>
      </c>
      <c r="C29" s="202"/>
      <c r="D29" s="17" t="s">
        <v>1</v>
      </c>
    </row>
    <row r="30" spans="1:4" x14ac:dyDescent="0.2">
      <c r="A30" s="189" t="s">
        <v>2</v>
      </c>
      <c r="B30" s="30" t="s">
        <v>59</v>
      </c>
      <c r="C30" s="31"/>
      <c r="D30" s="7">
        <f>COMPOSICAO!D20*2*22</f>
        <v>242</v>
      </c>
    </row>
    <row r="31" spans="1:4" x14ac:dyDescent="0.2">
      <c r="A31" s="190"/>
      <c r="B31" s="30" t="s">
        <v>20</v>
      </c>
      <c r="C31" s="31"/>
      <c r="D31" s="7">
        <f>D6*COMPOSICAO!D21</f>
        <v>117</v>
      </c>
    </row>
    <row r="32" spans="1:4" x14ac:dyDescent="0.2">
      <c r="A32" s="191"/>
      <c r="B32" s="106" t="s">
        <v>21</v>
      </c>
      <c r="C32" s="107"/>
      <c r="D32" s="39">
        <f>IF(D30-D31&gt;0,D30-D31,0)</f>
        <v>125</v>
      </c>
    </row>
    <row r="33" spans="1:4" x14ac:dyDescent="0.2">
      <c r="A33" s="189" t="s">
        <v>3</v>
      </c>
      <c r="B33" s="30" t="s">
        <v>60</v>
      </c>
      <c r="D33" s="7">
        <f>COMPOSICAO!D23*22</f>
        <v>814</v>
      </c>
    </row>
    <row r="34" spans="1:4" x14ac:dyDescent="0.2">
      <c r="A34" s="190"/>
      <c r="B34" s="30" t="s">
        <v>123</v>
      </c>
      <c r="C34" s="129" cm="1">
        <f t="array" ref="C34">_xlfn.IFS(D6&lt;2407,COMPOSICAO!D25,D6&lt;4073.39,COMPOSICAO!D26,D6&lt;5924.92,COMPOSICAO!D27,D6&lt;7406.17,COMPOSICAO!D28,D6&lt;9072.58,COMPOSICAO!D29,D6&gt;9072.59,COMPOSICAO!D30)</f>
        <v>0.05</v>
      </c>
      <c r="D34" s="7">
        <f>D33*C34</f>
        <v>40.700000000000003</v>
      </c>
    </row>
    <row r="35" spans="1:4" x14ac:dyDescent="0.2">
      <c r="A35" s="191"/>
      <c r="B35" s="106" t="s">
        <v>124</v>
      </c>
      <c r="C35" s="108"/>
      <c r="D35" s="39">
        <f>D33-D34</f>
        <v>773.3</v>
      </c>
    </row>
    <row r="36" spans="1:4" x14ac:dyDescent="0.2">
      <c r="A36" s="4" t="s">
        <v>4</v>
      </c>
      <c r="B36" s="30" t="s">
        <v>109</v>
      </c>
      <c r="C36" s="31"/>
      <c r="D36" s="206">
        <f>COMPOSICAO!D31</f>
        <v>184.85</v>
      </c>
    </row>
    <row r="37" spans="1:4" x14ac:dyDescent="0.2">
      <c r="A37" s="9" t="s">
        <v>41</v>
      </c>
      <c r="B37" s="10"/>
      <c r="C37" s="11"/>
      <c r="D37" s="12">
        <f>SUM(D32,D35,D36)</f>
        <v>1083.1499999999999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61</v>
      </c>
      <c r="C39" s="33"/>
      <c r="D39" s="17" t="s">
        <v>1</v>
      </c>
    </row>
    <row r="40" spans="1:4" x14ac:dyDescent="0.2">
      <c r="A40" s="4" t="s">
        <v>9</v>
      </c>
      <c r="B40" s="30" t="s">
        <v>62</v>
      </c>
      <c r="C40" s="34"/>
      <c r="D40" s="8">
        <f>D14</f>
        <v>314.16666666666663</v>
      </c>
    </row>
    <row r="41" spans="1:4" x14ac:dyDescent="0.2">
      <c r="A41" s="4" t="s">
        <v>10</v>
      </c>
      <c r="B41" s="30" t="s">
        <v>63</v>
      </c>
      <c r="C41" s="34"/>
      <c r="D41" s="8">
        <f>D26</f>
        <v>493.58833333333325</v>
      </c>
    </row>
    <row r="42" spans="1:4" x14ac:dyDescent="0.2">
      <c r="A42" s="4" t="s">
        <v>19</v>
      </c>
      <c r="B42" s="30" t="s">
        <v>64</v>
      </c>
      <c r="C42" s="34"/>
      <c r="D42" s="8">
        <f>D37</f>
        <v>1083.1499999999999</v>
      </c>
    </row>
    <row r="43" spans="1:4" x14ac:dyDescent="0.2">
      <c r="A43" s="184" t="s">
        <v>42</v>
      </c>
      <c r="B43" s="195"/>
      <c r="C43" s="35"/>
      <c r="D43" s="12">
        <f>SUM(D40:D42)</f>
        <v>1890.9049999999997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43</v>
      </c>
      <c r="B45" s="179"/>
      <c r="C45" s="179"/>
      <c r="D45" s="180"/>
    </row>
    <row r="46" spans="1:4" x14ac:dyDescent="0.2">
      <c r="A46" s="17">
        <v>3</v>
      </c>
      <c r="B46" s="2" t="s">
        <v>55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8.125</v>
      </c>
    </row>
    <row r="48" spans="1:4" x14ac:dyDescent="0.2">
      <c r="A48" s="4" t="s">
        <v>3</v>
      </c>
      <c r="B48" s="30" t="s">
        <v>65</v>
      </c>
      <c r="C48" s="37">
        <f>COMPOSICAO!D35</f>
        <v>3.3333333333333332E-4</v>
      </c>
      <c r="D48" s="22">
        <f>C48*$D$7</f>
        <v>0.65</v>
      </c>
    </row>
    <row r="49" spans="1:4" x14ac:dyDescent="0.2">
      <c r="A49" s="19" t="s">
        <v>4</v>
      </c>
      <c r="B49" s="20" t="s">
        <v>66</v>
      </c>
      <c r="C49" s="37">
        <f>COMPOSICAO!D36</f>
        <v>3.4399999999999993E-2</v>
      </c>
      <c r="D49" s="22">
        <f t="shared" ref="D49:D52" si="1">C49*$D$7</f>
        <v>67.079999999999984</v>
      </c>
    </row>
    <row r="50" spans="1:4" x14ac:dyDescent="0.2">
      <c r="A50" s="4" t="s">
        <v>5</v>
      </c>
      <c r="B50" s="30" t="s">
        <v>67</v>
      </c>
      <c r="C50" s="37">
        <f>COMPOSICAO!D37</f>
        <v>1.2444444444444444E-2</v>
      </c>
      <c r="D50" s="22">
        <f t="shared" si="1"/>
        <v>24.266666666666666</v>
      </c>
    </row>
    <row r="51" spans="1:4" x14ac:dyDescent="0.2">
      <c r="A51" s="4" t="s">
        <v>6</v>
      </c>
      <c r="B51" s="30" t="s">
        <v>68</v>
      </c>
      <c r="C51" s="37">
        <f>COMPOSICAO!D38</f>
        <v>4.5631999999999999E-3</v>
      </c>
      <c r="D51" s="22">
        <f t="shared" si="1"/>
        <v>8.8982399999999995</v>
      </c>
    </row>
    <row r="52" spans="1:4" x14ac:dyDescent="0.2">
      <c r="A52" s="4" t="s">
        <v>7</v>
      </c>
      <c r="B52" s="30" t="s">
        <v>69</v>
      </c>
      <c r="C52" s="37">
        <f>COMPOSICAO!D39</f>
        <v>3.9680000000000005E-4</v>
      </c>
      <c r="D52" s="22">
        <f t="shared" si="1"/>
        <v>0.77376000000000011</v>
      </c>
    </row>
    <row r="53" spans="1:4" x14ac:dyDescent="0.2">
      <c r="A53" s="196" t="s">
        <v>44</v>
      </c>
      <c r="B53" s="197"/>
      <c r="C53" s="38">
        <f>SUM(C47:C52)</f>
        <v>5.6304444444444435E-2</v>
      </c>
      <c r="D53" s="39">
        <f>SUM(D47:D52)</f>
        <v>109.79366666666665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45</v>
      </c>
      <c r="B55" s="179"/>
      <c r="C55" s="179"/>
      <c r="D55" s="180"/>
    </row>
    <row r="56" spans="1:4" x14ac:dyDescent="0.2">
      <c r="A56" s="17">
        <v>4</v>
      </c>
      <c r="B56" s="2" t="s">
        <v>55</v>
      </c>
      <c r="C56" s="36" t="s">
        <v>0</v>
      </c>
      <c r="D56" s="17" t="s">
        <v>1</v>
      </c>
    </row>
    <row r="57" spans="1:4" x14ac:dyDescent="0.2">
      <c r="A57" s="196" t="s">
        <v>46</v>
      </c>
      <c r="B57" s="197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47</v>
      </c>
      <c r="B59" s="179"/>
      <c r="C59" s="179"/>
      <c r="D59" s="180"/>
    </row>
    <row r="60" spans="1:4" x14ac:dyDescent="0.2">
      <c r="A60" s="17">
        <v>5</v>
      </c>
      <c r="B60" s="43" t="s">
        <v>55</v>
      </c>
      <c r="C60" s="44"/>
      <c r="D60" s="45" t="s">
        <v>1</v>
      </c>
    </row>
    <row r="61" spans="1:4" x14ac:dyDescent="0.2">
      <c r="A61" s="9" t="s">
        <v>48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49</v>
      </c>
      <c r="B63" s="179"/>
      <c r="C63" s="179"/>
      <c r="D63" s="180"/>
    </row>
    <row r="64" spans="1:4" x14ac:dyDescent="0.2">
      <c r="A64" s="17">
        <v>6</v>
      </c>
      <c r="B64" s="2" t="s">
        <v>55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70</v>
      </c>
      <c r="C65" s="53">
        <f>COMPOSICAO!D44</f>
        <v>0.05</v>
      </c>
      <c r="D65" s="12">
        <f>C65*$D$81</f>
        <v>197.53493333333333</v>
      </c>
    </row>
    <row r="66" spans="1:4" x14ac:dyDescent="0.2">
      <c r="A66" s="51" t="s">
        <v>3</v>
      </c>
      <c r="B66" s="52" t="s">
        <v>71</v>
      </c>
      <c r="C66" s="53">
        <f>COMPOSICAO!D45</f>
        <v>0.1</v>
      </c>
      <c r="D66" s="12">
        <f>C66*($D$81+$D$65)</f>
        <v>414.82335999999998</v>
      </c>
    </row>
    <row r="67" spans="1:4" x14ac:dyDescent="0.2">
      <c r="A67" s="51" t="s">
        <v>4</v>
      </c>
      <c r="B67" s="52" t="s">
        <v>72</v>
      </c>
      <c r="C67" s="53">
        <f>COMPOSICAO!D46</f>
        <v>9.2499999999999999E-2</v>
      </c>
      <c r="D67" s="12">
        <f>((D65+D66+D81)/(1-C67))-(D65+D66+D81)</f>
        <v>465.10497939393917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32.683052606060599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150.84485818181813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100.56323878787876</v>
      </c>
    </row>
    <row r="71" spans="1:4" x14ac:dyDescent="0.2">
      <c r="A71" s="4" t="s">
        <v>29</v>
      </c>
      <c r="B71" s="131" t="s">
        <v>125</v>
      </c>
      <c r="C71" s="37">
        <f>COMPOSICAO!D50</f>
        <v>3.5999999999999997E-2</v>
      </c>
      <c r="D71" s="12">
        <f t="shared" si="2"/>
        <v>181.01382981818176</v>
      </c>
    </row>
    <row r="72" spans="1:4" x14ac:dyDescent="0.2">
      <c r="A72" s="184" t="s">
        <v>50</v>
      </c>
      <c r="B72" s="185"/>
      <c r="C72" s="55">
        <f>SUM(C65:C67)</f>
        <v>0.24250000000000002</v>
      </c>
      <c r="D72" s="12">
        <f>SUM(D65:D67)</f>
        <v>1077.4632727272724</v>
      </c>
    </row>
    <row r="73" spans="1:4" x14ac:dyDescent="0.2">
      <c r="A73" s="13"/>
      <c r="B73" s="14"/>
      <c r="C73" s="15"/>
      <c r="D73" s="16"/>
    </row>
    <row r="74" spans="1:4" x14ac:dyDescent="0.2">
      <c r="A74" s="192" t="s">
        <v>51</v>
      </c>
      <c r="B74" s="193"/>
      <c r="C74" s="193"/>
      <c r="D74" s="194"/>
    </row>
    <row r="75" spans="1:4" x14ac:dyDescent="0.2">
      <c r="A75" s="26" t="s">
        <v>52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73</v>
      </c>
      <c r="C76" s="58"/>
      <c r="D76" s="8">
        <f>D7</f>
        <v>1950</v>
      </c>
    </row>
    <row r="77" spans="1:4" x14ac:dyDescent="0.2">
      <c r="A77" s="4">
        <v>2</v>
      </c>
      <c r="B77" s="46" t="s">
        <v>74</v>
      </c>
      <c r="C77" s="58"/>
      <c r="D77" s="8">
        <f>D43</f>
        <v>1890.9049999999997</v>
      </c>
    </row>
    <row r="78" spans="1:4" x14ac:dyDescent="0.2">
      <c r="A78" s="4">
        <v>3</v>
      </c>
      <c r="B78" s="46" t="s">
        <v>75</v>
      </c>
      <c r="C78" s="58"/>
      <c r="D78" s="8">
        <f>D53</f>
        <v>109.79366666666665</v>
      </c>
    </row>
    <row r="79" spans="1:4" x14ac:dyDescent="0.2">
      <c r="A79" s="4">
        <v>4</v>
      </c>
      <c r="B79" s="46" t="s">
        <v>76</v>
      </c>
      <c r="C79" s="58"/>
      <c r="D79" s="8">
        <v>0</v>
      </c>
    </row>
    <row r="80" spans="1:4" x14ac:dyDescent="0.2">
      <c r="A80" s="4">
        <v>5</v>
      </c>
      <c r="B80" s="46" t="s">
        <v>77</v>
      </c>
      <c r="C80" s="58"/>
      <c r="D80" s="8">
        <v>0</v>
      </c>
    </row>
    <row r="81" spans="1:4" x14ac:dyDescent="0.2">
      <c r="A81" s="59" t="s">
        <v>53</v>
      </c>
      <c r="B81" s="10"/>
      <c r="C81" s="11"/>
      <c r="D81" s="12">
        <f>SUM(D76:D80)</f>
        <v>3950.6986666666662</v>
      </c>
    </row>
    <row r="82" spans="1:4" x14ac:dyDescent="0.2">
      <c r="A82" s="4">
        <v>6</v>
      </c>
      <c r="B82" s="46" t="s">
        <v>78</v>
      </c>
      <c r="C82" s="58"/>
      <c r="D82" s="8">
        <f>D72</f>
        <v>1077.4632727272724</v>
      </c>
    </row>
    <row r="83" spans="1:4" x14ac:dyDescent="0.2">
      <c r="A83" s="184" t="s">
        <v>54</v>
      </c>
      <c r="B83" s="195"/>
      <c r="C83" s="185"/>
      <c r="D83" s="60">
        <f>SUM(D81:D82)</f>
        <v>5028.1619393939382</v>
      </c>
    </row>
    <row r="84" spans="1:4" x14ac:dyDescent="0.2">
      <c r="C84" s="133" t="s">
        <v>129</v>
      </c>
      <c r="D84" s="134">
        <f>ROUNDUP(D83/D76,2)</f>
        <v>2.5799999999999996</v>
      </c>
    </row>
    <row r="85" spans="1:4" x14ac:dyDescent="0.2"/>
    <row r="86" spans="1:4" hidden="1" x14ac:dyDescent="0.2">
      <c r="D86" s="136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31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131FDF-75C8-4976-9DAE-8874C84421AF}">
  <sheetPr codeName="Planilha7"/>
  <dimension ref="A1:D86"/>
  <sheetViews>
    <sheetView zoomScaleNormal="100" workbookViewId="0">
      <selection activeCell="F44" sqref="F44:F45"/>
    </sheetView>
  </sheetViews>
  <sheetFormatPr defaultColWidth="0" defaultRowHeight="12" zeroHeight="1" x14ac:dyDescent="0.2"/>
  <cols>
    <col min="1" max="1" width="5.85546875" style="132" customWidth="1"/>
    <col min="2" max="2" width="83.28515625" style="132" customWidth="1"/>
    <col min="3" max="3" width="12.42578125" style="132" customWidth="1"/>
    <col min="4" max="4" width="15.42578125" style="132" customWidth="1"/>
    <col min="5" max="5" width="9.140625" style="132" hidden="1" customWidth="1"/>
    <col min="6" max="16384" width="9.140625" style="132" hidden="1"/>
  </cols>
  <sheetData>
    <row r="1" spans="1:4" ht="12.75" thickBot="1" x14ac:dyDescent="0.25">
      <c r="A1" s="186" t="str">
        <f>PERFIS!C7</f>
        <v>Técnico em manutenção de equipamentos de informática Pleno</v>
      </c>
      <c r="B1" s="187"/>
      <c r="C1" s="187"/>
      <c r="D1" s="188"/>
    </row>
    <row r="2" spans="1:4" x14ac:dyDescent="0.2">
      <c r="A2" s="135"/>
      <c r="B2" s="135"/>
      <c r="C2" s="135"/>
      <c r="D2" s="135"/>
    </row>
    <row r="3" spans="1:4" x14ac:dyDescent="0.2">
      <c r="A3" s="175" t="s">
        <v>33</v>
      </c>
      <c r="B3" s="176"/>
      <c r="C3" s="176"/>
      <c r="D3" s="177"/>
    </row>
    <row r="4" spans="1:4" x14ac:dyDescent="0.2">
      <c r="A4" s="178" t="s">
        <v>34</v>
      </c>
      <c r="B4" s="179"/>
      <c r="C4" s="179"/>
      <c r="D4" s="180"/>
    </row>
    <row r="5" spans="1:4" x14ac:dyDescent="0.2">
      <c r="A5" s="1">
        <v>1</v>
      </c>
      <c r="B5" s="2" t="s">
        <v>55</v>
      </c>
      <c r="C5" s="3"/>
      <c r="D5" s="1" t="s">
        <v>1</v>
      </c>
    </row>
    <row r="6" spans="1:4" x14ac:dyDescent="0.2">
      <c r="A6" s="4" t="s">
        <v>2</v>
      </c>
      <c r="B6" s="5" t="s">
        <v>56</v>
      </c>
      <c r="C6" s="6">
        <v>1</v>
      </c>
      <c r="D6" s="7">
        <f>_xlfn.XLOOKUP(A1,PERFIS!C3:C37,PERFIS!D3:D37)</f>
        <v>2505.12</v>
      </c>
    </row>
    <row r="7" spans="1:4" x14ac:dyDescent="0.2">
      <c r="A7" s="9" t="s">
        <v>35</v>
      </c>
      <c r="B7" s="10"/>
      <c r="C7" s="11"/>
      <c r="D7" s="12">
        <f>SUM(D6)</f>
        <v>2505.12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36</v>
      </c>
      <c r="B9" s="179"/>
      <c r="C9" s="179"/>
      <c r="D9" s="180"/>
    </row>
    <row r="10" spans="1:4" x14ac:dyDescent="0.2">
      <c r="A10" s="181" t="s">
        <v>132</v>
      </c>
      <c r="B10" s="182"/>
      <c r="C10" s="182"/>
      <c r="D10" s="183"/>
    </row>
    <row r="11" spans="1:4" x14ac:dyDescent="0.2">
      <c r="A11" s="17" t="s">
        <v>9</v>
      </c>
      <c r="B11" s="2" t="s">
        <v>55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57</v>
      </c>
      <c r="C12" s="21">
        <f>COMPOSICAO!D3</f>
        <v>8.3333333333333329E-2</v>
      </c>
      <c r="D12" s="22">
        <f>C12*$D$7</f>
        <v>208.76</v>
      </c>
    </row>
    <row r="13" spans="1:4" x14ac:dyDescent="0.2">
      <c r="A13" s="19" t="s">
        <v>3</v>
      </c>
      <c r="B13" s="20" t="s">
        <v>127</v>
      </c>
      <c r="C13" s="21">
        <f>COMPOSICAO!D4</f>
        <v>7.7777777777777779E-2</v>
      </c>
      <c r="D13" s="22">
        <f>C13*$D$7</f>
        <v>194.84266666666667</v>
      </c>
    </row>
    <row r="14" spans="1:4" x14ac:dyDescent="0.2">
      <c r="A14" s="184" t="s">
        <v>133</v>
      </c>
      <c r="B14" s="185"/>
      <c r="C14" s="23">
        <f>SUM(C12:C13)</f>
        <v>0.16111111111111109</v>
      </c>
      <c r="D14" s="12">
        <f>SUM(D12:D13)</f>
        <v>403.60266666666666</v>
      </c>
    </row>
    <row r="15" spans="1:4" x14ac:dyDescent="0.2">
      <c r="A15" s="13"/>
      <c r="B15" s="14"/>
      <c r="C15" s="24"/>
      <c r="D15" s="16"/>
    </row>
    <row r="16" spans="1:4" x14ac:dyDescent="0.2">
      <c r="A16" s="200" t="s">
        <v>38</v>
      </c>
      <c r="B16" s="201"/>
      <c r="C16" s="201"/>
      <c r="D16" s="202"/>
    </row>
    <row r="17" spans="1:4" x14ac:dyDescent="0.2">
      <c r="A17" s="17" t="s">
        <v>10</v>
      </c>
      <c r="B17" s="2" t="s">
        <v>55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58</v>
      </c>
      <c r="C18" s="21">
        <v>0.05</v>
      </c>
      <c r="D18" s="22">
        <f>C18*($D$7+$D$14)</f>
        <v>145.43613333333334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72.718066666666672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87.261679999999998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43.630839999999999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29.087226666666666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17.452335999999999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5.8174453333333336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232.69781333333333</v>
      </c>
    </row>
    <row r="26" spans="1:4" x14ac:dyDescent="0.2">
      <c r="A26" s="198" t="s">
        <v>39</v>
      </c>
      <c r="B26" s="199"/>
      <c r="C26" s="27">
        <f>SUM(C18:C25)</f>
        <v>0.21800000000000003</v>
      </c>
      <c r="D26" s="28">
        <f>SUM(D18:D25)</f>
        <v>634.10154133333333</v>
      </c>
    </row>
    <row r="27" spans="1:4" x14ac:dyDescent="0.2">
      <c r="A27" s="13"/>
      <c r="B27" s="14"/>
      <c r="C27" s="29"/>
      <c r="D27" s="16"/>
    </row>
    <row r="28" spans="1:4" x14ac:dyDescent="0.2">
      <c r="A28" s="200" t="s">
        <v>40</v>
      </c>
      <c r="B28" s="201"/>
      <c r="C28" s="201"/>
      <c r="D28" s="202"/>
    </row>
    <row r="29" spans="1:4" x14ac:dyDescent="0.2">
      <c r="A29" s="17" t="s">
        <v>19</v>
      </c>
      <c r="B29" s="200" t="s">
        <v>55</v>
      </c>
      <c r="C29" s="202"/>
      <c r="D29" s="17" t="s">
        <v>1</v>
      </c>
    </row>
    <row r="30" spans="1:4" x14ac:dyDescent="0.2">
      <c r="A30" s="189" t="s">
        <v>2</v>
      </c>
      <c r="B30" s="30" t="s">
        <v>59</v>
      </c>
      <c r="C30" s="31"/>
      <c r="D30" s="7">
        <f>COMPOSICAO!D20*2*22</f>
        <v>242</v>
      </c>
    </row>
    <row r="31" spans="1:4" x14ac:dyDescent="0.2">
      <c r="A31" s="190"/>
      <c r="B31" s="30" t="s">
        <v>20</v>
      </c>
      <c r="C31" s="31"/>
      <c r="D31" s="7">
        <f>D6*COMPOSICAO!D21</f>
        <v>150.30719999999999</v>
      </c>
    </row>
    <row r="32" spans="1:4" x14ac:dyDescent="0.2">
      <c r="A32" s="191"/>
      <c r="B32" s="106" t="s">
        <v>21</v>
      </c>
      <c r="C32" s="107"/>
      <c r="D32" s="39">
        <f>IF(D30-D31&gt;0,D30-D31,0)</f>
        <v>91.692800000000005</v>
      </c>
    </row>
    <row r="33" spans="1:4" x14ac:dyDescent="0.2">
      <c r="A33" s="189" t="s">
        <v>3</v>
      </c>
      <c r="B33" s="30" t="s">
        <v>60</v>
      </c>
      <c r="D33" s="7">
        <f>COMPOSICAO!D23*22</f>
        <v>814</v>
      </c>
    </row>
    <row r="34" spans="1:4" x14ac:dyDescent="0.2">
      <c r="A34" s="190"/>
      <c r="B34" s="30" t="s">
        <v>123</v>
      </c>
      <c r="C34" s="129" cm="1">
        <f t="array" ref="C34">_xlfn.IFS(D6&lt;2407,COMPOSICAO!D25,D6&lt;4073.39,COMPOSICAO!D26,D6&lt;5924.92,COMPOSICAO!D27,D6&lt;7406.17,COMPOSICAO!D28,D6&lt;9072.58,COMPOSICAO!D29,D6&gt;9072.59,COMPOSICAO!D30)</f>
        <v>3.7499999999999999E-2</v>
      </c>
      <c r="D34" s="7">
        <f>D33*C34</f>
        <v>30.524999999999999</v>
      </c>
    </row>
    <row r="35" spans="1:4" x14ac:dyDescent="0.2">
      <c r="A35" s="191"/>
      <c r="B35" s="106" t="s">
        <v>124</v>
      </c>
      <c r="C35" s="108"/>
      <c r="D35" s="39">
        <f>D33-D34</f>
        <v>783.47500000000002</v>
      </c>
    </row>
    <row r="36" spans="1:4" x14ac:dyDescent="0.2">
      <c r="A36" s="4" t="s">
        <v>4</v>
      </c>
      <c r="B36" s="30" t="s">
        <v>109</v>
      </c>
      <c r="C36" s="31"/>
      <c r="D36" s="206">
        <f>COMPOSICAO!D31</f>
        <v>184.85</v>
      </c>
    </row>
    <row r="37" spans="1:4" x14ac:dyDescent="0.2">
      <c r="A37" s="9" t="s">
        <v>41</v>
      </c>
      <c r="B37" s="10"/>
      <c r="C37" s="11"/>
      <c r="D37" s="12">
        <f>SUM(D32,D35,D36)</f>
        <v>1060.0178000000001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61</v>
      </c>
      <c r="C39" s="33"/>
      <c r="D39" s="17" t="s">
        <v>1</v>
      </c>
    </row>
    <row r="40" spans="1:4" x14ac:dyDescent="0.2">
      <c r="A40" s="4" t="s">
        <v>9</v>
      </c>
      <c r="B40" s="30" t="s">
        <v>62</v>
      </c>
      <c r="C40" s="34"/>
      <c r="D40" s="8">
        <f>D14</f>
        <v>403.60266666666666</v>
      </c>
    </row>
    <row r="41" spans="1:4" x14ac:dyDescent="0.2">
      <c r="A41" s="4" t="s">
        <v>10</v>
      </c>
      <c r="B41" s="30" t="s">
        <v>63</v>
      </c>
      <c r="C41" s="34"/>
      <c r="D41" s="8">
        <f>D26</f>
        <v>634.10154133333333</v>
      </c>
    </row>
    <row r="42" spans="1:4" x14ac:dyDescent="0.2">
      <c r="A42" s="4" t="s">
        <v>19</v>
      </c>
      <c r="B42" s="30" t="s">
        <v>64</v>
      </c>
      <c r="C42" s="34"/>
      <c r="D42" s="8">
        <f>D37</f>
        <v>1060.0178000000001</v>
      </c>
    </row>
    <row r="43" spans="1:4" x14ac:dyDescent="0.2">
      <c r="A43" s="184" t="s">
        <v>42</v>
      </c>
      <c r="B43" s="195"/>
      <c r="C43" s="35"/>
      <c r="D43" s="12">
        <f>SUM(D40:D42)</f>
        <v>2097.7220080000002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43</v>
      </c>
      <c r="B45" s="179"/>
      <c r="C45" s="179"/>
      <c r="D45" s="180"/>
    </row>
    <row r="46" spans="1:4" x14ac:dyDescent="0.2">
      <c r="A46" s="17">
        <v>3</v>
      </c>
      <c r="B46" s="2" t="s">
        <v>55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10.437999999999999</v>
      </c>
    </row>
    <row r="48" spans="1:4" x14ac:dyDescent="0.2">
      <c r="A48" s="4" t="s">
        <v>3</v>
      </c>
      <c r="B48" s="30" t="s">
        <v>65</v>
      </c>
      <c r="C48" s="37">
        <f>COMPOSICAO!D35</f>
        <v>3.3333333333333332E-4</v>
      </c>
      <c r="D48" s="22">
        <f>C48*$D$7</f>
        <v>0.83503999999999989</v>
      </c>
    </row>
    <row r="49" spans="1:4" x14ac:dyDescent="0.2">
      <c r="A49" s="19" t="s">
        <v>4</v>
      </c>
      <c r="B49" s="20" t="s">
        <v>66</v>
      </c>
      <c r="C49" s="37">
        <f>COMPOSICAO!D36</f>
        <v>3.4399999999999993E-2</v>
      </c>
      <c r="D49" s="22">
        <f t="shared" ref="D49:D52" si="1">C49*$D$7</f>
        <v>86.176127999999977</v>
      </c>
    </row>
    <row r="50" spans="1:4" x14ac:dyDescent="0.2">
      <c r="A50" s="4" t="s">
        <v>5</v>
      </c>
      <c r="B50" s="30" t="s">
        <v>67</v>
      </c>
      <c r="C50" s="37">
        <f>COMPOSICAO!D37</f>
        <v>1.2444444444444444E-2</v>
      </c>
      <c r="D50" s="22">
        <f t="shared" si="1"/>
        <v>31.174826666666664</v>
      </c>
    </row>
    <row r="51" spans="1:4" x14ac:dyDescent="0.2">
      <c r="A51" s="4" t="s">
        <v>6</v>
      </c>
      <c r="B51" s="30" t="s">
        <v>68</v>
      </c>
      <c r="C51" s="37">
        <f>COMPOSICAO!D38</f>
        <v>4.5631999999999999E-3</v>
      </c>
      <c r="D51" s="22">
        <f t="shared" si="1"/>
        <v>11.431363584</v>
      </c>
    </row>
    <row r="52" spans="1:4" x14ac:dyDescent="0.2">
      <c r="A52" s="4" t="s">
        <v>7</v>
      </c>
      <c r="B52" s="30" t="s">
        <v>69</v>
      </c>
      <c r="C52" s="37">
        <f>COMPOSICAO!D39</f>
        <v>3.9680000000000005E-4</v>
      </c>
      <c r="D52" s="22">
        <f t="shared" si="1"/>
        <v>0.99403161600000012</v>
      </c>
    </row>
    <row r="53" spans="1:4" x14ac:dyDescent="0.2">
      <c r="A53" s="196" t="s">
        <v>44</v>
      </c>
      <c r="B53" s="197"/>
      <c r="C53" s="38">
        <f>SUM(C47:C52)</f>
        <v>5.6304444444444435E-2</v>
      </c>
      <c r="D53" s="39">
        <f>SUM(D47:D52)</f>
        <v>141.04938986666664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45</v>
      </c>
      <c r="B55" s="179"/>
      <c r="C55" s="179"/>
      <c r="D55" s="180"/>
    </row>
    <row r="56" spans="1:4" x14ac:dyDescent="0.2">
      <c r="A56" s="17">
        <v>4</v>
      </c>
      <c r="B56" s="2" t="s">
        <v>55</v>
      </c>
      <c r="C56" s="36" t="s">
        <v>0</v>
      </c>
      <c r="D56" s="17" t="s">
        <v>1</v>
      </c>
    </row>
    <row r="57" spans="1:4" x14ac:dyDescent="0.2">
      <c r="A57" s="196" t="s">
        <v>46</v>
      </c>
      <c r="B57" s="197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47</v>
      </c>
      <c r="B59" s="179"/>
      <c r="C59" s="179"/>
      <c r="D59" s="180"/>
    </row>
    <row r="60" spans="1:4" x14ac:dyDescent="0.2">
      <c r="A60" s="17">
        <v>5</v>
      </c>
      <c r="B60" s="43" t="s">
        <v>55</v>
      </c>
      <c r="C60" s="44"/>
      <c r="D60" s="45" t="s">
        <v>1</v>
      </c>
    </row>
    <row r="61" spans="1:4" x14ac:dyDescent="0.2">
      <c r="A61" s="9" t="s">
        <v>48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49</v>
      </c>
      <c r="B63" s="179"/>
      <c r="C63" s="179"/>
      <c r="D63" s="180"/>
    </row>
    <row r="64" spans="1:4" x14ac:dyDescent="0.2">
      <c r="A64" s="17">
        <v>6</v>
      </c>
      <c r="B64" s="2" t="s">
        <v>55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70</v>
      </c>
      <c r="C65" s="53">
        <f>COMPOSICAO!D44</f>
        <v>0.05</v>
      </c>
      <c r="D65" s="12">
        <f>C65*$D$81</f>
        <v>237.19456989333332</v>
      </c>
    </row>
    <row r="66" spans="1:4" x14ac:dyDescent="0.2">
      <c r="A66" s="51" t="s">
        <v>3</v>
      </c>
      <c r="B66" s="52" t="s">
        <v>71</v>
      </c>
      <c r="C66" s="53">
        <f>COMPOSICAO!D45</f>
        <v>0.1</v>
      </c>
      <c r="D66" s="12">
        <f>C66*($D$81+$D$65)</f>
        <v>498.10859677599996</v>
      </c>
    </row>
    <row r="67" spans="1:4" x14ac:dyDescent="0.2">
      <c r="A67" s="51" t="s">
        <v>4</v>
      </c>
      <c r="B67" s="52" t="s">
        <v>72</v>
      </c>
      <c r="C67" s="53">
        <f>COMPOSICAO!D46</f>
        <v>9.2499999999999999E-2</v>
      </c>
      <c r="D67" s="12">
        <f>((D65+D66+D81)/(1-C67))-(D65+D66+D81)</f>
        <v>558.48539638521197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39.244919745987872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181.13039882763633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120.75359921842423</v>
      </c>
    </row>
    <row r="71" spans="1:4" x14ac:dyDescent="0.2">
      <c r="A71" s="4" t="s">
        <v>29</v>
      </c>
      <c r="B71" s="131" t="s">
        <v>125</v>
      </c>
      <c r="C71" s="37">
        <f>COMPOSICAO!D50</f>
        <v>3.5999999999999997E-2</v>
      </c>
      <c r="D71" s="12">
        <f t="shared" si="2"/>
        <v>217.35647859316359</v>
      </c>
    </row>
    <row r="72" spans="1:4" x14ac:dyDescent="0.2">
      <c r="A72" s="184" t="s">
        <v>50</v>
      </c>
      <c r="B72" s="185"/>
      <c r="C72" s="55">
        <f>SUM(C65:C67)</f>
        <v>0.24250000000000002</v>
      </c>
      <c r="D72" s="12">
        <f>SUM(D65:D67)</f>
        <v>1293.7885630545452</v>
      </c>
    </row>
    <row r="73" spans="1:4" x14ac:dyDescent="0.2">
      <c r="A73" s="13"/>
      <c r="B73" s="14"/>
      <c r="C73" s="15"/>
      <c r="D73" s="16"/>
    </row>
    <row r="74" spans="1:4" x14ac:dyDescent="0.2">
      <c r="A74" s="192" t="s">
        <v>51</v>
      </c>
      <c r="B74" s="193"/>
      <c r="C74" s="193"/>
      <c r="D74" s="194"/>
    </row>
    <row r="75" spans="1:4" x14ac:dyDescent="0.2">
      <c r="A75" s="26" t="s">
        <v>52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73</v>
      </c>
      <c r="C76" s="58"/>
      <c r="D76" s="8">
        <f>D7</f>
        <v>2505.12</v>
      </c>
    </row>
    <row r="77" spans="1:4" x14ac:dyDescent="0.2">
      <c r="A77" s="4">
        <v>2</v>
      </c>
      <c r="B77" s="46" t="s">
        <v>74</v>
      </c>
      <c r="C77" s="58"/>
      <c r="D77" s="8">
        <f>D43</f>
        <v>2097.7220080000002</v>
      </c>
    </row>
    <row r="78" spans="1:4" x14ac:dyDescent="0.2">
      <c r="A78" s="4">
        <v>3</v>
      </c>
      <c r="B78" s="46" t="s">
        <v>75</v>
      </c>
      <c r="C78" s="58"/>
      <c r="D78" s="8">
        <f>D53</f>
        <v>141.04938986666664</v>
      </c>
    </row>
    <row r="79" spans="1:4" x14ac:dyDescent="0.2">
      <c r="A79" s="4">
        <v>4</v>
      </c>
      <c r="B79" s="46" t="s">
        <v>76</v>
      </c>
      <c r="C79" s="58"/>
      <c r="D79" s="8">
        <v>0</v>
      </c>
    </row>
    <row r="80" spans="1:4" x14ac:dyDescent="0.2">
      <c r="A80" s="4">
        <v>5</v>
      </c>
      <c r="B80" s="46" t="s">
        <v>77</v>
      </c>
      <c r="C80" s="58"/>
      <c r="D80" s="8">
        <v>0</v>
      </c>
    </row>
    <row r="81" spans="1:4" x14ac:dyDescent="0.2">
      <c r="A81" s="59" t="s">
        <v>53</v>
      </c>
      <c r="B81" s="10"/>
      <c r="C81" s="11"/>
      <c r="D81" s="12">
        <f>SUM(D76:D80)</f>
        <v>4743.891397866666</v>
      </c>
    </row>
    <row r="82" spans="1:4" x14ac:dyDescent="0.2">
      <c r="A82" s="4">
        <v>6</v>
      </c>
      <c r="B82" s="46" t="s">
        <v>78</v>
      </c>
      <c r="C82" s="58"/>
      <c r="D82" s="8">
        <f>D72</f>
        <v>1293.7885630545452</v>
      </c>
    </row>
    <row r="83" spans="1:4" x14ac:dyDescent="0.2">
      <c r="A83" s="184" t="s">
        <v>54</v>
      </c>
      <c r="B83" s="195"/>
      <c r="C83" s="185"/>
      <c r="D83" s="60">
        <f>SUM(D81:D82)</f>
        <v>6037.6799609212112</v>
      </c>
    </row>
    <row r="84" spans="1:4" x14ac:dyDescent="0.2">
      <c r="C84" s="133" t="s">
        <v>129</v>
      </c>
      <c r="D84" s="134">
        <f>ROUNDUP(D83/D76,2)</f>
        <v>2.42</v>
      </c>
    </row>
    <row r="85" spans="1:4" x14ac:dyDescent="0.2"/>
    <row r="86" spans="1:4" hidden="1" x14ac:dyDescent="0.2">
      <c r="D86" s="136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30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DD006-AE2A-4885-B337-554AF00447BD}">
  <sheetPr codeName="Planilha8"/>
  <dimension ref="A1:D86"/>
  <sheetViews>
    <sheetView zoomScaleNormal="100" workbookViewId="0">
      <selection activeCell="F44" sqref="F44:F45"/>
    </sheetView>
  </sheetViews>
  <sheetFormatPr defaultColWidth="0" defaultRowHeight="12" zeroHeight="1" x14ac:dyDescent="0.2"/>
  <cols>
    <col min="1" max="1" width="5.85546875" style="132" customWidth="1"/>
    <col min="2" max="2" width="83.28515625" style="132" customWidth="1"/>
    <col min="3" max="3" width="12.42578125" style="132" customWidth="1"/>
    <col min="4" max="4" width="15.42578125" style="132" customWidth="1"/>
    <col min="5" max="5" width="9.140625" style="132" hidden="1" customWidth="1"/>
    <col min="6" max="16384" width="9.140625" style="132" hidden="1"/>
  </cols>
  <sheetData>
    <row r="1" spans="1:4" ht="12.75" thickBot="1" x14ac:dyDescent="0.25">
      <c r="A1" s="186" t="str">
        <f>PERFIS!C8</f>
        <v>Técnico em manutenção de equipamentos de informática Sênior</v>
      </c>
      <c r="B1" s="187"/>
      <c r="C1" s="187"/>
      <c r="D1" s="188"/>
    </row>
    <row r="2" spans="1:4" x14ac:dyDescent="0.2">
      <c r="A2" s="135"/>
      <c r="B2" s="135"/>
      <c r="C2" s="135"/>
      <c r="D2" s="135"/>
    </row>
    <row r="3" spans="1:4" x14ac:dyDescent="0.2">
      <c r="A3" s="175" t="s">
        <v>33</v>
      </c>
      <c r="B3" s="176"/>
      <c r="C3" s="176"/>
      <c r="D3" s="177"/>
    </row>
    <row r="4" spans="1:4" x14ac:dyDescent="0.2">
      <c r="A4" s="178" t="s">
        <v>34</v>
      </c>
      <c r="B4" s="179"/>
      <c r="C4" s="179"/>
      <c r="D4" s="180"/>
    </row>
    <row r="5" spans="1:4" x14ac:dyDescent="0.2">
      <c r="A5" s="1">
        <v>1</v>
      </c>
      <c r="B5" s="2" t="s">
        <v>55</v>
      </c>
      <c r="C5" s="3"/>
      <c r="D5" s="1" t="s">
        <v>1</v>
      </c>
    </row>
    <row r="6" spans="1:4" x14ac:dyDescent="0.2">
      <c r="A6" s="4" t="s">
        <v>2</v>
      </c>
      <c r="B6" s="5" t="s">
        <v>56</v>
      </c>
      <c r="C6" s="6">
        <v>1</v>
      </c>
      <c r="D6" s="7">
        <f>_xlfn.XLOOKUP(A1,PERFIS!C3:C37,PERFIS!D3:D37)</f>
        <v>3273.71</v>
      </c>
    </row>
    <row r="7" spans="1:4" x14ac:dyDescent="0.2">
      <c r="A7" s="9" t="s">
        <v>35</v>
      </c>
      <c r="B7" s="10"/>
      <c r="C7" s="11"/>
      <c r="D7" s="12">
        <f>_xlfn.XLOOKUP(A1,PERFIS!C3:C35,PERFIS!D3:D35)</f>
        <v>3273.71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36</v>
      </c>
      <c r="B9" s="179"/>
      <c r="C9" s="179"/>
      <c r="D9" s="180"/>
    </row>
    <row r="10" spans="1:4" x14ac:dyDescent="0.2">
      <c r="A10" s="181" t="s">
        <v>132</v>
      </c>
      <c r="B10" s="182"/>
      <c r="C10" s="182"/>
      <c r="D10" s="183"/>
    </row>
    <row r="11" spans="1:4" x14ac:dyDescent="0.2">
      <c r="A11" s="17" t="s">
        <v>9</v>
      </c>
      <c r="B11" s="2" t="s">
        <v>55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57</v>
      </c>
      <c r="C12" s="21">
        <f>COMPOSICAO!D3</f>
        <v>8.3333333333333329E-2</v>
      </c>
      <c r="D12" s="22">
        <f>C12*$D$7</f>
        <v>272.80916666666667</v>
      </c>
    </row>
    <row r="13" spans="1:4" x14ac:dyDescent="0.2">
      <c r="A13" s="19" t="s">
        <v>3</v>
      </c>
      <c r="B13" s="20" t="s">
        <v>127</v>
      </c>
      <c r="C13" s="21">
        <f>COMPOSICAO!D4</f>
        <v>7.7777777777777779E-2</v>
      </c>
      <c r="D13" s="22">
        <f>C13*$D$7</f>
        <v>254.62188888888889</v>
      </c>
    </row>
    <row r="14" spans="1:4" x14ac:dyDescent="0.2">
      <c r="A14" s="184" t="s">
        <v>133</v>
      </c>
      <c r="B14" s="185"/>
      <c r="C14" s="23">
        <f>SUM(C12:C13)</f>
        <v>0.16111111111111109</v>
      </c>
      <c r="D14" s="12">
        <f>SUM(D12:D13)</f>
        <v>527.43105555555553</v>
      </c>
    </row>
    <row r="15" spans="1:4" x14ac:dyDescent="0.2">
      <c r="A15" s="13"/>
      <c r="B15" s="14"/>
      <c r="C15" s="24"/>
      <c r="D15" s="16"/>
    </row>
    <row r="16" spans="1:4" x14ac:dyDescent="0.2">
      <c r="A16" s="200" t="s">
        <v>38</v>
      </c>
      <c r="B16" s="201"/>
      <c r="C16" s="201"/>
      <c r="D16" s="202"/>
    </row>
    <row r="17" spans="1:4" x14ac:dyDescent="0.2">
      <c r="A17" s="17" t="s">
        <v>10</v>
      </c>
      <c r="B17" s="2" t="s">
        <v>55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58</v>
      </c>
      <c r="C18" s="21">
        <v>0.05</v>
      </c>
      <c r="D18" s="22">
        <f>C18*($D$7+$D$14)</f>
        <v>190.05705277777781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95.028526388888906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114.03423166666667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57.017115833333335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38.011410555555557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22.806846333333336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7.6022821111111121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304.09128444444445</v>
      </c>
    </row>
    <row r="26" spans="1:4" x14ac:dyDescent="0.2">
      <c r="A26" s="198" t="s">
        <v>39</v>
      </c>
      <c r="B26" s="199"/>
      <c r="C26" s="27">
        <f>SUM(C18:C25)</f>
        <v>0.21800000000000003</v>
      </c>
      <c r="D26" s="28">
        <f>SUM(D18:D25)</f>
        <v>828.6487501111111</v>
      </c>
    </row>
    <row r="27" spans="1:4" x14ac:dyDescent="0.2">
      <c r="A27" s="13"/>
      <c r="B27" s="14"/>
      <c r="C27" s="29"/>
      <c r="D27" s="16"/>
    </row>
    <row r="28" spans="1:4" x14ac:dyDescent="0.2">
      <c r="A28" s="200" t="s">
        <v>40</v>
      </c>
      <c r="B28" s="201"/>
      <c r="C28" s="201"/>
      <c r="D28" s="202"/>
    </row>
    <row r="29" spans="1:4" x14ac:dyDescent="0.2">
      <c r="A29" s="17" t="s">
        <v>19</v>
      </c>
      <c r="B29" s="200" t="s">
        <v>55</v>
      </c>
      <c r="C29" s="202"/>
      <c r="D29" s="17" t="s">
        <v>1</v>
      </c>
    </row>
    <row r="30" spans="1:4" x14ac:dyDescent="0.2">
      <c r="A30" s="189" t="s">
        <v>2</v>
      </c>
      <c r="B30" s="30" t="s">
        <v>59</v>
      </c>
      <c r="C30" s="31"/>
      <c r="D30" s="7">
        <f>COMPOSICAO!D20*2*22</f>
        <v>242</v>
      </c>
    </row>
    <row r="31" spans="1:4" x14ac:dyDescent="0.2">
      <c r="A31" s="190"/>
      <c r="B31" s="30" t="s">
        <v>20</v>
      </c>
      <c r="C31" s="31"/>
      <c r="D31" s="7">
        <f>D6*COMPOSICAO!D21</f>
        <v>196.42259999999999</v>
      </c>
    </row>
    <row r="32" spans="1:4" x14ac:dyDescent="0.2">
      <c r="A32" s="191"/>
      <c r="B32" s="106" t="s">
        <v>21</v>
      </c>
      <c r="C32" s="107"/>
      <c r="D32" s="39">
        <f>IF(D30-D31&gt;0,D30-D31,0)</f>
        <v>45.577400000000011</v>
      </c>
    </row>
    <row r="33" spans="1:4" x14ac:dyDescent="0.2">
      <c r="A33" s="189" t="s">
        <v>3</v>
      </c>
      <c r="B33" s="30" t="s">
        <v>60</v>
      </c>
      <c r="D33" s="7">
        <f>COMPOSICAO!D23*22</f>
        <v>814</v>
      </c>
    </row>
    <row r="34" spans="1:4" x14ac:dyDescent="0.2">
      <c r="A34" s="190"/>
      <c r="B34" s="30" t="s">
        <v>123</v>
      </c>
      <c r="C34" s="129" cm="1">
        <f t="array" ref="C34">_xlfn.IFS(D6&lt;2407,COMPOSICAO!D25,D6&lt;4073.39,COMPOSICAO!D26,D6&lt;5924.92,COMPOSICAO!D27,D6&lt;7406.17,COMPOSICAO!D28,D6&lt;9072.58,COMPOSICAO!D29,D6&gt;9072.59,COMPOSICAO!D30)</f>
        <v>3.7499999999999999E-2</v>
      </c>
      <c r="D34" s="7">
        <f>D33*C34</f>
        <v>30.524999999999999</v>
      </c>
    </row>
    <row r="35" spans="1:4" x14ac:dyDescent="0.2">
      <c r="A35" s="191"/>
      <c r="B35" s="106" t="s">
        <v>124</v>
      </c>
      <c r="C35" s="108"/>
      <c r="D35" s="39">
        <f>D33-D34</f>
        <v>783.47500000000002</v>
      </c>
    </row>
    <row r="36" spans="1:4" x14ac:dyDescent="0.2">
      <c r="A36" s="4" t="s">
        <v>4</v>
      </c>
      <c r="B36" s="30" t="s">
        <v>109</v>
      </c>
      <c r="C36" s="31"/>
      <c r="D36" s="206">
        <f>COMPOSICAO!D31</f>
        <v>184.85</v>
      </c>
    </row>
    <row r="37" spans="1:4" x14ac:dyDescent="0.2">
      <c r="A37" s="9" t="s">
        <v>41</v>
      </c>
      <c r="B37" s="10"/>
      <c r="C37" s="11"/>
      <c r="D37" s="12">
        <f>SUM(D32,D35,D36)</f>
        <v>1013.9024000000001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61</v>
      </c>
      <c r="C39" s="33"/>
      <c r="D39" s="17" t="s">
        <v>1</v>
      </c>
    </row>
    <row r="40" spans="1:4" x14ac:dyDescent="0.2">
      <c r="A40" s="4" t="s">
        <v>9</v>
      </c>
      <c r="B40" s="30" t="s">
        <v>62</v>
      </c>
      <c r="C40" s="34"/>
      <c r="D40" s="8">
        <f>D14</f>
        <v>527.43105555555553</v>
      </c>
    </row>
    <row r="41" spans="1:4" x14ac:dyDescent="0.2">
      <c r="A41" s="4" t="s">
        <v>10</v>
      </c>
      <c r="B41" s="30" t="s">
        <v>63</v>
      </c>
      <c r="C41" s="34"/>
      <c r="D41" s="8">
        <f>D26</f>
        <v>828.6487501111111</v>
      </c>
    </row>
    <row r="42" spans="1:4" x14ac:dyDescent="0.2">
      <c r="A42" s="4" t="s">
        <v>19</v>
      </c>
      <c r="B42" s="30" t="s">
        <v>64</v>
      </c>
      <c r="C42" s="34"/>
      <c r="D42" s="8">
        <f>D37</f>
        <v>1013.9024000000001</v>
      </c>
    </row>
    <row r="43" spans="1:4" x14ac:dyDescent="0.2">
      <c r="A43" s="184" t="s">
        <v>42</v>
      </c>
      <c r="B43" s="195"/>
      <c r="C43" s="35"/>
      <c r="D43" s="12">
        <f>SUM(D40:D42)</f>
        <v>2369.9822056666667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43</v>
      </c>
      <c r="B45" s="179"/>
      <c r="C45" s="179"/>
      <c r="D45" s="180"/>
    </row>
    <row r="46" spans="1:4" x14ac:dyDescent="0.2">
      <c r="A46" s="17">
        <v>3</v>
      </c>
      <c r="B46" s="2" t="s">
        <v>55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13.640458333333333</v>
      </c>
    </row>
    <row r="48" spans="1:4" x14ac:dyDescent="0.2">
      <c r="A48" s="4" t="s">
        <v>3</v>
      </c>
      <c r="B48" s="30" t="s">
        <v>65</v>
      </c>
      <c r="C48" s="37">
        <f>COMPOSICAO!D35</f>
        <v>3.3333333333333332E-4</v>
      </c>
      <c r="D48" s="22">
        <f>C48*$D$7</f>
        <v>1.0912366666666666</v>
      </c>
    </row>
    <row r="49" spans="1:4" x14ac:dyDescent="0.2">
      <c r="A49" s="19" t="s">
        <v>4</v>
      </c>
      <c r="B49" s="20" t="s">
        <v>66</v>
      </c>
      <c r="C49" s="37">
        <f>COMPOSICAO!D36</f>
        <v>3.4399999999999993E-2</v>
      </c>
      <c r="D49" s="22">
        <f t="shared" ref="D49:D52" si="1">C49*$D$7</f>
        <v>112.61562399999998</v>
      </c>
    </row>
    <row r="50" spans="1:4" x14ac:dyDescent="0.2">
      <c r="A50" s="4" t="s">
        <v>5</v>
      </c>
      <c r="B50" s="30" t="s">
        <v>67</v>
      </c>
      <c r="C50" s="37">
        <f>COMPOSICAO!D37</f>
        <v>1.2444444444444444E-2</v>
      </c>
      <c r="D50" s="22">
        <f t="shared" si="1"/>
        <v>40.739502222222221</v>
      </c>
    </row>
    <row r="51" spans="1:4" x14ac:dyDescent="0.2">
      <c r="A51" s="4" t="s">
        <v>6</v>
      </c>
      <c r="B51" s="30" t="s">
        <v>68</v>
      </c>
      <c r="C51" s="37">
        <f>COMPOSICAO!D38</f>
        <v>4.5631999999999999E-3</v>
      </c>
      <c r="D51" s="22">
        <f t="shared" si="1"/>
        <v>14.938593471999999</v>
      </c>
    </row>
    <row r="52" spans="1:4" x14ac:dyDescent="0.2">
      <c r="A52" s="4" t="s">
        <v>7</v>
      </c>
      <c r="B52" s="30" t="s">
        <v>69</v>
      </c>
      <c r="C52" s="37">
        <f>COMPOSICAO!D39</f>
        <v>3.9680000000000005E-4</v>
      </c>
      <c r="D52" s="22">
        <f t="shared" si="1"/>
        <v>1.2990081280000001</v>
      </c>
    </row>
    <row r="53" spans="1:4" x14ac:dyDescent="0.2">
      <c r="A53" s="196" t="s">
        <v>44</v>
      </c>
      <c r="B53" s="197"/>
      <c r="C53" s="38">
        <f>SUM(C47:C52)</f>
        <v>5.6304444444444435E-2</v>
      </c>
      <c r="D53" s="39">
        <f>SUM(D47:D52)</f>
        <v>184.3244228222222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45</v>
      </c>
      <c r="B55" s="179"/>
      <c r="C55" s="179"/>
      <c r="D55" s="180"/>
    </row>
    <row r="56" spans="1:4" x14ac:dyDescent="0.2">
      <c r="A56" s="17">
        <v>4</v>
      </c>
      <c r="B56" s="2" t="s">
        <v>55</v>
      </c>
      <c r="C56" s="36" t="s">
        <v>0</v>
      </c>
      <c r="D56" s="17" t="s">
        <v>1</v>
      </c>
    </row>
    <row r="57" spans="1:4" x14ac:dyDescent="0.2">
      <c r="A57" s="196" t="s">
        <v>46</v>
      </c>
      <c r="B57" s="197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47</v>
      </c>
      <c r="B59" s="179"/>
      <c r="C59" s="179"/>
      <c r="D59" s="180"/>
    </row>
    <row r="60" spans="1:4" x14ac:dyDescent="0.2">
      <c r="A60" s="17">
        <v>5</v>
      </c>
      <c r="B60" s="43" t="s">
        <v>55</v>
      </c>
      <c r="C60" s="44"/>
      <c r="D60" s="45" t="s">
        <v>1</v>
      </c>
    </row>
    <row r="61" spans="1:4" x14ac:dyDescent="0.2">
      <c r="A61" s="9" t="s">
        <v>48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49</v>
      </c>
      <c r="B63" s="179"/>
      <c r="C63" s="179"/>
      <c r="D63" s="180"/>
    </row>
    <row r="64" spans="1:4" x14ac:dyDescent="0.2">
      <c r="A64" s="17">
        <v>6</v>
      </c>
      <c r="B64" s="2" t="s">
        <v>55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70</v>
      </c>
      <c r="C65" s="53">
        <f>COMPOSICAO!D44</f>
        <v>0.05</v>
      </c>
      <c r="D65" s="12">
        <f>C65*$D$81</f>
        <v>291.40083142444445</v>
      </c>
    </row>
    <row r="66" spans="1:4" x14ac:dyDescent="0.2">
      <c r="A66" s="51" t="s">
        <v>3</v>
      </c>
      <c r="B66" s="52" t="s">
        <v>71</v>
      </c>
      <c r="C66" s="53">
        <f>COMPOSICAO!D45</f>
        <v>0.1</v>
      </c>
      <c r="D66" s="12">
        <f>C66*($D$81+$D$65)</f>
        <v>611.94174599133328</v>
      </c>
    </row>
    <row r="67" spans="1:4" x14ac:dyDescent="0.2">
      <c r="A67" s="51" t="s">
        <v>4</v>
      </c>
      <c r="B67" s="52" t="s">
        <v>72</v>
      </c>
      <c r="C67" s="53">
        <f>COMPOSICAO!D46</f>
        <v>9.2499999999999999E-2</v>
      </c>
      <c r="D67" s="12">
        <f>((D65+D66+D81)/(1-C67))-(D65+D66+D81)</f>
        <v>686.11650308119169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48.213592108408072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222.52427126957573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148.34951417971715</v>
      </c>
    </row>
    <row r="71" spans="1:4" x14ac:dyDescent="0.2">
      <c r="A71" s="4" t="s">
        <v>29</v>
      </c>
      <c r="B71" s="131" t="s">
        <v>125</v>
      </c>
      <c r="C71" s="37">
        <f>COMPOSICAO!D50</f>
        <v>3.5999999999999997E-2</v>
      </c>
      <c r="D71" s="12">
        <f t="shared" si="2"/>
        <v>267.02912552349085</v>
      </c>
    </row>
    <row r="72" spans="1:4" x14ac:dyDescent="0.2">
      <c r="A72" s="184" t="s">
        <v>50</v>
      </c>
      <c r="B72" s="185"/>
      <c r="C72" s="55">
        <f>SUM(C65:C67)</f>
        <v>0.24250000000000002</v>
      </c>
      <c r="D72" s="12">
        <f>SUM(D65:D67)</f>
        <v>1589.4590804969694</v>
      </c>
    </row>
    <row r="73" spans="1:4" x14ac:dyDescent="0.2">
      <c r="A73" s="13"/>
      <c r="B73" s="14"/>
      <c r="C73" s="15"/>
      <c r="D73" s="16"/>
    </row>
    <row r="74" spans="1:4" x14ac:dyDescent="0.2">
      <c r="A74" s="192" t="s">
        <v>51</v>
      </c>
      <c r="B74" s="193"/>
      <c r="C74" s="193"/>
      <c r="D74" s="194"/>
    </row>
    <row r="75" spans="1:4" x14ac:dyDescent="0.2">
      <c r="A75" s="26" t="s">
        <v>52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73</v>
      </c>
      <c r="C76" s="58"/>
      <c r="D76" s="8">
        <f>D7</f>
        <v>3273.71</v>
      </c>
    </row>
    <row r="77" spans="1:4" x14ac:dyDescent="0.2">
      <c r="A77" s="4">
        <v>2</v>
      </c>
      <c r="B77" s="46" t="s">
        <v>74</v>
      </c>
      <c r="C77" s="58"/>
      <c r="D77" s="8">
        <f>D43</f>
        <v>2369.9822056666667</v>
      </c>
    </row>
    <row r="78" spans="1:4" x14ac:dyDescent="0.2">
      <c r="A78" s="4">
        <v>3</v>
      </c>
      <c r="B78" s="46" t="s">
        <v>75</v>
      </c>
      <c r="C78" s="58"/>
      <c r="D78" s="8">
        <f>D53</f>
        <v>184.3244228222222</v>
      </c>
    </row>
    <row r="79" spans="1:4" x14ac:dyDescent="0.2">
      <c r="A79" s="4">
        <v>4</v>
      </c>
      <c r="B79" s="46" t="s">
        <v>76</v>
      </c>
      <c r="C79" s="58"/>
      <c r="D79" s="8">
        <v>0</v>
      </c>
    </row>
    <row r="80" spans="1:4" x14ac:dyDescent="0.2">
      <c r="A80" s="4">
        <v>5</v>
      </c>
      <c r="B80" s="46" t="s">
        <v>77</v>
      </c>
      <c r="C80" s="58"/>
      <c r="D80" s="8">
        <v>0</v>
      </c>
    </row>
    <row r="81" spans="1:4" x14ac:dyDescent="0.2">
      <c r="A81" s="59" t="s">
        <v>53</v>
      </c>
      <c r="B81" s="10"/>
      <c r="C81" s="11"/>
      <c r="D81" s="12">
        <f>SUM(D76:D80)</f>
        <v>5828.0166284888883</v>
      </c>
    </row>
    <row r="82" spans="1:4" x14ac:dyDescent="0.2">
      <c r="A82" s="4">
        <v>6</v>
      </c>
      <c r="B82" s="46" t="s">
        <v>78</v>
      </c>
      <c r="C82" s="58"/>
      <c r="D82" s="8">
        <f>D72</f>
        <v>1589.4590804969694</v>
      </c>
    </row>
    <row r="83" spans="1:4" x14ac:dyDescent="0.2">
      <c r="A83" s="184" t="s">
        <v>54</v>
      </c>
      <c r="B83" s="195"/>
      <c r="C83" s="185"/>
      <c r="D83" s="60">
        <f>SUM(D81:D82)</f>
        <v>7417.4757089858576</v>
      </c>
    </row>
    <row r="84" spans="1:4" x14ac:dyDescent="0.2">
      <c r="C84" s="133" t="s">
        <v>129</v>
      </c>
      <c r="D84" s="134">
        <f>ROUNDUP(D83/D76,2)</f>
        <v>2.2699999999999996</v>
      </c>
    </row>
    <row r="85" spans="1:4" x14ac:dyDescent="0.2"/>
    <row r="86" spans="1:4" hidden="1" x14ac:dyDescent="0.2">
      <c r="D86" s="136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29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E01EA7-FD69-4F5E-8524-051BA38017C6}">
  <sheetPr codeName="Planilha9"/>
  <dimension ref="A1:D86"/>
  <sheetViews>
    <sheetView zoomScaleNormal="100" workbookViewId="0">
      <selection activeCell="F44" sqref="F44:F45"/>
    </sheetView>
  </sheetViews>
  <sheetFormatPr defaultColWidth="0" defaultRowHeight="12" zeroHeight="1" x14ac:dyDescent="0.2"/>
  <cols>
    <col min="1" max="1" width="5.85546875" style="132" customWidth="1"/>
    <col min="2" max="2" width="83.28515625" style="132" customWidth="1"/>
    <col min="3" max="3" width="12.42578125" style="132" customWidth="1"/>
    <col min="4" max="4" width="15.42578125" style="132" customWidth="1"/>
    <col min="5" max="5" width="9.140625" style="132" hidden="1" customWidth="1"/>
    <col min="6" max="16384" width="9.140625" style="132" hidden="1"/>
  </cols>
  <sheetData>
    <row r="1" spans="1:4" ht="12.75" thickBot="1" x14ac:dyDescent="0.25">
      <c r="A1" s="186" t="str">
        <f>PERFIS!C9</f>
        <v>Gerente de suporte técnico de tecnologia da informação</v>
      </c>
      <c r="B1" s="187"/>
      <c r="C1" s="187"/>
      <c r="D1" s="188"/>
    </row>
    <row r="2" spans="1:4" x14ac:dyDescent="0.2">
      <c r="A2" s="135"/>
      <c r="B2" s="135"/>
      <c r="C2" s="135"/>
      <c r="D2" s="135"/>
    </row>
    <row r="3" spans="1:4" x14ac:dyDescent="0.2">
      <c r="A3" s="175" t="s">
        <v>33</v>
      </c>
      <c r="B3" s="176"/>
      <c r="C3" s="176"/>
      <c r="D3" s="177"/>
    </row>
    <row r="4" spans="1:4" x14ac:dyDescent="0.2">
      <c r="A4" s="178" t="s">
        <v>34</v>
      </c>
      <c r="B4" s="179"/>
      <c r="C4" s="179"/>
      <c r="D4" s="180"/>
    </row>
    <row r="5" spans="1:4" x14ac:dyDescent="0.2">
      <c r="A5" s="1">
        <v>1</v>
      </c>
      <c r="B5" s="2" t="s">
        <v>55</v>
      </c>
      <c r="C5" s="3"/>
      <c r="D5" s="1" t="s">
        <v>1</v>
      </c>
    </row>
    <row r="6" spans="1:4" x14ac:dyDescent="0.2">
      <c r="A6" s="4" t="s">
        <v>2</v>
      </c>
      <c r="B6" s="5" t="s">
        <v>56</v>
      </c>
      <c r="C6" s="6">
        <v>1</v>
      </c>
      <c r="D6" s="7">
        <f>_xlfn.XLOOKUP(A1,PERFIS!C3:C37,PERFIS!D3:D37)</f>
        <v>10365.31</v>
      </c>
    </row>
    <row r="7" spans="1:4" x14ac:dyDescent="0.2">
      <c r="A7" s="9" t="s">
        <v>35</v>
      </c>
      <c r="B7" s="10"/>
      <c r="C7" s="11"/>
      <c r="D7" s="12">
        <f>SUM(D6)</f>
        <v>10365.31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36</v>
      </c>
      <c r="B9" s="179"/>
      <c r="C9" s="179"/>
      <c r="D9" s="180"/>
    </row>
    <row r="10" spans="1:4" x14ac:dyDescent="0.2">
      <c r="A10" s="181" t="s">
        <v>132</v>
      </c>
      <c r="B10" s="182"/>
      <c r="C10" s="182"/>
      <c r="D10" s="183"/>
    </row>
    <row r="11" spans="1:4" x14ac:dyDescent="0.2">
      <c r="A11" s="17" t="s">
        <v>9</v>
      </c>
      <c r="B11" s="2" t="s">
        <v>55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57</v>
      </c>
      <c r="C12" s="21">
        <f>COMPOSICAO!D3</f>
        <v>8.3333333333333329E-2</v>
      </c>
      <c r="D12" s="22">
        <f>C12*$D$7</f>
        <v>863.77583333333325</v>
      </c>
    </row>
    <row r="13" spans="1:4" x14ac:dyDescent="0.2">
      <c r="A13" s="19" t="s">
        <v>3</v>
      </c>
      <c r="B13" s="20" t="s">
        <v>127</v>
      </c>
      <c r="C13" s="21">
        <f>COMPOSICAO!D4</f>
        <v>7.7777777777777779E-2</v>
      </c>
      <c r="D13" s="22">
        <f>C13*$D$7</f>
        <v>806.19077777777773</v>
      </c>
    </row>
    <row r="14" spans="1:4" x14ac:dyDescent="0.2">
      <c r="A14" s="184" t="s">
        <v>133</v>
      </c>
      <c r="B14" s="185"/>
      <c r="C14" s="23">
        <f>SUM(C12:C13)</f>
        <v>0.16111111111111109</v>
      </c>
      <c r="D14" s="12">
        <f>SUM(D12:D13)</f>
        <v>1669.966611111111</v>
      </c>
    </row>
    <row r="15" spans="1:4" x14ac:dyDescent="0.2">
      <c r="A15" s="13"/>
      <c r="B15" s="14"/>
      <c r="C15" s="24"/>
      <c r="D15" s="16"/>
    </row>
    <row r="16" spans="1:4" x14ac:dyDescent="0.2">
      <c r="A16" s="200" t="s">
        <v>38</v>
      </c>
      <c r="B16" s="201"/>
      <c r="C16" s="201"/>
      <c r="D16" s="202"/>
    </row>
    <row r="17" spans="1:4" x14ac:dyDescent="0.2">
      <c r="A17" s="17" t="s">
        <v>10</v>
      </c>
      <c r="B17" s="2" t="s">
        <v>55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58</v>
      </c>
      <c r="C18" s="21">
        <v>0.05</v>
      </c>
      <c r="D18" s="22">
        <f>C18*($D$7+$D$14)</f>
        <v>601.7638305555555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300.88191527777775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361.05829833333331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180.52914916666666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120.35276611111111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72.211659666666662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24.070553222222223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962.82212888888887</v>
      </c>
    </row>
    <row r="26" spans="1:4" x14ac:dyDescent="0.2">
      <c r="A26" s="198" t="s">
        <v>39</v>
      </c>
      <c r="B26" s="199"/>
      <c r="C26" s="27">
        <f>SUM(C18:C25)</f>
        <v>0.21800000000000003</v>
      </c>
      <c r="D26" s="28">
        <f>SUM(D18:D25)</f>
        <v>2623.6903012222224</v>
      </c>
    </row>
    <row r="27" spans="1:4" x14ac:dyDescent="0.2">
      <c r="A27" s="13"/>
      <c r="B27" s="14"/>
      <c r="C27" s="29"/>
      <c r="D27" s="16"/>
    </row>
    <row r="28" spans="1:4" x14ac:dyDescent="0.2">
      <c r="A28" s="200" t="s">
        <v>40</v>
      </c>
      <c r="B28" s="201"/>
      <c r="C28" s="201"/>
      <c r="D28" s="202"/>
    </row>
    <row r="29" spans="1:4" x14ac:dyDescent="0.2">
      <c r="A29" s="17" t="s">
        <v>19</v>
      </c>
      <c r="B29" s="200" t="s">
        <v>55</v>
      </c>
      <c r="C29" s="202"/>
      <c r="D29" s="17" t="s">
        <v>1</v>
      </c>
    </row>
    <row r="30" spans="1:4" x14ac:dyDescent="0.2">
      <c r="A30" s="189" t="s">
        <v>2</v>
      </c>
      <c r="B30" s="30" t="s">
        <v>59</v>
      </c>
      <c r="C30" s="31"/>
      <c r="D30" s="7">
        <f>COMPOSICAO!D20*2*22</f>
        <v>242</v>
      </c>
    </row>
    <row r="31" spans="1:4" x14ac:dyDescent="0.2">
      <c r="A31" s="190"/>
      <c r="B31" s="30" t="s">
        <v>20</v>
      </c>
      <c r="C31" s="31"/>
      <c r="D31" s="7">
        <f>D6*COMPOSICAO!D21</f>
        <v>621.91859999999997</v>
      </c>
    </row>
    <row r="32" spans="1:4" x14ac:dyDescent="0.2">
      <c r="A32" s="191"/>
      <c r="B32" s="106" t="s">
        <v>21</v>
      </c>
      <c r="C32" s="107"/>
      <c r="D32" s="39">
        <f>IF(D30-D31&gt;0,D30-D31,0)</f>
        <v>0</v>
      </c>
    </row>
    <row r="33" spans="1:4" x14ac:dyDescent="0.2">
      <c r="A33" s="189" t="s">
        <v>3</v>
      </c>
      <c r="B33" s="30" t="s">
        <v>60</v>
      </c>
      <c r="D33" s="7">
        <f>COMPOSICAO!D23*22</f>
        <v>814</v>
      </c>
    </row>
    <row r="34" spans="1:4" x14ac:dyDescent="0.2">
      <c r="A34" s="190"/>
      <c r="B34" s="30" t="s">
        <v>123</v>
      </c>
      <c r="C34" s="129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122.1</v>
      </c>
    </row>
    <row r="35" spans="1:4" x14ac:dyDescent="0.2">
      <c r="A35" s="191"/>
      <c r="B35" s="106" t="s">
        <v>124</v>
      </c>
      <c r="C35" s="108"/>
      <c r="D35" s="39">
        <f>D33-D34</f>
        <v>691.9</v>
      </c>
    </row>
    <row r="36" spans="1:4" x14ac:dyDescent="0.2">
      <c r="A36" s="4" t="s">
        <v>4</v>
      </c>
      <c r="B36" s="30" t="s">
        <v>109</v>
      </c>
      <c r="C36" s="31"/>
      <c r="D36" s="206">
        <f>COMPOSICAO!D31</f>
        <v>184.85</v>
      </c>
    </row>
    <row r="37" spans="1:4" x14ac:dyDescent="0.2">
      <c r="A37" s="9" t="s">
        <v>41</v>
      </c>
      <c r="B37" s="10"/>
      <c r="C37" s="11"/>
      <c r="D37" s="12">
        <f>SUM(D32,D35,D36)</f>
        <v>876.75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61</v>
      </c>
      <c r="C39" s="33"/>
      <c r="D39" s="17" t="s">
        <v>1</v>
      </c>
    </row>
    <row r="40" spans="1:4" x14ac:dyDescent="0.2">
      <c r="A40" s="4" t="s">
        <v>9</v>
      </c>
      <c r="B40" s="30" t="s">
        <v>62</v>
      </c>
      <c r="C40" s="34"/>
      <c r="D40" s="8">
        <f>D14</f>
        <v>1669.966611111111</v>
      </c>
    </row>
    <row r="41" spans="1:4" x14ac:dyDescent="0.2">
      <c r="A41" s="4" t="s">
        <v>10</v>
      </c>
      <c r="B41" s="30" t="s">
        <v>63</v>
      </c>
      <c r="C41" s="34"/>
      <c r="D41" s="8">
        <f>D26</f>
        <v>2623.6903012222224</v>
      </c>
    </row>
    <row r="42" spans="1:4" x14ac:dyDescent="0.2">
      <c r="A42" s="4" t="s">
        <v>19</v>
      </c>
      <c r="B42" s="30" t="s">
        <v>64</v>
      </c>
      <c r="C42" s="34"/>
      <c r="D42" s="8">
        <f>D37</f>
        <v>876.75</v>
      </c>
    </row>
    <row r="43" spans="1:4" x14ac:dyDescent="0.2">
      <c r="A43" s="184" t="s">
        <v>42</v>
      </c>
      <c r="B43" s="195"/>
      <c r="C43" s="35"/>
      <c r="D43" s="12">
        <f>SUM(D40:D42)</f>
        <v>5170.4069123333338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43</v>
      </c>
      <c r="B45" s="179"/>
      <c r="C45" s="179"/>
      <c r="D45" s="180"/>
    </row>
    <row r="46" spans="1:4" x14ac:dyDescent="0.2">
      <c r="A46" s="17">
        <v>3</v>
      </c>
      <c r="B46" s="2" t="s">
        <v>55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43.188791666666667</v>
      </c>
    </row>
    <row r="48" spans="1:4" x14ac:dyDescent="0.2">
      <c r="A48" s="4" t="s">
        <v>3</v>
      </c>
      <c r="B48" s="30" t="s">
        <v>65</v>
      </c>
      <c r="C48" s="37">
        <f>COMPOSICAO!D35</f>
        <v>3.3333333333333332E-4</v>
      </c>
      <c r="D48" s="22">
        <f>C48*$D$7</f>
        <v>3.4551033333333332</v>
      </c>
    </row>
    <row r="49" spans="1:4" x14ac:dyDescent="0.2">
      <c r="A49" s="19" t="s">
        <v>4</v>
      </c>
      <c r="B49" s="20" t="s">
        <v>66</v>
      </c>
      <c r="C49" s="37">
        <f>COMPOSICAO!D36</f>
        <v>3.4399999999999993E-2</v>
      </c>
      <c r="D49" s="22">
        <f t="shared" ref="D49:D52" si="1">C49*$D$7</f>
        <v>356.56666399999989</v>
      </c>
    </row>
    <row r="50" spans="1:4" x14ac:dyDescent="0.2">
      <c r="A50" s="4" t="s">
        <v>5</v>
      </c>
      <c r="B50" s="30" t="s">
        <v>67</v>
      </c>
      <c r="C50" s="37">
        <f>COMPOSICAO!D37</f>
        <v>1.2444444444444444E-2</v>
      </c>
      <c r="D50" s="22">
        <f t="shared" si="1"/>
        <v>128.99052444444442</v>
      </c>
    </row>
    <row r="51" spans="1:4" x14ac:dyDescent="0.2">
      <c r="A51" s="4" t="s">
        <v>6</v>
      </c>
      <c r="B51" s="30" t="s">
        <v>68</v>
      </c>
      <c r="C51" s="37">
        <f>COMPOSICAO!D38</f>
        <v>4.5631999999999999E-3</v>
      </c>
      <c r="D51" s="22">
        <f t="shared" si="1"/>
        <v>47.298982591999994</v>
      </c>
    </row>
    <row r="52" spans="1:4" x14ac:dyDescent="0.2">
      <c r="A52" s="4" t="s">
        <v>7</v>
      </c>
      <c r="B52" s="30" t="s">
        <v>69</v>
      </c>
      <c r="C52" s="37">
        <f>COMPOSICAO!D39</f>
        <v>3.9680000000000005E-4</v>
      </c>
      <c r="D52" s="22">
        <f t="shared" si="1"/>
        <v>4.1129550080000001</v>
      </c>
    </row>
    <row r="53" spans="1:4" x14ac:dyDescent="0.2">
      <c r="A53" s="196" t="s">
        <v>44</v>
      </c>
      <c r="B53" s="197"/>
      <c r="C53" s="38">
        <f>SUM(C47:C52)</f>
        <v>5.6304444444444435E-2</v>
      </c>
      <c r="D53" s="39">
        <f>SUM(D47:D52)</f>
        <v>583.61302104444428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45</v>
      </c>
      <c r="B55" s="179"/>
      <c r="C55" s="179"/>
      <c r="D55" s="180"/>
    </row>
    <row r="56" spans="1:4" x14ac:dyDescent="0.2">
      <c r="A56" s="17">
        <v>4</v>
      </c>
      <c r="B56" s="2" t="s">
        <v>55</v>
      </c>
      <c r="C56" s="36" t="s">
        <v>0</v>
      </c>
      <c r="D56" s="17" t="s">
        <v>1</v>
      </c>
    </row>
    <row r="57" spans="1:4" x14ac:dyDescent="0.2">
      <c r="A57" s="196" t="s">
        <v>46</v>
      </c>
      <c r="B57" s="197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47</v>
      </c>
      <c r="B59" s="179"/>
      <c r="C59" s="179"/>
      <c r="D59" s="180"/>
    </row>
    <row r="60" spans="1:4" x14ac:dyDescent="0.2">
      <c r="A60" s="17">
        <v>5</v>
      </c>
      <c r="B60" s="43" t="s">
        <v>55</v>
      </c>
      <c r="C60" s="44"/>
      <c r="D60" s="45" t="s">
        <v>1</v>
      </c>
    </row>
    <row r="61" spans="1:4" x14ac:dyDescent="0.2">
      <c r="A61" s="9" t="s">
        <v>48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49</v>
      </c>
      <c r="B63" s="179"/>
      <c r="C63" s="179"/>
      <c r="D63" s="180"/>
    </row>
    <row r="64" spans="1:4" x14ac:dyDescent="0.2">
      <c r="A64" s="17">
        <v>6</v>
      </c>
      <c r="B64" s="2" t="s">
        <v>55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70</v>
      </c>
      <c r="C65" s="53">
        <f>COMPOSICAO!D44</f>
        <v>0.05</v>
      </c>
      <c r="D65" s="12">
        <f>C65*$D$81</f>
        <v>805.96649666888891</v>
      </c>
    </row>
    <row r="66" spans="1:4" x14ac:dyDescent="0.2">
      <c r="A66" s="51" t="s">
        <v>3</v>
      </c>
      <c r="B66" s="52" t="s">
        <v>71</v>
      </c>
      <c r="C66" s="53">
        <f>COMPOSICAO!D45</f>
        <v>0.1</v>
      </c>
      <c r="D66" s="12">
        <f>C66*($D$81+$D$65)</f>
        <v>1692.5296430046667</v>
      </c>
    </row>
    <row r="67" spans="1:4" x14ac:dyDescent="0.2">
      <c r="A67" s="51" t="s">
        <v>4</v>
      </c>
      <c r="B67" s="52" t="s">
        <v>72</v>
      </c>
      <c r="C67" s="53">
        <f>COMPOSICAO!D46</f>
        <v>9.2499999999999999E-2</v>
      </c>
      <c r="D67" s="12">
        <f>((D65+D66+D81)/(1-C67))-(D65+D66+D81)</f>
        <v>1897.6847512476561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133.35082035794341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615.46532472896968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410.31021648597977</v>
      </c>
    </row>
    <row r="71" spans="1:4" x14ac:dyDescent="0.2">
      <c r="A71" s="4" t="s">
        <v>29</v>
      </c>
      <c r="B71" s="131" t="s">
        <v>125</v>
      </c>
      <c r="C71" s="37">
        <f>COMPOSICAO!D50</f>
        <v>3.5999999999999997E-2</v>
      </c>
      <c r="D71" s="12">
        <f t="shared" si="2"/>
        <v>738.55838967476348</v>
      </c>
    </row>
    <row r="72" spans="1:4" x14ac:dyDescent="0.2">
      <c r="A72" s="184" t="s">
        <v>50</v>
      </c>
      <c r="B72" s="185"/>
      <c r="C72" s="55">
        <f>SUM(C65:C67)</f>
        <v>0.24250000000000002</v>
      </c>
      <c r="D72" s="12">
        <f>SUM(D65:D67)</f>
        <v>4396.1808909212123</v>
      </c>
    </row>
    <row r="73" spans="1:4" x14ac:dyDescent="0.2">
      <c r="A73" s="13"/>
      <c r="B73" s="14"/>
      <c r="C73" s="15"/>
      <c r="D73" s="16"/>
    </row>
    <row r="74" spans="1:4" x14ac:dyDescent="0.2">
      <c r="A74" s="192" t="s">
        <v>51</v>
      </c>
      <c r="B74" s="193"/>
      <c r="C74" s="193"/>
      <c r="D74" s="194"/>
    </row>
    <row r="75" spans="1:4" x14ac:dyDescent="0.2">
      <c r="A75" s="26" t="s">
        <v>52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73</v>
      </c>
      <c r="C76" s="58"/>
      <c r="D76" s="8">
        <f>D7</f>
        <v>10365.31</v>
      </c>
    </row>
    <row r="77" spans="1:4" x14ac:dyDescent="0.2">
      <c r="A77" s="4">
        <v>2</v>
      </c>
      <c r="B77" s="46" t="s">
        <v>74</v>
      </c>
      <c r="C77" s="58"/>
      <c r="D77" s="8">
        <f>D43</f>
        <v>5170.4069123333338</v>
      </c>
    </row>
    <row r="78" spans="1:4" x14ac:dyDescent="0.2">
      <c r="A78" s="4">
        <v>3</v>
      </c>
      <c r="B78" s="46" t="s">
        <v>75</v>
      </c>
      <c r="C78" s="58"/>
      <c r="D78" s="8">
        <f>D53</f>
        <v>583.61302104444428</v>
      </c>
    </row>
    <row r="79" spans="1:4" x14ac:dyDescent="0.2">
      <c r="A79" s="4">
        <v>4</v>
      </c>
      <c r="B79" s="46" t="s">
        <v>76</v>
      </c>
      <c r="C79" s="58"/>
      <c r="D79" s="8">
        <v>0</v>
      </c>
    </row>
    <row r="80" spans="1:4" x14ac:dyDescent="0.2">
      <c r="A80" s="4">
        <v>5</v>
      </c>
      <c r="B80" s="46" t="s">
        <v>77</v>
      </c>
      <c r="C80" s="58"/>
      <c r="D80" s="8">
        <v>0</v>
      </c>
    </row>
    <row r="81" spans="1:4" x14ac:dyDescent="0.2">
      <c r="A81" s="59" t="s">
        <v>53</v>
      </c>
      <c r="B81" s="10"/>
      <c r="C81" s="11"/>
      <c r="D81" s="12">
        <f>SUM(D76:D80)</f>
        <v>16119.329933377778</v>
      </c>
    </row>
    <row r="82" spans="1:4" x14ac:dyDescent="0.2">
      <c r="A82" s="4">
        <v>6</v>
      </c>
      <c r="B82" s="46" t="s">
        <v>78</v>
      </c>
      <c r="C82" s="58"/>
      <c r="D82" s="8">
        <f>D72</f>
        <v>4396.1808909212123</v>
      </c>
    </row>
    <row r="83" spans="1:4" x14ac:dyDescent="0.2">
      <c r="A83" s="184" t="s">
        <v>54</v>
      </c>
      <c r="B83" s="195"/>
      <c r="C83" s="185"/>
      <c r="D83" s="60">
        <f>SUM(D81:D82)</f>
        <v>20515.510824298988</v>
      </c>
    </row>
    <row r="84" spans="1:4" x14ac:dyDescent="0.2">
      <c r="C84" s="133" t="s">
        <v>129</v>
      </c>
      <c r="D84" s="134">
        <f>ROUNDUP(D83/D76,2)</f>
        <v>1.98</v>
      </c>
    </row>
    <row r="85" spans="1:4" x14ac:dyDescent="0.2"/>
    <row r="86" spans="1:4" hidden="1" x14ac:dyDescent="0.2">
      <c r="D86" s="136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28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4D83F27D3C7C244B4B0353FCEF2D32D" ma:contentTypeVersion="18" ma:contentTypeDescription="Crie um novo documento." ma:contentTypeScope="" ma:versionID="5af23d55aadee71750b2b62cfcedffa5">
  <xsd:schema xmlns:xsd="http://www.w3.org/2001/XMLSchema" xmlns:xs="http://www.w3.org/2001/XMLSchema" xmlns:p="http://schemas.microsoft.com/office/2006/metadata/properties" xmlns:ns2="6b69e0ef-d27d-470e-880f-3d6c413f2b1e" xmlns:ns3="8189a329-b568-4eef-85cb-0b87258ac610" targetNamespace="http://schemas.microsoft.com/office/2006/metadata/properties" ma:root="true" ma:fieldsID="fe4e5adc41532ff761787c2d36fa10e0" ns2:_="" ns3:_="">
    <xsd:import namespace="6b69e0ef-d27d-470e-880f-3d6c413f2b1e"/>
    <xsd:import namespace="8189a329-b568-4eef-85cb-0b87258ac61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69e0ef-d27d-470e-880f-3d6c413f2b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Marcações de imagem" ma:readOnly="false" ma:fieldId="{5cf76f15-5ced-4ddc-b409-7134ff3c332f}" ma:taxonomyMulti="true" ma:sspId="bf897d17-34fd-4a01-8f80-908009a6c4a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5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9a329-b568-4eef-85cb-0b87258ac61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f680dce-b0e5-4f06-af57-ad262665e993}" ma:internalName="TaxCatchAll" ma:showField="CatchAllData" ma:web="8189a329-b568-4eef-85cb-0b87258ac6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189a329-b568-4eef-85cb-0b87258ac610" xsi:nil="true"/>
    <lcf76f155ced4ddcb4097134ff3c332f xmlns="6b69e0ef-d27d-470e-880f-3d6c413f2b1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A861C27-AEFF-448A-9D4F-BB6BFB85E9D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A67A171-9F64-4BB6-B2F1-185BBD025FD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b69e0ef-d27d-470e-880f-3d6c413f2b1e"/>
    <ds:schemaRef ds:uri="8189a329-b568-4eef-85cb-0b87258ac61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1C39F86-0209-4A7E-8477-709B268096ED}">
  <ds:schemaRefs>
    <ds:schemaRef ds:uri="http://schemas.microsoft.com/office/2006/metadata/properties"/>
    <ds:schemaRef ds:uri="http://schemas.microsoft.com/office/infopath/2007/PartnerControls"/>
    <ds:schemaRef ds:uri="8189a329-b568-4eef-85cb-0b87258ac610"/>
    <ds:schemaRef ds:uri="6b69e0ef-d27d-470e-880f-3d6c413f2b1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37</vt:i4>
      </vt:variant>
    </vt:vector>
  </HeadingPairs>
  <TitlesOfParts>
    <vt:vector size="37" baseType="lpstr">
      <vt:lpstr>PERFIS</vt:lpstr>
      <vt:lpstr>COMPOSICAO</vt:lpstr>
      <vt:lpstr>TECSUP-01</vt:lpstr>
      <vt:lpstr>TECSUP-02</vt:lpstr>
      <vt:lpstr>TECSUP-03</vt:lpstr>
      <vt:lpstr>TECMAN-01</vt:lpstr>
      <vt:lpstr>TECMAN-02</vt:lpstr>
      <vt:lpstr>TECMAN-03</vt:lpstr>
      <vt:lpstr>GERSUP</vt:lpstr>
      <vt:lpstr>ASUPCOMP-01</vt:lpstr>
      <vt:lpstr>ASUPCOMP-02</vt:lpstr>
      <vt:lpstr>ASUPCOMP-03</vt:lpstr>
      <vt:lpstr>GERINF</vt:lpstr>
      <vt:lpstr>ABD-01</vt:lpstr>
      <vt:lpstr>ABD-02</vt:lpstr>
      <vt:lpstr>ABD-03</vt:lpstr>
      <vt:lpstr>ASO-01</vt:lpstr>
      <vt:lpstr>ASO-02</vt:lpstr>
      <vt:lpstr>ASO-03</vt:lpstr>
      <vt:lpstr>ARED-01</vt:lpstr>
      <vt:lpstr>ARED-02</vt:lpstr>
      <vt:lpstr>ARED-03</vt:lpstr>
      <vt:lpstr>TECRED-01</vt:lpstr>
      <vt:lpstr>TECRED-02</vt:lpstr>
      <vt:lpstr>TECRED-03</vt:lpstr>
      <vt:lpstr>DESTEC-01</vt:lpstr>
      <vt:lpstr>DESTEC-02</vt:lpstr>
      <vt:lpstr>DESTEC-03</vt:lpstr>
      <vt:lpstr>ASISA-01</vt:lpstr>
      <vt:lpstr>ASISA-02</vt:lpstr>
      <vt:lpstr>ASISA-03</vt:lpstr>
      <vt:lpstr>ASEG-01</vt:lpstr>
      <vt:lpstr>ASEG-02</vt:lpstr>
      <vt:lpstr>ASEG-03</vt:lpstr>
      <vt:lpstr>GERSEG</vt:lpstr>
      <vt:lpstr>CLOUD-01</vt:lpstr>
      <vt:lpstr>CLOUD-02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Alessandro Lima Pereira</dc:creator>
  <cp:keywords/>
  <dc:description/>
  <cp:lastModifiedBy>Leonardo Tiago Barcelos Pires</cp:lastModifiedBy>
  <cp:revision/>
  <dcterms:created xsi:type="dcterms:W3CDTF">2025-07-10T12:43:59Z</dcterms:created>
  <dcterms:modified xsi:type="dcterms:W3CDTF">2025-07-16T19:22:41Z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0x01010044D83F27D3C7C244B4B0353FCEF2D32D</vt:lpwstr>
  </property>
  <property fmtid="{D5CDD505-2E9C-101B-9397-08002B2CF9AE}" pid="3" name="MediaServiceImageTags">
    <vt:lpwstr/>
  </property>
</Properties>
</file>