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EstaPastaDeTrabalho"/>
  <mc:AlternateContent xmlns:mc="http://schemas.openxmlformats.org/markup-compatibility/2006">
    <mc:Choice Requires="x15">
      <x15ac:absPath xmlns:x15ac="http://schemas.microsoft.com/office/spreadsheetml/2010/11/ac" url="https://colaboragov.sharepoint.com/sites/CGAAT/Shared Documents/General/03 - Normas e Modelos de contratação/3. Modelos de Contratações/Mapas Salariais/2026/fator-k/"/>
    </mc:Choice>
  </mc:AlternateContent>
  <xr:revisionPtr revIDLastSave="1404" documentId="13_ncr:1_{CB233439-D89E-4CA1-A915-DB749DB4EFA3}" xr6:coauthVersionLast="47" xr6:coauthVersionMax="47" xr10:uidLastSave="{69B61D4C-D870-49A7-8A84-515F5FC13989}"/>
  <bookViews>
    <workbookView xWindow="57480" yWindow="16080" windowWidth="29040" windowHeight="16440" activeTab="1" xr2:uid="{09BFC9EA-EA32-4FFA-A767-AB7F0D8A1E60}"/>
  </bookViews>
  <sheets>
    <sheet name="PERFIS" sheetId="35" r:id="rId1"/>
    <sheet name="COMPOSICAO" sheetId="37" r:id="rId2"/>
    <sheet name="ARQSOF-01" sheetId="36" r:id="rId3"/>
    <sheet name="ARQSOF-02" sheetId="40" r:id="rId4"/>
    <sheet name="ATQ-01" sheetId="41" r:id="rId5"/>
    <sheet name="ATQ-02" sheetId="42" r:id="rId6"/>
    <sheet name="ATQ-03" sheetId="43" r:id="rId7"/>
    <sheet name="DESENV-01" sheetId="44" r:id="rId8"/>
    <sheet name="DESENV-02" sheetId="45" r:id="rId9"/>
    <sheet name="DESENV-03" sheetId="46" r:id="rId10"/>
    <sheet name="ANR-01" sheetId="47" r:id="rId11"/>
    <sheet name="ANR-02" sheetId="48" r:id="rId12"/>
    <sheet name="ANR-03" sheetId="49" r:id="rId13"/>
    <sheet name="ABI-01" sheetId="50" r:id="rId14"/>
    <sheet name="ABI-02" sheetId="51" r:id="rId15"/>
    <sheet name="ABI-03" sheetId="52" r:id="rId16"/>
    <sheet name="ADADOS-02" sheetId="53" r:id="rId17"/>
    <sheet name="ADADOS-03" sheetId="54" r:id="rId18"/>
    <sheet name="LDESENV" sheetId="55" r:id="rId19"/>
    <sheet name="SCRUM" sheetId="56" r:id="rId20"/>
    <sheet name="GERPRO" sheetId="57" r:id="rId21"/>
    <sheet name="AUX_UI-01" sheetId="58" r:id="rId22"/>
    <sheet name="AUX_UI-02" sheetId="59" r:id="rId23"/>
    <sheet name="CDADOS-01" sheetId="60" r:id="rId24"/>
    <sheet name="CDADOS-02" sheetId="61" r:id="rId25"/>
    <sheet name="CDADOS-03" sheetId="62" r:id="rId26"/>
    <sheet name="ARQDADOS-01" sheetId="63" r:id="rId27"/>
    <sheet name="ARQDADOS-02" sheetId="64" r:id="rId28"/>
    <sheet name="ARQDADOS-03" sheetId="65" r:id="rId29"/>
    <sheet name="IA-ENG-01" sheetId="66" r:id="rId30"/>
    <sheet name="IA-ENG-02" sheetId="67" r:id="rId31"/>
    <sheet name="IA-ENG-03" sheetId="68" r:id="rId32"/>
    <sheet name="METRICA-01" sheetId="69" r:id="rId33"/>
    <sheet name="METRICA-02" sheetId="70" r:id="rId34"/>
    <sheet name="METRICA-03" sheetId="71" r:id="rId35"/>
  </sheets>
  <externalReferences>
    <externalReference r:id="rId36"/>
  </externalReferences>
  <definedNames>
    <definedName name="RAT">'[1]Parâmetros (não excluir)'!$I$1:$I$4</definedName>
    <definedName name="SIMNAO">'[1]Parâmetros (não excluir)'!$G$1:$G$2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40" l="1"/>
  <c r="D18" i="41"/>
  <c r="D18" i="42"/>
  <c r="D18" i="43"/>
  <c r="D18" i="44"/>
  <c r="D18" i="45"/>
  <c r="D18" i="46"/>
  <c r="D18" i="47"/>
  <c r="D18" i="48"/>
  <c r="D18" i="49"/>
  <c r="D18" i="50"/>
  <c r="D18" i="51"/>
  <c r="D18" i="52"/>
  <c r="D18" i="53"/>
  <c r="D18" i="54"/>
  <c r="D18" i="55"/>
  <c r="D18" i="56"/>
  <c r="D18" i="57"/>
  <c r="D18" i="58"/>
  <c r="D18" i="59"/>
  <c r="D18" i="60"/>
  <c r="D18" i="61"/>
  <c r="D18" i="62"/>
  <c r="D18" i="63"/>
  <c r="D18" i="64"/>
  <c r="D18" i="65"/>
  <c r="D18" i="66"/>
  <c r="D18" i="67"/>
  <c r="D18" i="68"/>
  <c r="D18" i="69"/>
  <c r="D18" i="70"/>
  <c r="D18" i="71"/>
  <c r="D18" i="36"/>
  <c r="C18" i="40"/>
  <c r="C18" i="41"/>
  <c r="C18" i="42"/>
  <c r="C18" i="43"/>
  <c r="C18" i="44"/>
  <c r="C18" i="45"/>
  <c r="C18" i="46"/>
  <c r="C18" i="47"/>
  <c r="C18" i="48"/>
  <c r="C18" i="49"/>
  <c r="C18" i="50"/>
  <c r="C18" i="51"/>
  <c r="C18" i="52"/>
  <c r="C18" i="53"/>
  <c r="C18" i="54"/>
  <c r="C18" i="55"/>
  <c r="C18" i="56"/>
  <c r="C18" i="57"/>
  <c r="C18" i="58"/>
  <c r="C18" i="59"/>
  <c r="C18" i="60"/>
  <c r="C18" i="61"/>
  <c r="C18" i="62"/>
  <c r="C18" i="63"/>
  <c r="C18" i="64"/>
  <c r="C18" i="65"/>
  <c r="C18" i="66"/>
  <c r="C18" i="67"/>
  <c r="C18" i="68"/>
  <c r="C18" i="69"/>
  <c r="C18" i="70"/>
  <c r="C18" i="71"/>
  <c r="C18" i="36"/>
  <c r="A1" i="71"/>
  <c r="D6" i="71" s="1"/>
  <c r="A1" i="70"/>
  <c r="D6" i="70" s="1"/>
  <c r="A1" i="69"/>
  <c r="D6" i="69" s="1"/>
  <c r="C71" i="71"/>
  <c r="C70" i="71"/>
  <c r="C69" i="71"/>
  <c r="C68" i="71"/>
  <c r="C66" i="71"/>
  <c r="C65" i="71"/>
  <c r="D36" i="71"/>
  <c r="D33" i="71"/>
  <c r="D30" i="71"/>
  <c r="C25" i="71"/>
  <c r="C24" i="71"/>
  <c r="C23" i="71"/>
  <c r="C22" i="71"/>
  <c r="C21" i="71"/>
  <c r="C20" i="71"/>
  <c r="C19" i="71"/>
  <c r="C71" i="70"/>
  <c r="C70" i="70"/>
  <c r="C69" i="70"/>
  <c r="C68" i="70"/>
  <c r="C66" i="70"/>
  <c r="C65" i="70"/>
  <c r="D36" i="70"/>
  <c r="D33" i="70"/>
  <c r="D30" i="70"/>
  <c r="C25" i="70"/>
  <c r="C24" i="70"/>
  <c r="C23" i="70"/>
  <c r="C22" i="70"/>
  <c r="C21" i="70"/>
  <c r="C20" i="70"/>
  <c r="C19" i="70"/>
  <c r="C71" i="69"/>
  <c r="C70" i="69"/>
  <c r="C69" i="69"/>
  <c r="C68" i="69"/>
  <c r="C66" i="69"/>
  <c r="C65" i="69"/>
  <c r="D36" i="69"/>
  <c r="D33" i="69"/>
  <c r="D30" i="69"/>
  <c r="C25" i="69"/>
  <c r="C24" i="69"/>
  <c r="C23" i="69"/>
  <c r="C22" i="69"/>
  <c r="C21" i="69"/>
  <c r="C20" i="69"/>
  <c r="C19" i="69"/>
  <c r="A1" i="68"/>
  <c r="D6" i="68" s="1"/>
  <c r="A1" i="67"/>
  <c r="D6" i="67" s="1"/>
  <c r="C71" i="68"/>
  <c r="C70" i="68"/>
  <c r="C69" i="68"/>
  <c r="C68" i="68"/>
  <c r="C66" i="68"/>
  <c r="C65" i="68"/>
  <c r="D36" i="68"/>
  <c r="D33" i="68"/>
  <c r="D30" i="68"/>
  <c r="C25" i="68"/>
  <c r="C24" i="68"/>
  <c r="C23" i="68"/>
  <c r="C22" i="68"/>
  <c r="C21" i="68"/>
  <c r="C20" i="68"/>
  <c r="C19" i="68"/>
  <c r="C71" i="67"/>
  <c r="C70" i="67"/>
  <c r="C69" i="67"/>
  <c r="C68" i="67"/>
  <c r="C66" i="67"/>
  <c r="C65" i="67"/>
  <c r="D36" i="67"/>
  <c r="D33" i="67"/>
  <c r="D30" i="67"/>
  <c r="C25" i="67"/>
  <c r="C24" i="67"/>
  <c r="C23" i="67"/>
  <c r="C22" i="67"/>
  <c r="C21" i="67"/>
  <c r="C20" i="67"/>
  <c r="C19" i="67"/>
  <c r="A1" i="66"/>
  <c r="D6" i="66" s="1"/>
  <c r="C71" i="66"/>
  <c r="C70" i="66"/>
  <c r="C69" i="66"/>
  <c r="C68" i="66"/>
  <c r="C66" i="66"/>
  <c r="C65" i="66"/>
  <c r="D36" i="66"/>
  <c r="D33" i="66"/>
  <c r="D30" i="66"/>
  <c r="C25" i="66"/>
  <c r="C24" i="66"/>
  <c r="C23" i="66"/>
  <c r="C22" i="66"/>
  <c r="C21" i="66"/>
  <c r="C20" i="66"/>
  <c r="C19" i="66"/>
  <c r="A1" i="65"/>
  <c r="D6" i="65" s="1"/>
  <c r="A1" i="64"/>
  <c r="D6" i="64" s="1"/>
  <c r="C71" i="65"/>
  <c r="C70" i="65"/>
  <c r="C69" i="65"/>
  <c r="C68" i="65"/>
  <c r="C66" i="65"/>
  <c r="C65" i="65"/>
  <c r="D36" i="65"/>
  <c r="D33" i="65"/>
  <c r="D30" i="65"/>
  <c r="C25" i="65"/>
  <c r="C24" i="65"/>
  <c r="C23" i="65"/>
  <c r="C22" i="65"/>
  <c r="C21" i="65"/>
  <c r="C20" i="65"/>
  <c r="C19" i="65"/>
  <c r="C71" i="64"/>
  <c r="C70" i="64"/>
  <c r="C69" i="64"/>
  <c r="C68" i="64"/>
  <c r="C66" i="64"/>
  <c r="C65" i="64"/>
  <c r="D36" i="64"/>
  <c r="D33" i="64"/>
  <c r="D30" i="64"/>
  <c r="C25" i="64"/>
  <c r="C24" i="64"/>
  <c r="C23" i="64"/>
  <c r="C22" i="64"/>
  <c r="C21" i="64"/>
  <c r="C20" i="64"/>
  <c r="C19" i="64"/>
  <c r="A1" i="63"/>
  <c r="D6" i="63" s="1"/>
  <c r="C71" i="63"/>
  <c r="C70" i="63"/>
  <c r="C69" i="63"/>
  <c r="C68" i="63"/>
  <c r="C66" i="63"/>
  <c r="C65" i="63"/>
  <c r="D36" i="63"/>
  <c r="D33" i="63"/>
  <c r="D30" i="63"/>
  <c r="C25" i="63"/>
  <c r="C24" i="63"/>
  <c r="C23" i="63"/>
  <c r="C22" i="63"/>
  <c r="C21" i="63"/>
  <c r="C20" i="63"/>
  <c r="C19" i="63"/>
  <c r="A1" i="62"/>
  <c r="D6" i="62" s="1"/>
  <c r="C71" i="62"/>
  <c r="C70" i="62"/>
  <c r="C69" i="62"/>
  <c r="C68" i="62"/>
  <c r="C66" i="62"/>
  <c r="C65" i="62"/>
  <c r="D36" i="62"/>
  <c r="D33" i="62"/>
  <c r="D30" i="62"/>
  <c r="C25" i="62"/>
  <c r="C24" i="62"/>
  <c r="C23" i="62"/>
  <c r="C22" i="62"/>
  <c r="C21" i="62"/>
  <c r="C20" i="62"/>
  <c r="C19" i="62"/>
  <c r="A1" i="61"/>
  <c r="D6" i="61" s="1"/>
  <c r="C71" i="61"/>
  <c r="C70" i="61"/>
  <c r="C69" i="61"/>
  <c r="C68" i="61"/>
  <c r="C66" i="61"/>
  <c r="C65" i="61"/>
  <c r="D36" i="61"/>
  <c r="D33" i="61"/>
  <c r="D30" i="61"/>
  <c r="C25" i="61"/>
  <c r="C24" i="61"/>
  <c r="C23" i="61"/>
  <c r="C22" i="61"/>
  <c r="C21" i="61"/>
  <c r="C20" i="61"/>
  <c r="C19" i="61"/>
  <c r="A1" i="60"/>
  <c r="D6" i="60" s="1"/>
  <c r="C71" i="60"/>
  <c r="C70" i="60"/>
  <c r="C69" i="60"/>
  <c r="C68" i="60"/>
  <c r="C66" i="60"/>
  <c r="C65" i="60"/>
  <c r="D36" i="60"/>
  <c r="D33" i="60"/>
  <c r="D30" i="60"/>
  <c r="C25" i="60"/>
  <c r="C24" i="60"/>
  <c r="C23" i="60"/>
  <c r="C22" i="60"/>
  <c r="C21" i="60"/>
  <c r="C20" i="60"/>
  <c r="C19" i="60"/>
  <c r="A1" i="59"/>
  <c r="D6" i="59" s="1"/>
  <c r="C71" i="59"/>
  <c r="C70" i="59"/>
  <c r="C69" i="59"/>
  <c r="C68" i="59"/>
  <c r="C66" i="59"/>
  <c r="C65" i="59"/>
  <c r="D36" i="59"/>
  <c r="D33" i="59"/>
  <c r="D30" i="59"/>
  <c r="C25" i="59"/>
  <c r="C24" i="59"/>
  <c r="C23" i="59"/>
  <c r="C22" i="59"/>
  <c r="C21" i="59"/>
  <c r="C20" i="59"/>
  <c r="C19" i="59"/>
  <c r="C19" i="36"/>
  <c r="C20" i="36"/>
  <c r="C21" i="36"/>
  <c r="C22" i="36"/>
  <c r="C23" i="36"/>
  <c r="C24" i="36"/>
  <c r="C25" i="36"/>
  <c r="A1" i="58"/>
  <c r="D6" i="58" s="1"/>
  <c r="C71" i="58"/>
  <c r="C70" i="58"/>
  <c r="C69" i="58"/>
  <c r="C68" i="58"/>
  <c r="C66" i="58"/>
  <c r="C65" i="58"/>
  <c r="D36" i="58"/>
  <c r="D33" i="58"/>
  <c r="D30" i="58"/>
  <c r="C25" i="58"/>
  <c r="C24" i="58"/>
  <c r="C23" i="58"/>
  <c r="C22" i="58"/>
  <c r="C21" i="58"/>
  <c r="C20" i="58"/>
  <c r="C19" i="58"/>
  <c r="A1" i="57"/>
  <c r="D6" i="57" s="1"/>
  <c r="D31" i="57" s="1"/>
  <c r="C71" i="57"/>
  <c r="C70" i="57"/>
  <c r="C69" i="57"/>
  <c r="C68" i="57"/>
  <c r="C66" i="57"/>
  <c r="C65" i="57"/>
  <c r="D36" i="57"/>
  <c r="D33" i="57"/>
  <c r="D30" i="57"/>
  <c r="C25" i="57"/>
  <c r="C24" i="57"/>
  <c r="C23" i="57"/>
  <c r="C22" i="57"/>
  <c r="C21" i="57"/>
  <c r="C20" i="57"/>
  <c r="C19" i="57"/>
  <c r="A1" i="56"/>
  <c r="D6" i="56" s="1"/>
  <c r="C71" i="56"/>
  <c r="C70" i="56"/>
  <c r="C69" i="56"/>
  <c r="C68" i="56"/>
  <c r="C66" i="56"/>
  <c r="C65" i="56"/>
  <c r="D36" i="56"/>
  <c r="D33" i="56"/>
  <c r="D30" i="56"/>
  <c r="C25" i="56"/>
  <c r="C24" i="56"/>
  <c r="C23" i="56"/>
  <c r="C22" i="56"/>
  <c r="C21" i="56"/>
  <c r="C20" i="56"/>
  <c r="C19" i="56"/>
  <c r="A1" i="55"/>
  <c r="D6" i="55" s="1"/>
  <c r="C71" i="55"/>
  <c r="C70" i="55"/>
  <c r="C69" i="55"/>
  <c r="C68" i="55"/>
  <c r="C66" i="55"/>
  <c r="C65" i="55"/>
  <c r="D36" i="55"/>
  <c r="D33" i="55"/>
  <c r="D30" i="55"/>
  <c r="C25" i="55"/>
  <c r="C24" i="55"/>
  <c r="C23" i="55"/>
  <c r="C22" i="55"/>
  <c r="C21" i="55"/>
  <c r="C20" i="55"/>
  <c r="C19" i="55"/>
  <c r="A1" i="54"/>
  <c r="D6" i="54" s="1"/>
  <c r="D31" i="54" s="1"/>
  <c r="C71" i="54"/>
  <c r="C70" i="54"/>
  <c r="C69" i="54"/>
  <c r="C68" i="54"/>
  <c r="C66" i="54"/>
  <c r="C65" i="54"/>
  <c r="D36" i="54"/>
  <c r="D33" i="54"/>
  <c r="D30" i="54"/>
  <c r="C25" i="54"/>
  <c r="C24" i="54"/>
  <c r="C23" i="54"/>
  <c r="C22" i="54"/>
  <c r="C21" i="54"/>
  <c r="C20" i="54"/>
  <c r="C19" i="54"/>
  <c r="A1" i="53"/>
  <c r="D6" i="53" s="1"/>
  <c r="C71" i="53"/>
  <c r="C70" i="53"/>
  <c r="C69" i="53"/>
  <c r="C68" i="53"/>
  <c r="C66" i="53"/>
  <c r="C65" i="53"/>
  <c r="D36" i="53"/>
  <c r="D33" i="53"/>
  <c r="D30" i="53"/>
  <c r="C25" i="53"/>
  <c r="C24" i="53"/>
  <c r="C23" i="53"/>
  <c r="C22" i="53"/>
  <c r="C21" i="53"/>
  <c r="C20" i="53"/>
  <c r="C19" i="53"/>
  <c r="A1" i="52"/>
  <c r="C71" i="52"/>
  <c r="C70" i="52"/>
  <c r="C69" i="52"/>
  <c r="C68" i="52"/>
  <c r="C66" i="52"/>
  <c r="C65" i="52"/>
  <c r="D36" i="52"/>
  <c r="D33" i="52"/>
  <c r="D30" i="52"/>
  <c r="C25" i="52"/>
  <c r="C24" i="52"/>
  <c r="C23" i="52"/>
  <c r="C22" i="52"/>
  <c r="C21" i="52"/>
  <c r="C20" i="52"/>
  <c r="C19" i="52"/>
  <c r="D6" i="52"/>
  <c r="A1" i="51"/>
  <c r="D6" i="51" s="1"/>
  <c r="C71" i="51"/>
  <c r="C70" i="51"/>
  <c r="C69" i="51"/>
  <c r="C68" i="51"/>
  <c r="C66" i="51"/>
  <c r="C65" i="51"/>
  <c r="D36" i="51"/>
  <c r="D33" i="51"/>
  <c r="D30" i="51"/>
  <c r="C25" i="51"/>
  <c r="C24" i="51"/>
  <c r="C23" i="51"/>
  <c r="C22" i="51"/>
  <c r="C21" i="51"/>
  <c r="C20" i="51"/>
  <c r="C19" i="51"/>
  <c r="A1" i="50"/>
  <c r="D6" i="50" s="1"/>
  <c r="C71" i="50"/>
  <c r="C70" i="50"/>
  <c r="C69" i="50"/>
  <c r="C68" i="50"/>
  <c r="C66" i="50"/>
  <c r="C65" i="50"/>
  <c r="D36" i="50"/>
  <c r="D33" i="50"/>
  <c r="D30" i="50"/>
  <c r="C25" i="50"/>
  <c r="C24" i="50"/>
  <c r="C23" i="50"/>
  <c r="C22" i="50"/>
  <c r="C21" i="50"/>
  <c r="C20" i="50"/>
  <c r="C19" i="50"/>
  <c r="A1" i="49"/>
  <c r="D6" i="49" s="1"/>
  <c r="C71" i="49"/>
  <c r="C70" i="49"/>
  <c r="C69" i="49"/>
  <c r="C68" i="49"/>
  <c r="C66" i="49"/>
  <c r="C65" i="49"/>
  <c r="D36" i="49"/>
  <c r="D33" i="49"/>
  <c r="D30" i="49"/>
  <c r="C25" i="49"/>
  <c r="C24" i="49"/>
  <c r="C23" i="49"/>
  <c r="C22" i="49"/>
  <c r="C21" i="49"/>
  <c r="C20" i="49"/>
  <c r="C19" i="49"/>
  <c r="A1" i="48"/>
  <c r="D6" i="48" s="1"/>
  <c r="C71" i="48"/>
  <c r="C70" i="48"/>
  <c r="C69" i="48"/>
  <c r="C68" i="48"/>
  <c r="C66" i="48"/>
  <c r="C65" i="48"/>
  <c r="D36" i="48"/>
  <c r="D33" i="48"/>
  <c r="D30" i="48"/>
  <c r="C25" i="48"/>
  <c r="C24" i="48"/>
  <c r="C23" i="48"/>
  <c r="C22" i="48"/>
  <c r="C21" i="48"/>
  <c r="C20" i="48"/>
  <c r="C19" i="48"/>
  <c r="A1" i="47"/>
  <c r="D6" i="47" s="1"/>
  <c r="C71" i="47"/>
  <c r="C70" i="47"/>
  <c r="C69" i="47"/>
  <c r="C68" i="47"/>
  <c r="C66" i="47"/>
  <c r="C65" i="47"/>
  <c r="D36" i="47"/>
  <c r="D33" i="47"/>
  <c r="D30" i="47"/>
  <c r="C25" i="47"/>
  <c r="C24" i="47"/>
  <c r="C23" i="47"/>
  <c r="C22" i="47"/>
  <c r="C21" i="47"/>
  <c r="C20" i="47"/>
  <c r="C19" i="47"/>
  <c r="A1" i="43"/>
  <c r="D6" i="43" s="1"/>
  <c r="A1" i="42"/>
  <c r="D6" i="42" s="1"/>
  <c r="A1" i="46"/>
  <c r="D6" i="46" s="1"/>
  <c r="A1" i="45"/>
  <c r="D6" i="45" s="1"/>
  <c r="A1" i="44"/>
  <c r="D7" i="44" s="1"/>
  <c r="A1" i="40"/>
  <c r="D6" i="40" s="1"/>
  <c r="A1" i="41"/>
  <c r="D6" i="41" s="1"/>
  <c r="D7" i="41" s="1"/>
  <c r="A1" i="36"/>
  <c r="D6" i="36" s="1"/>
  <c r="C34" i="36" s="1" a="1"/>
  <c r="C34" i="36" s="1"/>
  <c r="C71" i="46"/>
  <c r="C70" i="46"/>
  <c r="C69" i="46"/>
  <c r="C68" i="46"/>
  <c r="C66" i="46"/>
  <c r="C65" i="46"/>
  <c r="D36" i="46"/>
  <c r="D33" i="46"/>
  <c r="D30" i="46"/>
  <c r="C25" i="46"/>
  <c r="C24" i="46"/>
  <c r="C23" i="46"/>
  <c r="C22" i="46"/>
  <c r="C21" i="46"/>
  <c r="C20" i="46"/>
  <c r="C19" i="46"/>
  <c r="C71" i="45"/>
  <c r="C70" i="45"/>
  <c r="C69" i="45"/>
  <c r="C68" i="45"/>
  <c r="C66" i="45"/>
  <c r="C65" i="45"/>
  <c r="D36" i="45"/>
  <c r="D33" i="45"/>
  <c r="D30" i="45"/>
  <c r="C25" i="45"/>
  <c r="C24" i="45"/>
  <c r="C23" i="45"/>
  <c r="C22" i="45"/>
  <c r="C21" i="45"/>
  <c r="C20" i="45"/>
  <c r="C19" i="45"/>
  <c r="C71" i="44"/>
  <c r="C70" i="44"/>
  <c r="C69" i="44"/>
  <c r="C68" i="44"/>
  <c r="C66" i="44"/>
  <c r="C65" i="44"/>
  <c r="D36" i="44"/>
  <c r="D33" i="44"/>
  <c r="D30" i="44"/>
  <c r="C25" i="44"/>
  <c r="C24" i="44"/>
  <c r="C23" i="44"/>
  <c r="C22" i="44"/>
  <c r="C21" i="44"/>
  <c r="C20" i="44"/>
  <c r="C19" i="44"/>
  <c r="C71" i="43"/>
  <c r="C70" i="43"/>
  <c r="C69" i="43"/>
  <c r="C68" i="43"/>
  <c r="C66" i="43"/>
  <c r="C65" i="43"/>
  <c r="D36" i="43"/>
  <c r="D33" i="43"/>
  <c r="D30" i="43"/>
  <c r="C25" i="43"/>
  <c r="C24" i="43"/>
  <c r="C23" i="43"/>
  <c r="C22" i="43"/>
  <c r="C21" i="43"/>
  <c r="C20" i="43"/>
  <c r="C19" i="43"/>
  <c r="C71" i="42"/>
  <c r="C70" i="42"/>
  <c r="C69" i="42"/>
  <c r="C68" i="42"/>
  <c r="C66" i="42"/>
  <c r="C65" i="42"/>
  <c r="D36" i="42"/>
  <c r="D33" i="42"/>
  <c r="D30" i="42"/>
  <c r="C25" i="42"/>
  <c r="C24" i="42"/>
  <c r="C23" i="42"/>
  <c r="C22" i="42"/>
  <c r="C21" i="42"/>
  <c r="C20" i="42"/>
  <c r="C19" i="42"/>
  <c r="C71" i="41"/>
  <c r="C70" i="41"/>
  <c r="C69" i="41"/>
  <c r="C68" i="41"/>
  <c r="C66" i="41"/>
  <c r="C65" i="41"/>
  <c r="C50" i="41"/>
  <c r="C47" i="41"/>
  <c r="D36" i="41"/>
  <c r="D33" i="41"/>
  <c r="D30" i="41"/>
  <c r="C25" i="41"/>
  <c r="C24" i="41"/>
  <c r="C23" i="41"/>
  <c r="C22" i="41"/>
  <c r="C21" i="41"/>
  <c r="C20" i="41"/>
  <c r="C19" i="41"/>
  <c r="C71" i="40"/>
  <c r="C70" i="40"/>
  <c r="C69" i="40"/>
  <c r="C68" i="40"/>
  <c r="C66" i="40"/>
  <c r="C65" i="40"/>
  <c r="D36" i="40"/>
  <c r="D33" i="40"/>
  <c r="D30" i="40"/>
  <c r="C25" i="40"/>
  <c r="C24" i="40"/>
  <c r="C23" i="40"/>
  <c r="C22" i="40"/>
  <c r="C21" i="40"/>
  <c r="C20" i="40"/>
  <c r="C19" i="40"/>
  <c r="D36" i="36"/>
  <c r="D39" i="37"/>
  <c r="C52" i="65" s="1"/>
  <c r="D38" i="37"/>
  <c r="C51" i="36" s="1"/>
  <c r="D37" i="37"/>
  <c r="C50" i="66" s="1"/>
  <c r="D36" i="37"/>
  <c r="C49" i="49" s="1"/>
  <c r="D34" i="37"/>
  <c r="C47" i="56" s="1"/>
  <c r="C65" i="36"/>
  <c r="C66" i="36"/>
  <c r="C68" i="36"/>
  <c r="C69" i="36"/>
  <c r="C70" i="36"/>
  <c r="C71" i="36"/>
  <c r="D46" i="37"/>
  <c r="C67" i="66" s="1"/>
  <c r="D30" i="36"/>
  <c r="C49" i="51" l="1"/>
  <c r="C50" i="56"/>
  <c r="C47" i="42"/>
  <c r="C50" i="42"/>
  <c r="C47" i="47"/>
  <c r="C47" i="58"/>
  <c r="C49" i="45"/>
  <c r="C49" i="44"/>
  <c r="C52" i="36"/>
  <c r="C50" i="44"/>
  <c r="C49" i="46"/>
  <c r="C50" i="55"/>
  <c r="C26" i="63"/>
  <c r="C50" i="68"/>
  <c r="C50" i="50"/>
  <c r="C47" i="65"/>
  <c r="C51" i="68"/>
  <c r="C51" i="41"/>
  <c r="C26" i="48"/>
  <c r="C51" i="50"/>
  <c r="C52" i="54"/>
  <c r="C49" i="57"/>
  <c r="C52" i="62"/>
  <c r="C26" i="67"/>
  <c r="C50" i="45"/>
  <c r="C50" i="63"/>
  <c r="C52" i="66"/>
  <c r="C49" i="69"/>
  <c r="C47" i="40"/>
  <c r="C51" i="42"/>
  <c r="C50" i="46"/>
  <c r="C51" i="55"/>
  <c r="C47" i="59"/>
  <c r="C51" i="63"/>
  <c r="C47" i="70"/>
  <c r="C50" i="40"/>
  <c r="C49" i="43"/>
  <c r="C51" i="49"/>
  <c r="C50" i="67"/>
  <c r="C47" i="71"/>
  <c r="C52" i="48"/>
  <c r="C51" i="40"/>
  <c r="C50" i="43"/>
  <c r="C52" i="49"/>
  <c r="C47" i="52"/>
  <c r="C49" i="56"/>
  <c r="C47" i="60"/>
  <c r="C49" i="64"/>
  <c r="C51" i="67"/>
  <c r="C49" i="40"/>
  <c r="C49" i="41"/>
  <c r="C49" i="42"/>
  <c r="C26" i="47"/>
  <c r="C51" i="48"/>
  <c r="C50" i="49"/>
  <c r="C49" i="50"/>
  <c r="C47" i="51"/>
  <c r="C52" i="53"/>
  <c r="C51" i="54"/>
  <c r="D32" i="54"/>
  <c r="C49" i="55"/>
  <c r="C47" i="57"/>
  <c r="C52" i="61"/>
  <c r="C51" i="62"/>
  <c r="C49" i="63"/>
  <c r="C47" i="64"/>
  <c r="C51" i="66"/>
  <c r="C49" i="67"/>
  <c r="C49" i="68"/>
  <c r="C47" i="69"/>
  <c r="C26" i="65"/>
  <c r="C52" i="40"/>
  <c r="C52" i="41"/>
  <c r="C52" i="42"/>
  <c r="C51" i="43"/>
  <c r="C51" i="44"/>
  <c r="C51" i="45"/>
  <c r="C51" i="46"/>
  <c r="C26" i="49"/>
  <c r="C52" i="50"/>
  <c r="C50" i="51"/>
  <c r="C47" i="53"/>
  <c r="C52" i="55"/>
  <c r="C51" i="56"/>
  <c r="C50" i="57"/>
  <c r="C49" i="58"/>
  <c r="C49" i="59"/>
  <c r="C26" i="61"/>
  <c r="C47" i="61"/>
  <c r="C52" i="63"/>
  <c r="C50" i="64"/>
  <c r="C52" i="67"/>
  <c r="C52" i="68"/>
  <c r="C50" i="69"/>
  <c r="C49" i="70"/>
  <c r="C49" i="71"/>
  <c r="C52" i="43"/>
  <c r="C52" i="44"/>
  <c r="C52" i="45"/>
  <c r="C52" i="46"/>
  <c r="C49" i="47"/>
  <c r="C47" i="48"/>
  <c r="C51" i="51"/>
  <c r="C49" i="52"/>
  <c r="C47" i="54"/>
  <c r="C52" i="56"/>
  <c r="C51" i="57"/>
  <c r="C50" i="58"/>
  <c r="C50" i="59"/>
  <c r="C49" i="60"/>
  <c r="C47" i="62"/>
  <c r="C51" i="64"/>
  <c r="C49" i="65"/>
  <c r="C47" i="66"/>
  <c r="C51" i="69"/>
  <c r="C50" i="70"/>
  <c r="C50" i="71"/>
  <c r="C50" i="47"/>
  <c r="C47" i="49"/>
  <c r="C52" i="51"/>
  <c r="C50" i="52"/>
  <c r="C49" i="53"/>
  <c r="C52" i="57"/>
  <c r="C51" i="58"/>
  <c r="C51" i="59"/>
  <c r="C50" i="60"/>
  <c r="C49" i="61"/>
  <c r="C52" i="64"/>
  <c r="C50" i="65"/>
  <c r="C52" i="69"/>
  <c r="C51" i="70"/>
  <c r="C51" i="71"/>
  <c r="C51" i="47"/>
  <c r="C49" i="48"/>
  <c r="C47" i="50"/>
  <c r="C26" i="51"/>
  <c r="C51" i="52"/>
  <c r="C50" i="53"/>
  <c r="C49" i="54"/>
  <c r="C47" i="55"/>
  <c r="C26" i="57"/>
  <c r="C52" i="58"/>
  <c r="C52" i="59"/>
  <c r="C51" i="60"/>
  <c r="C50" i="61"/>
  <c r="C49" i="62"/>
  <c r="C47" i="63"/>
  <c r="C51" i="65"/>
  <c r="C49" i="66"/>
  <c r="C47" i="67"/>
  <c r="C26" i="68"/>
  <c r="C47" i="68"/>
  <c r="C52" i="70"/>
  <c r="C52" i="71"/>
  <c r="C26" i="60"/>
  <c r="C47" i="43"/>
  <c r="C47" i="44"/>
  <c r="C26" i="45"/>
  <c r="C47" i="45"/>
  <c r="C47" i="46"/>
  <c r="C52" i="47"/>
  <c r="C50" i="48"/>
  <c r="C26" i="50"/>
  <c r="C52" i="52"/>
  <c r="C51" i="53"/>
  <c r="C50" i="54"/>
  <c r="C26" i="58"/>
  <c r="C52" i="60"/>
  <c r="C51" i="61"/>
  <c r="C50" i="62"/>
  <c r="C26" i="70"/>
  <c r="C67" i="45"/>
  <c r="C72" i="45" s="1"/>
  <c r="C67" i="47"/>
  <c r="C72" i="47" s="1"/>
  <c r="C67" i="46"/>
  <c r="C72" i="46" s="1"/>
  <c r="C67" i="58"/>
  <c r="C72" i="58" s="1"/>
  <c r="C67" i="40"/>
  <c r="C72" i="40" s="1"/>
  <c r="C67" i="61"/>
  <c r="C72" i="61" s="1"/>
  <c r="C67" i="69"/>
  <c r="C72" i="69" s="1"/>
  <c r="C67" i="43"/>
  <c r="C72" i="43" s="1"/>
  <c r="C67" i="51"/>
  <c r="C72" i="51" s="1"/>
  <c r="C67" i="70"/>
  <c r="C72" i="70" s="1"/>
  <c r="C67" i="44"/>
  <c r="C72" i="44" s="1"/>
  <c r="C67" i="50"/>
  <c r="C72" i="50" s="1"/>
  <c r="C67" i="54"/>
  <c r="C72" i="54" s="1"/>
  <c r="C67" i="57"/>
  <c r="C72" i="57" s="1"/>
  <c r="C67" i="64"/>
  <c r="C72" i="64" s="1"/>
  <c r="C67" i="62"/>
  <c r="C72" i="62" s="1"/>
  <c r="C67" i="67"/>
  <c r="C72" i="67" s="1"/>
  <c r="C67" i="65"/>
  <c r="C72" i="65" s="1"/>
  <c r="C67" i="68"/>
  <c r="C72" i="68" s="1"/>
  <c r="C67" i="71"/>
  <c r="C72" i="71" s="1"/>
  <c r="C67" i="48"/>
  <c r="C72" i="48" s="1"/>
  <c r="C72" i="66"/>
  <c r="C67" i="55"/>
  <c r="C72" i="55" s="1"/>
  <c r="C67" i="59"/>
  <c r="C72" i="59" s="1"/>
  <c r="C67" i="41"/>
  <c r="C72" i="41" s="1"/>
  <c r="C67" i="42"/>
  <c r="C72" i="42" s="1"/>
  <c r="C67" i="56"/>
  <c r="C72" i="56" s="1"/>
  <c r="C67" i="60"/>
  <c r="C72" i="60" s="1"/>
  <c r="C67" i="63"/>
  <c r="C72" i="63" s="1"/>
  <c r="C67" i="49"/>
  <c r="C72" i="49" s="1"/>
  <c r="C67" i="52"/>
  <c r="C72" i="52" s="1"/>
  <c r="C67" i="53"/>
  <c r="C72" i="53" s="1"/>
  <c r="D31" i="71"/>
  <c r="D32" i="71" s="1"/>
  <c r="D7" i="71"/>
  <c r="C34" i="71" a="1"/>
  <c r="C34" i="71" s="1"/>
  <c r="D34" i="71" s="1"/>
  <c r="D35" i="71" s="1"/>
  <c r="C26" i="71"/>
  <c r="D31" i="70"/>
  <c r="D32" i="70" s="1"/>
  <c r="D7" i="70"/>
  <c r="D50" i="70" s="1"/>
  <c r="C34" i="70" a="1"/>
  <c r="C34" i="70" s="1"/>
  <c r="D34" i="70" s="1"/>
  <c r="D35" i="70" s="1"/>
  <c r="D31" i="69"/>
  <c r="D32" i="69" s="1"/>
  <c r="D7" i="69"/>
  <c r="D47" i="69" s="1"/>
  <c r="C34" i="69" a="1"/>
  <c r="C34" i="69" s="1"/>
  <c r="D34" i="69" s="1"/>
  <c r="D35" i="69" s="1"/>
  <c r="C26" i="69"/>
  <c r="D31" i="68"/>
  <c r="D32" i="68" s="1"/>
  <c r="D7" i="68"/>
  <c r="C34" i="68" a="1"/>
  <c r="C34" i="68" s="1"/>
  <c r="D34" i="68" s="1"/>
  <c r="D35" i="68" s="1"/>
  <c r="D31" i="67"/>
  <c r="D32" i="67" s="1"/>
  <c r="D7" i="67"/>
  <c r="C34" i="67" a="1"/>
  <c r="C34" i="67" s="1"/>
  <c r="D34" i="67" s="1"/>
  <c r="D35" i="67" s="1"/>
  <c r="D31" i="66"/>
  <c r="D32" i="66" s="1"/>
  <c r="D7" i="66"/>
  <c r="D52" i="66" s="1"/>
  <c r="C34" i="66" a="1"/>
  <c r="C34" i="66" s="1"/>
  <c r="D34" i="66" s="1"/>
  <c r="D35" i="66" s="1"/>
  <c r="C26" i="66"/>
  <c r="D31" i="65"/>
  <c r="D32" i="65" s="1"/>
  <c r="D7" i="65"/>
  <c r="D47" i="65" s="1"/>
  <c r="C34" i="65" a="1"/>
  <c r="C34" i="65" s="1"/>
  <c r="D34" i="65" s="1"/>
  <c r="D35" i="65" s="1"/>
  <c r="D31" i="64"/>
  <c r="D32" i="64" s="1"/>
  <c r="D7" i="64"/>
  <c r="D50" i="64" s="1"/>
  <c r="C34" i="64" a="1"/>
  <c r="C34" i="64" s="1"/>
  <c r="D34" i="64" s="1"/>
  <c r="D35" i="64" s="1"/>
  <c r="C26" i="64"/>
  <c r="D31" i="63"/>
  <c r="D32" i="63" s="1"/>
  <c r="D7" i="63"/>
  <c r="D52" i="63" s="1"/>
  <c r="C34" i="63" a="1"/>
  <c r="C34" i="63" s="1"/>
  <c r="D34" i="63" s="1"/>
  <c r="D35" i="63" s="1"/>
  <c r="D31" i="62"/>
  <c r="D32" i="62" s="1"/>
  <c r="D7" i="62"/>
  <c r="D52" i="62" s="1"/>
  <c r="C34" i="62" a="1"/>
  <c r="C34" i="62" s="1"/>
  <c r="D34" i="62" s="1"/>
  <c r="D35" i="62" s="1"/>
  <c r="C26" i="62"/>
  <c r="D31" i="61"/>
  <c r="D32" i="61" s="1"/>
  <c r="D7" i="61"/>
  <c r="C34" i="61" a="1"/>
  <c r="C34" i="61" s="1"/>
  <c r="D34" i="61" s="1"/>
  <c r="D35" i="61" s="1"/>
  <c r="D31" i="60"/>
  <c r="D32" i="60" s="1"/>
  <c r="D7" i="60"/>
  <c r="D50" i="60" s="1"/>
  <c r="C34" i="60" a="1"/>
  <c r="C34" i="60" s="1"/>
  <c r="D34" i="60" s="1"/>
  <c r="D35" i="60" s="1"/>
  <c r="D31" i="59"/>
  <c r="D32" i="59" s="1"/>
  <c r="D7" i="59"/>
  <c r="C34" i="59" a="1"/>
  <c r="C34" i="59" s="1"/>
  <c r="D34" i="59" s="1"/>
  <c r="D35" i="59" s="1"/>
  <c r="C26" i="59"/>
  <c r="D31" i="58"/>
  <c r="D32" i="58" s="1"/>
  <c r="D7" i="58"/>
  <c r="D47" i="58" s="1"/>
  <c r="C34" i="58" a="1"/>
  <c r="C34" i="58" s="1"/>
  <c r="D34" i="58" s="1"/>
  <c r="D35" i="58" s="1"/>
  <c r="D32" i="57"/>
  <c r="C34" i="57" a="1"/>
  <c r="C34" i="57" s="1"/>
  <c r="D34" i="57" s="1"/>
  <c r="D35" i="57" s="1"/>
  <c r="D7" i="57"/>
  <c r="D31" i="56"/>
  <c r="D32" i="56" s="1"/>
  <c r="D7" i="56"/>
  <c r="C34" i="56" a="1"/>
  <c r="C34" i="56" s="1"/>
  <c r="D34" i="56" s="1"/>
  <c r="D35" i="56" s="1"/>
  <c r="C26" i="56"/>
  <c r="D31" i="55"/>
  <c r="D32" i="55" s="1"/>
  <c r="D7" i="55"/>
  <c r="D47" i="55" s="1"/>
  <c r="C34" i="55" a="1"/>
  <c r="C34" i="55" s="1"/>
  <c r="D34" i="55" s="1"/>
  <c r="D35" i="55" s="1"/>
  <c r="C26" i="55"/>
  <c r="C26" i="54"/>
  <c r="D7" i="54"/>
  <c r="C34" i="54" a="1"/>
  <c r="C34" i="54" s="1"/>
  <c r="D34" i="54" s="1"/>
  <c r="D35" i="54" s="1"/>
  <c r="D31" i="53"/>
  <c r="D32" i="53" s="1"/>
  <c r="D7" i="53"/>
  <c r="C34" i="53" a="1"/>
  <c r="C34" i="53" s="1"/>
  <c r="D34" i="53" s="1"/>
  <c r="D35" i="53" s="1"/>
  <c r="C26" i="53"/>
  <c r="D31" i="52"/>
  <c r="D32" i="52" s="1"/>
  <c r="D7" i="52"/>
  <c r="D47" i="52" s="1"/>
  <c r="C34" i="52" a="1"/>
  <c r="C34" i="52" s="1"/>
  <c r="D34" i="52" s="1"/>
  <c r="D35" i="52" s="1"/>
  <c r="C26" i="52"/>
  <c r="C34" i="51" a="1"/>
  <c r="C34" i="51" s="1"/>
  <c r="D34" i="51" s="1"/>
  <c r="D35" i="51" s="1"/>
  <c r="D31" i="51"/>
  <c r="D32" i="51" s="1"/>
  <c r="D7" i="51"/>
  <c r="D31" i="50"/>
  <c r="D32" i="50" s="1"/>
  <c r="D7" i="50"/>
  <c r="D50" i="50" s="1"/>
  <c r="C34" i="50" a="1"/>
  <c r="C34" i="50" s="1"/>
  <c r="D34" i="50" s="1"/>
  <c r="D35" i="50" s="1"/>
  <c r="D31" i="49"/>
  <c r="D32" i="49" s="1"/>
  <c r="C34" i="49" a="1"/>
  <c r="C34" i="49" s="1"/>
  <c r="D34" i="49" s="1"/>
  <c r="D35" i="49" s="1"/>
  <c r="D7" i="49"/>
  <c r="D31" i="48"/>
  <c r="D32" i="48" s="1"/>
  <c r="C34" i="48" a="1"/>
  <c r="C34" i="48" s="1"/>
  <c r="D34" i="48" s="1"/>
  <c r="D35" i="48" s="1"/>
  <c r="D7" i="48"/>
  <c r="D52" i="48" s="1"/>
  <c r="D31" i="47"/>
  <c r="D32" i="47" s="1"/>
  <c r="D7" i="47"/>
  <c r="C34" i="47" a="1"/>
  <c r="C34" i="47" s="1"/>
  <c r="D34" i="47" s="1"/>
  <c r="D35" i="47" s="1"/>
  <c r="D6" i="44"/>
  <c r="D31" i="44" s="1"/>
  <c r="D32" i="44" s="1"/>
  <c r="C34" i="46" a="1"/>
  <c r="C34" i="46" s="1"/>
  <c r="D34" i="46" s="1"/>
  <c r="D35" i="46" s="1"/>
  <c r="D31" i="46"/>
  <c r="D32" i="46" s="1"/>
  <c r="D7" i="46"/>
  <c r="D50" i="46" s="1"/>
  <c r="C26" i="46"/>
  <c r="D31" i="45"/>
  <c r="D32" i="45" s="1"/>
  <c r="D7" i="45"/>
  <c r="D50" i="45" s="1"/>
  <c r="C34" i="45" a="1"/>
  <c r="C34" i="45" s="1"/>
  <c r="D34" i="45" s="1"/>
  <c r="D35" i="45" s="1"/>
  <c r="C26" i="44"/>
  <c r="C34" i="43" a="1"/>
  <c r="C34" i="43" s="1"/>
  <c r="D34" i="43" s="1"/>
  <c r="D35" i="43" s="1"/>
  <c r="D31" i="43"/>
  <c r="D32" i="43" s="1"/>
  <c r="D7" i="43"/>
  <c r="C26" i="43"/>
  <c r="C34" i="42" a="1"/>
  <c r="C34" i="42" s="1"/>
  <c r="D34" i="42" s="1"/>
  <c r="D35" i="42" s="1"/>
  <c r="D31" i="42"/>
  <c r="D32" i="42" s="1"/>
  <c r="D7" i="42"/>
  <c r="C26" i="42"/>
  <c r="D31" i="41"/>
  <c r="D32" i="41" s="1"/>
  <c r="C34" i="41" a="1"/>
  <c r="C34" i="41" s="1"/>
  <c r="D34" i="41" s="1"/>
  <c r="D35" i="41" s="1"/>
  <c r="D50" i="41"/>
  <c r="C26" i="41"/>
  <c r="D31" i="40"/>
  <c r="D32" i="40" s="1"/>
  <c r="D7" i="40"/>
  <c r="C34" i="40" a="1"/>
  <c r="C34" i="40" s="1"/>
  <c r="D34" i="40" s="1"/>
  <c r="D35" i="40" s="1"/>
  <c r="C26" i="40"/>
  <c r="D35" i="37"/>
  <c r="D40" i="37" s="1"/>
  <c r="C47" i="36"/>
  <c r="D51" i="37"/>
  <c r="C67" i="36"/>
  <c r="C72" i="36" s="1"/>
  <c r="D47" i="71" l="1"/>
  <c r="D47" i="70"/>
  <c r="D37" i="54"/>
  <c r="D42" i="54" s="1"/>
  <c r="D50" i="49"/>
  <c r="D51" i="55"/>
  <c r="D47" i="50"/>
  <c r="D51" i="53"/>
  <c r="D50" i="71"/>
  <c r="D51" i="66"/>
  <c r="C34" i="44" a="1"/>
  <c r="C34" i="44" s="1"/>
  <c r="D34" i="44" s="1"/>
  <c r="D35" i="44" s="1"/>
  <c r="D37" i="44" s="1"/>
  <c r="D42" i="44" s="1"/>
  <c r="D51" i="52"/>
  <c r="D50" i="52"/>
  <c r="D50" i="59"/>
  <c r="D47" i="47"/>
  <c r="D52" i="54"/>
  <c r="D47" i="49"/>
  <c r="C48" i="68"/>
  <c r="D48" i="68" s="1"/>
  <c r="C48" i="67"/>
  <c r="C53" i="67" s="1"/>
  <c r="C48" i="63"/>
  <c r="C53" i="63" s="1"/>
  <c r="C48" i="55"/>
  <c r="D48" i="55" s="1"/>
  <c r="C48" i="50"/>
  <c r="C53" i="50" s="1"/>
  <c r="C48" i="42"/>
  <c r="C53" i="42" s="1"/>
  <c r="C48" i="41"/>
  <c r="C53" i="41" s="1"/>
  <c r="C48" i="40"/>
  <c r="C53" i="40" s="1"/>
  <c r="C48" i="70"/>
  <c r="C53" i="70" s="1"/>
  <c r="C48" i="49"/>
  <c r="C53" i="49" s="1"/>
  <c r="C48" i="59"/>
  <c r="C53" i="59" s="1"/>
  <c r="C48" i="57"/>
  <c r="C48" i="51"/>
  <c r="C48" i="66"/>
  <c r="C53" i="66" s="1"/>
  <c r="C48" i="62"/>
  <c r="C53" i="62" s="1"/>
  <c r="C48" i="54"/>
  <c r="C53" i="54" s="1"/>
  <c r="C48" i="48"/>
  <c r="C53" i="48" s="1"/>
  <c r="C48" i="71"/>
  <c r="C53" i="71" s="1"/>
  <c r="C48" i="58"/>
  <c r="C53" i="58" s="1"/>
  <c r="C48" i="61"/>
  <c r="C53" i="61" s="1"/>
  <c r="C48" i="53"/>
  <c r="C53" i="53" s="1"/>
  <c r="C48" i="65"/>
  <c r="C53" i="65" s="1"/>
  <c r="C48" i="60"/>
  <c r="C53" i="60" s="1"/>
  <c r="C48" i="52"/>
  <c r="C53" i="52" s="1"/>
  <c r="C48" i="47"/>
  <c r="C53" i="47" s="1"/>
  <c r="C48" i="56"/>
  <c r="C53" i="56" s="1"/>
  <c r="C48" i="46"/>
  <c r="C53" i="46" s="1"/>
  <c r="C48" i="45"/>
  <c r="D48" i="45" s="1"/>
  <c r="C48" i="44"/>
  <c r="C53" i="44" s="1"/>
  <c r="C48" i="43"/>
  <c r="D48" i="43" s="1"/>
  <c r="C48" i="69"/>
  <c r="C48" i="64"/>
  <c r="C53" i="64" s="1"/>
  <c r="D47" i="63"/>
  <c r="D52" i="45"/>
  <c r="C53" i="43"/>
  <c r="C53" i="69"/>
  <c r="D48" i="50"/>
  <c r="D48" i="53"/>
  <c r="C53" i="51"/>
  <c r="C53" i="55"/>
  <c r="D50" i="55"/>
  <c r="D50" i="66"/>
  <c r="D48" i="52"/>
  <c r="D47" i="59"/>
  <c r="D52" i="52"/>
  <c r="D52" i="64"/>
  <c r="D51" i="71"/>
  <c r="D52" i="71"/>
  <c r="D37" i="70"/>
  <c r="D42" i="70" s="1"/>
  <c r="D37" i="71"/>
  <c r="D42" i="71" s="1"/>
  <c r="D49" i="71"/>
  <c r="D76" i="71"/>
  <c r="D76" i="70"/>
  <c r="D51" i="70"/>
  <c r="D49" i="70"/>
  <c r="D52" i="70"/>
  <c r="D37" i="69"/>
  <c r="D42" i="69" s="1"/>
  <c r="D50" i="69"/>
  <c r="D49" i="69"/>
  <c r="D76" i="69"/>
  <c r="D51" i="69"/>
  <c r="D52" i="69"/>
  <c r="D48" i="69"/>
  <c r="D37" i="68"/>
  <c r="D42" i="68" s="1"/>
  <c r="D52" i="68"/>
  <c r="D47" i="68"/>
  <c r="D49" i="68"/>
  <c r="D76" i="68"/>
  <c r="D51" i="68"/>
  <c r="D50" i="68"/>
  <c r="D37" i="67"/>
  <c r="D42" i="67" s="1"/>
  <c r="D49" i="67"/>
  <c r="D76" i="67"/>
  <c r="D50" i="67"/>
  <c r="D52" i="67"/>
  <c r="D51" i="67"/>
  <c r="D47" i="67"/>
  <c r="D37" i="66"/>
  <c r="D42" i="66" s="1"/>
  <c r="D76" i="66"/>
  <c r="D49" i="66"/>
  <c r="D47" i="66"/>
  <c r="D51" i="64"/>
  <c r="D37" i="64"/>
  <c r="D42" i="64" s="1"/>
  <c r="D49" i="64"/>
  <c r="D37" i="65"/>
  <c r="D42" i="65" s="1"/>
  <c r="D50" i="65"/>
  <c r="D76" i="65"/>
  <c r="D49" i="65"/>
  <c r="D48" i="65"/>
  <c r="D51" i="65"/>
  <c r="D52" i="65"/>
  <c r="D76" i="64"/>
  <c r="D47" i="64"/>
  <c r="D48" i="64"/>
  <c r="D48" i="63"/>
  <c r="D37" i="63"/>
  <c r="D42" i="63" s="1"/>
  <c r="D76" i="63"/>
  <c r="D49" i="63"/>
  <c r="D50" i="63"/>
  <c r="D51" i="63"/>
  <c r="D50" i="62"/>
  <c r="D37" i="62"/>
  <c r="D42" i="62" s="1"/>
  <c r="D49" i="62"/>
  <c r="D47" i="62"/>
  <c r="D51" i="62"/>
  <c r="D76" i="62"/>
  <c r="D37" i="61"/>
  <c r="D42" i="61" s="1"/>
  <c r="D51" i="61"/>
  <c r="D47" i="61"/>
  <c r="D52" i="61"/>
  <c r="D48" i="61"/>
  <c r="D49" i="61"/>
  <c r="D76" i="61"/>
  <c r="D50" i="61"/>
  <c r="D37" i="60"/>
  <c r="D42" i="60" s="1"/>
  <c r="D52" i="60"/>
  <c r="D48" i="60"/>
  <c r="D49" i="60"/>
  <c r="D76" i="60"/>
  <c r="D51" i="60"/>
  <c r="D47" i="60"/>
  <c r="D48" i="59"/>
  <c r="D37" i="59"/>
  <c r="D42" i="59" s="1"/>
  <c r="D49" i="59"/>
  <c r="D76" i="59"/>
  <c r="D52" i="59"/>
  <c r="D51" i="59"/>
  <c r="D37" i="58"/>
  <c r="D42" i="58" s="1"/>
  <c r="D52" i="58"/>
  <c r="D48" i="58"/>
  <c r="D76" i="58"/>
  <c r="D49" i="58"/>
  <c r="D51" i="58"/>
  <c r="D50" i="58"/>
  <c r="D37" i="57"/>
  <c r="D42" i="57" s="1"/>
  <c r="D51" i="57"/>
  <c r="D47" i="57"/>
  <c r="D76" i="57"/>
  <c r="D49" i="57"/>
  <c r="D52" i="57"/>
  <c r="D50" i="57"/>
  <c r="D37" i="56"/>
  <c r="D42" i="56" s="1"/>
  <c r="D52" i="56"/>
  <c r="D49" i="56"/>
  <c r="D76" i="56"/>
  <c r="D51" i="56"/>
  <c r="D50" i="56"/>
  <c r="D47" i="56"/>
  <c r="D37" i="55"/>
  <c r="D42" i="55" s="1"/>
  <c r="D76" i="55"/>
  <c r="D49" i="55"/>
  <c r="D52" i="55"/>
  <c r="D50" i="54"/>
  <c r="D76" i="54"/>
  <c r="D51" i="54"/>
  <c r="D47" i="54"/>
  <c r="D49" i="54"/>
  <c r="D37" i="53"/>
  <c r="D42" i="53" s="1"/>
  <c r="D76" i="53"/>
  <c r="D52" i="53"/>
  <c r="D47" i="53"/>
  <c r="D49" i="53"/>
  <c r="D50" i="53"/>
  <c r="D76" i="52"/>
  <c r="D37" i="52"/>
  <c r="D42" i="52" s="1"/>
  <c r="D49" i="52"/>
  <c r="D76" i="51"/>
  <c r="D48" i="51"/>
  <c r="D37" i="51"/>
  <c r="D42" i="51" s="1"/>
  <c r="D52" i="51"/>
  <c r="D50" i="51"/>
  <c r="D49" i="51"/>
  <c r="D51" i="51"/>
  <c r="D47" i="51"/>
  <c r="D37" i="50"/>
  <c r="D42" i="50" s="1"/>
  <c r="D49" i="50"/>
  <c r="D76" i="50"/>
  <c r="D52" i="50"/>
  <c r="D51" i="50"/>
  <c r="D51" i="49"/>
  <c r="D37" i="49"/>
  <c r="D42" i="49" s="1"/>
  <c r="D52" i="49"/>
  <c r="D49" i="49"/>
  <c r="D76" i="49"/>
  <c r="D37" i="48"/>
  <c r="D42" i="48" s="1"/>
  <c r="D50" i="48"/>
  <c r="D47" i="48"/>
  <c r="D76" i="48"/>
  <c r="D49" i="48"/>
  <c r="D51" i="48"/>
  <c r="D51" i="47"/>
  <c r="D50" i="47"/>
  <c r="D52" i="47"/>
  <c r="D48" i="47"/>
  <c r="D76" i="47"/>
  <c r="D49" i="47"/>
  <c r="D37" i="47"/>
  <c r="D42" i="47" s="1"/>
  <c r="D51" i="43"/>
  <c r="D50" i="42"/>
  <c r="D52" i="42"/>
  <c r="D51" i="42"/>
  <c r="D47" i="42"/>
  <c r="D48" i="42"/>
  <c r="D51" i="41"/>
  <c r="D52" i="46"/>
  <c r="D47" i="46"/>
  <c r="D37" i="46"/>
  <c r="D42" i="46" s="1"/>
  <c r="D51" i="46"/>
  <c r="D49" i="46"/>
  <c r="D76" i="46"/>
  <c r="D37" i="45"/>
  <c r="D42" i="45" s="1"/>
  <c r="D47" i="45"/>
  <c r="D49" i="45"/>
  <c r="D76" i="45"/>
  <c r="D51" i="45"/>
  <c r="D50" i="44"/>
  <c r="D52" i="44"/>
  <c r="D51" i="44"/>
  <c r="D48" i="44"/>
  <c r="D49" i="44"/>
  <c r="D76" i="44"/>
  <c r="D47" i="44"/>
  <c r="D37" i="43"/>
  <c r="D42" i="43" s="1"/>
  <c r="D49" i="43"/>
  <c r="D50" i="43"/>
  <c r="D76" i="43"/>
  <c r="D52" i="43"/>
  <c r="D47" i="43"/>
  <c r="D37" i="42"/>
  <c r="D42" i="42" s="1"/>
  <c r="D49" i="42"/>
  <c r="D76" i="42"/>
  <c r="D47" i="41"/>
  <c r="D48" i="41"/>
  <c r="D52" i="41"/>
  <c r="D49" i="41"/>
  <c r="D76" i="41"/>
  <c r="D37" i="41"/>
  <c r="D42" i="41" s="1"/>
  <c r="D37" i="40"/>
  <c r="D42" i="40" s="1"/>
  <c r="D51" i="40"/>
  <c r="D52" i="40"/>
  <c r="D47" i="40"/>
  <c r="D49" i="40"/>
  <c r="D76" i="40"/>
  <c r="D50" i="40"/>
  <c r="D53" i="55" l="1"/>
  <c r="D78" i="55" s="1"/>
  <c r="C53" i="45"/>
  <c r="D48" i="70"/>
  <c r="D53" i="70" s="1"/>
  <c r="D78" i="70" s="1"/>
  <c r="D48" i="40"/>
  <c r="D48" i="62"/>
  <c r="D53" i="62" s="1"/>
  <c r="D78" i="62" s="1"/>
  <c r="D48" i="46"/>
  <c r="D53" i="46" s="1"/>
  <c r="D78" i="46" s="1"/>
  <c r="D48" i="54"/>
  <c r="D53" i="54" s="1"/>
  <c r="D78" i="54" s="1"/>
  <c r="D48" i="49"/>
  <c r="D53" i="49" s="1"/>
  <c r="D78" i="49" s="1"/>
  <c r="D48" i="56"/>
  <c r="D53" i="56" s="1"/>
  <c r="D78" i="56" s="1"/>
  <c r="D48" i="67"/>
  <c r="D53" i="67" s="1"/>
  <c r="D78" i="67" s="1"/>
  <c r="C53" i="68"/>
  <c r="D53" i="45"/>
  <c r="D78" i="45" s="1"/>
  <c r="D48" i="48"/>
  <c r="D53" i="48" s="1"/>
  <c r="D78" i="48" s="1"/>
  <c r="D48" i="66"/>
  <c r="D53" i="66" s="1"/>
  <c r="D78" i="66" s="1"/>
  <c r="D53" i="52"/>
  <c r="D78" i="52" s="1"/>
  <c r="D48" i="71"/>
  <c r="D53" i="71" s="1"/>
  <c r="D78" i="71" s="1"/>
  <c r="C53" i="57"/>
  <c r="D48" i="57"/>
  <c r="D53" i="57" s="1"/>
  <c r="D78" i="57" s="1"/>
  <c r="D53" i="63"/>
  <c r="D78" i="63" s="1"/>
  <c r="D53" i="59"/>
  <c r="D78" i="59" s="1"/>
  <c r="D53" i="69"/>
  <c r="D78" i="69" s="1"/>
  <c r="D53" i="68"/>
  <c r="D78" i="68" s="1"/>
  <c r="D53" i="65"/>
  <c r="D78" i="65" s="1"/>
  <c r="D53" i="64"/>
  <c r="D78" i="64" s="1"/>
  <c r="D53" i="61"/>
  <c r="D78" i="61" s="1"/>
  <c r="D53" i="60"/>
  <c r="D78" i="60" s="1"/>
  <c r="D53" i="58"/>
  <c r="D78" i="58" s="1"/>
  <c r="D53" i="53"/>
  <c r="D78" i="53" s="1"/>
  <c r="D53" i="51"/>
  <c r="D78" i="51" s="1"/>
  <c r="D53" i="50"/>
  <c r="D78" i="50" s="1"/>
  <c r="D53" i="47"/>
  <c r="D78" i="47" s="1"/>
  <c r="D53" i="42"/>
  <c r="D78" i="42" s="1"/>
  <c r="D53" i="44"/>
  <c r="D78" i="44" s="1"/>
  <c r="D53" i="43"/>
  <c r="D78" i="43" s="1"/>
  <c r="D53" i="41"/>
  <c r="D78" i="41" s="1"/>
  <c r="D53" i="40"/>
  <c r="D78" i="40" s="1"/>
  <c r="C50" i="36" l="1"/>
  <c r="C49" i="36"/>
  <c r="C48" i="36"/>
  <c r="D33" i="36"/>
  <c r="D17" i="37"/>
  <c r="C53" i="36" l="1"/>
  <c r="C26" i="36"/>
  <c r="D3" i="37" l="1"/>
  <c r="C12" i="61" l="1"/>
  <c r="C12" i="53"/>
  <c r="C12" i="60"/>
  <c r="C12" i="52"/>
  <c r="C12" i="47"/>
  <c r="C12" i="71"/>
  <c r="C12" i="65"/>
  <c r="C12" i="59"/>
  <c r="C12" i="58"/>
  <c r="C12" i="41"/>
  <c r="C12" i="40"/>
  <c r="D12" i="40" s="1"/>
  <c r="C12" i="55"/>
  <c r="C12" i="49"/>
  <c r="C12" i="70"/>
  <c r="C12" i="69"/>
  <c r="C12" i="57"/>
  <c r="C12" i="67"/>
  <c r="C12" i="63"/>
  <c r="C12" i="64"/>
  <c r="C12" i="56"/>
  <c r="C12" i="51"/>
  <c r="C12" i="46"/>
  <c r="C12" i="45"/>
  <c r="C12" i="44"/>
  <c r="C12" i="68"/>
  <c r="C12" i="50"/>
  <c r="C12" i="43"/>
  <c r="C12" i="66"/>
  <c r="C12" i="62"/>
  <c r="C12" i="54"/>
  <c r="D12" i="54" s="1"/>
  <c r="C12" i="48"/>
  <c r="C12" i="42"/>
  <c r="C12" i="36"/>
  <c r="D4" i="37"/>
  <c r="D31" i="36"/>
  <c r="D32" i="36" s="1"/>
  <c r="D7" i="36"/>
  <c r="D34" i="36"/>
  <c r="D35" i="36" s="1"/>
  <c r="D12" i="68" l="1"/>
  <c r="D12" i="61"/>
  <c r="D12" i="44"/>
  <c r="D12" i="57"/>
  <c r="D12" i="59"/>
  <c r="D12" i="48"/>
  <c r="D12" i="65"/>
  <c r="D12" i="46"/>
  <c r="D12" i="51"/>
  <c r="D12" i="49"/>
  <c r="D12" i="47"/>
  <c r="D12" i="58"/>
  <c r="D12" i="45"/>
  <c r="D12" i="69"/>
  <c r="D12" i="70"/>
  <c r="D12" i="71"/>
  <c r="D12" i="62"/>
  <c r="D12" i="66"/>
  <c r="D12" i="56"/>
  <c r="D12" i="55"/>
  <c r="D12" i="52"/>
  <c r="D12" i="67"/>
  <c r="C14" i="42"/>
  <c r="D12" i="42"/>
  <c r="D12" i="43"/>
  <c r="D12" i="64"/>
  <c r="D12" i="60"/>
  <c r="C13" i="60"/>
  <c r="D13" i="60" s="1"/>
  <c r="C13" i="52"/>
  <c r="D13" i="52" s="1"/>
  <c r="C13" i="47"/>
  <c r="D13" i="47" s="1"/>
  <c r="C13" i="66"/>
  <c r="D13" i="66" s="1"/>
  <c r="C13" i="62"/>
  <c r="D13" i="62" s="1"/>
  <c r="C13" i="71"/>
  <c r="D13" i="71" s="1"/>
  <c r="C13" i="65"/>
  <c r="D13" i="65" s="1"/>
  <c r="C13" i="59"/>
  <c r="D13" i="59" s="1"/>
  <c r="C13" i="58"/>
  <c r="D13" i="58" s="1"/>
  <c r="C13" i="55"/>
  <c r="D13" i="55" s="1"/>
  <c r="C13" i="54"/>
  <c r="C13" i="70"/>
  <c r="D13" i="70" s="1"/>
  <c r="C13" i="69"/>
  <c r="D13" i="69" s="1"/>
  <c r="C13" i="57"/>
  <c r="D13" i="57" s="1"/>
  <c r="C13" i="49"/>
  <c r="D13" i="49" s="1"/>
  <c r="C13" i="48"/>
  <c r="D13" i="48" s="1"/>
  <c r="C13" i="64"/>
  <c r="D13" i="64" s="1"/>
  <c r="C13" i="56"/>
  <c r="D13" i="56" s="1"/>
  <c r="C13" i="51"/>
  <c r="D13" i="51" s="1"/>
  <c r="C13" i="46"/>
  <c r="D13" i="46" s="1"/>
  <c r="C13" i="45"/>
  <c r="D13" i="45" s="1"/>
  <c r="D14" i="45" s="1"/>
  <c r="C13" i="44"/>
  <c r="D13" i="44" s="1"/>
  <c r="C13" i="68"/>
  <c r="D13" i="68" s="1"/>
  <c r="C13" i="50"/>
  <c r="D13" i="50" s="1"/>
  <c r="C13" i="43"/>
  <c r="D13" i="43" s="1"/>
  <c r="C13" i="42"/>
  <c r="D13" i="42" s="1"/>
  <c r="C13" i="41"/>
  <c r="D13" i="41" s="1"/>
  <c r="C13" i="40"/>
  <c r="C13" i="67"/>
  <c r="D13" i="67" s="1"/>
  <c r="C13" i="61"/>
  <c r="D13" i="61" s="1"/>
  <c r="C13" i="53"/>
  <c r="D13" i="53" s="1"/>
  <c r="C13" i="63"/>
  <c r="D13" i="63" s="1"/>
  <c r="D12" i="50"/>
  <c r="D12" i="63"/>
  <c r="C14" i="41"/>
  <c r="D12" i="41"/>
  <c r="D12" i="53"/>
  <c r="D37" i="36"/>
  <c r="D42" i="36" s="1"/>
  <c r="D47" i="36"/>
  <c r="D48" i="36"/>
  <c r="D76" i="36"/>
  <c r="D51" i="36"/>
  <c r="D52" i="36"/>
  <c r="D50" i="36"/>
  <c r="D49" i="36"/>
  <c r="D12" i="36"/>
  <c r="D5" i="37"/>
  <c r="C13" i="36"/>
  <c r="D14" i="41" l="1"/>
  <c r="D22" i="41" s="1"/>
  <c r="D14" i="51"/>
  <c r="D14" i="57"/>
  <c r="D21" i="57" s="1"/>
  <c r="D14" i="65"/>
  <c r="D25" i="65" s="1"/>
  <c r="D14" i="63"/>
  <c r="D14" i="56"/>
  <c r="D40" i="56" s="1"/>
  <c r="C14" i="56"/>
  <c r="D14" i="53"/>
  <c r="D25" i="53" s="1"/>
  <c r="C14" i="53"/>
  <c r="D14" i="42"/>
  <c r="D14" i="47"/>
  <c r="C14" i="57"/>
  <c r="D14" i="44"/>
  <c r="D14" i="52"/>
  <c r="D20" i="52" s="1"/>
  <c r="D14" i="70"/>
  <c r="D19" i="70" s="1"/>
  <c r="C14" i="50"/>
  <c r="C14" i="52"/>
  <c r="C14" i="70"/>
  <c r="C14" i="46"/>
  <c r="D14" i="50"/>
  <c r="C14" i="43"/>
  <c r="C14" i="55"/>
  <c r="C14" i="71"/>
  <c r="D14" i="58"/>
  <c r="D14" i="46"/>
  <c r="C14" i="60"/>
  <c r="D14" i="67"/>
  <c r="D14" i="66"/>
  <c r="C14" i="47"/>
  <c r="C14" i="65"/>
  <c r="C14" i="44"/>
  <c r="C14" i="58"/>
  <c r="D25" i="41"/>
  <c r="D20" i="57"/>
  <c r="D23" i="57"/>
  <c r="D19" i="57"/>
  <c r="D24" i="57"/>
  <c r="C14" i="67"/>
  <c r="C14" i="66"/>
  <c r="D14" i="69"/>
  <c r="D14" i="49"/>
  <c r="D14" i="48"/>
  <c r="D14" i="61"/>
  <c r="D14" i="60"/>
  <c r="D21" i="65"/>
  <c r="D24" i="65"/>
  <c r="D22" i="65"/>
  <c r="D14" i="64"/>
  <c r="D25" i="52"/>
  <c r="D22" i="52"/>
  <c r="D19" i="52"/>
  <c r="D23" i="52"/>
  <c r="D14" i="62"/>
  <c r="C14" i="69"/>
  <c r="C14" i="49"/>
  <c r="C14" i="48"/>
  <c r="C14" i="61"/>
  <c r="C14" i="64"/>
  <c r="C14" i="62"/>
  <c r="C14" i="45"/>
  <c r="D14" i="59"/>
  <c r="D14" i="68"/>
  <c r="D23" i="63"/>
  <c r="D19" i="63"/>
  <c r="D23" i="45"/>
  <c r="D22" i="45"/>
  <c r="D24" i="45"/>
  <c r="D20" i="45"/>
  <c r="D25" i="45"/>
  <c r="D19" i="45"/>
  <c r="D40" i="45"/>
  <c r="D21" i="45"/>
  <c r="C14" i="40"/>
  <c r="D13" i="40"/>
  <c r="D14" i="40" s="1"/>
  <c r="C14" i="63"/>
  <c r="D20" i="51"/>
  <c r="D22" i="51"/>
  <c r="D25" i="51"/>
  <c r="D24" i="51"/>
  <c r="D19" i="51"/>
  <c r="D40" i="51"/>
  <c r="D21" i="51"/>
  <c r="D23" i="51"/>
  <c r="C14" i="54"/>
  <c r="D13" i="54"/>
  <c r="D14" i="54" s="1"/>
  <c r="D14" i="43"/>
  <c r="D14" i="55"/>
  <c r="D14" i="71"/>
  <c r="C14" i="51"/>
  <c r="C14" i="59"/>
  <c r="C14" i="68"/>
  <c r="D53" i="36"/>
  <c r="D78" i="36" s="1"/>
  <c r="D13" i="36"/>
  <c r="C14" i="36"/>
  <c r="D24" i="63" l="1"/>
  <c r="D21" i="63"/>
  <c r="D25" i="47"/>
  <c r="D21" i="47"/>
  <c r="D22" i="44"/>
  <c r="D40" i="44"/>
  <c r="D23" i="44"/>
  <c r="D24" i="44"/>
  <c r="D40" i="52"/>
  <c r="D25" i="57"/>
  <c r="D23" i="53"/>
  <c r="D40" i="57"/>
  <c r="D40" i="53"/>
  <c r="D21" i="53"/>
  <c r="D23" i="56"/>
  <c r="D19" i="56"/>
  <c r="D40" i="70"/>
  <c r="D21" i="52"/>
  <c r="D22" i="57"/>
  <c r="D25" i="70"/>
  <c r="D23" i="41"/>
  <c r="D19" i="41"/>
  <c r="D21" i="41"/>
  <c r="D24" i="41"/>
  <c r="D25" i="44"/>
  <c r="D24" i="52"/>
  <c r="D20" i="41"/>
  <c r="D40" i="41"/>
  <c r="D20" i="56"/>
  <c r="D25" i="56"/>
  <c r="D40" i="63"/>
  <c r="D22" i="70"/>
  <c r="D20" i="53"/>
  <c r="D24" i="70"/>
  <c r="D26" i="70" s="1"/>
  <c r="D41" i="70" s="1"/>
  <c r="D43" i="70" s="1"/>
  <c r="D77" i="70" s="1"/>
  <c r="D81" i="70" s="1"/>
  <c r="D23" i="70"/>
  <c r="D20" i="70"/>
  <c r="D21" i="70"/>
  <c r="D22" i="47"/>
  <c r="D21" i="56"/>
  <c r="D24" i="53"/>
  <c r="D24" i="56"/>
  <c r="D22" i="56"/>
  <c r="D23" i="47"/>
  <c r="D24" i="47"/>
  <c r="D19" i="47"/>
  <c r="D20" i="47"/>
  <c r="D19" i="53"/>
  <c r="D40" i="47"/>
  <c r="D21" i="42"/>
  <c r="D22" i="53"/>
  <c r="D40" i="42"/>
  <c r="D22" i="42"/>
  <c r="D20" i="44"/>
  <c r="D22" i="63"/>
  <c r="D19" i="65"/>
  <c r="D25" i="42"/>
  <c r="D19" i="44"/>
  <c r="D25" i="63"/>
  <c r="D23" i="65"/>
  <c r="D24" i="42"/>
  <c r="D21" i="44"/>
  <c r="D20" i="63"/>
  <c r="D23" i="42"/>
  <c r="D20" i="65"/>
  <c r="D19" i="42"/>
  <c r="D40" i="65"/>
  <c r="D20" i="42"/>
  <c r="D26" i="51"/>
  <c r="D41" i="51" s="1"/>
  <c r="D43" i="51" s="1"/>
  <c r="D77" i="51" s="1"/>
  <c r="D81" i="51" s="1"/>
  <c r="D26" i="45"/>
  <c r="D41" i="45" s="1"/>
  <c r="D43" i="45" s="1"/>
  <c r="D77" i="45" s="1"/>
  <c r="D81" i="45" s="1"/>
  <c r="D65" i="45" s="1"/>
  <c r="D22" i="68"/>
  <c r="D19" i="68"/>
  <c r="D21" i="68"/>
  <c r="D25" i="68"/>
  <c r="D24" i="68"/>
  <c r="D23" i="68"/>
  <c r="D40" i="68"/>
  <c r="D20" i="68"/>
  <c r="D40" i="61"/>
  <c r="D21" i="61"/>
  <c r="D19" i="61"/>
  <c r="D25" i="61"/>
  <c r="D23" i="61"/>
  <c r="D24" i="61"/>
  <c r="D20" i="61"/>
  <c r="D22" i="61"/>
  <c r="D21" i="59"/>
  <c r="D19" i="59"/>
  <c r="D25" i="59"/>
  <c r="D22" i="59"/>
  <c r="D40" i="59"/>
  <c r="D24" i="59"/>
  <c r="D23" i="59"/>
  <c r="D20" i="59"/>
  <c r="D40" i="49"/>
  <c r="D19" i="49"/>
  <c r="D22" i="49"/>
  <c r="D25" i="49"/>
  <c r="D21" i="49"/>
  <c r="D20" i="49"/>
  <c r="D23" i="49"/>
  <c r="D24" i="49"/>
  <c r="D40" i="46"/>
  <c r="D25" i="46"/>
  <c r="D22" i="46"/>
  <c r="D24" i="46"/>
  <c r="D20" i="46"/>
  <c r="D21" i="46"/>
  <c r="D19" i="46"/>
  <c r="D23" i="46"/>
  <c r="D40" i="40"/>
  <c r="D22" i="40"/>
  <c r="D21" i="40"/>
  <c r="D19" i="40"/>
  <c r="D23" i="40"/>
  <c r="D20" i="40"/>
  <c r="D25" i="40"/>
  <c r="D24" i="40"/>
  <c r="D24" i="69"/>
  <c r="D19" i="69"/>
  <c r="D20" i="69"/>
  <c r="D22" i="69"/>
  <c r="D23" i="69"/>
  <c r="D21" i="69"/>
  <c r="D40" i="69"/>
  <c r="D25" i="69"/>
  <c r="D19" i="58"/>
  <c r="D23" i="58"/>
  <c r="D25" i="58"/>
  <c r="D20" i="58"/>
  <c r="D21" i="58"/>
  <c r="D22" i="58"/>
  <c r="D40" i="58"/>
  <c r="D24" i="58"/>
  <c r="D40" i="62"/>
  <c r="D21" i="62"/>
  <c r="D22" i="62"/>
  <c r="D19" i="62"/>
  <c r="D23" i="62"/>
  <c r="D24" i="62"/>
  <c r="D20" i="62"/>
  <c r="D25" i="62"/>
  <c r="D20" i="71"/>
  <c r="D25" i="71"/>
  <c r="D19" i="71"/>
  <c r="D21" i="71"/>
  <c r="D40" i="71"/>
  <c r="D23" i="71"/>
  <c r="D22" i="71"/>
  <c r="D24" i="71"/>
  <c r="D21" i="64"/>
  <c r="D23" i="64"/>
  <c r="D40" i="64"/>
  <c r="D22" i="64"/>
  <c r="D19" i="64"/>
  <c r="D25" i="64"/>
  <c r="D24" i="64"/>
  <c r="D20" i="64"/>
  <c r="D21" i="48"/>
  <c r="D19" i="48"/>
  <c r="D20" i="48"/>
  <c r="D40" i="48"/>
  <c r="D22" i="48"/>
  <c r="D23" i="48"/>
  <c r="D25" i="48"/>
  <c r="D24" i="48"/>
  <c r="D19" i="55"/>
  <c r="D20" i="55"/>
  <c r="D21" i="55"/>
  <c r="D40" i="55"/>
  <c r="D22" i="55"/>
  <c r="D24" i="55"/>
  <c r="D25" i="55"/>
  <c r="D23" i="55"/>
  <c r="D25" i="43"/>
  <c r="D24" i="43"/>
  <c r="D21" i="43"/>
  <c r="D19" i="43"/>
  <c r="D20" i="43"/>
  <c r="D22" i="43"/>
  <c r="D23" i="43"/>
  <c r="D40" i="43"/>
  <c r="D25" i="60"/>
  <c r="D24" i="60"/>
  <c r="D20" i="60"/>
  <c r="D40" i="60"/>
  <c r="D22" i="60"/>
  <c r="D23" i="60"/>
  <c r="D19" i="60"/>
  <c r="D21" i="60"/>
  <c r="D24" i="66"/>
  <c r="D40" i="66"/>
  <c r="D25" i="66"/>
  <c r="D19" i="66"/>
  <c r="D21" i="66"/>
  <c r="D22" i="66"/>
  <c r="D20" i="66"/>
  <c r="D23" i="66"/>
  <c r="D19" i="54"/>
  <c r="D21" i="54"/>
  <c r="D40" i="54"/>
  <c r="D25" i="54"/>
  <c r="D24" i="54"/>
  <c r="D20" i="54"/>
  <c r="D23" i="54"/>
  <c r="D22" i="54"/>
  <c r="D40" i="67"/>
  <c r="D23" i="67"/>
  <c r="D25" i="67"/>
  <c r="D21" i="67"/>
  <c r="D22" i="67"/>
  <c r="D24" i="67"/>
  <c r="D19" i="67"/>
  <c r="D20" i="67"/>
  <c r="D22" i="50"/>
  <c r="D20" i="50"/>
  <c r="D23" i="50"/>
  <c r="D21" i="50"/>
  <c r="D25" i="50"/>
  <c r="D24" i="50"/>
  <c r="D40" i="50"/>
  <c r="D19" i="50"/>
  <c r="D14" i="36"/>
  <c r="D26" i="57" l="1"/>
  <c r="D41" i="57" s="1"/>
  <c r="D43" i="57" s="1"/>
  <c r="D77" i="57" s="1"/>
  <c r="D81" i="57" s="1"/>
  <c r="D26" i="56"/>
  <c r="D41" i="56" s="1"/>
  <c r="D43" i="56" s="1"/>
  <c r="D77" i="56" s="1"/>
  <c r="D81" i="56" s="1"/>
  <c r="D65" i="56" s="1"/>
  <c r="D26" i="52"/>
  <c r="D41" i="52" s="1"/>
  <c r="D43" i="52" s="1"/>
  <c r="D77" i="52" s="1"/>
  <c r="D81" i="52" s="1"/>
  <c r="D65" i="52" s="1"/>
  <c r="D26" i="41"/>
  <c r="D41" i="41" s="1"/>
  <c r="D43" i="41" s="1"/>
  <c r="D77" i="41" s="1"/>
  <c r="D81" i="41" s="1"/>
  <c r="D65" i="41" s="1"/>
  <c r="D26" i="53"/>
  <c r="D41" i="53" s="1"/>
  <c r="D43" i="53" s="1"/>
  <c r="D77" i="53" s="1"/>
  <c r="D81" i="53" s="1"/>
  <c r="D65" i="53" s="1"/>
  <c r="D26" i="63"/>
  <c r="D41" i="63" s="1"/>
  <c r="D43" i="63" s="1"/>
  <c r="D77" i="63" s="1"/>
  <c r="D81" i="63" s="1"/>
  <c r="D26" i="47"/>
  <c r="D41" i="47" s="1"/>
  <c r="D43" i="47" s="1"/>
  <c r="D77" i="47" s="1"/>
  <c r="D81" i="47" s="1"/>
  <c r="D65" i="47" s="1"/>
  <c r="D26" i="44"/>
  <c r="D41" i="44" s="1"/>
  <c r="D43" i="44" s="1"/>
  <c r="D77" i="44" s="1"/>
  <c r="D81" i="44" s="1"/>
  <c r="D65" i="44" s="1"/>
  <c r="D66" i="44" s="1"/>
  <c r="D67" i="44" s="1"/>
  <c r="D72" i="44" s="1"/>
  <c r="D82" i="44" s="1"/>
  <c r="D83" i="44" s="1"/>
  <c r="D26" i="42"/>
  <c r="D41" i="42" s="1"/>
  <c r="D43" i="42" s="1"/>
  <c r="D77" i="42" s="1"/>
  <c r="D81" i="42" s="1"/>
  <c r="D65" i="42" s="1"/>
  <c r="D26" i="65"/>
  <c r="D41" i="65" s="1"/>
  <c r="D43" i="65" s="1"/>
  <c r="D77" i="65" s="1"/>
  <c r="D81" i="65" s="1"/>
  <c r="D65" i="65" s="1"/>
  <c r="D66" i="65" s="1"/>
  <c r="D26" i="68"/>
  <c r="D41" i="68" s="1"/>
  <c r="D43" i="68" s="1"/>
  <c r="D77" i="68" s="1"/>
  <c r="D81" i="68" s="1"/>
  <c r="D65" i="68" s="1"/>
  <c r="D26" i="48"/>
  <c r="D41" i="48" s="1"/>
  <c r="D43" i="48" s="1"/>
  <c r="D77" i="48" s="1"/>
  <c r="D81" i="48" s="1"/>
  <c r="D65" i="48" s="1"/>
  <c r="D26" i="62"/>
  <c r="D41" i="62" s="1"/>
  <c r="D43" i="62" s="1"/>
  <c r="D77" i="62" s="1"/>
  <c r="D81" i="62" s="1"/>
  <c r="D65" i="62" s="1"/>
  <c r="D65" i="63"/>
  <c r="D66" i="63"/>
  <c r="D66" i="42"/>
  <c r="D67" i="42" s="1"/>
  <c r="D72" i="42" s="1"/>
  <c r="D82" i="42" s="1"/>
  <c r="D83" i="42" s="1"/>
  <c r="D26" i="54"/>
  <c r="D41" i="54" s="1"/>
  <c r="D43" i="54" s="1"/>
  <c r="D77" i="54" s="1"/>
  <c r="D81" i="54" s="1"/>
  <c r="D26" i="43"/>
  <c r="D41" i="43" s="1"/>
  <c r="D43" i="43" s="1"/>
  <c r="D77" i="43" s="1"/>
  <c r="D81" i="43" s="1"/>
  <c r="D65" i="43" s="1"/>
  <c r="D26" i="46"/>
  <c r="D41" i="46" s="1"/>
  <c r="D43" i="46" s="1"/>
  <c r="D77" i="46" s="1"/>
  <c r="D81" i="46" s="1"/>
  <c r="D65" i="46" s="1"/>
  <c r="D26" i="69"/>
  <c r="D41" i="69" s="1"/>
  <c r="D43" i="69" s="1"/>
  <c r="D77" i="69" s="1"/>
  <c r="D81" i="69" s="1"/>
  <c r="D65" i="57"/>
  <c r="D66" i="57" s="1"/>
  <c r="D67" i="57" s="1"/>
  <c r="D26" i="71"/>
  <c r="D41" i="71" s="1"/>
  <c r="D43" i="71" s="1"/>
  <c r="D77" i="71" s="1"/>
  <c r="D81" i="71" s="1"/>
  <c r="D26" i="40"/>
  <c r="D41" i="40" s="1"/>
  <c r="D43" i="40" s="1"/>
  <c r="D77" i="40" s="1"/>
  <c r="D81" i="40" s="1"/>
  <c r="D65" i="40" s="1"/>
  <c r="D26" i="49"/>
  <c r="D41" i="49" s="1"/>
  <c r="D43" i="49" s="1"/>
  <c r="D77" i="49" s="1"/>
  <c r="D81" i="49" s="1"/>
  <c r="D65" i="49" s="1"/>
  <c r="D26" i="67"/>
  <c r="D41" i="67" s="1"/>
  <c r="D43" i="67" s="1"/>
  <c r="D77" i="67" s="1"/>
  <c r="D81" i="67" s="1"/>
  <c r="D26" i="60"/>
  <c r="D41" i="60" s="1"/>
  <c r="D43" i="60" s="1"/>
  <c r="D77" i="60" s="1"/>
  <c r="D81" i="60" s="1"/>
  <c r="D65" i="60" s="1"/>
  <c r="D66" i="52"/>
  <c r="D67" i="52" s="1"/>
  <c r="D72" i="52" s="1"/>
  <c r="D82" i="52" s="1"/>
  <c r="D83" i="52" s="1"/>
  <c r="D26" i="61"/>
  <c r="D41" i="61" s="1"/>
  <c r="D43" i="61" s="1"/>
  <c r="D77" i="61" s="1"/>
  <c r="D81" i="61" s="1"/>
  <c r="D65" i="61" s="1"/>
  <c r="D66" i="56"/>
  <c r="D67" i="56" s="1"/>
  <c r="D72" i="56" s="1"/>
  <c r="D82" i="56" s="1"/>
  <c r="D83" i="56" s="1"/>
  <c r="D26" i="64"/>
  <c r="D41" i="64" s="1"/>
  <c r="D43" i="64" s="1"/>
  <c r="D77" i="64" s="1"/>
  <c r="D81" i="64" s="1"/>
  <c r="D26" i="58"/>
  <c r="D41" i="58" s="1"/>
  <c r="D43" i="58" s="1"/>
  <c r="D77" i="58" s="1"/>
  <c r="D81" i="58" s="1"/>
  <c r="D65" i="58" s="1"/>
  <c r="D65" i="51"/>
  <c r="D66" i="51" s="1"/>
  <c r="D67" i="51" s="1"/>
  <c r="D72" i="51" s="1"/>
  <c r="D82" i="51" s="1"/>
  <c r="D83" i="51" s="1"/>
  <c r="D26" i="59"/>
  <c r="D41" i="59" s="1"/>
  <c r="D43" i="59" s="1"/>
  <c r="D77" i="59" s="1"/>
  <c r="D81" i="59" s="1"/>
  <c r="D65" i="59" s="1"/>
  <c r="D26" i="55"/>
  <c r="D41" i="55" s="1"/>
  <c r="D43" i="55" s="1"/>
  <c r="D77" i="55" s="1"/>
  <c r="D81" i="55" s="1"/>
  <c r="D65" i="70"/>
  <c r="D66" i="70" s="1"/>
  <c r="D67" i="70" s="1"/>
  <c r="D26" i="50"/>
  <c r="D41" i="50" s="1"/>
  <c r="D43" i="50" s="1"/>
  <c r="D77" i="50" s="1"/>
  <c r="D81" i="50" s="1"/>
  <c r="D26" i="66"/>
  <c r="D41" i="66" s="1"/>
  <c r="D43" i="66" s="1"/>
  <c r="D77" i="66" s="1"/>
  <c r="D81" i="66" s="1"/>
  <c r="D66" i="45"/>
  <c r="D67" i="45" s="1"/>
  <c r="D72" i="45" s="1"/>
  <c r="D82" i="45" s="1"/>
  <c r="D83" i="45" s="1"/>
  <c r="D40" i="36"/>
  <c r="D19" i="36"/>
  <c r="D23" i="36"/>
  <c r="D20" i="36"/>
  <c r="D25" i="36"/>
  <c r="D24" i="36"/>
  <c r="D21" i="36"/>
  <c r="D22" i="36"/>
  <c r="D66" i="53" l="1"/>
  <c r="D67" i="53" s="1"/>
  <c r="D72" i="53" s="1"/>
  <c r="D82" i="53" s="1"/>
  <c r="D83" i="53" s="1"/>
  <c r="D69" i="53" s="1"/>
  <c r="D66" i="47"/>
  <c r="D67" i="47" s="1"/>
  <c r="D72" i="47" s="1"/>
  <c r="D82" i="47" s="1"/>
  <c r="D83" i="47" s="1"/>
  <c r="D66" i="48"/>
  <c r="D67" i="48" s="1"/>
  <c r="D72" i="48" s="1"/>
  <c r="D82" i="48" s="1"/>
  <c r="D83" i="48" s="1"/>
  <c r="D70" i="48" s="1"/>
  <c r="D66" i="62"/>
  <c r="D67" i="62" s="1"/>
  <c r="D72" i="62" s="1"/>
  <c r="D82" i="62" s="1"/>
  <c r="D83" i="62" s="1"/>
  <c r="D84" i="62" s="1"/>
  <c r="E26" i="35" s="1"/>
  <c r="D66" i="68"/>
  <c r="D67" i="68" s="1"/>
  <c r="D72" i="68" s="1"/>
  <c r="D82" i="68" s="1"/>
  <c r="D83" i="68" s="1"/>
  <c r="D68" i="68" s="1"/>
  <c r="D67" i="65"/>
  <c r="D72" i="65" s="1"/>
  <c r="D82" i="65" s="1"/>
  <c r="D83" i="65" s="1"/>
  <c r="D65" i="64"/>
  <c r="D66" i="64" s="1"/>
  <c r="D67" i="64" s="1"/>
  <c r="D70" i="56"/>
  <c r="D68" i="56"/>
  <c r="D84" i="56"/>
  <c r="E20" i="35" s="1"/>
  <c r="D71" i="56"/>
  <c r="D69" i="56"/>
  <c r="D71" i="47"/>
  <c r="D69" i="47"/>
  <c r="D70" i="47"/>
  <c r="D84" i="47"/>
  <c r="E11" i="35" s="1"/>
  <c r="D68" i="47"/>
  <c r="D66" i="61"/>
  <c r="D67" i="61" s="1"/>
  <c r="D72" i="61" s="1"/>
  <c r="D82" i="61" s="1"/>
  <c r="D83" i="61" s="1"/>
  <c r="D66" i="59"/>
  <c r="D67" i="59" s="1"/>
  <c r="D72" i="59" s="1"/>
  <c r="D82" i="59" s="1"/>
  <c r="D83" i="59" s="1"/>
  <c r="D66" i="40"/>
  <c r="D67" i="40" s="1"/>
  <c r="D72" i="40" s="1"/>
  <c r="D82" i="40" s="1"/>
  <c r="D83" i="40" s="1"/>
  <c r="D68" i="45"/>
  <c r="D70" i="45"/>
  <c r="D71" i="45"/>
  <c r="D84" i="45"/>
  <c r="E9" i="35" s="1"/>
  <c r="D69" i="45"/>
  <c r="D66" i="49"/>
  <c r="D67" i="49" s="1"/>
  <c r="D72" i="49" s="1"/>
  <c r="D82" i="49" s="1"/>
  <c r="D83" i="49" s="1"/>
  <c r="D66" i="58"/>
  <c r="D67" i="58" s="1"/>
  <c r="D72" i="58" s="1"/>
  <c r="D82" i="58" s="1"/>
  <c r="D83" i="58" s="1"/>
  <c r="D65" i="50"/>
  <c r="D66" i="50" s="1"/>
  <c r="D68" i="52"/>
  <c r="D70" i="52"/>
  <c r="D84" i="52"/>
  <c r="E16" i="35" s="1"/>
  <c r="D69" i="52"/>
  <c r="D71" i="52"/>
  <c r="D65" i="71"/>
  <c r="D66" i="71" s="1"/>
  <c r="D67" i="71" s="1"/>
  <c r="D67" i="63"/>
  <c r="D72" i="63" s="1"/>
  <c r="D82" i="63" s="1"/>
  <c r="D83" i="63" s="1"/>
  <c r="D66" i="60"/>
  <c r="D67" i="60" s="1"/>
  <c r="D72" i="60" s="1"/>
  <c r="D82" i="60" s="1"/>
  <c r="D83" i="60" s="1"/>
  <c r="D65" i="66"/>
  <c r="D66" i="66" s="1"/>
  <c r="D67" i="66" s="1"/>
  <c r="D65" i="69"/>
  <c r="D66" i="69" s="1"/>
  <c r="D67" i="69" s="1"/>
  <c r="D72" i="70"/>
  <c r="D82" i="70" s="1"/>
  <c r="D83" i="70" s="1"/>
  <c r="D66" i="46"/>
  <c r="D67" i="46" s="1"/>
  <c r="D72" i="46" s="1"/>
  <c r="D82" i="46" s="1"/>
  <c r="D83" i="46" s="1"/>
  <c r="D84" i="51"/>
  <c r="E15" i="35" s="1"/>
  <c r="D69" i="51"/>
  <c r="D68" i="51"/>
  <c r="D70" i="51"/>
  <c r="D71" i="51"/>
  <c r="D84" i="42"/>
  <c r="E6" i="35" s="1"/>
  <c r="D68" i="42"/>
  <c r="D69" i="42"/>
  <c r="D70" i="42"/>
  <c r="D71" i="42"/>
  <c r="D68" i="62"/>
  <c r="D70" i="62"/>
  <c r="D71" i="62"/>
  <c r="D69" i="62"/>
  <c r="D70" i="53"/>
  <c r="D71" i="53"/>
  <c r="D69" i="44"/>
  <c r="D68" i="44"/>
  <c r="D84" i="44"/>
  <c r="E8" i="35" s="1"/>
  <c r="D71" i="44"/>
  <c r="D70" i="44"/>
  <c r="D65" i="55"/>
  <c r="D66" i="55" s="1"/>
  <c r="D67" i="55" s="1"/>
  <c r="D65" i="67"/>
  <c r="D66" i="67" s="1"/>
  <c r="D67" i="67" s="1"/>
  <c r="D72" i="57"/>
  <c r="D82" i="57" s="1"/>
  <c r="D83" i="57" s="1"/>
  <c r="D66" i="43"/>
  <c r="D67" i="43" s="1"/>
  <c r="D72" i="43" s="1"/>
  <c r="D82" i="43" s="1"/>
  <c r="D83" i="43" s="1"/>
  <c r="D66" i="41"/>
  <c r="D67" i="41" s="1"/>
  <c r="D65" i="54"/>
  <c r="D66" i="54" s="1"/>
  <c r="D26" i="36"/>
  <c r="D41" i="36" s="1"/>
  <c r="D43" i="36" s="1"/>
  <c r="D77" i="36" s="1"/>
  <c r="D81" i="36" s="1"/>
  <c r="D68" i="53" l="1"/>
  <c r="D84" i="53"/>
  <c r="E17" i="35" s="1"/>
  <c r="D68" i="48"/>
  <c r="D71" i="48"/>
  <c r="D84" i="48"/>
  <c r="E12" i="35" s="1"/>
  <c r="D69" i="48"/>
  <c r="D84" i="68"/>
  <c r="E32" i="35" s="1"/>
  <c r="D69" i="68"/>
  <c r="D70" i="68"/>
  <c r="D71" i="68"/>
  <c r="D70" i="65"/>
  <c r="D71" i="65"/>
  <c r="D84" i="65"/>
  <c r="E29" i="35" s="1"/>
  <c r="D69" i="65"/>
  <c r="D68" i="65"/>
  <c r="D71" i="58"/>
  <c r="D69" i="58"/>
  <c r="D68" i="58"/>
  <c r="D70" i="58"/>
  <c r="D84" i="58"/>
  <c r="E22" i="35" s="1"/>
  <c r="D71" i="46"/>
  <c r="D69" i="46"/>
  <c r="D84" i="46"/>
  <c r="E10" i="35" s="1"/>
  <c r="D68" i="46"/>
  <c r="D70" i="46"/>
  <c r="D68" i="43"/>
  <c r="D69" i="43"/>
  <c r="D71" i="43"/>
  <c r="D70" i="43"/>
  <c r="D84" i="43"/>
  <c r="E7" i="35" s="1"/>
  <c r="D72" i="67"/>
  <c r="D82" i="67" s="1"/>
  <c r="D83" i="67" s="1"/>
  <c r="D72" i="69"/>
  <c r="D82" i="69" s="1"/>
  <c r="D83" i="69" s="1"/>
  <c r="D72" i="41"/>
  <c r="D82" i="41" s="1"/>
  <c r="D83" i="41" s="1"/>
  <c r="D70" i="59"/>
  <c r="D69" i="59"/>
  <c r="D84" i="59"/>
  <c r="E23" i="35" s="1"/>
  <c r="D68" i="59"/>
  <c r="D71" i="59"/>
  <c r="D69" i="63"/>
  <c r="D84" i="63"/>
  <c r="E27" i="35" s="1"/>
  <c r="D68" i="63"/>
  <c r="D70" i="63"/>
  <c r="D71" i="63"/>
  <c r="D70" i="40"/>
  <c r="D68" i="40"/>
  <c r="D84" i="40"/>
  <c r="E4" i="35" s="1"/>
  <c r="D69" i="40"/>
  <c r="D71" i="40"/>
  <c r="D72" i="66"/>
  <c r="D82" i="66" s="1"/>
  <c r="D83" i="66" s="1"/>
  <c r="D71" i="61"/>
  <c r="D68" i="61"/>
  <c r="D70" i="61"/>
  <c r="D69" i="61"/>
  <c r="D84" i="61"/>
  <c r="E25" i="35" s="1"/>
  <c r="D68" i="49"/>
  <c r="D70" i="49"/>
  <c r="D69" i="49"/>
  <c r="D84" i="49"/>
  <c r="E13" i="35" s="1"/>
  <c r="D71" i="49"/>
  <c r="D71" i="60"/>
  <c r="D70" i="60"/>
  <c r="D69" i="60"/>
  <c r="D84" i="60"/>
  <c r="E24" i="35" s="1"/>
  <c r="D68" i="60"/>
  <c r="D67" i="50"/>
  <c r="D72" i="50" s="1"/>
  <c r="D82" i="50" s="1"/>
  <c r="D83" i="50" s="1"/>
  <c r="D68" i="57"/>
  <c r="D69" i="57"/>
  <c r="D84" i="57"/>
  <c r="E21" i="35" s="1"/>
  <c r="D70" i="57"/>
  <c r="D71" i="57"/>
  <c r="D69" i="70"/>
  <c r="D84" i="70"/>
  <c r="E34" i="35" s="1"/>
  <c r="D68" i="70"/>
  <c r="D70" i="70"/>
  <c r="D71" i="70"/>
  <c r="D67" i="54"/>
  <c r="D72" i="54" s="1"/>
  <c r="D82" i="54" s="1"/>
  <c r="D83" i="54" s="1"/>
  <c r="D72" i="55"/>
  <c r="D82" i="55" s="1"/>
  <c r="D83" i="55" s="1"/>
  <c r="D72" i="71"/>
  <c r="D82" i="71" s="1"/>
  <c r="D83" i="71" s="1"/>
  <c r="D72" i="64"/>
  <c r="D82" i="64" s="1"/>
  <c r="D83" i="64" s="1"/>
  <c r="D65" i="36"/>
  <c r="D66" i="36" s="1"/>
  <c r="D84" i="64" l="1"/>
  <c r="E28" i="35" s="1"/>
  <c r="D69" i="64"/>
  <c r="D70" i="64"/>
  <c r="D71" i="64"/>
  <c r="D68" i="64"/>
  <c r="D84" i="67"/>
  <c r="E31" i="35" s="1"/>
  <c r="D68" i="67"/>
  <c r="D69" i="67"/>
  <c r="D70" i="67"/>
  <c r="D71" i="67"/>
  <c r="D68" i="71"/>
  <c r="D84" i="71"/>
  <c r="E35" i="35" s="1"/>
  <c r="D71" i="71"/>
  <c r="D69" i="71"/>
  <c r="D70" i="71"/>
  <c r="D70" i="55"/>
  <c r="D68" i="55"/>
  <c r="D69" i="55"/>
  <c r="D84" i="55"/>
  <c r="E19" i="35" s="1"/>
  <c r="D71" i="55"/>
  <c r="D84" i="54"/>
  <c r="E18" i="35" s="1"/>
  <c r="D71" i="54"/>
  <c r="D68" i="54"/>
  <c r="D70" i="54"/>
  <c r="D69" i="54"/>
  <c r="D84" i="50"/>
  <c r="E14" i="35" s="1"/>
  <c r="D68" i="50"/>
  <c r="D69" i="50"/>
  <c r="D70" i="50"/>
  <c r="D71" i="50"/>
  <c r="D69" i="66"/>
  <c r="D71" i="66"/>
  <c r="D70" i="66"/>
  <c r="D68" i="66"/>
  <c r="D84" i="66"/>
  <c r="E30" i="35" s="1"/>
  <c r="D84" i="41"/>
  <c r="E5" i="35" s="1"/>
  <c r="D70" i="41"/>
  <c r="D68" i="41"/>
  <c r="D69" i="41"/>
  <c r="D71" i="41"/>
  <c r="D84" i="69"/>
  <c r="E33" i="35" s="1"/>
  <c r="D71" i="69"/>
  <c r="D70" i="69"/>
  <c r="D68" i="69"/>
  <c r="D69" i="69"/>
  <c r="D67" i="36"/>
  <c r="D72" i="36" s="1"/>
  <c r="D82" i="36" l="1"/>
  <c r="D83" i="36" s="1"/>
  <c r="D84" i="36" s="1"/>
  <c r="E3" i="35" l="1"/>
  <c r="D70" i="36"/>
  <c r="D71" i="36"/>
  <c r="D68" i="36"/>
  <c r="D69" i="3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<sst xmlns="http://schemas.openxmlformats.org/spreadsheetml/2006/main" count="4197" uniqueCount="208">
  <si>
    <t>%</t>
  </si>
  <si>
    <t>Valor (R$)</t>
  </si>
  <si>
    <t>A</t>
  </si>
  <si>
    <t>B</t>
  </si>
  <si>
    <t>C</t>
  </si>
  <si>
    <t>D</t>
  </si>
  <si>
    <t>E</t>
  </si>
  <si>
    <t>F</t>
  </si>
  <si>
    <t>G</t>
  </si>
  <si>
    <t>2.1</t>
  </si>
  <si>
    <t>2.2</t>
  </si>
  <si>
    <t xml:space="preserve">Salário Educação </t>
  </si>
  <si>
    <t>SAT (Seguro Acidente de Trabalho)</t>
  </si>
  <si>
    <t>SESC ou SESI</t>
  </si>
  <si>
    <t xml:space="preserve">SENAI - SENAC </t>
  </si>
  <si>
    <t xml:space="preserve">SEBRAE </t>
  </si>
  <si>
    <t xml:space="preserve">INCRA </t>
  </si>
  <si>
    <t>H</t>
  </si>
  <si>
    <t xml:space="preserve">FGTS </t>
  </si>
  <si>
    <t>2.3</t>
  </si>
  <si>
    <t>Desconto legal sobre transporte</t>
  </si>
  <si>
    <t>Valor do Vale Transporte</t>
  </si>
  <si>
    <t>Aviso Prévio Indenizado</t>
  </si>
  <si>
    <t>C.1</t>
  </si>
  <si>
    <t>PIS</t>
  </si>
  <si>
    <t>C.2</t>
  </si>
  <si>
    <t>COFINS</t>
  </si>
  <si>
    <t>C.3</t>
  </si>
  <si>
    <t>ISS</t>
  </si>
  <si>
    <t>C.4</t>
  </si>
  <si>
    <t>COD PERFIL</t>
  </si>
  <si>
    <t>PERFIL</t>
  </si>
  <si>
    <t>ARQSOF-01</t>
  </si>
  <si>
    <t>Arquiteto de Software - Pleno</t>
  </si>
  <si>
    <t>ARQSOF-02</t>
  </si>
  <si>
    <t>Arquiteto de Software - Sênior</t>
  </si>
  <si>
    <t>ATQ-01</t>
  </si>
  <si>
    <t>Analista de Testes/Qualidade - Júnior</t>
  </si>
  <si>
    <t>ATQ-02</t>
  </si>
  <si>
    <t>Analista de Testes/Qualidade - Pleno</t>
  </si>
  <si>
    <t>ATQ-03</t>
  </si>
  <si>
    <t>Analista de Testes/Qualidade - Sênior</t>
  </si>
  <si>
    <t>DESENV-01</t>
  </si>
  <si>
    <t>Desenvolvedor de Software - Júnior</t>
  </si>
  <si>
    <t>DESENV-02</t>
  </si>
  <si>
    <t>Desenvolvedor de Software - Pleno</t>
  </si>
  <si>
    <t>DESENV-03</t>
  </si>
  <si>
    <t>Desenvolvedor de Software - Sênior</t>
  </si>
  <si>
    <t>ANR-01</t>
  </si>
  <si>
    <t>Analista de Negócios/Requisitos Júnior</t>
  </si>
  <si>
    <t>ANR-02</t>
  </si>
  <si>
    <t>Analista de Negócios/Requisitos Pleno</t>
  </si>
  <si>
    <t>ANR-03</t>
  </si>
  <si>
    <t>Analista de Negócios/Requisitos Sênior</t>
  </si>
  <si>
    <t>ABI-01</t>
  </si>
  <si>
    <t>Analista de BI Júnior</t>
  </si>
  <si>
    <t>ABI-02</t>
  </si>
  <si>
    <t>Analista de BI Pleno</t>
  </si>
  <si>
    <t>ABI-03</t>
  </si>
  <si>
    <t>Analista de BI Sênior</t>
  </si>
  <si>
    <t>ADADOS-02</t>
  </si>
  <si>
    <t>Administrador de Dados Pleno</t>
  </si>
  <si>
    <t>ADADOS-03</t>
  </si>
  <si>
    <t>Administrador de Dados Sênior</t>
  </si>
  <si>
    <t>LDESENV</t>
  </si>
  <si>
    <t>Líder Técnico de Desenvolvimento</t>
  </si>
  <si>
    <t>SCRUM</t>
  </si>
  <si>
    <t>Scrum Master</t>
  </si>
  <si>
    <t>GERPRO</t>
  </si>
  <si>
    <t>Gerente de projetos de tecnologia da informação</t>
  </si>
  <si>
    <t>AUX/UI-01</t>
  </si>
  <si>
    <t>Analista de UX/UI Pleno</t>
  </si>
  <si>
    <t>AUX/UI-02</t>
  </si>
  <si>
    <t>Analista de UX/UI Sênior</t>
  </si>
  <si>
    <t>Cientista de Dados Júnior</t>
  </si>
  <si>
    <t>Cientista de Dados Pleno</t>
  </si>
  <si>
    <t>Cientista de Dados Sênior</t>
  </si>
  <si>
    <t>Arquiteto de Dados Júnior</t>
  </si>
  <si>
    <t>Arquiteto de Dados Pleno</t>
  </si>
  <si>
    <t>Arquiteto de Dados Sênior</t>
  </si>
  <si>
    <t>IA-ENG-01</t>
  </si>
  <si>
    <t>Engenharia de IA Júnior</t>
  </si>
  <si>
    <t>IA-ENG-02</t>
  </si>
  <si>
    <t>Engenharia de IA Pleno</t>
  </si>
  <si>
    <t>IA-ENG-03</t>
  </si>
  <si>
    <t>Engenharia de IA Sênior</t>
  </si>
  <si>
    <t>METRICA-01</t>
  </si>
  <si>
    <t>Analista de Métricas - Júnior</t>
  </si>
  <si>
    <t>METRICA-02</t>
  </si>
  <si>
    <t>Analista de Métricas - Pleno</t>
  </si>
  <si>
    <t>METRICA-03</t>
  </si>
  <si>
    <t>Analista de Métricas - Sênior</t>
  </si>
  <si>
    <t>Salário</t>
  </si>
  <si>
    <t>Composição de custos</t>
  </si>
  <si>
    <t>MÓDULO 1 - COMPOSIÇÃO DA REMUNERAÇÃO</t>
  </si>
  <si>
    <t>Total da remuneração</t>
  </si>
  <si>
    <t>MÓDULO 2 - ENCARGOS E BENEFÍCIOS</t>
  </si>
  <si>
    <t>Total do 13º salário e adicional de férias</t>
  </si>
  <si>
    <t>Submódulo 2 - Encargos Previdenciários, FGTS e outras contribuições</t>
  </si>
  <si>
    <t>Total dos encargos previdenciários, FGTS e outras contribuições</t>
  </si>
  <si>
    <t>Submódulo 3 -  Benefícios Mensais e Diários</t>
  </si>
  <si>
    <t>Total de benefícios mensais e diários</t>
  </si>
  <si>
    <t>Total dos Encargos e Benefícios</t>
  </si>
  <si>
    <t>MÓDULO 3 - PROVISÃO PARA RESCISÃO</t>
  </si>
  <si>
    <t>Total da provisão para rescisão</t>
  </si>
  <si>
    <t>MÓDULO 4 - CUSTO DE REPOSIÇÃO DO PROFISSIONAL AUSENTE</t>
  </si>
  <si>
    <t>Total do custo de reposição do profissional ausente</t>
  </si>
  <si>
    <t>MÓDULO 5 - INSUMOS DIVERSOS</t>
  </si>
  <si>
    <t>Total Insumos Diversos</t>
  </si>
  <si>
    <t>MÓDULO 6 - CUSTOS INDIRETOS, LUCRO E TRIBUTOS</t>
  </si>
  <si>
    <t>Total dos custos indiretos e tributos</t>
  </si>
  <si>
    <t xml:space="preserve">QUADR-RESUMO DA COMPOSIÇÃO DE CUSTOS </t>
  </si>
  <si>
    <t>Mão-de-obra vinculada à execução contratual (valor por profissional)</t>
  </si>
  <si>
    <t>Subtotal (A+B+C+D)</t>
  </si>
  <si>
    <t>Valor mensal por profissional</t>
  </si>
  <si>
    <t>Itens de Custos (Descrição)</t>
  </si>
  <si>
    <t>Salário Base</t>
  </si>
  <si>
    <t>13º Salário</t>
  </si>
  <si>
    <t>INSS</t>
  </si>
  <si>
    <t>Vale-transporte</t>
  </si>
  <si>
    <t>Auxílio-alimentação</t>
  </si>
  <si>
    <t>QUADRO RESUMO - ENCARGOS E BENEFÍCIOS</t>
  </si>
  <si>
    <t>Submódulo 2.1 - 13º Salário, Férias (custo não renovável) e Adicional de Férias</t>
  </si>
  <si>
    <t>Submódulo 2.2 - Encargos Previdenciários, FGTS e outras contribuições</t>
  </si>
  <si>
    <t>Submódulo 2.3 -  Benefícios Mensais e Diários</t>
  </si>
  <si>
    <t>Incidência do FGTS sobre o Aviso Prévio Indenizado</t>
  </si>
  <si>
    <t>Multa do FGTS sobre o Aviso Prévio Indenizado</t>
  </si>
  <si>
    <t>Aviso Prévio Trabalhado</t>
  </si>
  <si>
    <t>Incidência do submódulo 2.2 sobre o Aviso Prévio Trabalhado</t>
  </si>
  <si>
    <t>Multa do FGTS sobre o Aviso Prévio Trabalhado</t>
  </si>
  <si>
    <t>Custos Indiretos (Despesas Operacionais e Administrativas)</t>
  </si>
  <si>
    <t>Lucro</t>
  </si>
  <si>
    <t>Tributos</t>
  </si>
  <si>
    <t>Módulo 1 - Composição Remuneração</t>
  </si>
  <si>
    <t>Módulo 2 - Encargos e Benefícios</t>
  </si>
  <si>
    <t>Módulo 3 - Provisão para Rescisão</t>
  </si>
  <si>
    <t>Módulo 4 - Custo de Reposição do Profissional Ausente</t>
  </si>
  <si>
    <t xml:space="preserve">Módulo 5 - Insumos Diversos </t>
  </si>
  <si>
    <t>Módulo 6 - Custos Indiretos, Tributos e Lucro</t>
  </si>
  <si>
    <t>Memória de cálculo</t>
  </si>
  <si>
    <t>Fundamento</t>
  </si>
  <si>
    <t>((1/12) x 100) ≅ 8,33%</t>
  </si>
  <si>
    <t>Art. 7º, VIII, CF/88. Decreto n. 57.155, de 3/11/1965</t>
  </si>
  <si>
    <t xml:space="preserve">Art. 7º, XVII, CF/88; </t>
  </si>
  <si>
    <t>Anexo II da IN RFB n. 971/09; art. 30 da Lei n° 8.036/90; art. 1°da Lei n° 8.154/90; art. 240 da Constituição Federal.</t>
  </si>
  <si>
    <t>Anexo II da IN RFB n. 971/09; Decreto n.º 2.318/86</t>
  </si>
  <si>
    <t>Anexo II da IN RFB n. 971/09; Lei n.º 7.787/89; DL n.º 1.146/70; Lei Complementar nº 11/71.</t>
  </si>
  <si>
    <t>Anexo II da IN RFB n. 971/09; art. 3°, inciso I do Decreto n° 87.043/1982; art. 15 – Lei nº 9.424/96; art. 1º § 1º - Decreto Nº 6.003/2006; art. 212 § 5º da Constituição Federal; Súmula Nº 732 do STF.</t>
  </si>
  <si>
    <t>Art. 15, Lei nº 8.036/90 e Art. 7º, III,</t>
  </si>
  <si>
    <t>Anexo V do Regulamento da Previdência Social – RPS (Decreto n. 3.048/1999) e regras de enquadramento dispostas na Instrução Normativa RFB n. 971/2009 e/ou legislação superveniente. Súmula 351 do STJ.</t>
  </si>
  <si>
    <t>Anexo II da IN RFB n. 971/09. Art. 8º, Lei n.º 8.029/90 e Lei n.º 8154/90</t>
  </si>
  <si>
    <t>Vale-Transporte</t>
  </si>
  <si>
    <t>Artigo 4º, § único, da Lei nº 7.418/85 e art. 9º do Decreto nº 95.247/87.</t>
  </si>
  <si>
    <t>Auxílio-Alimentação</t>
  </si>
  <si>
    <t>Artigo 458, §§ 2º e 3º, da CLT, Lei nº 6.321/76, Decreto nº 5/91 e CCT.</t>
  </si>
  <si>
    <t>R$</t>
  </si>
  <si>
    <t>VT = Valor Unitário x 2 passes x 22 dias</t>
  </si>
  <si>
    <t>Desconto = % sobre o Salário Base</t>
  </si>
  <si>
    <t>Se (VT - Desconto)&gt;0, então: Valor do Vale Transporte = VT - Desconto</t>
  </si>
  <si>
    <t>Percentual de Desconto</t>
  </si>
  <si>
    <t>Assistência Médica</t>
  </si>
  <si>
    <t>((0,05 x (1/12) x 100) ≅ 0,42%</t>
  </si>
  <si>
    <t>Art. 7º, XXI, CF/88. Art. 477, 487 e 491 da CLT. Lei n. 12.506/2011.</t>
  </si>
  <si>
    <t>((0,08 x 0,0042) x 100) ≅ 0,03%</t>
  </si>
  <si>
    <t>Súmula 305 TST.</t>
  </si>
  <si>
    <t>0,08 x 0,4 x 0,9 x [1 + 1/12 + 1/12 + (1/3 x 1/12)] ≅ 3,44%</t>
  </si>
  <si>
    <t>Art. 18 da Lei 8.036/90. Art. 12 da Lei 13.932/2019. Art. 5º, inciso III, da IN STJG/GDG n. 14/2020.</t>
  </si>
  <si>
    <t xml:space="preserve">Art. 7º, XXI, CF/88, 477,487 e 491 CLT. Acórdãos n. 1904/2007-TCU-Plenário e n. 3006/2010-TCU-Plenário </t>
  </si>
  <si>
    <t>Incidência do submódulo 2.2 sobre o Aviso Prévio trabalhado</t>
  </si>
  <si>
    <t xml:space="preserve">Acórdãos n. 1904/2007-TCU-Plenário e n. 3006/2010-TCU-Plenário </t>
  </si>
  <si>
    <t xml:space="preserve">Art. 12 da Lei 13.932/2019. Acórdãos n. 1904/2007-TCU-Plenário e n. 3006/2010-TCU-Plenário </t>
  </si>
  <si>
    <t>A+B+C+D+E+F</t>
  </si>
  <si>
    <t>{[(7/30) + (7/30 x 0,1 x 8/12)] / 20}  x 100) ≅  1,24%</t>
  </si>
  <si>
    <t>((0,3680 x 0,0124) x 100) ≅  0,46%</t>
  </si>
  <si>
    <t>Desconto do Auxílio-alimentação</t>
  </si>
  <si>
    <t>Valor do Auxílio-alimentação</t>
  </si>
  <si>
    <t>Outros tributos - CPRB (Lei 12.546/11 alterada pela 13.670/18)</t>
  </si>
  <si>
    <t>Submódulo 2.1 - 13º Salário. Férias e Adicional de Férias</t>
  </si>
  <si>
    <t>Férias e Adicional de Férias</t>
  </si>
  <si>
    <t>[(1/3) x (1/12)] + [1/20] x 100) ≅ 7,78%</t>
  </si>
  <si>
    <t>Fator-K</t>
  </si>
  <si>
    <t>Multa do FGTS sobre Aviso Prévio Trabalhado</t>
  </si>
  <si>
    <t>((0,0124 x 0,08) x 0,4 x 100) ≅  0,04%</t>
  </si>
  <si>
    <t>Submódulo 1 - 13º Salário, Férias e Adicional de Férias</t>
  </si>
  <si>
    <t>Total do 13º salário, Férias e adicional de férias</t>
  </si>
  <si>
    <t>FATOR-K</t>
  </si>
  <si>
    <t>CDADOS-01</t>
  </si>
  <si>
    <t>CDADOS-02</t>
  </si>
  <si>
    <t>CDADOS-03</t>
  </si>
  <si>
    <t>ARQDADOS-01</t>
  </si>
  <si>
    <t>ARQDADOS-02</t>
  </si>
  <si>
    <t>ARQDADOS-03</t>
  </si>
  <si>
    <t>Art. 9º-A. da Lei nº 12.546/2011 (incluído pela Lei nº 14.973/2024)</t>
  </si>
  <si>
    <t>Submódulo 2.3 - Benefícios Mensais e Diários</t>
  </si>
  <si>
    <t>Aux-Ali = Valor Unitário x 22 dias</t>
  </si>
  <si>
    <t>Valores extraido do MANUAL DE PREENCHIMENTO DO MODELO DE PLANILHAS DE CUSTOS E DE FORMAÇÃO DE PREÇOS do SUPERIOR TRIBUNAL DE JUSTIÇA - STJ</t>
  </si>
  <si>
    <t>(Módudo1 + Módulo2 + Módulo3 + Módulo4) x 5%</t>
  </si>
  <si>
    <t>(Módudo1 + Módulo2 + Módulo3 + Módulo4 + Custos indiretos) x 10%</t>
  </si>
  <si>
    <t>C% (em percentual) = C1 + C2 + C3 + C4</t>
  </si>
  <si>
    <t>A+B+C</t>
  </si>
  <si>
    <t>Os tributos (ISS, COFINS e PIS) foram definidos utilizando o regime de tributação de Lucro Real (Incidência cumulativa de PIS/COFINS)</t>
  </si>
  <si>
    <t>Até R$ 2.540,10</t>
  </si>
  <si>
    <t>De R$ 2.540,11 a R$ 4.298,65</t>
  </si>
  <si>
    <t>De R$ 4.298,66 a R$ 6.252,56</t>
  </si>
  <si>
    <t>De R$ 6.252,57 a R$ 7.815,73</t>
  </si>
  <si>
    <t>De R$ 7.815,74 a R$ 9.574,29</t>
  </si>
  <si>
    <t xml:space="preserve">Acima de R$ 9.574,30 </t>
  </si>
  <si>
    <t>CONVENÇÃO COLETIVA DE TRABALHO 2025/2026 - NÚMERO DE REGISTRO NO MTE: DF000717/2025 (https://sindpd-df.org.br/wp-content/uploads/2025/10/CONVENCAO-COLETIVA-DE-TRABALHO-2025-2026.pdf)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</si>
</sst>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[$R$-416]\ * #,##0.00_-;\-[$R$-416]\ * #,##0.00_-;_-[$R$-416]\ * &quot;-&quot;??_-;_-@_-"/>
    <numFmt numFmtId="165" formatCode="_(&quot;R$ &quot;* #,##0.00_);_(&quot;R$ &quot;* \(#,##0.00\);_(&quot;R$ &quot;* &quot;-&quot;??_);_(@_)"/>
    <numFmt numFmtId="166" formatCode="_(* #,##0.00_);_(* \(#,##0.00\);_(* &quot;-&quot;??_);_(@_)"/>
    <numFmt numFmtId="167" formatCode="#,##0.0000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9"/>
      <color theme="0"/>
      <name val="Arial"/>
      <family val="2"/>
    </font>
    <font>
      <b/>
      <sz val="9"/>
      <color indexed="8"/>
      <name val="Arial"/>
      <family val="2"/>
    </font>
    <font>
      <sz val="11"/>
      <color indexed="8"/>
      <name val="Calibri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color rgb="FFC00000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9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1" fillId="0" borderId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3" fillId="0" borderId="0"/>
  </cellStyleXfs>
  <cellXfs count="200">
    <xf numFmtId="0" fontId="0" fillId="0" borderId="0" xfId="0"/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5" fillId="2" borderId="1" xfId="0" applyFont="1" applyFill="1" applyBorder="1" applyAlignment="1" applyProtection="1">
      <alignment horizontal="left" vertical="center" wrapText="1"/>
      <protection hidden="1"/>
    </xf>
    <xf numFmtId="9" fontId="5" fillId="2" borderId="1" xfId="11" applyFont="1" applyFill="1" applyBorder="1" applyAlignment="1" applyProtection="1">
      <alignment horizontal="center" vertical="center" wrapText="1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vertical="center"/>
      <protection hidden="1"/>
    </xf>
    <xf numFmtId="9" fontId="7" fillId="0" borderId="1" xfId="11" applyFont="1" applyBorder="1" applyAlignment="1" applyProtection="1">
      <alignment horizontal="center" vertical="center"/>
      <protection hidden="1"/>
    </xf>
    <xf numFmtId="4" fontId="7" fillId="0" borderId="1" xfId="12" applyNumberFormat="1" applyFont="1" applyBorder="1" applyAlignment="1" applyProtection="1">
      <alignment vertical="center"/>
      <protection hidden="1"/>
    </xf>
    <xf numFmtId="4" fontId="8" fillId="0" borderId="1" xfId="12" applyNumberFormat="1" applyFont="1" applyBorder="1" applyAlignment="1" applyProtection="1">
      <alignment vertical="center"/>
      <protection hidden="1"/>
    </xf>
    <xf numFmtId="0" fontId="5" fillId="0" borderId="2" xfId="0" applyFont="1" applyBorder="1" applyAlignment="1" applyProtection="1">
      <alignment vertical="center"/>
      <protection hidden="1"/>
    </xf>
    <xf numFmtId="0" fontId="5" fillId="0" borderId="3" xfId="0" applyFont="1" applyBorder="1" applyAlignment="1" applyProtection="1">
      <alignment vertical="center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4" fontId="5" fillId="0" borderId="1" xfId="12" applyNumberFormat="1" applyFont="1" applyBorder="1" applyAlignment="1" applyProtection="1">
      <alignment vertical="center"/>
      <protection hidden="1"/>
    </xf>
    <xf numFmtId="0" fontId="7" fillId="0" borderId="10" xfId="0" applyFont="1" applyBorder="1" applyAlignment="1" applyProtection="1">
      <alignment horizontal="left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11" xfId="0" applyFont="1" applyBorder="1" applyAlignment="1" applyProtection="1">
      <alignment vertical="center"/>
      <protection hidden="1"/>
    </xf>
    <xf numFmtId="0" fontId="5" fillId="2" borderId="1" xfId="0" applyFont="1" applyFill="1" applyBorder="1" applyAlignment="1" applyProtection="1">
      <alignment horizontal="center" vertical="center"/>
      <protection hidden="1"/>
    </xf>
    <xf numFmtId="9" fontId="5" fillId="2" borderId="5" xfId="11" applyFont="1" applyFill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 vertical="center"/>
      <protection hidden="1"/>
    </xf>
    <xf numFmtId="0" fontId="7" fillId="2" borderId="2" xfId="0" applyFont="1" applyFill="1" applyBorder="1" applyAlignment="1" applyProtection="1">
      <alignment vertical="center"/>
      <protection hidden="1"/>
    </xf>
    <xf numFmtId="10" fontId="7" fillId="2" borderId="1" xfId="14" applyNumberFormat="1" applyFont="1" applyFill="1" applyBorder="1" applyAlignment="1" applyProtection="1">
      <alignment horizontal="center" vertical="center"/>
      <protection hidden="1"/>
    </xf>
    <xf numFmtId="4" fontId="8" fillId="2" borderId="4" xfId="12" applyNumberFormat="1" applyFont="1" applyFill="1" applyBorder="1" applyAlignment="1" applyProtection="1">
      <alignment vertical="center"/>
      <protection hidden="1"/>
    </xf>
    <xf numFmtId="10" fontId="9" fillId="2" borderId="1" xfId="14" applyNumberFormat="1" applyFont="1" applyFill="1" applyBorder="1" applyAlignment="1" applyProtection="1">
      <alignment horizontal="center" vertical="center"/>
      <protection hidden="1"/>
    </xf>
    <xf numFmtId="10" fontId="8" fillId="0" borderId="0" xfId="11" applyNumberFormat="1" applyFont="1" applyBorder="1" applyAlignment="1" applyProtection="1">
      <alignment horizontal="center" vertical="center"/>
      <protection hidden="1"/>
    </xf>
    <xf numFmtId="0" fontId="5" fillId="2" borderId="5" xfId="0" applyFont="1" applyFill="1" applyBorder="1" applyAlignment="1" applyProtection="1">
      <alignment horizontal="center" vertical="center"/>
      <protection hidden="1"/>
    </xf>
    <xf numFmtId="0" fontId="5" fillId="2" borderId="2" xfId="0" applyFont="1" applyFill="1" applyBorder="1" applyAlignment="1" applyProtection="1">
      <alignment horizontal="left" vertical="center"/>
      <protection hidden="1"/>
    </xf>
    <xf numFmtId="10" fontId="5" fillId="2" borderId="1" xfId="11" applyNumberFormat="1" applyFont="1" applyFill="1" applyBorder="1" applyAlignment="1" applyProtection="1">
      <alignment horizontal="center" vertical="center"/>
      <protection hidden="1"/>
    </xf>
    <xf numFmtId="4" fontId="5" fillId="2" borderId="4" xfId="12" applyNumberFormat="1" applyFont="1" applyFill="1" applyBorder="1" applyAlignment="1" applyProtection="1">
      <alignment vertical="center"/>
      <protection hidden="1"/>
    </xf>
    <xf numFmtId="9" fontId="8" fillId="0" borderId="0" xfId="11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vertical="center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5" fillId="2" borderId="2" xfId="0" applyFont="1" applyFill="1" applyBorder="1" applyAlignment="1" applyProtection="1">
      <alignment vertical="center"/>
      <protection hidden="1"/>
    </xf>
    <xf numFmtId="10" fontId="5" fillId="2" borderId="4" xfId="11" applyNumberFormat="1" applyFont="1" applyFill="1" applyBorder="1" applyAlignment="1" applyProtection="1">
      <alignment horizontal="center" vertical="center"/>
      <protection hidden="1"/>
    </xf>
    <xf numFmtId="10" fontId="8" fillId="0" borderId="4" xfId="11" applyNumberFormat="1" applyFont="1" applyBorder="1" applyAlignment="1" applyProtection="1">
      <alignment horizontal="center" vertical="center"/>
      <protection hidden="1"/>
    </xf>
    <xf numFmtId="10" fontId="5" fillId="0" borderId="4" xfId="11" applyNumberFormat="1" applyFont="1" applyBorder="1" applyAlignment="1" applyProtection="1">
      <alignment horizontal="center" vertical="center"/>
      <protection hidden="1"/>
    </xf>
    <xf numFmtId="10" fontId="5" fillId="2" borderId="5" xfId="11" applyNumberFormat="1" applyFont="1" applyFill="1" applyBorder="1" applyAlignment="1" applyProtection="1">
      <alignment horizontal="center" vertical="center"/>
      <protection hidden="1"/>
    </xf>
    <xf numFmtId="10" fontId="7" fillId="0" borderId="1" xfId="14" applyNumberFormat="1" applyFont="1" applyBorder="1" applyAlignment="1" applyProtection="1">
      <alignment horizontal="center" vertical="center"/>
      <protection hidden="1"/>
    </xf>
    <xf numFmtId="10" fontId="9" fillId="0" borderId="7" xfId="11" applyNumberFormat="1" applyFont="1" applyBorder="1" applyAlignment="1" applyProtection="1">
      <alignment horizontal="center" vertical="center"/>
      <protection hidden="1"/>
    </xf>
    <xf numFmtId="4" fontId="9" fillId="0" borderId="1" xfId="12" applyNumberFormat="1" applyFont="1" applyBorder="1" applyAlignment="1" applyProtection="1">
      <alignment vertical="center"/>
      <protection hidden="1"/>
    </xf>
    <xf numFmtId="10" fontId="7" fillId="0" borderId="0" xfId="11" applyNumberFormat="1" applyFont="1" applyBorder="1" applyAlignment="1" applyProtection="1">
      <alignment horizontal="center" vertical="center"/>
      <protection hidden="1"/>
    </xf>
    <xf numFmtId="10" fontId="9" fillId="0" borderId="1" xfId="11" applyNumberFormat="1" applyFont="1" applyBorder="1" applyAlignment="1" applyProtection="1">
      <alignment horizontal="center" vertical="center"/>
      <protection hidden="1"/>
    </xf>
    <xf numFmtId="4" fontId="5" fillId="0" borderId="1" xfId="12" applyNumberFormat="1" applyFont="1" applyBorder="1" applyAlignment="1" applyProtection="1">
      <alignment horizontal="right" vertical="center"/>
      <protection hidden="1"/>
    </xf>
    <xf numFmtId="0" fontId="5" fillId="2" borderId="2" xfId="0" applyFont="1" applyFill="1" applyBorder="1" applyAlignment="1" applyProtection="1">
      <alignment vertical="center" wrapText="1"/>
      <protection hidden="1"/>
    </xf>
    <xf numFmtId="0" fontId="5" fillId="2" borderId="4" xfId="0" applyFont="1" applyFill="1" applyBorder="1" applyAlignment="1" applyProtection="1">
      <alignment vertical="center" wrapText="1"/>
      <protection hidden="1"/>
    </xf>
    <xf numFmtId="0" fontId="5" fillId="2" borderId="4" xfId="0" applyFont="1" applyFill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4" fontId="5" fillId="0" borderId="4" xfId="12" applyNumberFormat="1" applyFont="1" applyBorder="1" applyAlignment="1" applyProtection="1">
      <alignment vertical="center"/>
      <protection hidden="1"/>
    </xf>
    <xf numFmtId="10" fontId="7" fillId="0" borderId="0" xfId="0" applyNumberFormat="1" applyFont="1" applyAlignment="1" applyProtection="1">
      <alignment horizontal="center" vertical="center"/>
      <protection hidden="1"/>
    </xf>
    <xf numFmtId="10" fontId="5" fillId="2" borderId="1" xfId="0" applyNumberFormat="1" applyFont="1" applyFill="1" applyBorder="1" applyAlignment="1" applyProtection="1">
      <alignment horizontal="center" vertical="center"/>
      <protection hidden="1"/>
    </xf>
    <xf numFmtId="0" fontId="9" fillId="0" borderId="1" xfId="0" applyFont="1" applyBorder="1" applyAlignment="1" applyProtection="1">
      <alignment horizontal="center" vertical="center"/>
      <protection hidden="1"/>
    </xf>
    <xf numFmtId="0" fontId="9" fillId="0" borderId="1" xfId="0" applyFont="1" applyBorder="1" applyAlignment="1" applyProtection="1">
      <alignment vertical="center"/>
      <protection hidden="1"/>
    </xf>
    <xf numFmtId="10" fontId="9" fillId="0" borderId="1" xfId="14" applyNumberFormat="1" applyFont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vertical="center"/>
      <protection hidden="1"/>
    </xf>
    <xf numFmtId="10" fontId="5" fillId="0" borderId="1" xfId="11" applyNumberFormat="1" applyFont="1" applyBorder="1" applyAlignment="1" applyProtection="1">
      <alignment horizontal="center" vertical="center"/>
      <protection hidden="1"/>
    </xf>
    <xf numFmtId="0" fontId="5" fillId="2" borderId="3" xfId="0" applyFont="1" applyFill="1" applyBorder="1" applyAlignment="1" applyProtection="1">
      <alignment vertical="center"/>
      <protection hidden="1"/>
    </xf>
    <xf numFmtId="0" fontId="5" fillId="2" borderId="3" xfId="0" applyFont="1" applyFill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left" vertical="center"/>
      <protection hidden="1"/>
    </xf>
    <xf numFmtId="4" fontId="5" fillId="0" borderId="1" xfId="0" applyNumberFormat="1" applyFont="1" applyBorder="1" applyAlignment="1" applyProtection="1">
      <alignment vertical="center"/>
      <protection hidden="1"/>
    </xf>
    <xf numFmtId="0" fontId="7" fillId="2" borderId="2" xfId="0" applyFont="1" applyFill="1" applyBorder="1" applyAlignment="1" applyProtection="1">
      <alignment vertical="center" wrapText="1"/>
      <protection hidden="1"/>
    </xf>
    <xf numFmtId="0" fontId="7" fillId="2" borderId="2" xfId="0" applyFont="1" applyFill="1" applyBorder="1" applyAlignment="1" applyProtection="1">
      <alignment vertical="center" wrapText="1"/>
      <protection locked="0"/>
    </xf>
    <xf numFmtId="9" fontId="10" fillId="4" borderId="1" xfId="11" applyFont="1" applyFill="1" applyBorder="1" applyAlignment="1" applyProtection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/>
    <xf numFmtId="10" fontId="11" fillId="2" borderId="1" xfId="14" applyNumberFormat="1" applyFont="1" applyFill="1" applyBorder="1" applyAlignment="1">
      <alignment horizontal="center"/>
    </xf>
    <xf numFmtId="10" fontId="10" fillId="0" borderId="1" xfId="11" applyNumberFormat="1" applyFont="1" applyBorder="1" applyAlignment="1" applyProtection="1">
      <alignment horizontal="center"/>
    </xf>
    <xf numFmtId="0" fontId="12" fillId="2" borderId="1" xfId="0" applyFont="1" applyFill="1" applyBorder="1" applyAlignment="1" applyProtection="1">
      <alignment horizontal="center" vertical="center"/>
      <protection hidden="1"/>
    </xf>
    <xf numFmtId="0" fontId="12" fillId="2" borderId="1" xfId="0" applyFont="1" applyFill="1" applyBorder="1" applyAlignment="1" applyProtection="1">
      <alignment horizontal="left" vertical="center" wrapText="1"/>
      <protection hidden="1"/>
    </xf>
    <xf numFmtId="0" fontId="12" fillId="0" borderId="1" xfId="0" applyFont="1" applyBorder="1" applyAlignment="1" applyProtection="1">
      <alignment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1" fillId="2" borderId="1" xfId="0" applyFont="1" applyFill="1" applyBorder="1" applyAlignment="1" applyProtection="1">
      <alignment horizontal="center" vertical="center"/>
      <protection hidden="1"/>
    </xf>
    <xf numFmtId="0" fontId="10" fillId="0" borderId="1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11" fillId="0" borderId="0" xfId="0" applyFont="1" applyAlignment="1" applyProtection="1">
      <alignment vertical="center" wrapText="1"/>
      <protection hidden="1"/>
    </xf>
    <xf numFmtId="0" fontId="12" fillId="0" borderId="1" xfId="0" applyFont="1" applyBorder="1" applyAlignment="1" applyProtection="1">
      <alignment horizontal="center" vertical="center"/>
      <protection hidden="1"/>
    </xf>
    <xf numFmtId="167" fontId="14" fillId="0" borderId="0" xfId="1" applyNumberFormat="1" applyFont="1" applyFill="1" applyBorder="1" applyAlignment="1" applyProtection="1">
      <alignment horizontal="center" vertical="center"/>
      <protection locked="0"/>
    </xf>
    <xf numFmtId="10" fontId="12" fillId="2" borderId="1" xfId="11" applyNumberFormat="1" applyFont="1" applyFill="1" applyBorder="1" applyAlignment="1" applyProtection="1">
      <alignment horizontal="center" vertical="center"/>
      <protection hidden="1"/>
    </xf>
    <xf numFmtId="0" fontId="10" fillId="4" borderId="2" xfId="0" applyFont="1" applyFill="1" applyBorder="1" applyAlignment="1">
      <alignment vertical="center"/>
    </xf>
    <xf numFmtId="10" fontId="11" fillId="2" borderId="1" xfId="14" applyNumberFormat="1" applyFont="1" applyFill="1" applyBorder="1" applyAlignment="1" applyProtection="1">
      <alignment horizontal="center" vertical="center"/>
      <protection locked="0" hidden="1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/>
    </xf>
    <xf numFmtId="0" fontId="15" fillId="0" borderId="0" xfId="0" applyFont="1"/>
    <xf numFmtId="0" fontId="15" fillId="0" borderId="0" xfId="0" applyFont="1" applyAlignment="1" applyProtection="1">
      <alignment vertical="center"/>
      <protection hidden="1"/>
    </xf>
    <xf numFmtId="0" fontId="15" fillId="0" borderId="1" xfId="0" applyFont="1" applyBorder="1"/>
    <xf numFmtId="10" fontId="15" fillId="0" borderId="1" xfId="3" applyNumberFormat="1" applyFont="1" applyBorder="1" applyAlignment="1">
      <alignment horizontal="center"/>
    </xf>
    <xf numFmtId="0" fontId="9" fillId="0" borderId="2" xfId="0" applyFont="1" applyBorder="1" applyAlignment="1" applyProtection="1">
      <alignment vertical="center"/>
      <protection hidden="1"/>
    </xf>
    <xf numFmtId="0" fontId="9" fillId="0" borderId="4" xfId="0" applyFont="1" applyBorder="1" applyAlignment="1" applyProtection="1">
      <alignment horizontal="center" vertical="center"/>
      <protection hidden="1"/>
    </xf>
    <xf numFmtId="10" fontId="9" fillId="0" borderId="4" xfId="3" applyNumberFormat="1" applyFont="1" applyBorder="1" applyAlignment="1" applyProtection="1">
      <alignment horizontal="center" vertical="center"/>
      <protection hidden="1"/>
    </xf>
    <xf numFmtId="10" fontId="10" fillId="4" borderId="1" xfId="11" applyNumberFormat="1" applyFont="1" applyFill="1" applyBorder="1" applyAlignment="1" applyProtection="1">
      <alignment horizontal="center" vertical="center"/>
    </xf>
    <xf numFmtId="0" fontId="11" fillId="0" borderId="1" xfId="0" applyFont="1" applyBorder="1" applyAlignment="1" applyProtection="1">
      <alignment horizontal="center" vertical="center"/>
      <protection hidden="1"/>
    </xf>
    <xf numFmtId="0" fontId="11" fillId="0" borderId="1" xfId="0" applyFont="1" applyBorder="1" applyAlignment="1" applyProtection="1">
      <alignment vertical="center"/>
      <protection hidden="1"/>
    </xf>
    <xf numFmtId="10" fontId="11" fillId="0" borderId="1" xfId="14" applyNumberFormat="1" applyFont="1" applyBorder="1" applyAlignment="1" applyProtection="1">
      <alignment horizontal="center" vertical="center"/>
      <protection hidden="1"/>
    </xf>
    <xf numFmtId="0" fontId="11" fillId="2" borderId="1" xfId="0" applyFont="1" applyFill="1" applyBorder="1" applyAlignment="1" applyProtection="1">
      <alignment vertical="center"/>
      <protection hidden="1"/>
    </xf>
    <xf numFmtId="10" fontId="11" fillId="2" borderId="1" xfId="14" applyNumberFormat="1" applyFont="1" applyFill="1" applyBorder="1" applyAlignment="1" applyProtection="1">
      <alignment horizontal="center" vertical="center"/>
      <protection hidden="1"/>
    </xf>
    <xf numFmtId="0" fontId="10" fillId="0" borderId="1" xfId="0" applyFont="1" applyBorder="1" applyAlignment="1" applyProtection="1">
      <alignment vertical="center"/>
      <protection hidden="1"/>
    </xf>
    <xf numFmtId="10" fontId="10" fillId="0" borderId="1" xfId="11" applyNumberFormat="1" applyFont="1" applyFill="1" applyBorder="1" applyAlignment="1" applyProtection="1">
      <alignment horizontal="center"/>
      <protection hidden="1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/>
    <xf numFmtId="0" fontId="10" fillId="0" borderId="0" xfId="0" applyFont="1" applyAlignment="1">
      <alignment horizontal="center" vertical="center"/>
    </xf>
    <xf numFmtId="0" fontId="11" fillId="0" borderId="0" xfId="0" applyFont="1" applyAlignment="1" applyProtection="1">
      <alignment horizontal="left" vertical="center"/>
      <protection hidden="1"/>
    </xf>
    <xf numFmtId="10" fontId="7" fillId="0" borderId="1" xfId="3" applyNumberFormat="1" applyFont="1" applyBorder="1" applyAlignment="1" applyProtection="1">
      <alignment horizontal="center" vertical="center"/>
      <protection hidden="1"/>
    </xf>
    <xf numFmtId="10" fontId="15" fillId="0" borderId="0" xfId="0" applyNumberFormat="1" applyFont="1"/>
    <xf numFmtId="0" fontId="7" fillId="0" borderId="1" xfId="0" applyFont="1" applyBorder="1" applyAlignment="1" applyProtection="1">
      <alignment vertical="center"/>
      <protection locked="0" hidden="1"/>
    </xf>
    <xf numFmtId="0" fontId="17" fillId="0" borderId="0" xfId="0" applyFont="1"/>
    <xf numFmtId="0" fontId="16" fillId="0" borderId="1" xfId="0" applyFont="1" applyBorder="1" applyAlignment="1">
      <alignment horizontal="center"/>
    </xf>
    <xf numFmtId="2" fontId="16" fillId="0" borderId="1" xfId="0" applyNumberFormat="1" applyFont="1" applyBorder="1"/>
    <xf numFmtId="0" fontId="17" fillId="2" borderId="0" xfId="0" applyFont="1" applyFill="1"/>
    <xf numFmtId="2" fontId="17" fillId="0" borderId="0" xfId="0" applyNumberFormat="1" applyFont="1"/>
    <xf numFmtId="0" fontId="10" fillId="4" borderId="1" xfId="0" applyFont="1" applyFill="1" applyBorder="1" applyAlignment="1" applyProtection="1">
      <alignment vertical="center" wrapText="1"/>
      <protection hidden="1"/>
    </xf>
    <xf numFmtId="0" fontId="10" fillId="2" borderId="1" xfId="0" applyFont="1" applyFill="1" applyBorder="1" applyAlignment="1" applyProtection="1">
      <alignment horizontal="center" vertical="center"/>
      <protection hidden="1"/>
    </xf>
    <xf numFmtId="0" fontId="10" fillId="2" borderId="1" xfId="0" applyFont="1" applyFill="1" applyBorder="1" applyAlignment="1" applyProtection="1">
      <alignment horizontal="left" vertical="center" wrapText="1"/>
      <protection hidden="1"/>
    </xf>
    <xf numFmtId="10" fontId="10" fillId="2" borderId="1" xfId="0" applyNumberFormat="1" applyFont="1" applyFill="1" applyBorder="1" applyAlignment="1" applyProtection="1">
      <alignment horizontal="center" vertical="center"/>
      <protection hidden="1"/>
    </xf>
    <xf numFmtId="10" fontId="10" fillId="0" borderId="1" xfId="14" applyNumberFormat="1" applyFont="1" applyBorder="1" applyAlignment="1" applyProtection="1">
      <alignment horizontal="center" vertical="center"/>
      <protection locked="0" hidden="1"/>
    </xf>
    <xf numFmtId="10" fontId="10" fillId="6" borderId="1" xfId="11" applyNumberFormat="1" applyFont="1" applyFill="1" applyBorder="1" applyAlignment="1" applyProtection="1">
      <alignment horizontal="center" vertical="center"/>
      <protection hidden="1"/>
    </xf>
    <xf numFmtId="10" fontId="11" fillId="2" borderId="1" xfId="11" applyNumberFormat="1" applyFont="1" applyFill="1" applyBorder="1" applyAlignment="1" applyProtection="1">
      <alignment horizontal="center" vertical="center"/>
      <protection hidden="1"/>
    </xf>
    <xf numFmtId="10" fontId="11" fillId="6" borderId="1" xfId="11" applyNumberFormat="1" applyFont="1" applyFill="1" applyBorder="1" applyAlignment="1" applyProtection="1">
      <alignment horizontal="center" vertical="center"/>
      <protection locked="0" hidden="1"/>
    </xf>
    <xf numFmtId="0" fontId="11" fillId="0" borderId="1" xfId="0" applyFont="1" applyBorder="1" applyAlignment="1" applyProtection="1">
      <alignment vertical="center"/>
      <protection locked="0" hidden="1"/>
    </xf>
    <xf numFmtId="10" fontId="10" fillId="0" borderId="1" xfId="11" applyNumberFormat="1" applyFont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 wrapText="1"/>
      <protection hidden="1"/>
    </xf>
    <xf numFmtId="0" fontId="2" fillId="0" borderId="18" xfId="0" applyFont="1" applyBorder="1" applyAlignment="1">
      <alignment horizontal="center" vertical="top"/>
    </xf>
    <xf numFmtId="0" fontId="2" fillId="0" borderId="19" xfId="0" applyFont="1" applyBorder="1" applyAlignment="1">
      <alignment horizontal="center" vertical="top"/>
    </xf>
    <xf numFmtId="0" fontId="2" fillId="0" borderId="20" xfId="0" applyFont="1" applyBorder="1" applyAlignment="1">
      <alignment horizontal="center" vertical="top"/>
    </xf>
    <xf numFmtId="44" fontId="0" fillId="0" borderId="1" xfId="2" applyFont="1" applyBorder="1"/>
    <xf numFmtId="44" fontId="0" fillId="0" borderId="22" xfId="2" applyFont="1" applyBorder="1"/>
    <xf numFmtId="44" fontId="0" fillId="0" borderId="27" xfId="2" applyFont="1" applyBorder="1"/>
    <xf numFmtId="0" fontId="2" fillId="0" borderId="0" xfId="0" applyFont="1" applyAlignment="1">
      <alignment horizontal="center" vertical="center"/>
    </xf>
    <xf numFmtId="0" fontId="0" fillId="0" borderId="21" xfId="0" applyBorder="1"/>
    <xf numFmtId="0" fontId="0" fillId="0" borderId="22" xfId="0" applyBorder="1"/>
    <xf numFmtId="2" fontId="0" fillId="0" borderId="23" xfId="0" applyNumberFormat="1" applyBorder="1" applyAlignment="1">
      <alignment horizontal="center"/>
    </xf>
    <xf numFmtId="0" fontId="0" fillId="0" borderId="24" xfId="0" applyBorder="1"/>
    <xf numFmtId="0" fontId="0" fillId="0" borderId="1" xfId="0" applyBorder="1"/>
    <xf numFmtId="2" fontId="0" fillId="0" borderId="25" xfId="0" applyNumberFormat="1" applyBorder="1" applyAlignment="1">
      <alignment horizontal="center"/>
    </xf>
    <xf numFmtId="0" fontId="0" fillId="0" borderId="26" xfId="0" applyBorder="1"/>
    <xf numFmtId="0" fontId="0" fillId="0" borderId="27" xfId="0" applyBorder="1"/>
    <xf numFmtId="2" fontId="0" fillId="0" borderId="28" xfId="0" applyNumberFormat="1" applyBorder="1" applyAlignment="1">
      <alignment horizontal="center"/>
    </xf>
    <xf numFmtId="0" fontId="10" fillId="4" borderId="1" xfId="0" applyFont="1" applyFill="1" applyBorder="1" applyAlignment="1">
      <alignment horizontal="center" vertical="center"/>
    </xf>
    <xf numFmtId="0" fontId="11" fillId="0" borderId="1" xfId="0" applyFont="1" applyBorder="1"/>
    <xf numFmtId="0" fontId="11" fillId="2" borderId="1" xfId="0" applyFont="1" applyFill="1" applyBorder="1" applyAlignment="1" applyProtection="1">
      <alignment vertical="center" wrapText="1"/>
      <protection hidden="1"/>
    </xf>
    <xf numFmtId="0" fontId="13" fillId="0" borderId="1" xfId="0" applyFont="1" applyBorder="1" applyAlignment="1" applyProtection="1">
      <alignment vertical="center" wrapText="1"/>
      <protection hidden="1"/>
    </xf>
    <xf numFmtId="0" fontId="11" fillId="2" borderId="1" xfId="0" applyFont="1" applyFill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hidden="1"/>
    </xf>
    <xf numFmtId="0" fontId="11" fillId="2" borderId="2" xfId="0" applyFont="1" applyFill="1" applyBorder="1" applyAlignment="1" applyProtection="1">
      <alignment horizontal="center" vertical="center"/>
      <protection hidden="1"/>
    </xf>
    <xf numFmtId="0" fontId="10" fillId="4" borderId="1" xfId="0" applyFont="1" applyFill="1" applyBorder="1" applyAlignment="1">
      <alignment vertical="center"/>
    </xf>
    <xf numFmtId="0" fontId="11" fillId="0" borderId="1" xfId="0" applyFont="1" applyBorder="1" applyAlignment="1">
      <alignment vertical="center"/>
    </xf>
    <xf numFmtId="4" fontId="10" fillId="0" borderId="1" xfId="12" applyNumberFormat="1" applyFont="1" applyFill="1" applyBorder="1" applyAlignment="1" applyProtection="1">
      <alignment horizontal="left"/>
      <protection hidden="1"/>
    </xf>
    <xf numFmtId="44" fontId="11" fillId="0" borderId="1" xfId="2" applyFont="1" applyFill="1" applyBorder="1" applyAlignment="1">
      <alignment vertical="center" wrapText="1"/>
    </xf>
    <xf numFmtId="164" fontId="15" fillId="0" borderId="1" xfId="3" applyNumberFormat="1" applyFont="1" applyFill="1" applyBorder="1" applyAlignment="1">
      <alignment horizontal="center"/>
    </xf>
    <xf numFmtId="4" fontId="7" fillId="0" borderId="1" xfId="12" applyNumberFormat="1" applyFont="1" applyFill="1" applyBorder="1" applyAlignment="1" applyProtection="1">
      <alignment vertical="center"/>
      <protection hidden="1"/>
    </xf>
    <xf numFmtId="0" fontId="10" fillId="0" borderId="1" xfId="0" applyFont="1" applyBorder="1" applyAlignment="1" applyProtection="1">
      <alignment horizontal="left" vertical="center"/>
      <protection hidden="1"/>
    </xf>
    <xf numFmtId="0" fontId="10" fillId="4" borderId="1" xfId="0" applyFont="1" applyFill="1" applyBorder="1" applyAlignment="1" applyProtection="1">
      <alignment horizontal="center" vertical="center" wrapText="1"/>
      <protection hidden="1"/>
    </xf>
    <xf numFmtId="0" fontId="10" fillId="0" borderId="1" xfId="0" applyFont="1" applyBorder="1" applyAlignment="1" applyProtection="1">
      <alignment horizontal="left"/>
      <protection hidden="1"/>
    </xf>
    <xf numFmtId="0" fontId="10" fillId="4" borderId="1" xfId="0" applyFont="1" applyFill="1" applyBorder="1" applyAlignment="1">
      <alignment horizontal="left" vertical="center"/>
    </xf>
    <xf numFmtId="0" fontId="15" fillId="0" borderId="5" xfId="0" applyFont="1" applyBorder="1" applyAlignment="1">
      <alignment horizontal="left" vertical="center"/>
    </xf>
    <xf numFmtId="0" fontId="15" fillId="0" borderId="6" xfId="0" applyFont="1" applyBorder="1" applyAlignment="1">
      <alignment horizontal="left" vertical="center"/>
    </xf>
    <xf numFmtId="0" fontId="15" fillId="0" borderId="7" xfId="0" applyFont="1" applyBorder="1" applyAlignment="1">
      <alignment horizontal="left" vertical="center"/>
    </xf>
    <xf numFmtId="0" fontId="10" fillId="0" borderId="1" xfId="0" applyFont="1" applyBorder="1" applyAlignment="1">
      <alignment horizontal="left"/>
    </xf>
    <xf numFmtId="0" fontId="15" fillId="0" borderId="1" xfId="0" applyFont="1" applyBorder="1" applyAlignment="1">
      <alignment horizontal="left" vertical="center"/>
    </xf>
    <xf numFmtId="0" fontId="11" fillId="0" borderId="8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2" fillId="2" borderId="1" xfId="0" applyFont="1" applyFill="1" applyBorder="1" applyAlignment="1" applyProtection="1">
      <alignment horizontal="left" vertical="center" wrapText="1"/>
      <protection hidden="1"/>
    </xf>
    <xf numFmtId="0" fontId="16" fillId="0" borderId="12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5" fillId="0" borderId="2" xfId="0" applyFont="1" applyBorder="1" applyAlignment="1" applyProtection="1">
      <alignment horizontal="left" vertical="center"/>
      <protection hidden="1"/>
    </xf>
    <xf numFmtId="0" fontId="5" fillId="0" borderId="4" xfId="0" applyFont="1" applyBorder="1" applyAlignment="1" applyProtection="1">
      <alignment horizontal="left" vertical="center"/>
      <protection hidden="1"/>
    </xf>
    <xf numFmtId="0" fontId="9" fillId="3" borderId="2" xfId="0" applyFont="1" applyFill="1" applyBorder="1" applyAlignment="1" applyProtection="1">
      <alignment horizontal="center" vertical="center"/>
      <protection hidden="1"/>
    </xf>
    <xf numFmtId="0" fontId="9" fillId="3" borderId="3" xfId="0" applyFont="1" applyFill="1" applyBorder="1" applyAlignment="1" applyProtection="1">
      <alignment horizontal="center" vertical="center"/>
      <protection hidden="1"/>
    </xf>
    <xf numFmtId="0" fontId="9" fillId="3" borderId="4" xfId="0" applyFont="1" applyFill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left" vertical="center"/>
      <protection hidden="1"/>
    </xf>
    <xf numFmtId="0" fontId="5" fillId="4" borderId="2" xfId="0" applyFont="1" applyFill="1" applyBorder="1" applyAlignment="1" applyProtection="1">
      <alignment horizontal="left" vertical="center" wrapText="1"/>
      <protection hidden="1"/>
    </xf>
    <xf numFmtId="0" fontId="5" fillId="4" borderId="3" xfId="0" applyFont="1" applyFill="1" applyBorder="1" applyAlignment="1" applyProtection="1">
      <alignment horizontal="left" vertical="center" wrapText="1"/>
      <protection hidden="1"/>
    </xf>
    <xf numFmtId="0" fontId="5" fillId="4" borderId="4" xfId="0" applyFont="1" applyFill="1" applyBorder="1" applyAlignment="1" applyProtection="1">
      <alignment horizontal="left" vertical="center" wrapText="1"/>
      <protection hidden="1"/>
    </xf>
    <xf numFmtId="0" fontId="9" fillId="0" borderId="2" xfId="0" applyFont="1" applyBorder="1" applyAlignment="1" applyProtection="1">
      <alignment horizontal="left" vertical="center"/>
      <protection hidden="1"/>
    </xf>
    <xf numFmtId="0" fontId="9" fillId="0" borderId="4" xfId="0" applyFont="1" applyBorder="1" applyAlignment="1" applyProtection="1">
      <alignment horizontal="left" vertical="center"/>
      <protection hidden="1"/>
    </xf>
    <xf numFmtId="0" fontId="5" fillId="2" borderId="2" xfId="0" applyFont="1" applyFill="1" applyBorder="1" applyAlignment="1" applyProtection="1">
      <alignment horizontal="left" vertical="center"/>
      <protection hidden="1"/>
    </xf>
    <xf numFmtId="0" fontId="5" fillId="2" borderId="4" xfId="0" applyFont="1" applyFill="1" applyBorder="1" applyAlignment="1" applyProtection="1">
      <alignment horizontal="left" vertical="center"/>
      <protection hidden="1"/>
    </xf>
    <xf numFmtId="0" fontId="5" fillId="2" borderId="2" xfId="0" applyFont="1" applyFill="1" applyBorder="1" applyAlignment="1" applyProtection="1">
      <alignment horizontal="left" vertical="center" wrapText="1"/>
      <protection hidden="1"/>
    </xf>
    <xf numFmtId="0" fontId="5" fillId="2" borderId="3" xfId="0" applyFont="1" applyFill="1" applyBorder="1" applyAlignment="1" applyProtection="1">
      <alignment horizontal="left" vertical="center" wrapText="1"/>
      <protection hidden="1"/>
    </xf>
    <xf numFmtId="0" fontId="5" fillId="2" borderId="4" xfId="0" applyFont="1" applyFill="1" applyBorder="1" applyAlignment="1" applyProtection="1">
      <alignment horizontal="left" vertical="center" wrapText="1"/>
      <protection hidden="1"/>
    </xf>
    <xf numFmtId="0" fontId="5" fillId="2" borderId="2" xfId="0" applyFont="1" applyFill="1" applyBorder="1" applyAlignment="1" applyProtection="1">
      <alignment horizontal="left" vertical="center" wrapText="1"/>
      <protection locked="0"/>
    </xf>
    <xf numFmtId="0" fontId="5" fillId="2" borderId="3" xfId="0" applyFont="1" applyFill="1" applyBorder="1" applyAlignment="1" applyProtection="1">
      <alignment horizontal="left" vertical="center" wrapText="1"/>
      <protection locked="0"/>
    </xf>
    <xf numFmtId="0" fontId="5" fillId="2" borderId="4" xfId="0" applyFont="1" applyFill="1" applyBorder="1" applyAlignment="1" applyProtection="1">
      <alignment horizontal="left" vertical="center" wrapText="1"/>
      <protection locked="0"/>
    </xf>
    <xf numFmtId="0" fontId="4" fillId="5" borderId="2" xfId="0" applyFont="1" applyFill="1" applyBorder="1" applyAlignment="1" applyProtection="1">
      <alignment horizontal="center" vertical="center"/>
      <protection hidden="1"/>
    </xf>
    <xf numFmtId="0" fontId="4" fillId="5" borderId="3" xfId="0" applyFont="1" applyFill="1" applyBorder="1" applyAlignment="1" applyProtection="1">
      <alignment horizontal="center" vertical="center"/>
      <protection hidden="1"/>
    </xf>
    <xf numFmtId="0" fontId="4" fillId="5" borderId="4" xfId="0" applyFont="1" applyFill="1" applyBorder="1" applyAlignment="1" applyProtection="1">
      <alignment horizontal="center" vertical="center"/>
      <protection hidden="1"/>
    </xf>
    <xf numFmtId="0" fontId="9" fillId="2" borderId="2" xfId="0" applyFont="1" applyFill="1" applyBorder="1" applyAlignment="1" applyProtection="1">
      <alignment horizontal="left" vertical="center" wrapText="1"/>
      <protection hidden="1"/>
    </xf>
    <xf numFmtId="0" fontId="9" fillId="2" borderId="3" xfId="0" applyFont="1" applyFill="1" applyBorder="1" applyAlignment="1" applyProtection="1">
      <alignment horizontal="left" vertical="center" wrapText="1"/>
      <protection hidden="1"/>
    </xf>
    <xf numFmtId="0" fontId="9" fillId="2" borderId="4" xfId="0" applyFont="1" applyFill="1" applyBorder="1" applyAlignment="1" applyProtection="1">
      <alignment horizontal="left" vertical="center" wrapText="1"/>
      <protection hidden="1"/>
    </xf>
    <xf numFmtId="0" fontId="16" fillId="0" borderId="17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</cellXfs>
  <cellStyles count="15">
    <cellStyle name="Moeda" xfId="2" builtinId="4"/>
    <cellStyle name="Moeda 4" xfId="12" xr:uid="{8DBA9C67-9DCF-4BBF-BF48-4EB150FF748A}"/>
    <cellStyle name="Moeda 6 2 2" xfId="7" xr:uid="{0CD278C2-E537-4AB5-8F22-00A6D7DD9F49}"/>
    <cellStyle name="Normal" xfId="0" builtinId="0"/>
    <cellStyle name="Normal 10" xfId="8" xr:uid="{5EB5A07F-E49A-4AB1-B16B-5A4524D1559D}"/>
    <cellStyle name="Normal 2 2" xfId="14" xr:uid="{58EE8EF6-C034-4DC8-9776-475A91543EF2}"/>
    <cellStyle name="Normal 2 4 2 3" xfId="9" xr:uid="{8A716014-D13C-414D-9430-C74E899F4CB2}"/>
    <cellStyle name="Normal 41 2" xfId="5" xr:uid="{513217B0-DB59-4465-AC13-D3F1BB5C27D6}"/>
    <cellStyle name="Normal 5 2 2" xfId="4" xr:uid="{7A45CAE4-079D-44B9-AD79-83D186BE4380}"/>
    <cellStyle name="Porcentagem" xfId="3" builtinId="5"/>
    <cellStyle name="Porcentagem 2 4" xfId="6" xr:uid="{0A3075D3-3C03-4E45-988A-1D25A8A0A539}"/>
    <cellStyle name="Porcentagem 2 5" xfId="10" xr:uid="{9A46423F-E5F8-4A22-B177-802B84DACEED}"/>
    <cellStyle name="Porcentagem 4" xfId="11" xr:uid="{A6A0AC94-50E7-4FF4-A721-9FC7E0D47EEB}"/>
    <cellStyle name="Separador de milhares 3" xfId="13" xr:uid="{AE47073E-91A9-4A21-929A-9A4682044CDF}"/>
    <cellStyle name="Vírgula" xfId="1" builtinId="3"/>
  </cellStyles>
  <dxfs count="32"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eonardo%20Pires\Downloads\download.xlsx" TargetMode="External"/><Relationship Id="rId1" Type="http://schemas.openxmlformats.org/officeDocument/2006/relationships/externalLinkPath" Target="file:///C:\Users\Leonardo%20Pires\Downloads\downloa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ist."/>
      <sheetName val="Parâmetros (não excluir)"/>
      <sheetName val="GESTOR "/>
      <sheetName val="LICITANTE"/>
      <sheetName val="Memorial"/>
      <sheetName val="Resumo"/>
      <sheetName val="Item 2"/>
      <sheetName val="Catálogo"/>
      <sheetName val="MO Total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Notas Exp."/>
      <sheetName val="Det. - Mod. 2 e 5"/>
      <sheetName val="PisCofins"/>
      <sheetName val="SIMPLES"/>
      <sheetName val="Subst. Férias"/>
      <sheetName val="Conta Vinc."/>
    </sheetNames>
    <sheetDataSet>
      <sheetData sheetId="0" refreshError="1"/>
      <sheetData sheetId="1">
        <row r="1">
          <cell r="G1" t="str">
            <v>SIM</v>
          </cell>
          <cell r="I1">
            <v>0</v>
          </cell>
        </row>
        <row r="2">
          <cell r="G2" t="str">
            <v>NÃO</v>
          </cell>
          <cell r="I2">
            <v>0.01</v>
          </cell>
        </row>
        <row r="3">
          <cell r="I3">
            <v>0.02</v>
          </cell>
        </row>
        <row r="4">
          <cell r="I4">
            <v>0.03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68D282-5035-474F-9B6C-B78CA386F6E3}">
  <sheetPr codeName="Planilha1"/>
  <dimension ref="A1:F36"/>
  <sheetViews>
    <sheetView workbookViewId="0">
      <selection activeCell="A2" sqref="A2"/>
    </sheetView>
  </sheetViews>
  <sheetFormatPr defaultColWidth="0" defaultRowHeight="15" zeroHeight="1" x14ac:dyDescent="0.25"/>
  <cols>
    <col min="1" max="1" width="9.140625" customWidth="1"/>
    <col min="2" max="2" width="14.140625" bestFit="1" customWidth="1"/>
    <col min="3" max="3" width="44.85546875" bestFit="1" customWidth="1"/>
    <col min="4" max="4" width="13.28515625" bestFit="1" customWidth="1"/>
    <col min="5" max="5" width="14" customWidth="1"/>
    <col min="6" max="6" width="9.140625" customWidth="1"/>
    <col min="7" max="16384" width="9.140625" hidden="1"/>
  </cols>
  <sheetData>
    <row r="1" spans="2:5" ht="15.75" thickBot="1" x14ac:dyDescent="0.3">
      <c r="E1" s="129">
        <v>2026</v>
      </c>
    </row>
    <row r="2" spans="2:5" ht="15.75" thickBot="1" x14ac:dyDescent="0.3">
      <c r="B2" s="123" t="s">
        <v>30</v>
      </c>
      <c r="C2" s="124" t="s">
        <v>31</v>
      </c>
      <c r="D2" s="124" t="s">
        <v>92</v>
      </c>
      <c r="E2" s="125" t="s">
        <v>185</v>
      </c>
    </row>
    <row r="3" spans="2:5" x14ac:dyDescent="0.25">
      <c r="B3" s="130" t="s">
        <v>32</v>
      </c>
      <c r="C3" s="131" t="s">
        <v>33</v>
      </c>
      <c r="D3" s="127">
        <v>15580.79</v>
      </c>
      <c r="E3" s="132">
        <f>'ARQSOF-01'!$D$84</f>
        <v>1.99</v>
      </c>
    </row>
    <row r="4" spans="2:5" x14ac:dyDescent="0.25">
      <c r="B4" s="133" t="s">
        <v>34</v>
      </c>
      <c r="C4" s="134" t="s">
        <v>35</v>
      </c>
      <c r="D4" s="126">
        <v>19078.136458500001</v>
      </c>
      <c r="E4" s="135">
        <f>'ARQSOF-02'!$D$84</f>
        <v>1.98</v>
      </c>
    </row>
    <row r="5" spans="2:5" x14ac:dyDescent="0.25">
      <c r="B5" s="133" t="s">
        <v>36</v>
      </c>
      <c r="C5" s="134" t="s">
        <v>37</v>
      </c>
      <c r="D5" s="126">
        <v>5568.7360479999998</v>
      </c>
      <c r="E5" s="135">
        <f>'ATQ-01'!$D$84</f>
        <v>2.15</v>
      </c>
    </row>
    <row r="6" spans="2:5" x14ac:dyDescent="0.25">
      <c r="B6" s="133" t="s">
        <v>38</v>
      </c>
      <c r="C6" s="134" t="s">
        <v>39</v>
      </c>
      <c r="D6" s="126">
        <v>8616.6666666666661</v>
      </c>
      <c r="E6" s="135">
        <f>'ATQ-02'!$D$84</f>
        <v>2.0599999999999996</v>
      </c>
    </row>
    <row r="7" spans="2:5" x14ac:dyDescent="0.25">
      <c r="B7" s="133" t="s">
        <v>40</v>
      </c>
      <c r="C7" s="134" t="s">
        <v>41</v>
      </c>
      <c r="D7" s="126">
        <v>13883.333333333332</v>
      </c>
      <c r="E7" s="135">
        <f>'ATQ-03'!$D$84</f>
        <v>2</v>
      </c>
    </row>
    <row r="8" spans="2:5" x14ac:dyDescent="0.25">
      <c r="B8" s="133" t="s">
        <v>42</v>
      </c>
      <c r="C8" s="134" t="s">
        <v>43</v>
      </c>
      <c r="D8" s="126">
        <v>6687.85</v>
      </c>
      <c r="E8" s="135">
        <f>'DESENV-01'!$D$84</f>
        <v>2.11</v>
      </c>
    </row>
    <row r="9" spans="2:5" x14ac:dyDescent="0.25">
      <c r="B9" s="133" t="s">
        <v>44</v>
      </c>
      <c r="C9" s="134" t="s">
        <v>45</v>
      </c>
      <c r="D9" s="126">
        <v>11023.3516525</v>
      </c>
      <c r="E9" s="135">
        <f>'DESENV-02'!$D$84</f>
        <v>2.0299999999999998</v>
      </c>
    </row>
    <row r="10" spans="2:5" x14ac:dyDescent="0.25">
      <c r="B10" s="133" t="s">
        <v>46</v>
      </c>
      <c r="C10" s="134" t="s">
        <v>47</v>
      </c>
      <c r="D10" s="126">
        <v>16205.174999999999</v>
      </c>
      <c r="E10" s="135">
        <f>'DESENV-03'!$D$84</f>
        <v>1.99</v>
      </c>
    </row>
    <row r="11" spans="2:5" x14ac:dyDescent="0.25">
      <c r="B11" s="133" t="s">
        <v>48</v>
      </c>
      <c r="C11" s="134" t="s">
        <v>49</v>
      </c>
      <c r="D11" s="126">
        <v>6757.0229469999995</v>
      </c>
      <c r="E11" s="135">
        <f>'ANR-01'!$D$84</f>
        <v>2.0999999999999996</v>
      </c>
    </row>
    <row r="12" spans="2:5" x14ac:dyDescent="0.25">
      <c r="B12" s="133" t="s">
        <v>50</v>
      </c>
      <c r="C12" s="134" t="s">
        <v>51</v>
      </c>
      <c r="D12" s="126">
        <v>9561.1111111111095</v>
      </c>
      <c r="E12" s="135">
        <f>'ANR-02'!$D$84</f>
        <v>2.0399999999999996</v>
      </c>
    </row>
    <row r="13" spans="2:5" x14ac:dyDescent="0.25">
      <c r="B13" s="133" t="s">
        <v>52</v>
      </c>
      <c r="C13" s="134" t="s">
        <v>53</v>
      </c>
      <c r="D13" s="126">
        <v>12193.992777777778</v>
      </c>
      <c r="E13" s="135">
        <f>'ANR-03'!$D$84</f>
        <v>2.0199999999999996</v>
      </c>
    </row>
    <row r="14" spans="2:5" x14ac:dyDescent="0.25">
      <c r="B14" s="133" t="s">
        <v>54</v>
      </c>
      <c r="C14" s="134" t="s">
        <v>55</v>
      </c>
      <c r="D14" s="126">
        <v>7588.4667479999998</v>
      </c>
      <c r="E14" s="135">
        <f>'ABI-01'!$D$84</f>
        <v>2.0799999999999996</v>
      </c>
    </row>
    <row r="15" spans="2:5" x14ac:dyDescent="0.25">
      <c r="B15" s="133" t="s">
        <v>56</v>
      </c>
      <c r="C15" s="134" t="s">
        <v>57</v>
      </c>
      <c r="D15" s="126">
        <v>11071.123479499998</v>
      </c>
      <c r="E15" s="135">
        <f>'ABI-02'!$D$84</f>
        <v>2.0199999999999996</v>
      </c>
    </row>
    <row r="16" spans="2:5" x14ac:dyDescent="0.25">
      <c r="B16" s="133" t="s">
        <v>58</v>
      </c>
      <c r="C16" s="134" t="s">
        <v>59</v>
      </c>
      <c r="D16" s="126">
        <v>14490.341666666667</v>
      </c>
      <c r="E16" s="135">
        <f>'ABI-03'!D84</f>
        <v>2</v>
      </c>
    </row>
    <row r="17" spans="2:5" x14ac:dyDescent="0.25">
      <c r="B17" s="133" t="s">
        <v>60</v>
      </c>
      <c r="C17" s="134" t="s">
        <v>61</v>
      </c>
      <c r="D17" s="126">
        <v>7936.9757559999998</v>
      </c>
      <c r="E17" s="135">
        <f>'ADADOS-02'!$D$84</f>
        <v>2.0699999999999998</v>
      </c>
    </row>
    <row r="18" spans="2:5" x14ac:dyDescent="0.25">
      <c r="B18" s="133" t="s">
        <v>62</v>
      </c>
      <c r="C18" s="134" t="s">
        <v>63</v>
      </c>
      <c r="D18" s="126">
        <v>11673.558148166669</v>
      </c>
      <c r="E18" s="135">
        <f>'ADADOS-03'!$D$84</f>
        <v>2.0199999999999996</v>
      </c>
    </row>
    <row r="19" spans="2:5" x14ac:dyDescent="0.25">
      <c r="B19" s="133" t="s">
        <v>64</v>
      </c>
      <c r="C19" s="134" t="s">
        <v>65</v>
      </c>
      <c r="D19" s="126">
        <v>19065.277777777777</v>
      </c>
      <c r="E19" s="135">
        <f>LDESENV!$D$84</f>
        <v>1.98</v>
      </c>
    </row>
    <row r="20" spans="2:5" x14ac:dyDescent="0.25">
      <c r="B20" s="133" t="s">
        <v>66</v>
      </c>
      <c r="C20" s="134" t="s">
        <v>67</v>
      </c>
      <c r="D20" s="126">
        <v>12312.503333333332</v>
      </c>
      <c r="E20" s="135">
        <f>SCRUM!$D$84</f>
        <v>2.0099999999999998</v>
      </c>
    </row>
    <row r="21" spans="2:5" x14ac:dyDescent="0.25">
      <c r="B21" s="133" t="s">
        <v>68</v>
      </c>
      <c r="C21" s="134" t="s">
        <v>69</v>
      </c>
      <c r="D21" s="126">
        <v>17138.03</v>
      </c>
      <c r="E21" s="135">
        <f>GERPRO!$D$84</f>
        <v>1.99</v>
      </c>
    </row>
    <row r="22" spans="2:5" x14ac:dyDescent="0.25">
      <c r="B22" s="133" t="s">
        <v>70</v>
      </c>
      <c r="C22" s="134" t="s">
        <v>71</v>
      </c>
      <c r="D22" s="126">
        <v>7877.7534152222224</v>
      </c>
      <c r="E22" s="135">
        <f>'AUX_UI-01'!D84</f>
        <v>2.0699999999999998</v>
      </c>
    </row>
    <row r="23" spans="2:5" x14ac:dyDescent="0.25">
      <c r="B23" s="133" t="s">
        <v>72</v>
      </c>
      <c r="C23" s="134" t="s">
        <v>73</v>
      </c>
      <c r="D23" s="126">
        <v>12878.398333333333</v>
      </c>
      <c r="E23" s="135">
        <f>'AUX_UI-02'!D84</f>
        <v>2.0099999999999998</v>
      </c>
    </row>
    <row r="24" spans="2:5" x14ac:dyDescent="0.25">
      <c r="B24" s="133" t="s">
        <v>186</v>
      </c>
      <c r="C24" s="134" t="s">
        <v>74</v>
      </c>
      <c r="D24" s="126">
        <v>8466.8181000000004</v>
      </c>
      <c r="E24" s="135">
        <f>'CDADOS-01'!$D$84</f>
        <v>2.0599999999999996</v>
      </c>
    </row>
    <row r="25" spans="2:5" x14ac:dyDescent="0.25">
      <c r="B25" s="133" t="s">
        <v>187</v>
      </c>
      <c r="C25" s="134" t="s">
        <v>75</v>
      </c>
      <c r="D25" s="126">
        <v>13554.042666666668</v>
      </c>
      <c r="E25" s="135">
        <f>'CDADOS-02'!$D$84</f>
        <v>2.0099999999999998</v>
      </c>
    </row>
    <row r="26" spans="2:5" x14ac:dyDescent="0.25">
      <c r="B26" s="133" t="s">
        <v>188</v>
      </c>
      <c r="C26" s="134" t="s">
        <v>76</v>
      </c>
      <c r="D26" s="126">
        <v>19549.099999999999</v>
      </c>
      <c r="E26" s="135">
        <f>'CDADOS-03'!$D$84</f>
        <v>1.98</v>
      </c>
    </row>
    <row r="27" spans="2:5" x14ac:dyDescent="0.25">
      <c r="B27" s="133" t="s">
        <v>189</v>
      </c>
      <c r="C27" s="134" t="s">
        <v>77</v>
      </c>
      <c r="D27" s="126">
        <v>9299.1982000000007</v>
      </c>
      <c r="E27" s="135">
        <f>'ARQDADOS-01'!$D$84</f>
        <v>2.0399999999999996</v>
      </c>
    </row>
    <row r="28" spans="2:5" x14ac:dyDescent="0.25">
      <c r="B28" s="133" t="s">
        <v>190</v>
      </c>
      <c r="C28" s="134" t="s">
        <v>78</v>
      </c>
      <c r="D28" s="126">
        <v>13982.751</v>
      </c>
      <c r="E28" s="135">
        <f>'ARQDADOS-02'!$D$84</f>
        <v>2</v>
      </c>
    </row>
    <row r="29" spans="2:5" x14ac:dyDescent="0.25">
      <c r="B29" s="133" t="s">
        <v>191</v>
      </c>
      <c r="C29" s="134" t="s">
        <v>79</v>
      </c>
      <c r="D29" s="126">
        <v>18520.2</v>
      </c>
      <c r="E29" s="135">
        <f>'ARQDADOS-03'!$D$84</f>
        <v>1.98</v>
      </c>
    </row>
    <row r="30" spans="2:5" x14ac:dyDescent="0.25">
      <c r="B30" s="133" t="s">
        <v>80</v>
      </c>
      <c r="C30" s="134" t="s">
        <v>81</v>
      </c>
      <c r="D30" s="126">
        <v>8745.65</v>
      </c>
      <c r="E30" s="135">
        <f>'IA-ENG-01'!$D$84</f>
        <v>2.0599999999999996</v>
      </c>
    </row>
    <row r="31" spans="2:5" x14ac:dyDescent="0.25">
      <c r="B31" s="133" t="s">
        <v>82</v>
      </c>
      <c r="C31" s="134" t="s">
        <v>83</v>
      </c>
      <c r="D31" s="126">
        <v>14370.303333333333</v>
      </c>
      <c r="E31" s="135">
        <f>'IA-ENG-02'!$D$84</f>
        <v>2</v>
      </c>
    </row>
    <row r="32" spans="2:5" x14ac:dyDescent="0.25">
      <c r="B32" s="133" t="s">
        <v>84</v>
      </c>
      <c r="C32" s="134" t="s">
        <v>85</v>
      </c>
      <c r="D32" s="126">
        <v>16976.849999999999</v>
      </c>
      <c r="E32" s="135">
        <f>'IA-ENG-03'!$D$84</f>
        <v>1.99</v>
      </c>
    </row>
    <row r="33" spans="2:5" x14ac:dyDescent="0.25">
      <c r="B33" s="133" t="s">
        <v>86</v>
      </c>
      <c r="C33" s="134" t="s">
        <v>87</v>
      </c>
      <c r="D33" s="126">
        <v>5568.7360479999998</v>
      </c>
      <c r="E33" s="135">
        <f>'METRICA-01'!$D$84</f>
        <v>2.15</v>
      </c>
    </row>
    <row r="34" spans="2:5" x14ac:dyDescent="0.25">
      <c r="B34" s="133" t="s">
        <v>88</v>
      </c>
      <c r="C34" s="134" t="s">
        <v>89</v>
      </c>
      <c r="D34" s="126">
        <v>8616.6666666666661</v>
      </c>
      <c r="E34" s="135">
        <f>'METRICA-02'!$D$84</f>
        <v>2.0599999999999996</v>
      </c>
    </row>
    <row r="35" spans="2:5" ht="15.75" thickBot="1" x14ac:dyDescent="0.3">
      <c r="B35" s="136" t="s">
        <v>90</v>
      </c>
      <c r="C35" s="137" t="s">
        <v>91</v>
      </c>
      <c r="D35" s="128">
        <v>13883.333333333332</v>
      </c>
      <c r="E35" s="138">
        <f>'METRICA-03'!$D$84</f>
        <v>2</v>
      </c>
    </row>
    <row r="36" spans="2:5" x14ac:dyDescent="0.25"/>
  </sheetData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CB869-C55D-4736-AB23-C2A9293E9103}">
  <sheetPr codeName="Planilha10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PERFIS!C10</f>
        <v>Desenvolvedor de Software - Sênior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16205.174999999999</v>
      </c>
    </row>
    <row r="7" spans="1:4" x14ac:dyDescent="0.2">
      <c r="A7" s="9" t="s">
        <v>95</v>
      </c>
      <c r="B7" s="10"/>
      <c r="C7" s="11"/>
      <c r="D7" s="12">
        <f>SUM(D6)</f>
        <v>16205.174999999999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1350.4312499999999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1260.4024999999999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2610.8337499999998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1746.5577499999999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470.40021875000002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564.48026249999998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282.24013124999999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188.1600875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112.89605250000001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37.632017500000003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1505.2807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4907.6472200000007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972.31049999999993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128.69999999999999</v>
      </c>
    </row>
    <row r="35" spans="1:4" x14ac:dyDescent="0.2">
      <c r="A35" s="171"/>
      <c r="B35" s="88" t="s">
        <v>175</v>
      </c>
      <c r="C35" s="90"/>
      <c r="D35" s="39">
        <f>D33-D34</f>
        <v>729.3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914.15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2610.8337499999998</v>
      </c>
    </row>
    <row r="41" spans="1:4" x14ac:dyDescent="0.2">
      <c r="A41" s="4" t="s">
        <v>10</v>
      </c>
      <c r="B41" s="30" t="s">
        <v>123</v>
      </c>
      <c r="C41" s="34"/>
      <c r="D41" s="8">
        <f>D26</f>
        <v>4907.6472200000007</v>
      </c>
    </row>
    <row r="42" spans="1:4" x14ac:dyDescent="0.2">
      <c r="A42" s="4" t="s">
        <v>19</v>
      </c>
      <c r="B42" s="30" t="s">
        <v>124</v>
      </c>
      <c r="C42" s="34"/>
      <c r="D42" s="8">
        <f>D37</f>
        <v>914.15</v>
      </c>
    </row>
    <row r="43" spans="1:4" x14ac:dyDescent="0.2">
      <c r="A43" s="172" t="s">
        <v>102</v>
      </c>
      <c r="B43" s="177"/>
      <c r="C43" s="35"/>
      <c r="D43" s="12">
        <f>SUM(D40:D42)</f>
        <v>8432.6309700000002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67.521562500000002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5.4017249999999999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557.45801999999992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201.66439999999997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73.947454559999997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6.4302134400000002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912.42337549999991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1277.5114672750001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2682.7740812775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2688.6284709802349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209.29443187271278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965.97430095098196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643.98286730065468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869.37687085588379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6648.9140195327345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16205.174999999999</v>
      </c>
    </row>
    <row r="77" spans="1:4" x14ac:dyDescent="0.2">
      <c r="A77" s="4">
        <v>2</v>
      </c>
      <c r="B77" s="46" t="s">
        <v>134</v>
      </c>
      <c r="C77" s="58"/>
      <c r="D77" s="8">
        <f>D43</f>
        <v>8432.6309700000002</v>
      </c>
    </row>
    <row r="78" spans="1:4" x14ac:dyDescent="0.2">
      <c r="A78" s="4">
        <v>3</v>
      </c>
      <c r="B78" s="46" t="s">
        <v>135</v>
      </c>
      <c r="C78" s="58"/>
      <c r="D78" s="8">
        <f>D53</f>
        <v>912.42337549999991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25550.2293455</v>
      </c>
    </row>
    <row r="82" spans="1:4" x14ac:dyDescent="0.2">
      <c r="A82" s="4">
        <v>6</v>
      </c>
      <c r="B82" s="46" t="s">
        <v>138</v>
      </c>
      <c r="C82" s="58"/>
      <c r="D82" s="8">
        <f>D72</f>
        <v>6648.9140195327345</v>
      </c>
    </row>
    <row r="83" spans="1:4" x14ac:dyDescent="0.2">
      <c r="A83" s="172" t="s">
        <v>114</v>
      </c>
      <c r="B83" s="177"/>
      <c r="C83" s="173"/>
      <c r="D83" s="60">
        <f>SUM(D81:D82)</f>
        <v>32199.143365032734</v>
      </c>
    </row>
    <row r="84" spans="1:4" x14ac:dyDescent="0.2">
      <c r="C84" s="108" t="s">
        <v>180</v>
      </c>
      <c r="D84" s="109">
        <f>ROUNDUP(D83/D76,2)</f>
        <v>1.99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25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175FB-0891-4F69-BDCE-82B66CE3FBD9}">
  <sheetPr codeName="Planilha11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PERFIS!C11</f>
        <v>Analista de Negócios/Requisitos Júnior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6757.0229469999995</v>
      </c>
    </row>
    <row r="7" spans="1:4" x14ac:dyDescent="0.2">
      <c r="A7" s="9" t="s">
        <v>95</v>
      </c>
      <c r="B7" s="10"/>
      <c r="C7" s="11"/>
      <c r="D7" s="12">
        <f>SUM(D6)</f>
        <v>6757.0229469999995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563.08524558333329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525.54622921111104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1088.6314747944443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728.25691762111114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196.1413605448611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235.36963265383329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117.68481632691665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78.45654421794444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47.073926530766663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15.691308843588889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627.65235374355552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2046.3268604825776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405.42137681999998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7.4999999999999997E-2</v>
      </c>
      <c r="D34" s="7">
        <f>D33*C34</f>
        <v>64.349999999999994</v>
      </c>
    </row>
    <row r="35" spans="1:4" x14ac:dyDescent="0.2">
      <c r="A35" s="171"/>
      <c r="B35" s="88" t="s">
        <v>175</v>
      </c>
      <c r="C35" s="90"/>
      <c r="D35" s="39">
        <f>D33-D34</f>
        <v>793.65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978.5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1088.6314747944443</v>
      </c>
    </row>
    <row r="41" spans="1:4" x14ac:dyDescent="0.2">
      <c r="A41" s="4" t="s">
        <v>10</v>
      </c>
      <c r="B41" s="30" t="s">
        <v>123</v>
      </c>
      <c r="C41" s="34"/>
      <c r="D41" s="8">
        <f>D26</f>
        <v>2046.3268604825776</v>
      </c>
    </row>
    <row r="42" spans="1:4" x14ac:dyDescent="0.2">
      <c r="A42" s="4" t="s">
        <v>19</v>
      </c>
      <c r="B42" s="30" t="s">
        <v>124</v>
      </c>
      <c r="C42" s="34"/>
      <c r="D42" s="8">
        <f>D37</f>
        <v>978.5</v>
      </c>
    </row>
    <row r="43" spans="1:4" x14ac:dyDescent="0.2">
      <c r="A43" s="172" t="s">
        <v>102</v>
      </c>
      <c r="B43" s="177"/>
      <c r="C43" s="35"/>
      <c r="D43" s="12">
        <f>SUM(D40:D42)</f>
        <v>4113.4583352770223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28.154262279166662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2.2523409823333331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232.44158937679993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84.087396673777761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30.833647111750398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2.6811867053695999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380.4504231291977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562.54658527031097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1181.347829067653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1183.9257839592356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92.161887374072208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425.36255711110255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283.57503807406835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382.8263013999923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2927.8201982971996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6757.0229469999995</v>
      </c>
    </row>
    <row r="77" spans="1:4" x14ac:dyDescent="0.2">
      <c r="A77" s="4">
        <v>2</v>
      </c>
      <c r="B77" s="46" t="s">
        <v>134</v>
      </c>
      <c r="C77" s="58"/>
      <c r="D77" s="8">
        <f>D43</f>
        <v>4113.4583352770223</v>
      </c>
    </row>
    <row r="78" spans="1:4" x14ac:dyDescent="0.2">
      <c r="A78" s="4">
        <v>3</v>
      </c>
      <c r="B78" s="46" t="s">
        <v>135</v>
      </c>
      <c r="C78" s="58"/>
      <c r="D78" s="8">
        <f>D53</f>
        <v>380.4504231291977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11250.931705406219</v>
      </c>
    </row>
    <row r="82" spans="1:4" x14ac:dyDescent="0.2">
      <c r="A82" s="4">
        <v>6</v>
      </c>
      <c r="B82" s="46" t="s">
        <v>138</v>
      </c>
      <c r="C82" s="58"/>
      <c r="D82" s="8">
        <f>D72</f>
        <v>2927.8201982971996</v>
      </c>
    </row>
    <row r="83" spans="1:4" x14ac:dyDescent="0.2">
      <c r="A83" s="172" t="s">
        <v>114</v>
      </c>
      <c r="B83" s="177"/>
      <c r="C83" s="173"/>
      <c r="D83" s="60">
        <f>SUM(D81:D82)</f>
        <v>14178.751903703418</v>
      </c>
    </row>
    <row r="84" spans="1:4" x14ac:dyDescent="0.2">
      <c r="C84" s="108" t="s">
        <v>180</v>
      </c>
      <c r="D84" s="109">
        <f>ROUNDUP(D83/D76,2)</f>
        <v>2.0999999999999996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24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0FB6A-F4A4-4B7B-88F9-1F7A72E7E9D7}">
  <sheetPr codeName="Planilha12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PERFIS!C12</f>
        <v>Analista de Negócios/Requisitos Pleno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9561.1111111111095</v>
      </c>
    </row>
    <row r="7" spans="1:4" x14ac:dyDescent="0.2">
      <c r="A7" s="9" t="s">
        <v>95</v>
      </c>
      <c r="B7" s="10"/>
      <c r="C7" s="11"/>
      <c r="D7" s="12">
        <f>SUM(D6)</f>
        <v>9561.1111111111095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796.75925925925912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743.64197530864192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1540.4012345679012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1030.4753086419751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277.53780864197523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333.04537037037028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166.52268518518514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111.01512345679009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66.609074074074059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22.203024691358021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888.12098765432074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2895.5293827160485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573.66666666666652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128.69999999999999</v>
      </c>
    </row>
    <row r="35" spans="1:4" x14ac:dyDescent="0.2">
      <c r="A35" s="171"/>
      <c r="B35" s="88" t="s">
        <v>175</v>
      </c>
      <c r="C35" s="90"/>
      <c r="D35" s="39">
        <f>D33-D34</f>
        <v>729.3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914.15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1540.4012345679012</v>
      </c>
    </row>
    <row r="41" spans="1:4" x14ac:dyDescent="0.2">
      <c r="A41" s="4" t="s">
        <v>10</v>
      </c>
      <c r="B41" s="30" t="s">
        <v>123</v>
      </c>
      <c r="C41" s="34"/>
      <c r="D41" s="8">
        <f>D26</f>
        <v>2895.5293827160485</v>
      </c>
    </row>
    <row r="42" spans="1:4" x14ac:dyDescent="0.2">
      <c r="A42" s="4" t="s">
        <v>19</v>
      </c>
      <c r="B42" s="30" t="s">
        <v>124</v>
      </c>
      <c r="C42" s="34"/>
      <c r="D42" s="8">
        <f>D37</f>
        <v>914.15</v>
      </c>
    </row>
    <row r="43" spans="1:4" x14ac:dyDescent="0.2">
      <c r="A43" s="172" t="s">
        <v>102</v>
      </c>
      <c r="B43" s="177"/>
      <c r="C43" s="35"/>
      <c r="D43" s="12">
        <f>SUM(D40:D42)</f>
        <v>5350.0806172839493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39.837962962962955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3.1870370370370362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328.90222222222212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118.98271604938269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43.629262222222216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3.7938488888888888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538.3330493827159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772.47623888888882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1622.2001016666663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1625.7400909774515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126.55461786052008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584.09823627932349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389.39882418621568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525.6884126513911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4020.4164315330067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9561.1111111111095</v>
      </c>
    </row>
    <row r="77" spans="1:4" x14ac:dyDescent="0.2">
      <c r="A77" s="4">
        <v>2</v>
      </c>
      <c r="B77" s="46" t="s">
        <v>134</v>
      </c>
      <c r="C77" s="58"/>
      <c r="D77" s="8">
        <f>D43</f>
        <v>5350.0806172839493</v>
      </c>
    </row>
    <row r="78" spans="1:4" x14ac:dyDescent="0.2">
      <c r="A78" s="4">
        <v>3</v>
      </c>
      <c r="B78" s="46" t="s">
        <v>135</v>
      </c>
      <c r="C78" s="58"/>
      <c r="D78" s="8">
        <f>D53</f>
        <v>538.3330493827159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15449.524777777775</v>
      </c>
    </row>
    <row r="82" spans="1:4" x14ac:dyDescent="0.2">
      <c r="A82" s="4">
        <v>6</v>
      </c>
      <c r="B82" s="46" t="s">
        <v>138</v>
      </c>
      <c r="C82" s="58"/>
      <c r="D82" s="8">
        <f>D72</f>
        <v>4020.4164315330067</v>
      </c>
    </row>
    <row r="83" spans="1:4" x14ac:dyDescent="0.2">
      <c r="A83" s="172" t="s">
        <v>114</v>
      </c>
      <c r="B83" s="177"/>
      <c r="C83" s="173"/>
      <c r="D83" s="60">
        <f>SUM(D81:D82)</f>
        <v>19469.941209310782</v>
      </c>
    </row>
    <row r="84" spans="1:4" x14ac:dyDescent="0.2">
      <c r="C84" s="108" t="s">
        <v>180</v>
      </c>
      <c r="D84" s="109">
        <f>ROUNDUP(D83/D76,2)</f>
        <v>2.0399999999999996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23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74A7C-88B1-4A34-8423-6AFF7222FAD0}">
  <sheetPr codeName="Planilha13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PERFIS!C13</f>
        <v>Analista de Negócios/Requisitos Sênior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12193.992777777778</v>
      </c>
    </row>
    <row r="7" spans="1:4" x14ac:dyDescent="0.2">
      <c r="A7" s="9" t="s">
        <v>95</v>
      </c>
      <c r="B7" s="10"/>
      <c r="C7" s="11"/>
      <c r="D7" s="12">
        <f>SUM(D6)</f>
        <v>12193.992777777778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1016.1660648148147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948.42166049382718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1964.5877253086419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1314.2414438271605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353.96451257716052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424.75741509259257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212.37870754629628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141.58580503086421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84.951483018518516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28.317161006172839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1132.6864402469137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3692.8829683456793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731.63956666666661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128.69999999999999</v>
      </c>
    </row>
    <row r="35" spans="1:4" x14ac:dyDescent="0.2">
      <c r="A35" s="171"/>
      <c r="B35" s="88" t="s">
        <v>175</v>
      </c>
      <c r="C35" s="90"/>
      <c r="D35" s="39">
        <f>D33-D34</f>
        <v>729.3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914.15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1964.5877253086419</v>
      </c>
    </row>
    <row r="41" spans="1:4" x14ac:dyDescent="0.2">
      <c r="A41" s="4" t="s">
        <v>10</v>
      </c>
      <c r="B41" s="30" t="s">
        <v>123</v>
      </c>
      <c r="C41" s="34"/>
      <c r="D41" s="8">
        <f>D26</f>
        <v>3692.8829683456793</v>
      </c>
    </row>
    <row r="42" spans="1:4" x14ac:dyDescent="0.2">
      <c r="A42" s="4" t="s">
        <v>19</v>
      </c>
      <c r="B42" s="30" t="s">
        <v>124</v>
      </c>
      <c r="C42" s="34"/>
      <c r="D42" s="8">
        <f>D37</f>
        <v>914.15</v>
      </c>
    </row>
    <row r="43" spans="1:4" x14ac:dyDescent="0.2">
      <c r="A43" s="172" t="s">
        <v>102</v>
      </c>
      <c r="B43" s="177"/>
      <c r="C43" s="35"/>
      <c r="D43" s="12">
        <f>SUM(D40:D42)</f>
        <v>6571.6206936543203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50.808303240740742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4.064664259259259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419.47335155555544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151.74746567901232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55.643627843555556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4.838576334222223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686.57598891234557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972.60947301722229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2042.4798933361669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2046.9370234907474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159.34240302622578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735.42647550565744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490.28431700377166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661.88382795509176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5062.0263898441372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12193.992777777778</v>
      </c>
    </row>
    <row r="77" spans="1:4" x14ac:dyDescent="0.2">
      <c r="A77" s="4">
        <v>2</v>
      </c>
      <c r="B77" s="46" t="s">
        <v>134</v>
      </c>
      <c r="C77" s="58"/>
      <c r="D77" s="8">
        <f>D43</f>
        <v>6571.6206936543203</v>
      </c>
    </row>
    <row r="78" spans="1:4" x14ac:dyDescent="0.2">
      <c r="A78" s="4">
        <v>3</v>
      </c>
      <c r="B78" s="46" t="s">
        <v>135</v>
      </c>
      <c r="C78" s="58"/>
      <c r="D78" s="8">
        <f>D53</f>
        <v>686.57598891234557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19452.189460344445</v>
      </c>
    </row>
    <row r="82" spans="1:4" x14ac:dyDescent="0.2">
      <c r="A82" s="4">
        <v>6</v>
      </c>
      <c r="B82" s="46" t="s">
        <v>138</v>
      </c>
      <c r="C82" s="58"/>
      <c r="D82" s="8">
        <f>D72</f>
        <v>5062.0263898441372</v>
      </c>
    </row>
    <row r="83" spans="1:4" x14ac:dyDescent="0.2">
      <c r="A83" s="172" t="s">
        <v>114</v>
      </c>
      <c r="B83" s="177"/>
      <c r="C83" s="173"/>
      <c r="D83" s="60">
        <f>SUM(D81:D82)</f>
        <v>24514.215850188582</v>
      </c>
    </row>
    <row r="84" spans="1:4" x14ac:dyDescent="0.2">
      <c r="C84" s="108" t="s">
        <v>180</v>
      </c>
      <c r="D84" s="109">
        <f>ROUNDUP(D83/D76,2)</f>
        <v>2.0199999999999996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22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3A4EC-A57C-4CDA-B146-422BFEDB92D2}">
  <sheetPr codeName="Planilha14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PERFIS!C14</f>
        <v>Analista de BI Júnior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7588.4667479999998</v>
      </c>
    </row>
    <row r="7" spans="1:4" x14ac:dyDescent="0.2">
      <c r="A7" s="9" t="s">
        <v>95</v>
      </c>
      <c r="B7" s="10"/>
      <c r="C7" s="11"/>
      <c r="D7" s="12">
        <f>SUM(D6)</f>
        <v>7588.4667479999998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632.37222899999995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590.21408039999994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1222.5863093999999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817.86808284000006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220.27632643500002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264.33159172199998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132.16579586099999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88.110530574000009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52.866318344400007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17.622106114800001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704.88424459200007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2298.1249964832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455.30800488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0.1125</v>
      </c>
      <c r="D34" s="7">
        <f>D33*C34</f>
        <v>96.525000000000006</v>
      </c>
    </row>
    <row r="35" spans="1:4" x14ac:dyDescent="0.2">
      <c r="A35" s="171"/>
      <c r="B35" s="88" t="s">
        <v>175</v>
      </c>
      <c r="C35" s="90"/>
      <c r="D35" s="39">
        <f>D33-D34</f>
        <v>761.47500000000002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946.32500000000005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1222.5863093999999</v>
      </c>
    </row>
    <row r="41" spans="1:4" x14ac:dyDescent="0.2">
      <c r="A41" s="4" t="s">
        <v>10</v>
      </c>
      <c r="B41" s="30" t="s">
        <v>123</v>
      </c>
      <c r="C41" s="34"/>
      <c r="D41" s="8">
        <f>D26</f>
        <v>2298.1249964832</v>
      </c>
    </row>
    <row r="42" spans="1:4" x14ac:dyDescent="0.2">
      <c r="A42" s="4" t="s">
        <v>19</v>
      </c>
      <c r="B42" s="30" t="s">
        <v>124</v>
      </c>
      <c r="C42" s="34"/>
      <c r="D42" s="8">
        <f>D37</f>
        <v>946.32500000000005</v>
      </c>
    </row>
    <row r="43" spans="1:4" x14ac:dyDescent="0.2">
      <c r="A43" s="172" t="s">
        <v>102</v>
      </c>
      <c r="B43" s="177"/>
      <c r="C43" s="35"/>
      <c r="D43" s="12">
        <f>SUM(D40:D42)</f>
        <v>4467.0363058831999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31.61861145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2.529488916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261.04325613119994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94.434252863999987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34.6276914644736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3.0111036056064004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427.2644044312799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624.13837291572406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1310.6905831230206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1313.5507917059404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102.25245683938458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471.93441618177496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314.62294412118331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424.74097456359749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3248.3797477446851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7588.4667479999998</v>
      </c>
    </row>
    <row r="77" spans="1:4" x14ac:dyDescent="0.2">
      <c r="A77" s="4">
        <v>2</v>
      </c>
      <c r="B77" s="46" t="s">
        <v>134</v>
      </c>
      <c r="C77" s="58"/>
      <c r="D77" s="8">
        <f>D43</f>
        <v>4467.0363058831999</v>
      </c>
    </row>
    <row r="78" spans="1:4" x14ac:dyDescent="0.2">
      <c r="A78" s="4">
        <v>3</v>
      </c>
      <c r="B78" s="46" t="s">
        <v>135</v>
      </c>
      <c r="C78" s="58"/>
      <c r="D78" s="8">
        <f>D53</f>
        <v>427.2644044312799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12482.76745831448</v>
      </c>
    </row>
    <row r="82" spans="1:4" x14ac:dyDescent="0.2">
      <c r="A82" s="4">
        <v>6</v>
      </c>
      <c r="B82" s="46" t="s">
        <v>138</v>
      </c>
      <c r="C82" s="58"/>
      <c r="D82" s="8">
        <f>D72</f>
        <v>3248.3797477446851</v>
      </c>
    </row>
    <row r="83" spans="1:4" x14ac:dyDescent="0.2">
      <c r="A83" s="172" t="s">
        <v>114</v>
      </c>
      <c r="B83" s="177"/>
      <c r="C83" s="173"/>
      <c r="D83" s="60">
        <f>SUM(D81:D82)</f>
        <v>15731.147206059166</v>
      </c>
    </row>
    <row r="84" spans="1:4" x14ac:dyDescent="0.2">
      <c r="C84" s="108" t="s">
        <v>180</v>
      </c>
      <c r="D84" s="109">
        <f>ROUNDUP(D83/D76,2)</f>
        <v>2.0799999999999996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21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4DA17-EC3C-4F80-8844-0A3A8D859B8F}">
  <sheetPr codeName="Planilha15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PERFIS!C15</f>
        <v>Analista de BI Pleno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11071.123479499998</v>
      </c>
    </row>
    <row r="7" spans="1:4" x14ac:dyDescent="0.2">
      <c r="A7" s="9" t="s">
        <v>95</v>
      </c>
      <c r="B7" s="10"/>
      <c r="C7" s="11"/>
      <c r="D7" s="12">
        <f>SUM(D6)</f>
        <v>11071.123479499998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922.59362329166652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861.08738173888878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1783.6810050305553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1193.2210861238889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321.37011211326387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385.64413453591658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192.82206726795829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128.54804484530555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77.128826907183324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25.709608969061108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1028.3843587624444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3352.8282395250217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664.26740876999986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128.69999999999999</v>
      </c>
    </row>
    <row r="35" spans="1:4" x14ac:dyDescent="0.2">
      <c r="A35" s="171"/>
      <c r="B35" s="88" t="s">
        <v>175</v>
      </c>
      <c r="C35" s="90"/>
      <c r="D35" s="39">
        <f>D33-D34</f>
        <v>729.3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914.15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1783.6810050305553</v>
      </c>
    </row>
    <row r="41" spans="1:4" x14ac:dyDescent="0.2">
      <c r="A41" s="4" t="s">
        <v>10</v>
      </c>
      <c r="B41" s="30" t="s">
        <v>123</v>
      </c>
      <c r="C41" s="34"/>
      <c r="D41" s="8">
        <f>D26</f>
        <v>3352.8282395250217</v>
      </c>
    </row>
    <row r="42" spans="1:4" x14ac:dyDescent="0.2">
      <c r="A42" s="4" t="s">
        <v>19</v>
      </c>
      <c r="B42" s="30" t="s">
        <v>124</v>
      </c>
      <c r="C42" s="34"/>
      <c r="D42" s="8">
        <f>D37</f>
        <v>914.15</v>
      </c>
    </row>
    <row r="43" spans="1:4" x14ac:dyDescent="0.2">
      <c r="A43" s="172" t="s">
        <v>102</v>
      </c>
      <c r="B43" s="177"/>
      <c r="C43" s="35"/>
      <c r="D43" s="12">
        <f>SUM(D40:D42)</f>
        <v>6050.6592445555762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46.129681164583324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3.690374493166666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380.84664769479986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137.77398107822219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50.519750661654392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4.3930217966656002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623.35345688909206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887.25680904723345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1863.2392989991904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1867.3052876494876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145.35909424816376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670.88812729921733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447.25875153281157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603.79931456929557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4617.8013956959112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11071.123479499998</v>
      </c>
    </row>
    <row r="77" spans="1:4" x14ac:dyDescent="0.2">
      <c r="A77" s="4">
        <v>2</v>
      </c>
      <c r="B77" s="46" t="s">
        <v>134</v>
      </c>
      <c r="C77" s="58"/>
      <c r="D77" s="8">
        <f>D43</f>
        <v>6050.6592445555762</v>
      </c>
    </row>
    <row r="78" spans="1:4" x14ac:dyDescent="0.2">
      <c r="A78" s="4">
        <v>3</v>
      </c>
      <c r="B78" s="46" t="s">
        <v>135</v>
      </c>
      <c r="C78" s="58"/>
      <c r="D78" s="8">
        <f>D53</f>
        <v>623.35345688909206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17745.136180944668</v>
      </c>
    </row>
    <row r="82" spans="1:4" x14ac:dyDescent="0.2">
      <c r="A82" s="4">
        <v>6</v>
      </c>
      <c r="B82" s="46" t="s">
        <v>138</v>
      </c>
      <c r="C82" s="58"/>
      <c r="D82" s="8">
        <f>D72</f>
        <v>4617.8013956959112</v>
      </c>
    </row>
    <row r="83" spans="1:4" x14ac:dyDescent="0.2">
      <c r="A83" s="172" t="s">
        <v>114</v>
      </c>
      <c r="B83" s="177"/>
      <c r="C83" s="173"/>
      <c r="D83" s="60">
        <f>SUM(D81:D82)</f>
        <v>22362.937576640579</v>
      </c>
    </row>
    <row r="84" spans="1:4" x14ac:dyDescent="0.2">
      <c r="C84" s="108" t="s">
        <v>180</v>
      </c>
      <c r="D84" s="109">
        <f>ROUNDUP(D83/D76,2)</f>
        <v>2.0199999999999996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20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BFE9A-A535-49DA-874A-AB18B9965807}">
  <sheetPr codeName="Planilha16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PERFIS!C16</f>
        <v>Analista de BI Sênior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14490.341666666667</v>
      </c>
    </row>
    <row r="7" spans="1:4" x14ac:dyDescent="0.2">
      <c r="A7" s="9" t="s">
        <v>95</v>
      </c>
      <c r="B7" s="10"/>
      <c r="C7" s="11"/>
      <c r="D7" s="12">
        <f>SUM(D6)</f>
        <v>14490.341666666667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1207.5284722222223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1127.0265740740742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2334.5550462962965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1561.7368240740743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420.62241782407409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504.74690138888889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252.37345069444444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168.24896712962965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100.94938027777778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33.649793425925928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1345.9917370370372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4388.3194718518525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869.42049999999995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128.69999999999999</v>
      </c>
    </row>
    <row r="35" spans="1:4" x14ac:dyDescent="0.2">
      <c r="A35" s="171"/>
      <c r="B35" s="88" t="s">
        <v>175</v>
      </c>
      <c r="C35" s="90"/>
      <c r="D35" s="39">
        <f>D33-D34</f>
        <v>729.3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914.15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2334.5550462962965</v>
      </c>
    </row>
    <row r="41" spans="1:4" x14ac:dyDescent="0.2">
      <c r="A41" s="4" t="s">
        <v>10</v>
      </c>
      <c r="B41" s="30" t="s">
        <v>123</v>
      </c>
      <c r="C41" s="34"/>
      <c r="D41" s="8">
        <f>D26</f>
        <v>4388.3194718518525</v>
      </c>
    </row>
    <row r="42" spans="1:4" x14ac:dyDescent="0.2">
      <c r="A42" s="4" t="s">
        <v>19</v>
      </c>
      <c r="B42" s="30" t="s">
        <v>124</v>
      </c>
      <c r="C42" s="34"/>
      <c r="D42" s="8">
        <f>D37</f>
        <v>914.15</v>
      </c>
    </row>
    <row r="43" spans="1:4" x14ac:dyDescent="0.2">
      <c r="A43" s="172" t="s">
        <v>102</v>
      </c>
      <c r="B43" s="177"/>
      <c r="C43" s="35"/>
      <c r="D43" s="12">
        <f>SUM(D40:D42)</f>
        <v>7637.0245181481487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60.376423611111115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4.8301138888888886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498.46775333333323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180.32425185185184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66.12232709333334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5.749767573333334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815.87063735185166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1147.1618411083334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2409.0398663275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2414.296909134544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187.93928035179079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867.41206316211128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578.27470877474093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780.67085684590018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5970.4986165703776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14490.341666666667</v>
      </c>
    </row>
    <row r="77" spans="1:4" x14ac:dyDescent="0.2">
      <c r="A77" s="4">
        <v>2</v>
      </c>
      <c r="B77" s="46" t="s">
        <v>134</v>
      </c>
      <c r="C77" s="58"/>
      <c r="D77" s="8">
        <f>D43</f>
        <v>7637.0245181481487</v>
      </c>
    </row>
    <row r="78" spans="1:4" x14ac:dyDescent="0.2">
      <c r="A78" s="4">
        <v>3</v>
      </c>
      <c r="B78" s="46" t="s">
        <v>135</v>
      </c>
      <c r="C78" s="58"/>
      <c r="D78" s="8">
        <f>D53</f>
        <v>815.87063735185166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22943.236822166666</v>
      </c>
    </row>
    <row r="82" spans="1:4" x14ac:dyDescent="0.2">
      <c r="A82" s="4">
        <v>6</v>
      </c>
      <c r="B82" s="46" t="s">
        <v>138</v>
      </c>
      <c r="C82" s="58"/>
      <c r="D82" s="8">
        <f>D72</f>
        <v>5970.4986165703776</v>
      </c>
    </row>
    <row r="83" spans="1:4" x14ac:dyDescent="0.2">
      <c r="A83" s="172" t="s">
        <v>114</v>
      </c>
      <c r="B83" s="177"/>
      <c r="C83" s="173"/>
      <c r="D83" s="60">
        <f>SUM(D81:D82)</f>
        <v>28913.735438737043</v>
      </c>
    </row>
    <row r="84" spans="1:4" x14ac:dyDescent="0.2">
      <c r="C84" s="108" t="s">
        <v>180</v>
      </c>
      <c r="D84" s="109">
        <f>ROUNDUP(D83/D76,2)</f>
        <v>2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19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9B7CC-40E2-422E-8A2B-351E7A272367}">
  <sheetPr codeName="Planilha17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PERFIS!C17</f>
        <v>Administrador de Dados Pleno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7936.9757559999998</v>
      </c>
    </row>
    <row r="7" spans="1:4" x14ac:dyDescent="0.2">
      <c r="A7" s="9" t="s">
        <v>95</v>
      </c>
      <c r="B7" s="10"/>
      <c r="C7" s="11"/>
      <c r="D7" s="12">
        <f>SUM(D6)</f>
        <v>7936.9757559999998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661.41464633333328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617.32033657777777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1278.734982911111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855.42960925777777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230.39276847277779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276.47132216733331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138.23566108366666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92.157107389111118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55.294264433466672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18.431421477822223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737.25685911288895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2403.6690133948446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476.21854535999995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0.1125</v>
      </c>
      <c r="D34" s="7">
        <f>D33*C34</f>
        <v>96.525000000000006</v>
      </c>
    </row>
    <row r="35" spans="1:4" x14ac:dyDescent="0.2">
      <c r="A35" s="171"/>
      <c r="B35" s="88" t="s">
        <v>175</v>
      </c>
      <c r="C35" s="90"/>
      <c r="D35" s="39">
        <f>D33-D34</f>
        <v>761.47500000000002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946.32500000000005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1278.734982911111</v>
      </c>
    </row>
    <row r="41" spans="1:4" x14ac:dyDescent="0.2">
      <c r="A41" s="4" t="s">
        <v>10</v>
      </c>
      <c r="B41" s="30" t="s">
        <v>123</v>
      </c>
      <c r="C41" s="34"/>
      <c r="D41" s="8">
        <f>D26</f>
        <v>2403.6690133948446</v>
      </c>
    </row>
    <row r="42" spans="1:4" x14ac:dyDescent="0.2">
      <c r="A42" s="4" t="s">
        <v>19</v>
      </c>
      <c r="B42" s="30" t="s">
        <v>124</v>
      </c>
      <c r="C42" s="34"/>
      <c r="D42" s="8">
        <f>D37</f>
        <v>946.32500000000005</v>
      </c>
    </row>
    <row r="43" spans="1:4" x14ac:dyDescent="0.2">
      <c r="A43" s="172" t="s">
        <v>102</v>
      </c>
      <c r="B43" s="177"/>
      <c r="C43" s="35"/>
      <c r="D43" s="12">
        <f>SUM(D40:D42)</f>
        <v>4628.7289963059557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33.070732316666664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2.645658585333333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273.03196600639995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98.771253852444431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36.218007769779199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3.1493919799808001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446.8870105106044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650.6295881408281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1366.322135095739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1369.3037436829654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106.5925069932846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491.96541689208277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327.97694459472189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442.76887520287448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3386.2554669195324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7936.9757559999998</v>
      </c>
    </row>
    <row r="77" spans="1:4" x14ac:dyDescent="0.2">
      <c r="A77" s="4">
        <v>2</v>
      </c>
      <c r="B77" s="46" t="s">
        <v>134</v>
      </c>
      <c r="C77" s="58"/>
      <c r="D77" s="8">
        <f>D43</f>
        <v>4628.7289963059557</v>
      </c>
    </row>
    <row r="78" spans="1:4" x14ac:dyDescent="0.2">
      <c r="A78" s="4">
        <v>3</v>
      </c>
      <c r="B78" s="46" t="s">
        <v>135</v>
      </c>
      <c r="C78" s="58"/>
      <c r="D78" s="8">
        <f>D53</f>
        <v>446.8870105106044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13012.591762816561</v>
      </c>
    </row>
    <row r="82" spans="1:4" x14ac:dyDescent="0.2">
      <c r="A82" s="4">
        <v>6</v>
      </c>
      <c r="B82" s="46" t="s">
        <v>138</v>
      </c>
      <c r="C82" s="58"/>
      <c r="D82" s="8">
        <f>D72</f>
        <v>3386.2554669195324</v>
      </c>
    </row>
    <row r="83" spans="1:4" x14ac:dyDescent="0.2">
      <c r="A83" s="172" t="s">
        <v>114</v>
      </c>
      <c r="B83" s="177"/>
      <c r="C83" s="173"/>
      <c r="D83" s="60">
        <f>SUM(D81:D82)</f>
        <v>16398.847229736093</v>
      </c>
    </row>
    <row r="84" spans="1:4" x14ac:dyDescent="0.2">
      <c r="C84" s="108" t="s">
        <v>180</v>
      </c>
      <c r="D84" s="109">
        <f>ROUNDUP(D83/D76,2)</f>
        <v>2.0699999999999998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18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EC073-C547-4A0A-8F37-FC8907B8E5F6}">
  <sheetPr codeName="Planilha18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PERFIS!C18</f>
        <v>Administrador de Dados Sênior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11673.558148166669</v>
      </c>
    </row>
    <row r="7" spans="1:4" x14ac:dyDescent="0.2">
      <c r="A7" s="9" t="s">
        <v>95</v>
      </c>
      <c r="B7" s="10"/>
      <c r="C7" s="11"/>
      <c r="D7" s="12">
        <f>SUM(D6)</f>
        <v>11673.558148166669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972.79651234722235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907.94341152407424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1880.7399238712965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1258.1501559690744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338.85745180094915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406.62894216113892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203.31447108056946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135.54298072037966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81.325788432227796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27.108596144075932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1084.3438457630373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3535.2722320714524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700.41348889000005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128.69999999999999</v>
      </c>
    </row>
    <row r="35" spans="1:4" x14ac:dyDescent="0.2">
      <c r="A35" s="171"/>
      <c r="B35" s="88" t="s">
        <v>175</v>
      </c>
      <c r="C35" s="90"/>
      <c r="D35" s="39">
        <f>D33-D34</f>
        <v>729.3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914.15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1880.7399238712965</v>
      </c>
    </row>
    <row r="41" spans="1:4" x14ac:dyDescent="0.2">
      <c r="A41" s="4" t="s">
        <v>10</v>
      </c>
      <c r="B41" s="30" t="s">
        <v>123</v>
      </c>
      <c r="C41" s="34"/>
      <c r="D41" s="8">
        <f>D26</f>
        <v>3535.2722320714524</v>
      </c>
    </row>
    <row r="42" spans="1:4" x14ac:dyDescent="0.2">
      <c r="A42" s="4" t="s">
        <v>19</v>
      </c>
      <c r="B42" s="30" t="s">
        <v>124</v>
      </c>
      <c r="C42" s="34"/>
      <c r="D42" s="8">
        <f>D37</f>
        <v>914.15</v>
      </c>
    </row>
    <row r="43" spans="1:4" x14ac:dyDescent="0.2">
      <c r="A43" s="172" t="s">
        <v>102</v>
      </c>
      <c r="B43" s="177"/>
      <c r="C43" s="35"/>
      <c r="D43" s="12">
        <f>SUM(D40:D42)</f>
        <v>6330.1621559427485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48.639825617361119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3.8911860493888892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401.57040029693331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145.27094584385188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53.268780541714143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4.6320678731925344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657.2732062224419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933.04967551659308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1959.4043185848452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1963.6801599783757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152.86132981867587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705.51382993235018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470.34255328823349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634.96244693911513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4856.1341540798139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11673.558148166669</v>
      </c>
    </row>
    <row r="77" spans="1:4" x14ac:dyDescent="0.2">
      <c r="A77" s="4">
        <v>2</v>
      </c>
      <c r="B77" s="46" t="s">
        <v>134</v>
      </c>
      <c r="C77" s="58"/>
      <c r="D77" s="8">
        <f>D43</f>
        <v>6330.1621559427485</v>
      </c>
    </row>
    <row r="78" spans="1:4" x14ac:dyDescent="0.2">
      <c r="A78" s="4">
        <v>3</v>
      </c>
      <c r="B78" s="46" t="s">
        <v>135</v>
      </c>
      <c r="C78" s="58"/>
      <c r="D78" s="8">
        <f>D53</f>
        <v>657.2732062224419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18660.99351033186</v>
      </c>
    </row>
    <row r="82" spans="1:4" x14ac:dyDescent="0.2">
      <c r="A82" s="4">
        <v>6</v>
      </c>
      <c r="B82" s="46" t="s">
        <v>138</v>
      </c>
      <c r="C82" s="58"/>
      <c r="D82" s="8">
        <f>D72</f>
        <v>4856.1341540798139</v>
      </c>
    </row>
    <row r="83" spans="1:4" x14ac:dyDescent="0.2">
      <c r="A83" s="172" t="s">
        <v>114</v>
      </c>
      <c r="B83" s="177"/>
      <c r="C83" s="173"/>
      <c r="D83" s="60">
        <f>SUM(D81:D82)</f>
        <v>23517.127664411673</v>
      </c>
    </row>
    <row r="84" spans="1:4" x14ac:dyDescent="0.2">
      <c r="C84" s="108" t="s">
        <v>180</v>
      </c>
      <c r="D84" s="109">
        <f>ROUNDUP(D83/D76,2)</f>
        <v>2.0199999999999996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17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7144A-6ACF-44E7-9DFF-DD8268BBD088}">
  <sheetPr codeName="Planilha19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PERFIS!C19</f>
        <v>Líder Técnico de Desenvolvimento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19065.277777777777</v>
      </c>
    </row>
    <row r="7" spans="1:4" x14ac:dyDescent="0.2">
      <c r="A7" s="9" t="s">
        <v>95</v>
      </c>
      <c r="B7" s="10"/>
      <c r="C7" s="11"/>
      <c r="D7" s="12">
        <f>SUM(D6)</f>
        <v>19065.277777777777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1588.773148148148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1482.8549382716049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3071.6280864197529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2054.8132716049381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553.42264660493834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664.10717592592596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332.05358796296298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221.36905864197533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132.82143518518518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44.273811728395067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1770.9524691358026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5773.8134567901234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1143.9166666666665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128.69999999999999</v>
      </c>
    </row>
    <row r="35" spans="1:4" x14ac:dyDescent="0.2">
      <c r="A35" s="171"/>
      <c r="B35" s="88" t="s">
        <v>175</v>
      </c>
      <c r="C35" s="90"/>
      <c r="D35" s="39">
        <f>D33-D34</f>
        <v>729.3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914.15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3071.6280864197529</v>
      </c>
    </row>
    <row r="41" spans="1:4" x14ac:dyDescent="0.2">
      <c r="A41" s="4" t="s">
        <v>10</v>
      </c>
      <c r="B41" s="30" t="s">
        <v>123</v>
      </c>
      <c r="C41" s="34"/>
      <c r="D41" s="8">
        <f>D26</f>
        <v>5773.8134567901234</v>
      </c>
    </row>
    <row r="42" spans="1:4" x14ac:dyDescent="0.2">
      <c r="A42" s="4" t="s">
        <v>19</v>
      </c>
      <c r="B42" s="30" t="s">
        <v>124</v>
      </c>
      <c r="C42" s="34"/>
      <c r="D42" s="8">
        <f>D37</f>
        <v>914.15</v>
      </c>
    </row>
    <row r="43" spans="1:4" x14ac:dyDescent="0.2">
      <c r="A43" s="172" t="s">
        <v>102</v>
      </c>
      <c r="B43" s="177"/>
      <c r="C43" s="35"/>
      <c r="D43" s="12">
        <f>SUM(D40:D42)</f>
        <v>9759.5915432098755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79.438657407407405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6.3550925925925918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655.84555555555539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237.25679012345677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86.99867555555555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7.5651022222222233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1073.4598734567901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1494.9164597222223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3139.3245654166667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3146.1752464104866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244.91184552895979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1130.3623639798145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753.57490931987638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1017.326127581833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7780.4162715493758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19065.277777777777</v>
      </c>
    </row>
    <row r="77" spans="1:4" x14ac:dyDescent="0.2">
      <c r="A77" s="4">
        <v>2</v>
      </c>
      <c r="B77" s="46" t="s">
        <v>134</v>
      </c>
      <c r="C77" s="58"/>
      <c r="D77" s="8">
        <f>D43</f>
        <v>9759.5915432098755</v>
      </c>
    </row>
    <row r="78" spans="1:4" x14ac:dyDescent="0.2">
      <c r="A78" s="4">
        <v>3</v>
      </c>
      <c r="B78" s="46" t="s">
        <v>135</v>
      </c>
      <c r="C78" s="58"/>
      <c r="D78" s="8">
        <f>D53</f>
        <v>1073.4598734567901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29898.329194444443</v>
      </c>
    </row>
    <row r="82" spans="1:4" x14ac:dyDescent="0.2">
      <c r="A82" s="4">
        <v>6</v>
      </c>
      <c r="B82" s="46" t="s">
        <v>138</v>
      </c>
      <c r="C82" s="58"/>
      <c r="D82" s="8">
        <f>D72</f>
        <v>7780.4162715493758</v>
      </c>
    </row>
    <row r="83" spans="1:4" x14ac:dyDescent="0.2">
      <c r="A83" s="172" t="s">
        <v>114</v>
      </c>
      <c r="B83" s="177"/>
      <c r="C83" s="173"/>
      <c r="D83" s="60">
        <f>SUM(D81:D82)</f>
        <v>37678.745465993816</v>
      </c>
    </row>
    <row r="84" spans="1:4" x14ac:dyDescent="0.2">
      <c r="C84" s="108" t="s">
        <v>180</v>
      </c>
      <c r="D84" s="109">
        <f>ROUNDUP(D83/D76,2)</f>
        <v>1.98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16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C2032E-2133-4176-9171-6C0EA95FCE2A}">
  <sheetPr codeName="Planilha2"/>
  <dimension ref="A1:U52"/>
  <sheetViews>
    <sheetView tabSelected="1" topLeftCell="B1" zoomScaleNormal="100" workbookViewId="0">
      <selection activeCell="D20" sqref="C20:D31"/>
    </sheetView>
  </sheetViews>
  <sheetFormatPr defaultColWidth="0" defaultRowHeight="14.25" zeroHeight="1" x14ac:dyDescent="0.2"/>
  <cols>
    <col min="1" max="1" width="9.140625" style="84" customWidth="1"/>
    <col min="2" max="2" width="5.85546875" style="84" customWidth="1"/>
    <col min="3" max="3" width="66.140625" style="84" bestFit="1" customWidth="1"/>
    <col min="4" max="4" width="12" style="84" bestFit="1" customWidth="1"/>
    <col min="5" max="5" width="69.5703125" style="84" bestFit="1" customWidth="1"/>
    <col min="6" max="6" width="208.5703125" style="84" bestFit="1" customWidth="1"/>
    <col min="7" max="7" width="46.28515625" style="84" hidden="1" customWidth="1"/>
    <col min="8" max="9" width="41" style="84" hidden="1" customWidth="1"/>
    <col min="10" max="21" width="0" style="84" hidden="1" customWidth="1"/>
    <col min="22" max="16384" width="9.140625" style="84" hidden="1"/>
  </cols>
  <sheetData>
    <row r="1" spans="2:9" x14ac:dyDescent="0.2"/>
    <row r="2" spans="2:9" ht="15" x14ac:dyDescent="0.2">
      <c r="B2" s="155" t="s">
        <v>177</v>
      </c>
      <c r="C2" s="155"/>
      <c r="D2" s="63" t="s">
        <v>0</v>
      </c>
      <c r="E2" s="139" t="s">
        <v>139</v>
      </c>
      <c r="F2" s="139" t="s">
        <v>140</v>
      </c>
    </row>
    <row r="3" spans="2:9" x14ac:dyDescent="0.2">
      <c r="B3" s="64" t="s">
        <v>2</v>
      </c>
      <c r="C3" s="65" t="s">
        <v>117</v>
      </c>
      <c r="D3" s="66">
        <f>1/12</f>
        <v>8.3333333333333329E-2</v>
      </c>
      <c r="E3" s="65" t="s">
        <v>141</v>
      </c>
      <c r="F3" s="65" t="s">
        <v>142</v>
      </c>
    </row>
    <row r="4" spans="2:9" x14ac:dyDescent="0.2">
      <c r="B4" s="64" t="s">
        <v>3</v>
      </c>
      <c r="C4" s="65" t="s">
        <v>178</v>
      </c>
      <c r="D4" s="66">
        <f>(D3*1/3)+(1/20)</f>
        <v>7.7777777777777779E-2</v>
      </c>
      <c r="E4" s="65" t="s">
        <v>179</v>
      </c>
      <c r="F4" s="65" t="s">
        <v>143</v>
      </c>
    </row>
    <row r="5" spans="2:9" ht="15" x14ac:dyDescent="0.25">
      <c r="B5" s="159" t="s">
        <v>97</v>
      </c>
      <c r="C5" s="159"/>
      <c r="D5" s="67">
        <f>SUM(D3:D4)</f>
        <v>0.16111111111111109</v>
      </c>
      <c r="E5" s="67"/>
      <c r="F5" s="140"/>
    </row>
    <row r="6" spans="2:9" x14ac:dyDescent="0.2"/>
    <row r="7" spans="2:9" ht="15" x14ac:dyDescent="0.2">
      <c r="B7" s="155" t="s">
        <v>98</v>
      </c>
      <c r="C7" s="155"/>
      <c r="D7" s="155"/>
      <c r="E7" s="139" t="s">
        <v>139</v>
      </c>
      <c r="F7" s="139" t="s">
        <v>140</v>
      </c>
      <c r="G7" s="85"/>
      <c r="H7" s="85"/>
      <c r="I7" s="85"/>
    </row>
    <row r="8" spans="2:9" ht="15" x14ac:dyDescent="0.2">
      <c r="B8" s="68" t="s">
        <v>10</v>
      </c>
      <c r="C8" s="69" t="s">
        <v>115</v>
      </c>
      <c r="D8" s="68" t="s">
        <v>0</v>
      </c>
      <c r="E8" s="70"/>
      <c r="F8" s="70"/>
      <c r="G8" s="71"/>
      <c r="H8" s="71"/>
      <c r="I8" s="71"/>
    </row>
    <row r="9" spans="2:9" ht="15" x14ac:dyDescent="0.2">
      <c r="B9" s="72" t="s">
        <v>2</v>
      </c>
      <c r="C9" s="141" t="s">
        <v>118</v>
      </c>
      <c r="D9" s="96">
        <v>0.1</v>
      </c>
      <c r="E9" s="73"/>
      <c r="F9" s="142" t="s">
        <v>192</v>
      </c>
      <c r="G9" s="74"/>
      <c r="H9" s="74"/>
      <c r="I9" s="74"/>
    </row>
    <row r="10" spans="2:9" ht="15" x14ac:dyDescent="0.2">
      <c r="B10" s="72" t="s">
        <v>3</v>
      </c>
      <c r="C10" s="143" t="s">
        <v>11</v>
      </c>
      <c r="D10" s="80">
        <v>2.5000000000000001E-2</v>
      </c>
      <c r="E10" s="70"/>
      <c r="F10" s="144" t="s">
        <v>147</v>
      </c>
      <c r="G10" s="75"/>
      <c r="H10" s="75"/>
      <c r="I10" s="75"/>
    </row>
    <row r="11" spans="2:9" ht="15" x14ac:dyDescent="0.2">
      <c r="B11" s="72" t="s">
        <v>4</v>
      </c>
      <c r="C11" s="143" t="s">
        <v>12</v>
      </c>
      <c r="D11" s="80">
        <v>0.03</v>
      </c>
      <c r="E11" s="70"/>
      <c r="F11" s="144" t="s">
        <v>149</v>
      </c>
      <c r="G11" s="75"/>
      <c r="H11" s="75"/>
      <c r="I11" s="75"/>
    </row>
    <row r="12" spans="2:9" ht="15" x14ac:dyDescent="0.2">
      <c r="B12" s="72" t="s">
        <v>5</v>
      </c>
      <c r="C12" s="143" t="s">
        <v>13</v>
      </c>
      <c r="D12" s="80">
        <v>1.4999999999999999E-2</v>
      </c>
      <c r="E12" s="70"/>
      <c r="F12" s="144" t="s">
        <v>144</v>
      </c>
      <c r="G12" s="75"/>
      <c r="H12" s="75"/>
      <c r="I12" s="75"/>
    </row>
    <row r="13" spans="2:9" ht="15" x14ac:dyDescent="0.2">
      <c r="B13" s="72" t="s">
        <v>6</v>
      </c>
      <c r="C13" s="143" t="s">
        <v>14</v>
      </c>
      <c r="D13" s="80">
        <v>0.01</v>
      </c>
      <c r="E13" s="70"/>
      <c r="F13" s="144" t="s">
        <v>145</v>
      </c>
      <c r="G13" s="75"/>
      <c r="H13" s="75"/>
      <c r="I13" s="75"/>
    </row>
    <row r="14" spans="2:9" ht="15" x14ac:dyDescent="0.2">
      <c r="B14" s="72" t="s">
        <v>7</v>
      </c>
      <c r="C14" s="95" t="s">
        <v>15</v>
      </c>
      <c r="D14" s="80">
        <v>6.0000000000000001E-3</v>
      </c>
      <c r="E14" s="70"/>
      <c r="F14" s="144" t="s">
        <v>150</v>
      </c>
      <c r="G14" s="75"/>
      <c r="H14" s="75"/>
      <c r="I14" s="75"/>
    </row>
    <row r="15" spans="2:9" ht="15" x14ac:dyDescent="0.2">
      <c r="B15" s="72" t="s">
        <v>17</v>
      </c>
      <c r="C15" s="143" t="s">
        <v>16</v>
      </c>
      <c r="D15" s="80">
        <v>2E-3</v>
      </c>
      <c r="E15" s="70"/>
      <c r="F15" s="144" t="s">
        <v>146</v>
      </c>
      <c r="G15" s="75"/>
      <c r="H15" s="75"/>
      <c r="I15" s="75"/>
    </row>
    <row r="16" spans="2:9" ht="15" x14ac:dyDescent="0.2">
      <c r="B16" s="72" t="s">
        <v>8</v>
      </c>
      <c r="C16" s="141" t="s">
        <v>18</v>
      </c>
      <c r="D16" s="96">
        <v>0.08</v>
      </c>
      <c r="E16" s="76"/>
      <c r="F16" s="144" t="s">
        <v>148</v>
      </c>
      <c r="G16" s="77"/>
      <c r="H16" s="74"/>
      <c r="I16" s="74"/>
    </row>
    <row r="17" spans="2:9" ht="15" x14ac:dyDescent="0.2">
      <c r="B17" s="165" t="s">
        <v>99</v>
      </c>
      <c r="C17" s="165"/>
      <c r="D17" s="78">
        <f>SUM(D9:D16)</f>
        <v>0.26800000000000002</v>
      </c>
      <c r="E17" s="76"/>
      <c r="F17" s="93"/>
      <c r="G17" s="85"/>
      <c r="H17" s="85"/>
      <c r="I17" s="85"/>
    </row>
    <row r="18" spans="2:9" x14ac:dyDescent="0.2"/>
    <row r="19" spans="2:9" ht="15" x14ac:dyDescent="0.2">
      <c r="B19" s="79" t="s">
        <v>193</v>
      </c>
      <c r="C19" s="146"/>
      <c r="D19" s="139" t="s">
        <v>155</v>
      </c>
      <c r="E19" s="139" t="s">
        <v>139</v>
      </c>
      <c r="F19" s="146" t="s">
        <v>140</v>
      </c>
      <c r="G19" s="99"/>
    </row>
    <row r="20" spans="2:9" x14ac:dyDescent="0.2">
      <c r="B20" s="161" t="s">
        <v>2</v>
      </c>
      <c r="C20" s="82" t="s">
        <v>151</v>
      </c>
      <c r="D20" s="149">
        <v>5.5</v>
      </c>
      <c r="E20" s="65" t="s">
        <v>156</v>
      </c>
      <c r="F20" s="147" t="s">
        <v>152</v>
      </c>
      <c r="G20" s="100"/>
    </row>
    <row r="21" spans="2:9" x14ac:dyDescent="0.2">
      <c r="B21" s="162"/>
      <c r="C21" s="82" t="s">
        <v>20</v>
      </c>
      <c r="D21" s="80">
        <v>0.06</v>
      </c>
      <c r="E21" s="83" t="s">
        <v>157</v>
      </c>
      <c r="F21" s="160" t="s">
        <v>207</v>
      </c>
      <c r="G21" s="100"/>
    </row>
    <row r="22" spans="2:9" x14ac:dyDescent="0.2">
      <c r="B22" s="163"/>
      <c r="C22" s="82" t="s">
        <v>21</v>
      </c>
      <c r="D22" s="80"/>
      <c r="E22" s="83" t="s">
        <v>158</v>
      </c>
      <c r="F22" s="160"/>
      <c r="G22" s="100"/>
    </row>
    <row r="23" spans="2:9" x14ac:dyDescent="0.2">
      <c r="B23" s="164" t="s">
        <v>3</v>
      </c>
      <c r="C23" s="140" t="s">
        <v>153</v>
      </c>
      <c r="D23" s="149">
        <v>39</v>
      </c>
      <c r="E23" s="65" t="s">
        <v>194</v>
      </c>
      <c r="F23" s="140" t="s">
        <v>154</v>
      </c>
      <c r="G23" s="101"/>
    </row>
    <row r="24" spans="2:9" ht="15" x14ac:dyDescent="0.2">
      <c r="B24" s="164"/>
      <c r="C24" s="81" t="s">
        <v>159</v>
      </c>
      <c r="D24" s="86"/>
      <c r="E24" s="86"/>
      <c r="F24" s="160" t="s">
        <v>207</v>
      </c>
    </row>
    <row r="25" spans="2:9" x14ac:dyDescent="0.2">
      <c r="B25" s="164"/>
      <c r="C25" s="82" t="s">
        <v>201</v>
      </c>
      <c r="D25" s="87">
        <v>0</v>
      </c>
      <c r="E25" s="83" t="s">
        <v>157</v>
      </c>
      <c r="F25" s="160"/>
    </row>
    <row r="26" spans="2:9" x14ac:dyDescent="0.2">
      <c r="B26" s="164"/>
      <c r="C26" s="82" t="s">
        <v>202</v>
      </c>
      <c r="D26" s="87">
        <v>3.7499999999999999E-2</v>
      </c>
      <c r="E26" s="83" t="s">
        <v>157</v>
      </c>
      <c r="F26" s="160"/>
    </row>
    <row r="27" spans="2:9" x14ac:dyDescent="0.2">
      <c r="B27" s="164"/>
      <c r="C27" s="82" t="s">
        <v>203</v>
      </c>
      <c r="D27" s="87">
        <v>5.62E-2</v>
      </c>
      <c r="E27" s="83" t="s">
        <v>157</v>
      </c>
      <c r="F27" s="160"/>
    </row>
    <row r="28" spans="2:9" x14ac:dyDescent="0.2">
      <c r="B28" s="164"/>
      <c r="C28" s="82" t="s">
        <v>204</v>
      </c>
      <c r="D28" s="87">
        <v>7.4999999999999997E-2</v>
      </c>
      <c r="E28" s="83" t="s">
        <v>157</v>
      </c>
      <c r="F28" s="160"/>
    </row>
    <row r="29" spans="2:9" x14ac:dyDescent="0.2">
      <c r="B29" s="164"/>
      <c r="C29" s="82" t="s">
        <v>205</v>
      </c>
      <c r="D29" s="87">
        <v>0.1125</v>
      </c>
      <c r="E29" s="83" t="s">
        <v>157</v>
      </c>
      <c r="F29" s="160"/>
    </row>
    <row r="30" spans="2:9" x14ac:dyDescent="0.2">
      <c r="B30" s="164"/>
      <c r="C30" s="82" t="s">
        <v>206</v>
      </c>
      <c r="D30" s="87">
        <v>0.15</v>
      </c>
      <c r="E30" s="83" t="s">
        <v>157</v>
      </c>
      <c r="F30" s="160"/>
    </row>
    <row r="31" spans="2:9" ht="15" customHeight="1" x14ac:dyDescent="0.2">
      <c r="B31" s="145" t="s">
        <v>4</v>
      </c>
      <c r="C31" s="82" t="s">
        <v>160</v>
      </c>
      <c r="D31" s="150">
        <v>184.85</v>
      </c>
      <c r="E31" s="86"/>
      <c r="F31" s="160"/>
    </row>
    <row r="32" spans="2:9" x14ac:dyDescent="0.2"/>
    <row r="33" spans="1:21" ht="15" x14ac:dyDescent="0.2">
      <c r="B33" s="155" t="s">
        <v>135</v>
      </c>
      <c r="C33" s="155"/>
      <c r="D33" s="91" t="s">
        <v>0</v>
      </c>
      <c r="E33" s="139" t="s">
        <v>139</v>
      </c>
      <c r="F33" s="146" t="s">
        <v>140</v>
      </c>
      <c r="G33" s="102"/>
    </row>
    <row r="34" spans="1:21" x14ac:dyDescent="0.2">
      <c r="A34" s="105"/>
      <c r="B34" s="92" t="s">
        <v>2</v>
      </c>
      <c r="C34" s="93" t="s">
        <v>22</v>
      </c>
      <c r="D34" s="94">
        <f>((0.05*(1/12)))</f>
        <v>4.1666666666666666E-3</v>
      </c>
      <c r="E34" s="93" t="s">
        <v>161</v>
      </c>
      <c r="F34" s="144" t="s">
        <v>162</v>
      </c>
      <c r="G34" s="75"/>
    </row>
    <row r="35" spans="1:21" x14ac:dyDescent="0.2">
      <c r="A35" s="105"/>
      <c r="B35" s="92" t="s">
        <v>3</v>
      </c>
      <c r="C35" s="93" t="s">
        <v>125</v>
      </c>
      <c r="D35" s="94">
        <f>0.08*D34</f>
        <v>3.3333333333333332E-4</v>
      </c>
      <c r="E35" s="93" t="s">
        <v>163</v>
      </c>
      <c r="F35" s="144" t="s">
        <v>164</v>
      </c>
      <c r="G35" s="75"/>
    </row>
    <row r="36" spans="1:21" x14ac:dyDescent="0.2">
      <c r="A36" s="105"/>
      <c r="B36" s="72" t="s">
        <v>4</v>
      </c>
      <c r="C36" s="95" t="s">
        <v>126</v>
      </c>
      <c r="D36" s="96">
        <f>0.08 * 0.4 * 0.9 *(1 + 1/12 + 1/12 + (1/3 * 1/12))</f>
        <v>3.4399999999999993E-2</v>
      </c>
      <c r="E36" s="95" t="s">
        <v>165</v>
      </c>
      <c r="F36" s="144" t="s">
        <v>166</v>
      </c>
      <c r="G36" s="75"/>
    </row>
    <row r="37" spans="1:21" x14ac:dyDescent="0.2">
      <c r="A37" s="105"/>
      <c r="B37" s="92" t="s">
        <v>5</v>
      </c>
      <c r="C37" s="93" t="s">
        <v>127</v>
      </c>
      <c r="D37" s="94">
        <f>(((7/30) + (7/30 * 0.1 * 8/12)) / 20)</f>
        <v>1.2444444444444444E-2</v>
      </c>
      <c r="E37" s="93" t="s">
        <v>172</v>
      </c>
      <c r="F37" s="144" t="s">
        <v>167</v>
      </c>
    </row>
    <row r="38" spans="1:21" x14ac:dyDescent="0.2">
      <c r="A38" s="105"/>
      <c r="B38" s="92" t="s">
        <v>6</v>
      </c>
      <c r="C38" s="93" t="s">
        <v>168</v>
      </c>
      <c r="D38" s="94">
        <f>(0.368*0.0124)</f>
        <v>4.5631999999999999E-3</v>
      </c>
      <c r="E38" s="93" t="s">
        <v>173</v>
      </c>
      <c r="F38" s="144" t="s">
        <v>169</v>
      </c>
    </row>
    <row r="39" spans="1:21" x14ac:dyDescent="0.2">
      <c r="A39" s="105"/>
      <c r="B39" s="92" t="s">
        <v>7</v>
      </c>
      <c r="C39" s="93" t="s">
        <v>181</v>
      </c>
      <c r="D39" s="94">
        <f>(0.0124*0.08)*0.4</f>
        <v>3.9680000000000005E-4</v>
      </c>
      <c r="E39" s="93" t="s">
        <v>182</v>
      </c>
      <c r="F39" s="144" t="s">
        <v>170</v>
      </c>
    </row>
    <row r="40" spans="1:21" ht="15" x14ac:dyDescent="0.25">
      <c r="B40" s="154" t="s">
        <v>104</v>
      </c>
      <c r="C40" s="154"/>
      <c r="D40" s="98">
        <f>SUM(D34:D39)</f>
        <v>5.6304444444444435E-2</v>
      </c>
      <c r="E40" s="148" t="s">
        <v>171</v>
      </c>
      <c r="F40" s="148"/>
      <c r="G40" s="103"/>
    </row>
    <row r="41" spans="1:21" x14ac:dyDescent="0.2"/>
    <row r="42" spans="1:21" ht="14.25" customHeight="1" x14ac:dyDescent="0.2">
      <c r="B42" s="153" t="s">
        <v>109</v>
      </c>
      <c r="C42" s="153"/>
      <c r="D42" s="112"/>
      <c r="E42" s="139" t="s">
        <v>139</v>
      </c>
      <c r="F42" s="146" t="s">
        <v>140</v>
      </c>
      <c r="G42" s="122"/>
      <c r="H42" s="122"/>
      <c r="I42" s="122"/>
      <c r="J42" s="122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</row>
    <row r="43" spans="1:21" ht="15" x14ac:dyDescent="0.2">
      <c r="B43" s="113">
        <v>6</v>
      </c>
      <c r="C43" s="114" t="s">
        <v>115</v>
      </c>
      <c r="D43" s="115" t="s">
        <v>0</v>
      </c>
    </row>
    <row r="44" spans="1:21" ht="15" x14ac:dyDescent="0.2">
      <c r="B44" s="73" t="s">
        <v>2</v>
      </c>
      <c r="C44" s="97" t="s">
        <v>130</v>
      </c>
      <c r="D44" s="116">
        <v>0.05</v>
      </c>
      <c r="E44" s="86" t="s">
        <v>196</v>
      </c>
      <c r="F44" s="160" t="s">
        <v>195</v>
      </c>
    </row>
    <row r="45" spans="1:21" ht="15" x14ac:dyDescent="0.2">
      <c r="B45" s="73" t="s">
        <v>3</v>
      </c>
      <c r="C45" s="97" t="s">
        <v>131</v>
      </c>
      <c r="D45" s="116">
        <v>0.1</v>
      </c>
      <c r="E45" s="86" t="s">
        <v>197</v>
      </c>
      <c r="F45" s="160"/>
    </row>
    <row r="46" spans="1:21" ht="15" x14ac:dyDescent="0.2">
      <c r="B46" s="73" t="s">
        <v>4</v>
      </c>
      <c r="C46" s="97" t="s">
        <v>132</v>
      </c>
      <c r="D46" s="117">
        <f>SUM(D47:D50)</f>
        <v>8.3499999999999991E-2</v>
      </c>
      <c r="E46" s="86" t="s">
        <v>198</v>
      </c>
      <c r="F46" s="86"/>
    </row>
    <row r="47" spans="1:21" x14ac:dyDescent="0.2">
      <c r="B47" s="72" t="s">
        <v>23</v>
      </c>
      <c r="C47" s="95" t="s">
        <v>24</v>
      </c>
      <c r="D47" s="118">
        <v>6.4999999999999997E-3</v>
      </c>
      <c r="E47" s="86"/>
      <c r="F47" s="156" t="s">
        <v>200</v>
      </c>
    </row>
    <row r="48" spans="1:21" x14ac:dyDescent="0.2">
      <c r="B48" s="72" t="s">
        <v>25</v>
      </c>
      <c r="C48" s="95" t="s">
        <v>26</v>
      </c>
      <c r="D48" s="118">
        <v>0.03</v>
      </c>
      <c r="E48" s="86"/>
      <c r="F48" s="157"/>
    </row>
    <row r="49" spans="2:6" x14ac:dyDescent="0.2">
      <c r="B49" s="92" t="s">
        <v>27</v>
      </c>
      <c r="C49" s="93" t="s">
        <v>28</v>
      </c>
      <c r="D49" s="119">
        <v>0.02</v>
      </c>
      <c r="E49" s="86"/>
      <c r="F49" s="158"/>
    </row>
    <row r="50" spans="2:6" x14ac:dyDescent="0.2">
      <c r="B50" s="92" t="s">
        <v>29</v>
      </c>
      <c r="C50" s="120" t="s">
        <v>176</v>
      </c>
      <c r="D50" s="119">
        <v>2.7E-2</v>
      </c>
      <c r="E50" s="86"/>
      <c r="F50" s="142" t="s">
        <v>192</v>
      </c>
    </row>
    <row r="51" spans="2:6" ht="15" x14ac:dyDescent="0.2">
      <c r="B51" s="152" t="s">
        <v>110</v>
      </c>
      <c r="C51" s="152"/>
      <c r="D51" s="121">
        <f>SUM(D44:D46)</f>
        <v>0.23350000000000001</v>
      </c>
      <c r="E51" s="86" t="s">
        <v>199</v>
      </c>
      <c r="F51" s="86"/>
    </row>
    <row r="52" spans="2:6" x14ac:dyDescent="0.2"/>
  </sheetData>
  <mergeCells count="14">
    <mergeCell ref="B7:D7"/>
    <mergeCell ref="B2:C2"/>
    <mergeCell ref="B5:C5"/>
    <mergeCell ref="F24:F31"/>
    <mergeCell ref="F44:F45"/>
    <mergeCell ref="B20:B22"/>
    <mergeCell ref="B23:B30"/>
    <mergeCell ref="F21:F22"/>
    <mergeCell ref="B17:C17"/>
    <mergeCell ref="B51:C51"/>
    <mergeCell ref="B42:C42"/>
    <mergeCell ref="B40:C40"/>
    <mergeCell ref="B33:C33"/>
    <mergeCell ref="F47:F49"/>
  </mergeCells>
  <pageMargins left="0.511811024" right="0.511811024" top="0.78740157499999996" bottom="0.78740157499999996" header="0.31496062000000002" footer="0.3149606200000000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83897-C434-43C5-AD28-00E55A092FEC}">
  <sheetPr codeName="Planilha20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PERFIS!C20</f>
        <v>Scrum Master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12312.503333333332</v>
      </c>
    </row>
    <row r="7" spans="1:4" x14ac:dyDescent="0.2">
      <c r="A7" s="9" t="s">
        <v>95</v>
      </c>
      <c r="B7" s="10"/>
      <c r="C7" s="11"/>
      <c r="D7" s="12">
        <f>SUM(D6)</f>
        <v>12312.503333333332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1026.0419444444442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957.63914814814802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1983.6810925925922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1327.014248148148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357.40461064814815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428.88553277777771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214.44276638888886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142.96184425925927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85.777106555555548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28.592368851851852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1143.6947540740741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3728.7732317037035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738.75019999999995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128.69999999999999</v>
      </c>
    </row>
    <row r="35" spans="1:4" x14ac:dyDescent="0.2">
      <c r="A35" s="171"/>
      <c r="B35" s="88" t="s">
        <v>175</v>
      </c>
      <c r="C35" s="90"/>
      <c r="D35" s="39">
        <f>D33-D34</f>
        <v>729.3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914.15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1983.6810925925922</v>
      </c>
    </row>
    <row r="41" spans="1:4" x14ac:dyDescent="0.2">
      <c r="A41" s="4" t="s">
        <v>10</v>
      </c>
      <c r="B41" s="30" t="s">
        <v>123</v>
      </c>
      <c r="C41" s="34"/>
      <c r="D41" s="8">
        <f>D26</f>
        <v>3728.7732317037035</v>
      </c>
    </row>
    <row r="42" spans="1:4" x14ac:dyDescent="0.2">
      <c r="A42" s="4" t="s">
        <v>19</v>
      </c>
      <c r="B42" s="30" t="s">
        <v>124</v>
      </c>
      <c r="C42" s="34"/>
      <c r="D42" s="8">
        <f>D37</f>
        <v>914.15</v>
      </c>
    </row>
    <row r="43" spans="1:4" x14ac:dyDescent="0.2">
      <c r="A43" s="172" t="s">
        <v>102</v>
      </c>
      <c r="B43" s="177"/>
      <c r="C43" s="35"/>
      <c r="D43" s="12">
        <f>SUM(D40:D42)</f>
        <v>6626.6043242962951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51.302097222222216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4.1041677777777776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423.55011466666656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153.22226370370367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56.184415210666657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4.885601322666667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693.24865990370347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981.61781587666655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2061.3974133409997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2065.8958255905163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160.81823792021984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742.23802117024536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494.82534744683028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668.01421905322081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5108.9110548081826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12312.503333333332</v>
      </c>
    </row>
    <row r="77" spans="1:4" x14ac:dyDescent="0.2">
      <c r="A77" s="4">
        <v>2</v>
      </c>
      <c r="B77" s="46" t="s">
        <v>134</v>
      </c>
      <c r="C77" s="58"/>
      <c r="D77" s="8">
        <f>D43</f>
        <v>6626.6043242962951</v>
      </c>
    </row>
    <row r="78" spans="1:4" x14ac:dyDescent="0.2">
      <c r="A78" s="4">
        <v>3</v>
      </c>
      <c r="B78" s="46" t="s">
        <v>135</v>
      </c>
      <c r="C78" s="58"/>
      <c r="D78" s="8">
        <f>D53</f>
        <v>693.24865990370347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19632.356317533329</v>
      </c>
    </row>
    <row r="82" spans="1:4" x14ac:dyDescent="0.2">
      <c r="A82" s="4">
        <v>6</v>
      </c>
      <c r="B82" s="46" t="s">
        <v>138</v>
      </c>
      <c r="C82" s="58"/>
      <c r="D82" s="8">
        <f>D72</f>
        <v>5108.9110548081826</v>
      </c>
    </row>
    <row r="83" spans="1:4" x14ac:dyDescent="0.2">
      <c r="A83" s="172" t="s">
        <v>114</v>
      </c>
      <c r="B83" s="177"/>
      <c r="C83" s="173"/>
      <c r="D83" s="60">
        <f>SUM(D81:D82)</f>
        <v>24741.267372341514</v>
      </c>
    </row>
    <row r="84" spans="1:4" x14ac:dyDescent="0.2">
      <c r="C84" s="108" t="s">
        <v>180</v>
      </c>
      <c r="D84" s="109">
        <f>ROUNDUP(D83/D76,2)</f>
        <v>2.0099999999999998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15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E0F8A-BD0D-4821-9C98-D3D22C72FE0C}">
  <sheetPr codeName="Planilha21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PERFIS!C21</f>
        <v>Gerente de projetos de tecnologia da informação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17138.03</v>
      </c>
    </row>
    <row r="7" spans="1:4" x14ac:dyDescent="0.2">
      <c r="A7" s="9" t="s">
        <v>95</v>
      </c>
      <c r="B7" s="10"/>
      <c r="C7" s="11"/>
      <c r="D7" s="12">
        <f>SUM(D6)</f>
        <v>17138.03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1428.1691666666666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1332.9578888888889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2761.1270555555557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1847.098788888889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497.47892638888891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596.97471166666662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298.48735583333331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198.99157055555557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119.39494233333333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39.798314111111111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1591.9325644444446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5190.1571742222222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1028.2818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128.69999999999999</v>
      </c>
    </row>
    <row r="35" spans="1:4" x14ac:dyDescent="0.2">
      <c r="A35" s="171"/>
      <c r="B35" s="88" t="s">
        <v>175</v>
      </c>
      <c r="C35" s="90"/>
      <c r="D35" s="39">
        <f>D33-D34</f>
        <v>729.3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914.15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2761.1270555555557</v>
      </c>
    </row>
    <row r="41" spans="1:4" x14ac:dyDescent="0.2">
      <c r="A41" s="4" t="s">
        <v>10</v>
      </c>
      <c r="B41" s="30" t="s">
        <v>123</v>
      </c>
      <c r="C41" s="34"/>
      <c r="D41" s="8">
        <f>D26</f>
        <v>5190.1571742222222</v>
      </c>
    </row>
    <row r="42" spans="1:4" x14ac:dyDescent="0.2">
      <c r="A42" s="4" t="s">
        <v>19</v>
      </c>
      <c r="B42" s="30" t="s">
        <v>124</v>
      </c>
      <c r="C42" s="34"/>
      <c r="D42" s="8">
        <f>D37</f>
        <v>914.15</v>
      </c>
    </row>
    <row r="43" spans="1:4" x14ac:dyDescent="0.2">
      <c r="A43" s="172" t="s">
        <v>102</v>
      </c>
      <c r="B43" s="177"/>
      <c r="C43" s="35"/>
      <c r="D43" s="12">
        <f>SUM(D40:D42)</f>
        <v>8865.4342297777785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71.408458333333328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5.712676666666666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589.54823199999987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213.2732622222222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78.204258495999994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6.8003703040000003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964.94725802222206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1348.42057439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2831.6832062189997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2837.862547640103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220.91145580431913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1019.5913344814729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679.72755632098199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917.6322010333256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7017.9663282491028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17138.03</v>
      </c>
    </row>
    <row r="77" spans="1:4" x14ac:dyDescent="0.2">
      <c r="A77" s="4">
        <v>2</v>
      </c>
      <c r="B77" s="46" t="s">
        <v>134</v>
      </c>
      <c r="C77" s="58"/>
      <c r="D77" s="8">
        <f>D43</f>
        <v>8865.4342297777785</v>
      </c>
    </row>
    <row r="78" spans="1:4" x14ac:dyDescent="0.2">
      <c r="A78" s="4">
        <v>3</v>
      </c>
      <c r="B78" s="46" t="s">
        <v>135</v>
      </c>
      <c r="C78" s="58"/>
      <c r="D78" s="8">
        <f>D53</f>
        <v>964.94725802222206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26968.411487799996</v>
      </c>
    </row>
    <row r="82" spans="1:4" x14ac:dyDescent="0.2">
      <c r="A82" s="4">
        <v>6</v>
      </c>
      <c r="B82" s="46" t="s">
        <v>138</v>
      </c>
      <c r="C82" s="58"/>
      <c r="D82" s="8">
        <f>D72</f>
        <v>7017.9663282491028</v>
      </c>
    </row>
    <row r="83" spans="1:4" x14ac:dyDescent="0.2">
      <c r="A83" s="172" t="s">
        <v>114</v>
      </c>
      <c r="B83" s="177"/>
      <c r="C83" s="173"/>
      <c r="D83" s="60">
        <f>SUM(D81:D82)</f>
        <v>33986.377816049098</v>
      </c>
    </row>
    <row r="84" spans="1:4" x14ac:dyDescent="0.2">
      <c r="C84" s="108" t="s">
        <v>180</v>
      </c>
      <c r="D84" s="109">
        <f>ROUNDUP(D83/D76,2)</f>
        <v>1.99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14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4CDEB-6E16-44DD-9CFD-43A51CA498A0}">
  <sheetPr codeName="Planilha22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PERFIS!C22</f>
        <v>Analista de UX/UI Pleno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7877.7534152222224</v>
      </c>
    </row>
    <row r="7" spans="1:4" x14ac:dyDescent="0.2">
      <c r="A7" s="9" t="s">
        <v>95</v>
      </c>
      <c r="B7" s="10"/>
      <c r="C7" s="11"/>
      <c r="D7" s="12">
        <f>SUM(D6)</f>
        <v>7877.7534152222224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656.47945126851846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612.71415451728399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1269.1936057858024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849.04675697395078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228.67367552520065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274.40841063024072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137.20420531512036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91.46947021008026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54.881682126048155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18.293894042016053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731.75576168064208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2385.7338565032992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472.66520491333335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0.1125</v>
      </c>
      <c r="D34" s="7">
        <f>D33*C34</f>
        <v>96.525000000000006</v>
      </c>
    </row>
    <row r="35" spans="1:4" x14ac:dyDescent="0.2">
      <c r="A35" s="171"/>
      <c r="B35" s="88" t="s">
        <v>175</v>
      </c>
      <c r="C35" s="90"/>
      <c r="D35" s="39">
        <f>D33-D34</f>
        <v>761.47500000000002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946.32500000000005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1269.1936057858024</v>
      </c>
    </row>
    <row r="41" spans="1:4" x14ac:dyDescent="0.2">
      <c r="A41" s="4" t="s">
        <v>10</v>
      </c>
      <c r="B41" s="30" t="s">
        <v>123</v>
      </c>
      <c r="C41" s="34"/>
      <c r="D41" s="8">
        <f>D26</f>
        <v>2385.7338565032992</v>
      </c>
    </row>
    <row r="42" spans="1:4" x14ac:dyDescent="0.2">
      <c r="A42" s="4" t="s">
        <v>19</v>
      </c>
      <c r="B42" s="30" t="s">
        <v>124</v>
      </c>
      <c r="C42" s="34"/>
      <c r="D42" s="8">
        <f>D37</f>
        <v>946.32500000000005</v>
      </c>
    </row>
    <row r="43" spans="1:4" x14ac:dyDescent="0.2">
      <c r="A43" s="172" t="s">
        <v>102</v>
      </c>
      <c r="B43" s="177"/>
      <c r="C43" s="35"/>
      <c r="D43" s="12">
        <f>SUM(D40:D42)</f>
        <v>4601.2524622891015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32.823972563425926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2.6259178050740739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270.99471748364442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98.034264722765428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35.947764384342044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3.1258925551601782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443.55252951441213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646.12792035128689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1356.8686327377027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1359.8296117507689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105.85499971712572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488.56153715596486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325.7076914373099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439.70538344036839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3362.8261648397583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7877.7534152222224</v>
      </c>
    </row>
    <row r="77" spans="1:4" x14ac:dyDescent="0.2">
      <c r="A77" s="4">
        <v>2</v>
      </c>
      <c r="B77" s="46" t="s">
        <v>134</v>
      </c>
      <c r="C77" s="58"/>
      <c r="D77" s="8">
        <f>D43</f>
        <v>4601.2524622891015</v>
      </c>
    </row>
    <row r="78" spans="1:4" x14ac:dyDescent="0.2">
      <c r="A78" s="4">
        <v>3</v>
      </c>
      <c r="B78" s="46" t="s">
        <v>135</v>
      </c>
      <c r="C78" s="58"/>
      <c r="D78" s="8">
        <f>D53</f>
        <v>443.55252951441213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12922.558407025737</v>
      </c>
    </row>
    <row r="82" spans="1:4" x14ac:dyDescent="0.2">
      <c r="A82" s="4">
        <v>6</v>
      </c>
      <c r="B82" s="46" t="s">
        <v>138</v>
      </c>
      <c r="C82" s="58"/>
      <c r="D82" s="8">
        <f>D72</f>
        <v>3362.8261648397583</v>
      </c>
    </row>
    <row r="83" spans="1:4" x14ac:dyDescent="0.2">
      <c r="A83" s="172" t="s">
        <v>114</v>
      </c>
      <c r="B83" s="177"/>
      <c r="C83" s="173"/>
      <c r="D83" s="60">
        <f>SUM(D81:D82)</f>
        <v>16285.384571865496</v>
      </c>
    </row>
    <row r="84" spans="1:4" x14ac:dyDescent="0.2">
      <c r="C84" s="108" t="s">
        <v>180</v>
      </c>
      <c r="D84" s="109">
        <f>ROUNDUP(D83/D76,2)</f>
        <v>2.0699999999999998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13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B6BC0-C9AA-4B08-A072-D55F805E0D55}">
  <sheetPr codeName="Planilha37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PERFIS!C23</f>
        <v>Analista de UX/UI Sênior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12878.398333333333</v>
      </c>
    </row>
    <row r="7" spans="1:4" x14ac:dyDescent="0.2">
      <c r="A7" s="9" t="s">
        <v>95</v>
      </c>
      <c r="B7" s="10"/>
      <c r="C7" s="11"/>
      <c r="D7" s="12">
        <f>SUM(D6)</f>
        <v>12878.398333333333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1073.199861111111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1001.6532037037036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2074.8530648148144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1388.0051537037036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373.83128495370369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448.59754194444434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224.29877097222217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149.53251398148146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89.719508388888883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29.906502796296294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1196.2601118518517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3900.1513885925915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772.70389999999998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128.69999999999999</v>
      </c>
    </row>
    <row r="35" spans="1:4" x14ac:dyDescent="0.2">
      <c r="A35" s="171"/>
      <c r="B35" s="88" t="s">
        <v>175</v>
      </c>
      <c r="C35" s="90"/>
      <c r="D35" s="39">
        <f>D33-D34</f>
        <v>729.3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914.15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2074.8530648148144</v>
      </c>
    </row>
    <row r="41" spans="1:4" x14ac:dyDescent="0.2">
      <c r="A41" s="4" t="s">
        <v>10</v>
      </c>
      <c r="B41" s="30" t="s">
        <v>123</v>
      </c>
      <c r="C41" s="34"/>
      <c r="D41" s="8">
        <f>D26</f>
        <v>3900.1513885925915</v>
      </c>
    </row>
    <row r="42" spans="1:4" x14ac:dyDescent="0.2">
      <c r="A42" s="4" t="s">
        <v>19</v>
      </c>
      <c r="B42" s="30" t="s">
        <v>124</v>
      </c>
      <c r="C42" s="34"/>
      <c r="D42" s="8">
        <f>D37</f>
        <v>914.15</v>
      </c>
    </row>
    <row r="43" spans="1:4" x14ac:dyDescent="0.2">
      <c r="A43" s="172" t="s">
        <v>102</v>
      </c>
      <c r="B43" s="177"/>
      <c r="C43" s="35"/>
      <c r="D43" s="12">
        <f>SUM(D40:D42)</f>
        <v>6889.1544534074055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53.659993055555553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4.2927994444444444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443.01690266666657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160.26451259259258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58.766707274666665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5.110148458666667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725.11106349259251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1024.6331925116665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2151.7297042744999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2156.4252409995934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167.86543792212407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774.76355964057268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516.50903976038182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697.28720367651545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5332.7881377857593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12878.398333333333</v>
      </c>
    </row>
    <row r="77" spans="1:4" x14ac:dyDescent="0.2">
      <c r="A77" s="4">
        <v>2</v>
      </c>
      <c r="B77" s="46" t="s">
        <v>134</v>
      </c>
      <c r="C77" s="58"/>
      <c r="D77" s="8">
        <f>D43</f>
        <v>6889.1544534074055</v>
      </c>
    </row>
    <row r="78" spans="1:4" x14ac:dyDescent="0.2">
      <c r="A78" s="4">
        <v>3</v>
      </c>
      <c r="B78" s="46" t="s">
        <v>135</v>
      </c>
      <c r="C78" s="58"/>
      <c r="D78" s="8">
        <f>D53</f>
        <v>725.11106349259251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20492.66385023333</v>
      </c>
    </row>
    <row r="82" spans="1:4" x14ac:dyDescent="0.2">
      <c r="A82" s="4">
        <v>6</v>
      </c>
      <c r="B82" s="46" t="s">
        <v>138</v>
      </c>
      <c r="C82" s="58"/>
      <c r="D82" s="8">
        <f>D72</f>
        <v>5332.7881377857593</v>
      </c>
    </row>
    <row r="83" spans="1:4" x14ac:dyDescent="0.2">
      <c r="A83" s="172" t="s">
        <v>114</v>
      </c>
      <c r="B83" s="177"/>
      <c r="C83" s="173"/>
      <c r="D83" s="60">
        <f>SUM(D81:D82)</f>
        <v>25825.451988019089</v>
      </c>
    </row>
    <row r="84" spans="1:4" x14ac:dyDescent="0.2">
      <c r="C84" s="108" t="s">
        <v>180</v>
      </c>
      <c r="D84" s="109">
        <f>ROUNDUP(D83/D76,2)</f>
        <v>2.0099999999999998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12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D366C-780B-4627-A5FA-33B28476DA4E}">
  <sheetPr codeName="Planilha38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PERFIS!C24</f>
        <v>Cientista de Dados Júnior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8466.8181000000004</v>
      </c>
    </row>
    <row r="7" spans="1:4" x14ac:dyDescent="0.2">
      <c r="A7" s="9" t="s">
        <v>95</v>
      </c>
      <c r="B7" s="10"/>
      <c r="C7" s="11"/>
      <c r="D7" s="12">
        <f>SUM(D6)</f>
        <v>8466.8181000000004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705.568175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658.53029666666669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1364.0984716666667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912.5348396666667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245.77291429166667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294.92749714999997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147.46374857499998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98.309165716666669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58.985499430000004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19.661833143333332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786.47332573333335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2564.1288237066665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508.00908600000002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0.1125</v>
      </c>
      <c r="D34" s="7">
        <f>D33*C34</f>
        <v>96.525000000000006</v>
      </c>
    </row>
    <row r="35" spans="1:4" x14ac:dyDescent="0.2">
      <c r="A35" s="171"/>
      <c r="B35" s="88" t="s">
        <v>175</v>
      </c>
      <c r="C35" s="90"/>
      <c r="D35" s="39">
        <f>D33-D34</f>
        <v>761.47500000000002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946.32500000000005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1364.0984716666667</v>
      </c>
    </row>
    <row r="41" spans="1:4" x14ac:dyDescent="0.2">
      <c r="A41" s="4" t="s">
        <v>10</v>
      </c>
      <c r="B41" s="30" t="s">
        <v>123</v>
      </c>
      <c r="C41" s="34"/>
      <c r="D41" s="8">
        <f>D26</f>
        <v>2564.1288237066665</v>
      </c>
    </row>
    <row r="42" spans="1:4" x14ac:dyDescent="0.2">
      <c r="A42" s="4" t="s">
        <v>19</v>
      </c>
      <c r="B42" s="30" t="s">
        <v>124</v>
      </c>
      <c r="C42" s="34"/>
      <c r="D42" s="8">
        <f>D37</f>
        <v>946.32500000000005</v>
      </c>
    </row>
    <row r="43" spans="1:4" x14ac:dyDescent="0.2">
      <c r="A43" s="172" t="s">
        <v>102</v>
      </c>
      <c r="B43" s="177"/>
      <c r="C43" s="35"/>
      <c r="D43" s="12">
        <f>SUM(D40:D42)</f>
        <v>4874.5522953733334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35.278408750000004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2.8222727000000001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291.25854263999997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105.36484746666666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38.635784353920002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3.3596334220800004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476.71948933266668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690.90449423530015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1450.8994378941302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1454.0656123357985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113.190736289613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522.41878287513691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348.27918858342463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470.17690458762326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3595.869544465229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8466.8181000000004</v>
      </c>
    </row>
    <row r="77" spans="1:4" x14ac:dyDescent="0.2">
      <c r="A77" s="4">
        <v>2</v>
      </c>
      <c r="B77" s="46" t="s">
        <v>134</v>
      </c>
      <c r="C77" s="58"/>
      <c r="D77" s="8">
        <f>D43</f>
        <v>4874.5522953733334</v>
      </c>
    </row>
    <row r="78" spans="1:4" x14ac:dyDescent="0.2">
      <c r="A78" s="4">
        <v>3</v>
      </c>
      <c r="B78" s="46" t="s">
        <v>135</v>
      </c>
      <c r="C78" s="58"/>
      <c r="D78" s="8">
        <f>D53</f>
        <v>476.71948933266668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13818.089884706002</v>
      </c>
    </row>
    <row r="82" spans="1:4" x14ac:dyDescent="0.2">
      <c r="A82" s="4">
        <v>6</v>
      </c>
      <c r="B82" s="46" t="s">
        <v>138</v>
      </c>
      <c r="C82" s="58"/>
      <c r="D82" s="8">
        <f>D72</f>
        <v>3595.869544465229</v>
      </c>
    </row>
    <row r="83" spans="1:4" x14ac:dyDescent="0.2">
      <c r="A83" s="172" t="s">
        <v>114</v>
      </c>
      <c r="B83" s="177"/>
      <c r="C83" s="173"/>
      <c r="D83" s="60">
        <f>SUM(D81:D82)</f>
        <v>17413.959429171231</v>
      </c>
    </row>
    <row r="84" spans="1:4" x14ac:dyDescent="0.2">
      <c r="C84" s="108" t="s">
        <v>180</v>
      </c>
      <c r="D84" s="109">
        <f>ROUNDUP(D83/D76,2)</f>
        <v>2.0599999999999996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11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8A017-B4CF-42E1-8BBF-057307A14AFB}">
  <sheetPr codeName="Planilha39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PERFIS!C25</f>
        <v>Cientista de Dados Pleno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13554.042666666668</v>
      </c>
    </row>
    <row r="7" spans="1:4" x14ac:dyDescent="0.2">
      <c r="A7" s="9" t="s">
        <v>95</v>
      </c>
      <c r="B7" s="10"/>
      <c r="C7" s="11"/>
      <c r="D7" s="12">
        <f>SUM(D6)</f>
        <v>13554.042666666668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1129.5035555555555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1054.2033185185187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2183.7068740740742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1460.8245985185188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393.44373851851856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472.13248622222227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236.06624311111113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157.37749540740742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94.426497244444462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31.475499081481484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1259.0199632592594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4104.7665213629634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813.24256000000003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128.69999999999999</v>
      </c>
    </row>
    <row r="35" spans="1:4" x14ac:dyDescent="0.2">
      <c r="A35" s="171"/>
      <c r="B35" s="88" t="s">
        <v>175</v>
      </c>
      <c r="C35" s="90"/>
      <c r="D35" s="39">
        <f>D33-D34</f>
        <v>729.3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914.15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2183.7068740740742</v>
      </c>
    </row>
    <row r="41" spans="1:4" x14ac:dyDescent="0.2">
      <c r="A41" s="4" t="s">
        <v>10</v>
      </c>
      <c r="B41" s="30" t="s">
        <v>123</v>
      </c>
      <c r="C41" s="34"/>
      <c r="D41" s="8">
        <f>D26</f>
        <v>4104.7665213629634</v>
      </c>
    </row>
    <row r="42" spans="1:4" x14ac:dyDescent="0.2">
      <c r="A42" s="4" t="s">
        <v>19</v>
      </c>
      <c r="B42" s="30" t="s">
        <v>124</v>
      </c>
      <c r="C42" s="34"/>
      <c r="D42" s="8">
        <f>D37</f>
        <v>914.15</v>
      </c>
    </row>
    <row r="43" spans="1:4" x14ac:dyDescent="0.2">
      <c r="A43" s="172" t="s">
        <v>102</v>
      </c>
      <c r="B43" s="177"/>
      <c r="C43" s="35"/>
      <c r="D43" s="12">
        <f>SUM(D40:D42)</f>
        <v>7202.6233954370373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56.47517777777778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4.5180142222222228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466.25906773333327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168.67253096296298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61.849807496533337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5.3782441301333348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763.1528423229629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1075.9909452213335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2259.5809849648003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2264.5118763667961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176.27936762136738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813.59708132938795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542.39805421959204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732.2373731964492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5600.0838065529297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13554.042666666668</v>
      </c>
    </row>
    <row r="77" spans="1:4" x14ac:dyDescent="0.2">
      <c r="A77" s="4">
        <v>2</v>
      </c>
      <c r="B77" s="46" t="s">
        <v>134</v>
      </c>
      <c r="C77" s="58"/>
      <c r="D77" s="8">
        <f>D43</f>
        <v>7202.6233954370373</v>
      </c>
    </row>
    <row r="78" spans="1:4" x14ac:dyDescent="0.2">
      <c r="A78" s="4">
        <v>3</v>
      </c>
      <c r="B78" s="46" t="s">
        <v>135</v>
      </c>
      <c r="C78" s="58"/>
      <c r="D78" s="8">
        <f>D53</f>
        <v>763.1528423229629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21519.818904426669</v>
      </c>
    </row>
    <row r="82" spans="1:4" x14ac:dyDescent="0.2">
      <c r="A82" s="4">
        <v>6</v>
      </c>
      <c r="B82" s="46" t="s">
        <v>138</v>
      </c>
      <c r="C82" s="58"/>
      <c r="D82" s="8">
        <f>D72</f>
        <v>5600.0838065529297</v>
      </c>
    </row>
    <row r="83" spans="1:4" x14ac:dyDescent="0.2">
      <c r="A83" s="172" t="s">
        <v>114</v>
      </c>
      <c r="B83" s="177"/>
      <c r="C83" s="173"/>
      <c r="D83" s="60">
        <f>SUM(D81:D82)</f>
        <v>27119.902710979601</v>
      </c>
    </row>
    <row r="84" spans="1:4" x14ac:dyDescent="0.2">
      <c r="C84" s="108" t="s">
        <v>180</v>
      </c>
      <c r="D84" s="109">
        <f>ROUNDUP(D83/D76,2)</f>
        <v>2.0099999999999998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10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C7891-96D8-449A-B944-738EEF44A6AC}">
  <sheetPr codeName="Planilha40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PERFIS!C26</f>
        <v>Cientista de Dados Sênior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19549.099999999999</v>
      </c>
    </row>
    <row r="7" spans="1:4" x14ac:dyDescent="0.2">
      <c r="A7" s="9" t="s">
        <v>95</v>
      </c>
      <c r="B7" s="10"/>
      <c r="C7" s="11"/>
      <c r="D7" s="12">
        <f>SUM(D6)</f>
        <v>19549.099999999999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1629.0916666666665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1520.4855555555555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3149.5772222222222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2106.9585555555554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567.46693055555556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680.96031666666659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340.48015833333329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226.98677222222221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136.19206333333332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45.397354444444446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1815.8941777777777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5920.3363288888886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1172.9459999999999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128.69999999999999</v>
      </c>
    </row>
    <row r="35" spans="1:4" x14ac:dyDescent="0.2">
      <c r="A35" s="171"/>
      <c r="B35" s="88" t="s">
        <v>175</v>
      </c>
      <c r="C35" s="90"/>
      <c r="D35" s="39">
        <f>D33-D34</f>
        <v>729.3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914.15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3149.5772222222222</v>
      </c>
    </row>
    <row r="41" spans="1:4" x14ac:dyDescent="0.2">
      <c r="A41" s="4" t="s">
        <v>10</v>
      </c>
      <c r="B41" s="30" t="s">
        <v>123</v>
      </c>
      <c r="C41" s="34"/>
      <c r="D41" s="8">
        <f>D26</f>
        <v>5920.3363288888886</v>
      </c>
    </row>
    <row r="42" spans="1:4" x14ac:dyDescent="0.2">
      <c r="A42" s="4" t="s">
        <v>19</v>
      </c>
      <c r="B42" s="30" t="s">
        <v>124</v>
      </c>
      <c r="C42" s="34"/>
      <c r="D42" s="8">
        <f>D37</f>
        <v>914.15</v>
      </c>
    </row>
    <row r="43" spans="1:4" x14ac:dyDescent="0.2">
      <c r="A43" s="172" t="s">
        <v>102</v>
      </c>
      <c r="B43" s="177"/>
      <c r="C43" s="35"/>
      <c r="D43" s="12">
        <f>SUM(D40:D42)</f>
        <v>9984.0635511111104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81.454583333333332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6.5163666666666655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672.48903999999982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243.27768888888886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89.206453119999992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7.7570828800000005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1100.7012148888887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1531.6932383000001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3216.5558004300001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3223.5750165793288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250.93697733851062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1158.1706646392797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772.11377642618652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1042.3535981753519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7971.8240553093292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19549.099999999999</v>
      </c>
    </row>
    <row r="77" spans="1:4" x14ac:dyDescent="0.2">
      <c r="A77" s="4">
        <v>2</v>
      </c>
      <c r="B77" s="46" t="s">
        <v>134</v>
      </c>
      <c r="C77" s="58"/>
      <c r="D77" s="8">
        <f>D43</f>
        <v>9984.0635511111104</v>
      </c>
    </row>
    <row r="78" spans="1:4" x14ac:dyDescent="0.2">
      <c r="A78" s="4">
        <v>3</v>
      </c>
      <c r="B78" s="46" t="s">
        <v>135</v>
      </c>
      <c r="C78" s="58"/>
      <c r="D78" s="8">
        <f>D53</f>
        <v>1100.7012148888887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30633.864765999999</v>
      </c>
    </row>
    <row r="82" spans="1:4" x14ac:dyDescent="0.2">
      <c r="A82" s="4">
        <v>6</v>
      </c>
      <c r="B82" s="46" t="s">
        <v>138</v>
      </c>
      <c r="C82" s="58"/>
      <c r="D82" s="8">
        <f>D72</f>
        <v>7971.8240553093292</v>
      </c>
    </row>
    <row r="83" spans="1:4" x14ac:dyDescent="0.2">
      <c r="A83" s="172" t="s">
        <v>114</v>
      </c>
      <c r="B83" s="177"/>
      <c r="C83" s="173"/>
      <c r="D83" s="60">
        <f>SUM(D81:D82)</f>
        <v>38605.688821309326</v>
      </c>
    </row>
    <row r="84" spans="1:4" x14ac:dyDescent="0.2">
      <c r="C84" s="108" t="s">
        <v>180</v>
      </c>
      <c r="D84" s="109">
        <f>ROUNDUP(D83/D76,2)</f>
        <v>1.98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9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AEE12-DA8C-49AB-8AC7-1D519B48CE66}">
  <sheetPr codeName="Planilha41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PERFIS!C27</f>
        <v>Arquiteto de Dados Júnior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9299.1982000000007</v>
      </c>
    </row>
    <row r="7" spans="1:4" x14ac:dyDescent="0.2">
      <c r="A7" s="9" t="s">
        <v>95</v>
      </c>
      <c r="B7" s="10"/>
      <c r="C7" s="11"/>
      <c r="D7" s="12">
        <f>SUM(D6)</f>
        <v>9299.1982000000007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774.93318333333332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723.27097111111118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1498.2041544444446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1002.2469171111112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269.93505886111114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323.92207063333336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161.96103531666668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107.97402354444446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64.784414126666675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21.594804708888894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863.79218835555571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2816.2105126577781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557.95189200000004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128.69999999999999</v>
      </c>
    </row>
    <row r="35" spans="1:4" x14ac:dyDescent="0.2">
      <c r="A35" s="171"/>
      <c r="B35" s="88" t="s">
        <v>175</v>
      </c>
      <c r="C35" s="90"/>
      <c r="D35" s="39">
        <f>D33-D34</f>
        <v>729.3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914.15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1498.2041544444446</v>
      </c>
    </row>
    <row r="41" spans="1:4" x14ac:dyDescent="0.2">
      <c r="A41" s="4" t="s">
        <v>10</v>
      </c>
      <c r="B41" s="30" t="s">
        <v>123</v>
      </c>
      <c r="C41" s="34"/>
      <c r="D41" s="8">
        <f>D26</f>
        <v>2816.2105126577781</v>
      </c>
    </row>
    <row r="42" spans="1:4" x14ac:dyDescent="0.2">
      <c r="A42" s="4" t="s">
        <v>19</v>
      </c>
      <c r="B42" s="30" t="s">
        <v>124</v>
      </c>
      <c r="C42" s="34"/>
      <c r="D42" s="8">
        <f>D37</f>
        <v>914.15</v>
      </c>
    </row>
    <row r="43" spans="1:4" x14ac:dyDescent="0.2">
      <c r="A43" s="172" t="s">
        <v>102</v>
      </c>
      <c r="B43" s="177"/>
      <c r="C43" s="35"/>
      <c r="D43" s="12">
        <f>SUM(D40:D42)</f>
        <v>5228.5646671022223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38.746659166666667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3.0997327333333335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319.89241807999997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115.72335537777778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42.434101226240003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3.6899218457600007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523.58618842977774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752.56745277660002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1580.3916508308603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1583.840405115272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123.29296566765576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569.04445692764205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379.36297128509472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512.14001123487776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3916.7995087227323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9299.1982000000007</v>
      </c>
    </row>
    <row r="77" spans="1:4" x14ac:dyDescent="0.2">
      <c r="A77" s="4">
        <v>2</v>
      </c>
      <c r="B77" s="46" t="s">
        <v>134</v>
      </c>
      <c r="C77" s="58"/>
      <c r="D77" s="8">
        <f>D43</f>
        <v>5228.5646671022223</v>
      </c>
    </row>
    <row r="78" spans="1:4" x14ac:dyDescent="0.2">
      <c r="A78" s="4">
        <v>3</v>
      </c>
      <c r="B78" s="46" t="s">
        <v>135</v>
      </c>
      <c r="C78" s="58"/>
      <c r="D78" s="8">
        <f>D53</f>
        <v>523.58618842977774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15051.349055532</v>
      </c>
    </row>
    <row r="82" spans="1:4" x14ac:dyDescent="0.2">
      <c r="A82" s="4">
        <v>6</v>
      </c>
      <c r="B82" s="46" t="s">
        <v>138</v>
      </c>
      <c r="C82" s="58"/>
      <c r="D82" s="8">
        <f>D72</f>
        <v>3916.7995087227323</v>
      </c>
    </row>
    <row r="83" spans="1:4" x14ac:dyDescent="0.2">
      <c r="A83" s="172" t="s">
        <v>114</v>
      </c>
      <c r="B83" s="177"/>
      <c r="C83" s="173"/>
      <c r="D83" s="60">
        <f>SUM(D81:D82)</f>
        <v>18968.148564254734</v>
      </c>
    </row>
    <row r="84" spans="1:4" x14ac:dyDescent="0.2">
      <c r="C84" s="108" t="s">
        <v>180</v>
      </c>
      <c r="D84" s="109">
        <f>ROUNDUP(D83/D76,2)</f>
        <v>2.0399999999999996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8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3CF6A-CB21-4190-9D0A-AAD82AB82995}">
  <sheetPr codeName="Planilha42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PERFIS!C28</f>
        <v>Arquiteto de Dados Pleno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13982.751</v>
      </c>
    </row>
    <row r="7" spans="1:4" x14ac:dyDescent="0.2">
      <c r="A7" s="9" t="s">
        <v>95</v>
      </c>
      <c r="B7" s="10"/>
      <c r="C7" s="11"/>
      <c r="D7" s="12">
        <f>SUM(D6)</f>
        <v>13982.751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1165.2292499999999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1087.5473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2252.7765499999996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1507.0298300000002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405.88818874999998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487.06582649999996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243.53291324999998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162.3552755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97.413165299999989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32.471055100000001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1298.842204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4234.5984583999998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838.96505999999999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128.69999999999999</v>
      </c>
    </row>
    <row r="35" spans="1:4" x14ac:dyDescent="0.2">
      <c r="A35" s="171"/>
      <c r="B35" s="88" t="s">
        <v>175</v>
      </c>
      <c r="C35" s="90"/>
      <c r="D35" s="39">
        <f>D33-D34</f>
        <v>729.3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914.15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2252.7765499999996</v>
      </c>
    </row>
    <row r="41" spans="1:4" x14ac:dyDescent="0.2">
      <c r="A41" s="4" t="s">
        <v>10</v>
      </c>
      <c r="B41" s="30" t="s">
        <v>123</v>
      </c>
      <c r="C41" s="34"/>
      <c r="D41" s="8">
        <f>D26</f>
        <v>4234.5984583999998</v>
      </c>
    </row>
    <row r="42" spans="1:4" x14ac:dyDescent="0.2">
      <c r="A42" s="4" t="s">
        <v>19</v>
      </c>
      <c r="B42" s="30" t="s">
        <v>124</v>
      </c>
      <c r="C42" s="34"/>
      <c r="D42" s="8">
        <f>D37</f>
        <v>914.15</v>
      </c>
    </row>
    <row r="43" spans="1:4" x14ac:dyDescent="0.2">
      <c r="A43" s="172" t="s">
        <v>102</v>
      </c>
      <c r="B43" s="177"/>
      <c r="C43" s="35"/>
      <c r="D43" s="12">
        <f>SUM(D40:D42)</f>
        <v>7401.525008399999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58.2614625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4.6609169999999995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481.00663439999988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174.00756799999999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63.806089363200002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5.5483555968000005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787.29102685999987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1108.578351763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2328.0145387022999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2333.0947668282206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181.61815550159787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838.23764077660564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558.82509385107039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754.41387669894505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5769.6876572935207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13982.751</v>
      </c>
    </row>
    <row r="77" spans="1:4" x14ac:dyDescent="0.2">
      <c r="A77" s="4">
        <v>2</v>
      </c>
      <c r="B77" s="46" t="s">
        <v>134</v>
      </c>
      <c r="C77" s="58"/>
      <c r="D77" s="8">
        <f>D43</f>
        <v>7401.525008399999</v>
      </c>
    </row>
    <row r="78" spans="1:4" x14ac:dyDescent="0.2">
      <c r="A78" s="4">
        <v>3</v>
      </c>
      <c r="B78" s="46" t="s">
        <v>135</v>
      </c>
      <c r="C78" s="58"/>
      <c r="D78" s="8">
        <f>D53</f>
        <v>787.29102685999987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22171.567035259999</v>
      </c>
    </row>
    <row r="82" spans="1:4" x14ac:dyDescent="0.2">
      <c r="A82" s="4">
        <v>6</v>
      </c>
      <c r="B82" s="46" t="s">
        <v>138</v>
      </c>
      <c r="C82" s="58"/>
      <c r="D82" s="8">
        <f>D72</f>
        <v>5769.6876572935207</v>
      </c>
    </row>
    <row r="83" spans="1:4" x14ac:dyDescent="0.2">
      <c r="A83" s="172" t="s">
        <v>114</v>
      </c>
      <c r="B83" s="177"/>
      <c r="C83" s="173"/>
      <c r="D83" s="60">
        <f>SUM(D81:D82)</f>
        <v>27941.254692553521</v>
      </c>
    </row>
    <row r="84" spans="1:4" x14ac:dyDescent="0.2">
      <c r="C84" s="108" t="s">
        <v>180</v>
      </c>
      <c r="D84" s="109">
        <f>ROUNDUP(D83/D76,2)</f>
        <v>2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7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1E985-3BB1-4F33-B2F7-63675A9E5255}">
  <sheetPr codeName="Planilha43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PERFIS!C29</f>
        <v>Arquiteto de Dados Sênior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18520.2</v>
      </c>
    </row>
    <row r="7" spans="1:4" x14ac:dyDescent="0.2">
      <c r="A7" s="9" t="s">
        <v>95</v>
      </c>
      <c r="B7" s="10"/>
      <c r="C7" s="11"/>
      <c r="D7" s="12">
        <f>SUM(D6)</f>
        <v>18520.2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1543.35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1440.46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2983.81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1996.066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537.60025000000007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645.12030000000004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322.56015000000002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215.04010000000002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129.02406000000002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43.008020000000002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1720.3208000000002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5608.7396800000006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1111.212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128.69999999999999</v>
      </c>
    </row>
    <row r="35" spans="1:4" x14ac:dyDescent="0.2">
      <c r="A35" s="171"/>
      <c r="B35" s="88" t="s">
        <v>175</v>
      </c>
      <c r="C35" s="90"/>
      <c r="D35" s="39">
        <f>D33-D34</f>
        <v>729.3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914.15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2983.81</v>
      </c>
    </row>
    <row r="41" spans="1:4" x14ac:dyDescent="0.2">
      <c r="A41" s="4" t="s">
        <v>10</v>
      </c>
      <c r="B41" s="30" t="s">
        <v>123</v>
      </c>
      <c r="C41" s="34"/>
      <c r="D41" s="8">
        <f>D26</f>
        <v>5608.7396800000006</v>
      </c>
    </row>
    <row r="42" spans="1:4" x14ac:dyDescent="0.2">
      <c r="A42" s="4" t="s">
        <v>19</v>
      </c>
      <c r="B42" s="30" t="s">
        <v>124</v>
      </c>
      <c r="C42" s="34"/>
      <c r="D42" s="8">
        <f>D37</f>
        <v>914.15</v>
      </c>
    </row>
    <row r="43" spans="1:4" x14ac:dyDescent="0.2">
      <c r="A43" s="172" t="s">
        <v>102</v>
      </c>
      <c r="B43" s="177"/>
      <c r="C43" s="35"/>
      <c r="D43" s="12">
        <f>SUM(D40:D42)</f>
        <v>9506.6996799999997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77.167500000000004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6.1734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637.09487999999988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230.4736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84.511376639999995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7.3488153600000015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1042.7695719999999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1453.4834626000002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3052.3152714600005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3058.9760794719186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238.12388642595747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1099.0333219659576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732.68888131063841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989.12998976936183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7564.7748135319198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18520.2</v>
      </c>
    </row>
    <row r="77" spans="1:4" x14ac:dyDescent="0.2">
      <c r="A77" s="4">
        <v>2</v>
      </c>
      <c r="B77" s="46" t="s">
        <v>134</v>
      </c>
      <c r="C77" s="58"/>
      <c r="D77" s="8">
        <f>D43</f>
        <v>9506.6996799999997</v>
      </c>
    </row>
    <row r="78" spans="1:4" x14ac:dyDescent="0.2">
      <c r="A78" s="4">
        <v>3</v>
      </c>
      <c r="B78" s="46" t="s">
        <v>135</v>
      </c>
      <c r="C78" s="58"/>
      <c r="D78" s="8">
        <f>D53</f>
        <v>1042.7695719999999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29069.669252000003</v>
      </c>
    </row>
    <row r="82" spans="1:4" x14ac:dyDescent="0.2">
      <c r="A82" s="4">
        <v>6</v>
      </c>
      <c r="B82" s="46" t="s">
        <v>138</v>
      </c>
      <c r="C82" s="58"/>
      <c r="D82" s="8">
        <f>D72</f>
        <v>7564.7748135319198</v>
      </c>
    </row>
    <row r="83" spans="1:4" x14ac:dyDescent="0.2">
      <c r="A83" s="172" t="s">
        <v>114</v>
      </c>
      <c r="B83" s="177"/>
      <c r="C83" s="173"/>
      <c r="D83" s="60">
        <f>SUM(D81:D82)</f>
        <v>36634.444065531919</v>
      </c>
    </row>
    <row r="84" spans="1:4" x14ac:dyDescent="0.2">
      <c r="C84" s="108" t="s">
        <v>180</v>
      </c>
      <c r="D84" s="109">
        <f>ROUNDUP(D83/D76,2)</f>
        <v>1.98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6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6B854-12FB-45C7-A9CC-1A6116F52A12}">
  <sheetPr codeName="Planilha3"/>
  <dimension ref="A1:D86"/>
  <sheetViews>
    <sheetView topLeftCell="A12" zoomScaleNormal="100" workbookViewId="0">
      <selection activeCell="D30" sqref="D30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PERFIS!C3</f>
        <v>Arquiteto de Software - Pleno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15580.79</v>
      </c>
    </row>
    <row r="7" spans="1:4" x14ac:dyDescent="0.2">
      <c r="A7" s="9" t="s">
        <v>95</v>
      </c>
      <c r="B7" s="10"/>
      <c r="C7" s="11"/>
      <c r="D7" s="12">
        <f>SUM(D6)</f>
        <v>15580.79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1298.3991666666666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1211.8392222222224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2510.2383888888889</v>
      </c>
    </row>
    <row r="15" spans="1:4" x14ac:dyDescent="0.2">
      <c r="A15" s="13"/>
      <c r="B15" s="14"/>
      <c r="C15" s="24"/>
      <c r="D15" s="16"/>
    </row>
    <row r="16" spans="1:4" x14ac:dyDescent="0.2">
      <c r="A16" s="188" t="s">
        <v>98</v>
      </c>
      <c r="B16" s="189"/>
      <c r="C16" s="189"/>
      <c r="D16" s="190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1679.2629222222222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452.27570972222225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542.73085166666658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271.36542583333329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180.91028388888887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108.54617033333334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36.182056777777774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1447.282271111111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4718.5556915555553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934.84739999999999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128.69999999999999</v>
      </c>
    </row>
    <row r="35" spans="1:4" x14ac:dyDescent="0.2">
      <c r="A35" s="171"/>
      <c r="B35" s="88" t="s">
        <v>175</v>
      </c>
      <c r="C35" s="90"/>
      <c r="D35" s="39">
        <f>D33-D34</f>
        <v>729.3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914.15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2510.2383888888889</v>
      </c>
    </row>
    <row r="41" spans="1:4" x14ac:dyDescent="0.2">
      <c r="A41" s="4" t="s">
        <v>10</v>
      </c>
      <c r="B41" s="30" t="s">
        <v>123</v>
      </c>
      <c r="C41" s="34"/>
      <c r="D41" s="8">
        <f>D26</f>
        <v>4718.5556915555553</v>
      </c>
    </row>
    <row r="42" spans="1:4" x14ac:dyDescent="0.2">
      <c r="A42" s="4" t="s">
        <v>19</v>
      </c>
      <c r="B42" s="30" t="s">
        <v>124</v>
      </c>
      <c r="C42" s="34"/>
      <c r="D42" s="8">
        <f>D37</f>
        <v>914.15</v>
      </c>
    </row>
    <row r="43" spans="1:4" x14ac:dyDescent="0.2">
      <c r="A43" s="172" t="s">
        <v>102</v>
      </c>
      <c r="B43" s="177"/>
      <c r="C43" s="35"/>
      <c r="D43" s="12">
        <f>SUM(D40:D42)</f>
        <v>8142.9440804444439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64.919958333333341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5.1935966666666671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535.97917599999994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193.89427555555557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71.098260928000002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6.1824574720000012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877.26772495555554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1230.0500902700003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2583.1051895670007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2588.7420803243767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201.51884457614895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930.08697496684135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620.05798331122764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837.07827747015722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6401.8973601613779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15580.79</v>
      </c>
    </row>
    <row r="77" spans="1:4" x14ac:dyDescent="0.2">
      <c r="A77" s="4">
        <v>2</v>
      </c>
      <c r="B77" s="46" t="s">
        <v>134</v>
      </c>
      <c r="C77" s="58"/>
      <c r="D77" s="8">
        <f>D43</f>
        <v>8142.9440804444439</v>
      </c>
    </row>
    <row r="78" spans="1:4" x14ac:dyDescent="0.2">
      <c r="A78" s="4">
        <v>3</v>
      </c>
      <c r="B78" s="46" t="s">
        <v>135</v>
      </c>
      <c r="C78" s="58"/>
      <c r="D78" s="8">
        <f>D53</f>
        <v>877.26772495555554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24601.001805400003</v>
      </c>
    </row>
    <row r="82" spans="1:4" x14ac:dyDescent="0.2">
      <c r="A82" s="4">
        <v>6</v>
      </c>
      <c r="B82" s="46" t="s">
        <v>138</v>
      </c>
      <c r="C82" s="58"/>
      <c r="D82" s="8">
        <f>D72</f>
        <v>6401.8973601613779</v>
      </c>
    </row>
    <row r="83" spans="1:4" x14ac:dyDescent="0.2">
      <c r="A83" s="172" t="s">
        <v>114</v>
      </c>
      <c r="B83" s="177"/>
      <c r="C83" s="173"/>
      <c r="D83" s="60">
        <f>SUM(D81:D82)</f>
        <v>31002.899165561379</v>
      </c>
    </row>
    <row r="84" spans="1:4" x14ac:dyDescent="0.2">
      <c r="C84" s="108" t="s">
        <v>180</v>
      </c>
      <c r="D84" s="109">
        <f>ROUNDUP(D83/D76,2)</f>
        <v>1.99</v>
      </c>
    </row>
    <row r="85" spans="1:4" x14ac:dyDescent="0.2"/>
    <row r="86" spans="1:4" hidden="1" x14ac:dyDescent="0.2">
      <c r="D86" s="111"/>
    </row>
  </sheetData>
  <mergeCells count="22">
    <mergeCell ref="A16:D16"/>
    <mergeCell ref="A3:D3"/>
    <mergeCell ref="A4:D4"/>
    <mergeCell ref="A9:D9"/>
    <mergeCell ref="A10:D10"/>
    <mergeCell ref="A14:B14"/>
    <mergeCell ref="A1:D1"/>
    <mergeCell ref="A30:A32"/>
    <mergeCell ref="A72:B72"/>
    <mergeCell ref="A74:D74"/>
    <mergeCell ref="A83:C83"/>
    <mergeCell ref="A55:D55"/>
    <mergeCell ref="A57:B57"/>
    <mergeCell ref="A59:D59"/>
    <mergeCell ref="A63:D63"/>
    <mergeCell ref="A26:B26"/>
    <mergeCell ref="A28:D28"/>
    <mergeCell ref="B29:C29"/>
    <mergeCell ref="A43:B43"/>
    <mergeCell ref="A45:D45"/>
    <mergeCell ref="A53:B53"/>
    <mergeCell ref="A33:A35"/>
  </mergeCells>
  <pageMargins left="0.511811024" right="0.511811024" top="0.78740157499999996" bottom="0.78740157499999996" header="0.31496062000000002" footer="0.3149606200000000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E7A33-F58D-4D6C-85E9-9D62B44DA606}">
  <sheetPr codeName="Planilha44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PERFIS!C30</f>
        <v>Engenharia de IA Júnior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8745.65</v>
      </c>
    </row>
    <row r="7" spans="1:4" x14ac:dyDescent="0.2">
      <c r="A7" s="9" t="s">
        <v>95</v>
      </c>
      <c r="B7" s="10"/>
      <c r="C7" s="11"/>
      <c r="D7" s="12">
        <f>SUM(D6)</f>
        <v>8745.65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728.80416666666656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680.21722222222218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1409.0213888888889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942.58672222222219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253.86678472222221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304.64014166666664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152.32007083333332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101.54671388888889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60.92802833333333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20.309342777777776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812.37371111111111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2648.5715155555554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524.73899999999992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0.1125</v>
      </c>
      <c r="D34" s="7">
        <f>D33*C34</f>
        <v>96.525000000000006</v>
      </c>
    </row>
    <row r="35" spans="1:4" x14ac:dyDescent="0.2">
      <c r="A35" s="171"/>
      <c r="B35" s="88" t="s">
        <v>175</v>
      </c>
      <c r="C35" s="90"/>
      <c r="D35" s="39">
        <f>D33-D34</f>
        <v>761.47500000000002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946.32500000000005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1409.0213888888889</v>
      </c>
    </row>
    <row r="41" spans="1:4" x14ac:dyDescent="0.2">
      <c r="A41" s="4" t="s">
        <v>10</v>
      </c>
      <c r="B41" s="30" t="s">
        <v>123</v>
      </c>
      <c r="C41" s="34"/>
      <c r="D41" s="8">
        <f>D26</f>
        <v>2648.5715155555554</v>
      </c>
    </row>
    <row r="42" spans="1:4" x14ac:dyDescent="0.2">
      <c r="A42" s="4" t="s">
        <v>19</v>
      </c>
      <c r="B42" s="30" t="s">
        <v>124</v>
      </c>
      <c r="C42" s="34"/>
      <c r="D42" s="8">
        <f>D37</f>
        <v>946.32500000000005</v>
      </c>
    </row>
    <row r="43" spans="1:4" x14ac:dyDescent="0.2">
      <c r="A43" s="172" t="s">
        <v>102</v>
      </c>
      <c r="B43" s="177"/>
      <c r="C43" s="35"/>
      <c r="D43" s="12">
        <f>SUM(D40:D42)</f>
        <v>5003.9179044444445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36.440208333333331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2.9152166666666663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300.85035999999991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108.83475555555555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39.908150079999999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3.4702739200000003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492.41896455555542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712.09934345000011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1495.4086212450002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1498.6719242919062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116.66308392691488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538.44500273960716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358.96333515973811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484.60050246564646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3706.1798889869065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8745.65</v>
      </c>
    </row>
    <row r="77" spans="1:4" x14ac:dyDescent="0.2">
      <c r="A77" s="4">
        <v>2</v>
      </c>
      <c r="B77" s="46" t="s">
        <v>134</v>
      </c>
      <c r="C77" s="58"/>
      <c r="D77" s="8">
        <f>D43</f>
        <v>5003.9179044444445</v>
      </c>
    </row>
    <row r="78" spans="1:4" x14ac:dyDescent="0.2">
      <c r="A78" s="4">
        <v>3</v>
      </c>
      <c r="B78" s="46" t="s">
        <v>135</v>
      </c>
      <c r="C78" s="58"/>
      <c r="D78" s="8">
        <f>D53</f>
        <v>492.41896455555542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14241.986869</v>
      </c>
    </row>
    <row r="82" spans="1:4" x14ac:dyDescent="0.2">
      <c r="A82" s="4">
        <v>6</v>
      </c>
      <c r="B82" s="46" t="s">
        <v>138</v>
      </c>
      <c r="C82" s="58"/>
      <c r="D82" s="8">
        <f>D72</f>
        <v>3706.1798889869065</v>
      </c>
    </row>
    <row r="83" spans="1:4" x14ac:dyDescent="0.2">
      <c r="A83" s="172" t="s">
        <v>114</v>
      </c>
      <c r="B83" s="177"/>
      <c r="C83" s="173"/>
      <c r="D83" s="60">
        <f>SUM(D81:D82)</f>
        <v>17948.166757986906</v>
      </c>
    </row>
    <row r="84" spans="1:4" x14ac:dyDescent="0.2">
      <c r="C84" s="108" t="s">
        <v>180</v>
      </c>
      <c r="D84" s="109">
        <f>ROUNDUP(D83/D76,2)</f>
        <v>2.0599999999999996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5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17287-1310-4D2B-8CA8-C0A2CC7BCE1D}">
  <sheetPr codeName="Planilha45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PERFIS!C31</f>
        <v>Engenharia de IA Pleno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14370.303333333333</v>
      </c>
    </row>
    <row r="7" spans="1:4" x14ac:dyDescent="0.2">
      <c r="A7" s="9" t="s">
        <v>95</v>
      </c>
      <c r="B7" s="10"/>
      <c r="C7" s="11"/>
      <c r="D7" s="12">
        <f>SUM(D6)</f>
        <v>14370.303333333333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1197.5252777777778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1117.6902592592592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2315.2155370370369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1548.7993592592593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417.1379717592593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500.56556611111114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250.28278305555557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166.85518870370373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100.11311322222222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33.371037740740746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1334.8415096296299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4351.9665294814822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862.21819999999991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128.69999999999999</v>
      </c>
    </row>
    <row r="35" spans="1:4" x14ac:dyDescent="0.2">
      <c r="A35" s="171"/>
      <c r="B35" s="88" t="s">
        <v>175</v>
      </c>
      <c r="C35" s="90"/>
      <c r="D35" s="39">
        <f>D33-D34</f>
        <v>729.3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914.15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2315.2155370370369</v>
      </c>
    </row>
    <row r="41" spans="1:4" x14ac:dyDescent="0.2">
      <c r="A41" s="4" t="s">
        <v>10</v>
      </c>
      <c r="B41" s="30" t="s">
        <v>123</v>
      </c>
      <c r="C41" s="34"/>
      <c r="D41" s="8">
        <f>D26</f>
        <v>4351.9665294814822</v>
      </c>
    </row>
    <row r="42" spans="1:4" x14ac:dyDescent="0.2">
      <c r="A42" s="4" t="s">
        <v>19</v>
      </c>
      <c r="B42" s="30" t="s">
        <v>124</v>
      </c>
      <c r="C42" s="34"/>
      <c r="D42" s="8">
        <f>D37</f>
        <v>914.15</v>
      </c>
    </row>
    <row r="43" spans="1:4" x14ac:dyDescent="0.2">
      <c r="A43" s="172" t="s">
        <v>102</v>
      </c>
      <c r="B43" s="177"/>
      <c r="C43" s="35"/>
      <c r="D43" s="12">
        <f>SUM(D40:D42)</f>
        <v>7581.3320665185183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59.876263888888886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4.7901011111111114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494.33843466666656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178.83044148148147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65.574568170666666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5.7021363626666677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809.11194568148142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1138.0373672766668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2389.8784712810002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2395.0936998053439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186.44441974532623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860.51270651689038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573.67513767792695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774.46143586520134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5923.0095383630105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14370.303333333333</v>
      </c>
    </row>
    <row r="77" spans="1:4" x14ac:dyDescent="0.2">
      <c r="A77" s="4">
        <v>2</v>
      </c>
      <c r="B77" s="46" t="s">
        <v>134</v>
      </c>
      <c r="C77" s="58"/>
      <c r="D77" s="8">
        <f>D43</f>
        <v>7581.3320665185183</v>
      </c>
    </row>
    <row r="78" spans="1:4" x14ac:dyDescent="0.2">
      <c r="A78" s="4">
        <v>3</v>
      </c>
      <c r="B78" s="46" t="s">
        <v>135</v>
      </c>
      <c r="C78" s="58"/>
      <c r="D78" s="8">
        <f>D53</f>
        <v>809.11194568148142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22760.747345533335</v>
      </c>
    </row>
    <row r="82" spans="1:4" x14ac:dyDescent="0.2">
      <c r="A82" s="4">
        <v>6</v>
      </c>
      <c r="B82" s="46" t="s">
        <v>138</v>
      </c>
      <c r="C82" s="58"/>
      <c r="D82" s="8">
        <f>D72</f>
        <v>5923.0095383630105</v>
      </c>
    </row>
    <row r="83" spans="1:4" x14ac:dyDescent="0.2">
      <c r="A83" s="172" t="s">
        <v>114</v>
      </c>
      <c r="B83" s="177"/>
      <c r="C83" s="173"/>
      <c r="D83" s="60">
        <f>SUM(D81:D82)</f>
        <v>28683.756883896345</v>
      </c>
    </row>
    <row r="84" spans="1:4" x14ac:dyDescent="0.2">
      <c r="C84" s="108" t="s">
        <v>180</v>
      </c>
      <c r="D84" s="109">
        <f>ROUNDUP(D83/D76,2)</f>
        <v>2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4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4792E-57D5-4F4F-A385-629A88195111}">
  <sheetPr codeName="Planilha46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PERFIS!C32</f>
        <v>Engenharia de IA Sênior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16976.849999999999</v>
      </c>
    </row>
    <row r="7" spans="1:4" x14ac:dyDescent="0.2">
      <c r="A7" s="9" t="s">
        <v>95</v>
      </c>
      <c r="B7" s="10"/>
      <c r="C7" s="11"/>
      <c r="D7" s="12">
        <f>SUM(D6)</f>
        <v>16976.849999999999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1414.7374999999997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1320.4216666666666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2735.1591666666664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1829.7271666666666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492.80022916666661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591.36027499999989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295.68013749999994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197.12009166666664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118.27205499999998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39.424018333333329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1576.9607333333331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5141.3447066666658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1018.6109999999999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128.69999999999999</v>
      </c>
    </row>
    <row r="35" spans="1:4" x14ac:dyDescent="0.2">
      <c r="A35" s="171"/>
      <c r="B35" s="88" t="s">
        <v>175</v>
      </c>
      <c r="C35" s="90"/>
      <c r="D35" s="39">
        <f>D33-D34</f>
        <v>729.3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914.15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2735.1591666666664</v>
      </c>
    </row>
    <row r="41" spans="1:4" x14ac:dyDescent="0.2">
      <c r="A41" s="4" t="s">
        <v>10</v>
      </c>
      <c r="B41" s="30" t="s">
        <v>123</v>
      </c>
      <c r="C41" s="34"/>
      <c r="D41" s="8">
        <f>D26</f>
        <v>5141.3447066666658</v>
      </c>
    </row>
    <row r="42" spans="1:4" x14ac:dyDescent="0.2">
      <c r="A42" s="4" t="s">
        <v>19</v>
      </c>
      <c r="B42" s="30" t="s">
        <v>124</v>
      </c>
      <c r="C42" s="34"/>
      <c r="D42" s="8">
        <f>D37</f>
        <v>914.15</v>
      </c>
    </row>
    <row r="43" spans="1:4" x14ac:dyDescent="0.2">
      <c r="A43" s="172" t="s">
        <v>102</v>
      </c>
      <c r="B43" s="177"/>
      <c r="C43" s="35"/>
      <c r="D43" s="12">
        <f>SUM(D40:D42)</f>
        <v>8790.6538733333327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70.736874999999998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5.658949999999999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584.00363999999979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211.26746666666665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77.468761919999992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6.7364140800000003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955.87210766666647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1336.16879905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2805.9544780050001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2812.0776738107961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218.90425005712763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1010.3273079559737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673.55153863731584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909.29457716037632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6954.2009508657957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16976.849999999999</v>
      </c>
    </row>
    <row r="77" spans="1:4" x14ac:dyDescent="0.2">
      <c r="A77" s="4">
        <v>2</v>
      </c>
      <c r="B77" s="46" t="s">
        <v>134</v>
      </c>
      <c r="C77" s="58"/>
      <c r="D77" s="8">
        <f>D43</f>
        <v>8790.6538733333327</v>
      </c>
    </row>
    <row r="78" spans="1:4" x14ac:dyDescent="0.2">
      <c r="A78" s="4">
        <v>3</v>
      </c>
      <c r="B78" s="46" t="s">
        <v>135</v>
      </c>
      <c r="C78" s="58"/>
      <c r="D78" s="8">
        <f>D53</f>
        <v>955.87210766666647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26723.375980999997</v>
      </c>
    </row>
    <row r="82" spans="1:4" x14ac:dyDescent="0.2">
      <c r="A82" s="4">
        <v>6</v>
      </c>
      <c r="B82" s="46" t="s">
        <v>138</v>
      </c>
      <c r="C82" s="58"/>
      <c r="D82" s="8">
        <f>D72</f>
        <v>6954.2009508657957</v>
      </c>
    </row>
    <row r="83" spans="1:4" x14ac:dyDescent="0.2">
      <c r="A83" s="172" t="s">
        <v>114</v>
      </c>
      <c r="B83" s="177"/>
      <c r="C83" s="173"/>
      <c r="D83" s="60">
        <f>SUM(D81:D82)</f>
        <v>33677.576931865791</v>
      </c>
    </row>
    <row r="84" spans="1:4" x14ac:dyDescent="0.2">
      <c r="C84" s="108" t="s">
        <v>180</v>
      </c>
      <c r="D84" s="109">
        <f>ROUNDUP(D83/D76,2)</f>
        <v>1.99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3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AC7C1-ABCA-40B3-9D7F-E922D4C4E173}">
  <sheetPr codeName="Planilha47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PERFIS!C33</f>
        <v>Analista de Métricas - Júnior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5568.7360479999998</v>
      </c>
    </row>
    <row r="7" spans="1:4" x14ac:dyDescent="0.2">
      <c r="A7" s="9" t="s">
        <v>95</v>
      </c>
      <c r="B7" s="10"/>
      <c r="C7" s="11"/>
      <c r="D7" s="12">
        <f>SUM(D6)</f>
        <v>5568.7360479999998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464.06133733333331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433.12391484444441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897.18525217777778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600.18599628444451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161.64803250444444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193.97763900533332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96.988819502666658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64.659213001777772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38.795527801066662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12.931842600355555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517.27370401422218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1686.4607747143111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334.12416287999997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5.62E-2</v>
      </c>
      <c r="D34" s="7">
        <f>D33*C34</f>
        <v>48.2196</v>
      </c>
    </row>
    <row r="35" spans="1:4" x14ac:dyDescent="0.2">
      <c r="A35" s="171"/>
      <c r="B35" s="88" t="s">
        <v>175</v>
      </c>
      <c r="C35" s="90"/>
      <c r="D35" s="39">
        <f>D33-D34</f>
        <v>809.78039999999999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994.63040000000001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897.18525217777778</v>
      </c>
    </row>
    <row r="41" spans="1:4" x14ac:dyDescent="0.2">
      <c r="A41" s="4" t="s">
        <v>10</v>
      </c>
      <c r="B41" s="30" t="s">
        <v>123</v>
      </c>
      <c r="C41" s="34"/>
      <c r="D41" s="8">
        <f>D26</f>
        <v>1686.4607747143111</v>
      </c>
    </row>
    <row r="42" spans="1:4" x14ac:dyDescent="0.2">
      <c r="A42" s="4" t="s">
        <v>19</v>
      </c>
      <c r="B42" s="30" t="s">
        <v>124</v>
      </c>
      <c r="C42" s="34"/>
      <c r="D42" s="8">
        <f>D37</f>
        <v>994.63040000000001</v>
      </c>
    </row>
    <row r="43" spans="1:4" x14ac:dyDescent="0.2">
      <c r="A43" s="172" t="s">
        <v>102</v>
      </c>
      <c r="B43" s="177"/>
      <c r="C43" s="35"/>
      <c r="D43" s="12">
        <f>SUM(D40:D42)</f>
        <v>3578.2764268920891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23.203066866666667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1.8562453493333333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191.56452005119996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69.29982637511111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25.411256334233599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2.2096744638464001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313.54458944039106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473.02785321662407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993.35849175491057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995.52621350451227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77.49605254825542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357.67408868425576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238.44939245617053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321.90667981583022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2461.9125584760468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5568.7360479999998</v>
      </c>
    </row>
    <row r="77" spans="1:4" x14ac:dyDescent="0.2">
      <c r="A77" s="4">
        <v>2</v>
      </c>
      <c r="B77" s="46" t="s">
        <v>134</v>
      </c>
      <c r="C77" s="58"/>
      <c r="D77" s="8">
        <f>D43</f>
        <v>3578.2764268920891</v>
      </c>
    </row>
    <row r="78" spans="1:4" x14ac:dyDescent="0.2">
      <c r="A78" s="4">
        <v>3</v>
      </c>
      <c r="B78" s="46" t="s">
        <v>135</v>
      </c>
      <c r="C78" s="58"/>
      <c r="D78" s="8">
        <f>D53</f>
        <v>313.54458944039106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9460.5570643324809</v>
      </c>
    </row>
    <row r="82" spans="1:4" x14ac:dyDescent="0.2">
      <c r="A82" s="4">
        <v>6</v>
      </c>
      <c r="B82" s="46" t="s">
        <v>138</v>
      </c>
      <c r="C82" s="58"/>
      <c r="D82" s="8">
        <f>D72</f>
        <v>2461.9125584760468</v>
      </c>
    </row>
    <row r="83" spans="1:4" x14ac:dyDescent="0.2">
      <c r="A83" s="172" t="s">
        <v>114</v>
      </c>
      <c r="B83" s="177"/>
      <c r="C83" s="173"/>
      <c r="D83" s="60">
        <f>SUM(D81:D82)</f>
        <v>11922.469622808527</v>
      </c>
    </row>
    <row r="84" spans="1:4" x14ac:dyDescent="0.2">
      <c r="C84" s="108" t="s">
        <v>180</v>
      </c>
      <c r="D84" s="109">
        <f>ROUNDUP(D83/D76,2)</f>
        <v>2.15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2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314DD-F799-40C6-9897-34914163F38B}">
  <sheetPr codeName="Planilha48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PERFIS!C34</f>
        <v>Analista de Métricas - Pleno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8616.6666666666661</v>
      </c>
    </row>
    <row r="7" spans="1:4" x14ac:dyDescent="0.2">
      <c r="A7" s="9" t="s">
        <v>95</v>
      </c>
      <c r="B7" s="10"/>
      <c r="C7" s="11"/>
      <c r="D7" s="12">
        <f>SUM(D6)</f>
        <v>8616.6666666666661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718.05555555555543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670.18518518518511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1388.2407407407404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928.68518518518511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250.12268518518519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300.14722222222218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150.07361111111109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100.04907407407407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60.029444444444444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20.009814814814813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800.39259259259256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2609.5096296296292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517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0.1125</v>
      </c>
      <c r="D34" s="7">
        <f>D33*C34</f>
        <v>96.525000000000006</v>
      </c>
    </row>
    <row r="35" spans="1:4" x14ac:dyDescent="0.2">
      <c r="A35" s="171"/>
      <c r="B35" s="88" t="s">
        <v>175</v>
      </c>
      <c r="C35" s="90"/>
      <c r="D35" s="39">
        <f>D33-D34</f>
        <v>761.47500000000002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946.32500000000005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1388.2407407407404</v>
      </c>
    </row>
    <row r="41" spans="1:4" x14ac:dyDescent="0.2">
      <c r="A41" s="4" t="s">
        <v>10</v>
      </c>
      <c r="B41" s="30" t="s">
        <v>123</v>
      </c>
      <c r="C41" s="34"/>
      <c r="D41" s="8">
        <f>D26</f>
        <v>2609.5096296296292</v>
      </c>
    </row>
    <row r="42" spans="1:4" x14ac:dyDescent="0.2">
      <c r="A42" s="4" t="s">
        <v>19</v>
      </c>
      <c r="B42" s="30" t="s">
        <v>124</v>
      </c>
      <c r="C42" s="34"/>
      <c r="D42" s="8">
        <f>D37</f>
        <v>946.32500000000005</v>
      </c>
    </row>
    <row r="43" spans="1:4" x14ac:dyDescent="0.2">
      <c r="A43" s="172" t="s">
        <v>102</v>
      </c>
      <c r="B43" s="177"/>
      <c r="C43" s="35"/>
      <c r="D43" s="12">
        <f>SUM(D40:D42)</f>
        <v>4944.0753703703695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35.902777777777771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2.8722222222222218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296.41333333333324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107.22962962962961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39.319573333333331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3.4190933333333335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485.15662962962949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702.29493333333323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1474.8193599999997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1478.037732853245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115.05682950354607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531.03152078559719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354.02101385706482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477.92836870703752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3655.152026186578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8616.6666666666661</v>
      </c>
    </row>
    <row r="77" spans="1:4" x14ac:dyDescent="0.2">
      <c r="A77" s="4">
        <v>2</v>
      </c>
      <c r="B77" s="46" t="s">
        <v>134</v>
      </c>
      <c r="C77" s="58"/>
      <c r="D77" s="8">
        <f>D43</f>
        <v>4944.0753703703695</v>
      </c>
    </row>
    <row r="78" spans="1:4" x14ac:dyDescent="0.2">
      <c r="A78" s="4">
        <v>3</v>
      </c>
      <c r="B78" s="46" t="s">
        <v>135</v>
      </c>
      <c r="C78" s="58"/>
      <c r="D78" s="8">
        <f>D53</f>
        <v>485.15662962962949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14045.898666666664</v>
      </c>
    </row>
    <row r="82" spans="1:4" x14ac:dyDescent="0.2">
      <c r="A82" s="4">
        <v>6</v>
      </c>
      <c r="B82" s="46" t="s">
        <v>138</v>
      </c>
      <c r="C82" s="58"/>
      <c r="D82" s="8">
        <f>D72</f>
        <v>3655.152026186578</v>
      </c>
    </row>
    <row r="83" spans="1:4" x14ac:dyDescent="0.2">
      <c r="A83" s="172" t="s">
        <v>114</v>
      </c>
      <c r="B83" s="177"/>
      <c r="C83" s="173"/>
      <c r="D83" s="60">
        <f>SUM(D81:D82)</f>
        <v>17701.050692853241</v>
      </c>
    </row>
    <row r="84" spans="1:4" x14ac:dyDescent="0.2">
      <c r="C84" s="108" t="s">
        <v>180</v>
      </c>
      <c r="D84" s="109">
        <f>ROUNDUP(D83/D76,2)</f>
        <v>2.0599999999999996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1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F152F-DB31-414E-90F3-FE8E0F1514DE}">
  <sheetPr codeName="Planilha49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PERFIS!C35</f>
        <v>Analista de Métricas - Sênior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13883.333333333332</v>
      </c>
    </row>
    <row r="7" spans="1:4" x14ac:dyDescent="0.2">
      <c r="A7" s="9" t="s">
        <v>95</v>
      </c>
      <c r="B7" s="10"/>
      <c r="C7" s="11"/>
      <c r="D7" s="12">
        <f>SUM(D6)</f>
        <v>13883.333333333332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1156.9444444444443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1079.8148148148148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2236.7592592592591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1496.3148148148148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403.00231481481478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483.6027777777777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241.80138888888885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161.20092592592593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96.720555555555549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32.240185185185183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1289.6074074074074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4204.4903703703703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832.99999999999989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128.69999999999999</v>
      </c>
    </row>
    <row r="35" spans="1:4" x14ac:dyDescent="0.2">
      <c r="A35" s="171"/>
      <c r="B35" s="88" t="s">
        <v>175</v>
      </c>
      <c r="C35" s="90"/>
      <c r="D35" s="39">
        <f>D33-D34</f>
        <v>729.3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914.15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2236.7592592592591</v>
      </c>
    </row>
    <row r="41" spans="1:4" x14ac:dyDescent="0.2">
      <c r="A41" s="4" t="s">
        <v>10</v>
      </c>
      <c r="B41" s="30" t="s">
        <v>123</v>
      </c>
      <c r="C41" s="34"/>
      <c r="D41" s="8">
        <f>D26</f>
        <v>4204.4903703703703</v>
      </c>
    </row>
    <row r="42" spans="1:4" x14ac:dyDescent="0.2">
      <c r="A42" s="4" t="s">
        <v>19</v>
      </c>
      <c r="B42" s="30" t="s">
        <v>124</v>
      </c>
      <c r="C42" s="34"/>
      <c r="D42" s="8">
        <f>D37</f>
        <v>914.15</v>
      </c>
    </row>
    <row r="43" spans="1:4" x14ac:dyDescent="0.2">
      <c r="A43" s="172" t="s">
        <v>102</v>
      </c>
      <c r="B43" s="177"/>
      <c r="C43" s="35"/>
      <c r="D43" s="12">
        <f>SUM(D40:D42)</f>
        <v>7355.3996296296291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57.847222222222214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4.6277777777777773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477.58666666666653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172.77037037037036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63.352426666666659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5.5089066666666673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781.69337037037019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1101.0213166666665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2312.1447649999996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2317.190361868521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180.38008804964534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832.52348330605548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555.01565553737032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749.27113497544997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5730.3564435351873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13883.333333333332</v>
      </c>
    </row>
    <row r="77" spans="1:4" x14ac:dyDescent="0.2">
      <c r="A77" s="4">
        <v>2</v>
      </c>
      <c r="B77" s="46" t="s">
        <v>134</v>
      </c>
      <c r="C77" s="58"/>
      <c r="D77" s="8">
        <f>D43</f>
        <v>7355.3996296296291</v>
      </c>
    </row>
    <row r="78" spans="1:4" x14ac:dyDescent="0.2">
      <c r="A78" s="4">
        <v>3</v>
      </c>
      <c r="B78" s="46" t="s">
        <v>135</v>
      </c>
      <c r="C78" s="58"/>
      <c r="D78" s="8">
        <f>D53</f>
        <v>781.69337037037019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22020.426333333329</v>
      </c>
    </row>
    <row r="82" spans="1:4" x14ac:dyDescent="0.2">
      <c r="A82" s="4">
        <v>6</v>
      </c>
      <c r="B82" s="46" t="s">
        <v>138</v>
      </c>
      <c r="C82" s="58"/>
      <c r="D82" s="8">
        <f>D72</f>
        <v>5730.3564435351873</v>
      </c>
    </row>
    <row r="83" spans="1:4" x14ac:dyDescent="0.2">
      <c r="A83" s="172" t="s">
        <v>114</v>
      </c>
      <c r="B83" s="177"/>
      <c r="C83" s="173"/>
      <c r="D83" s="60">
        <f>SUM(D81:D82)</f>
        <v>27750.782776868517</v>
      </c>
    </row>
    <row r="84" spans="1:4" x14ac:dyDescent="0.2">
      <c r="C84" s="108" t="s">
        <v>180</v>
      </c>
      <c r="D84" s="109">
        <f>ROUNDUP(D83/D76,2)</f>
        <v>2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0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ACF5E-1426-449F-BB80-B37447D356BF}">
  <sheetPr codeName="Planilha4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PERFIS!C4</f>
        <v>Arquiteto de Software - Sênior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19078.136458500001</v>
      </c>
    </row>
    <row r="7" spans="1:4" x14ac:dyDescent="0.2">
      <c r="A7" s="9" t="s">
        <v>95</v>
      </c>
      <c r="B7" s="10"/>
      <c r="C7" s="11"/>
      <c r="D7" s="12">
        <f>SUM(D6)</f>
        <v>19078.136458500001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1589.8447048749999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1483.8550578833335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3073.6997627583332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2056.1991516383337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553.7959055314584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664.55508663775004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332.27754331887502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221.51836221258336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132.91101732755001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44.303672442516671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1772.1468977006668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5777.7076368097332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1144.68818751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128.69999999999999</v>
      </c>
    </row>
    <row r="35" spans="1:4" x14ac:dyDescent="0.2">
      <c r="A35" s="171"/>
      <c r="B35" s="88" t="s">
        <v>175</v>
      </c>
      <c r="C35" s="90"/>
      <c r="D35" s="39">
        <f>D33-D34</f>
        <v>729.3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914.15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3073.6997627583332</v>
      </c>
    </row>
    <row r="41" spans="1:4" x14ac:dyDescent="0.2">
      <c r="A41" s="4" t="s">
        <v>10</v>
      </c>
      <c r="B41" s="30" t="s">
        <v>123</v>
      </c>
      <c r="C41" s="34"/>
      <c r="D41" s="8">
        <f>D26</f>
        <v>5777.7076368097332</v>
      </c>
    </row>
    <row r="42" spans="1:4" x14ac:dyDescent="0.2">
      <c r="A42" s="4" t="s">
        <v>19</v>
      </c>
      <c r="B42" s="30" t="s">
        <v>124</v>
      </c>
      <c r="C42" s="34"/>
      <c r="D42" s="8">
        <f>D37</f>
        <v>914.15</v>
      </c>
    </row>
    <row r="43" spans="1:4" x14ac:dyDescent="0.2">
      <c r="A43" s="172" t="s">
        <v>102</v>
      </c>
      <c r="B43" s="177"/>
      <c r="C43" s="35"/>
      <c r="D43" s="12">
        <f>SUM(D40:D42)</f>
        <v>9765.5573995680661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79.492235243750002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6.3593788194999998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656.28789417239989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237.41680926133333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87.057352287427207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7.5702045467328016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1074.1838743311432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1495.8938866199605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3141.3771619019171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3148.2323221024635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245.07197716965308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1131.1014330907065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754.06762206047108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1017.9912897816359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7785.5033706243412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19078.136458500001</v>
      </c>
    </row>
    <row r="77" spans="1:4" x14ac:dyDescent="0.2">
      <c r="A77" s="4">
        <v>2</v>
      </c>
      <c r="B77" s="46" t="s">
        <v>134</v>
      </c>
      <c r="C77" s="58"/>
      <c r="D77" s="8">
        <f>D43</f>
        <v>9765.5573995680661</v>
      </c>
    </row>
    <row r="78" spans="1:4" x14ac:dyDescent="0.2">
      <c r="A78" s="4">
        <v>3</v>
      </c>
      <c r="B78" s="46" t="s">
        <v>135</v>
      </c>
      <c r="C78" s="58"/>
      <c r="D78" s="8">
        <f>D53</f>
        <v>1074.1838743311432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29917.877732399207</v>
      </c>
    </row>
    <row r="82" spans="1:4" x14ac:dyDescent="0.2">
      <c r="A82" s="4">
        <v>6</v>
      </c>
      <c r="B82" s="46" t="s">
        <v>138</v>
      </c>
      <c r="C82" s="58"/>
      <c r="D82" s="8">
        <f>D72</f>
        <v>7785.5033706243412</v>
      </c>
    </row>
    <row r="83" spans="1:4" x14ac:dyDescent="0.2">
      <c r="A83" s="172" t="s">
        <v>114</v>
      </c>
      <c r="B83" s="177"/>
      <c r="C83" s="173"/>
      <c r="D83" s="60">
        <f>SUM(D81:D82)</f>
        <v>37703.381103023552</v>
      </c>
    </row>
    <row r="84" spans="1:4" x14ac:dyDescent="0.2">
      <c r="C84" s="108" t="s">
        <v>180</v>
      </c>
      <c r="D84" s="109">
        <f>ROUNDUP(D83/D76,2)</f>
        <v>1.98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31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9004C-4296-4DBB-9295-F4EB6038B21B}">
  <sheetPr codeName="Planilha5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97" t="str">
        <f>PERFIS!C5</f>
        <v>Analista de Testes/Qualidade - Júnior</v>
      </c>
      <c r="B1" s="198"/>
      <c r="C1" s="198"/>
      <c r="D1" s="199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5568.7360479999998</v>
      </c>
    </row>
    <row r="7" spans="1:4" x14ac:dyDescent="0.2">
      <c r="A7" s="9" t="s">
        <v>95</v>
      </c>
      <c r="B7" s="10"/>
      <c r="C7" s="11"/>
      <c r="D7" s="12">
        <f>SUM(D6)</f>
        <v>5568.7360479999998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464.06133733333331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433.12391484444441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897.18525217777778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600.18599628444451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161.64803250444444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193.97763900533332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96.988819502666658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64.659213001777772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38.795527801066662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12.931842600355555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517.27370401422218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1686.4607747143111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334.12416287999997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5.62E-2</v>
      </c>
      <c r="D34" s="7">
        <f>D33*C34</f>
        <v>48.2196</v>
      </c>
    </row>
    <row r="35" spans="1:4" x14ac:dyDescent="0.2">
      <c r="A35" s="171"/>
      <c r="B35" s="88" t="s">
        <v>175</v>
      </c>
      <c r="C35" s="90"/>
      <c r="D35" s="39">
        <f>D33-D34</f>
        <v>809.78039999999999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994.63040000000001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897.18525217777778</v>
      </c>
    </row>
    <row r="41" spans="1:4" x14ac:dyDescent="0.2">
      <c r="A41" s="4" t="s">
        <v>10</v>
      </c>
      <c r="B41" s="30" t="s">
        <v>123</v>
      </c>
      <c r="C41" s="34"/>
      <c r="D41" s="8">
        <f>D26</f>
        <v>1686.4607747143111</v>
      </c>
    </row>
    <row r="42" spans="1:4" x14ac:dyDescent="0.2">
      <c r="A42" s="4" t="s">
        <v>19</v>
      </c>
      <c r="B42" s="30" t="s">
        <v>124</v>
      </c>
      <c r="C42" s="34"/>
      <c r="D42" s="8">
        <f>D37</f>
        <v>994.63040000000001</v>
      </c>
    </row>
    <row r="43" spans="1:4" x14ac:dyDescent="0.2">
      <c r="A43" s="172" t="s">
        <v>102</v>
      </c>
      <c r="B43" s="177"/>
      <c r="C43" s="35"/>
      <c r="D43" s="12">
        <f>SUM(D40:D42)</f>
        <v>3578.2764268920891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23.203066866666667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1.8562453493333333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191.56452005119996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69.29982637511111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25.411256334233599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2.2096744638464001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313.54458944039106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473.02785321662407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993.35849175491057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995.52621350451227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77.49605254825542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357.67408868425576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238.44939245617053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321.90667981583022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2461.9125584760468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5568.7360479999998</v>
      </c>
    </row>
    <row r="77" spans="1:4" x14ac:dyDescent="0.2">
      <c r="A77" s="4">
        <v>2</v>
      </c>
      <c r="B77" s="46" t="s">
        <v>134</v>
      </c>
      <c r="C77" s="58"/>
      <c r="D77" s="8">
        <f>D43</f>
        <v>3578.2764268920891</v>
      </c>
    </row>
    <row r="78" spans="1:4" x14ac:dyDescent="0.2">
      <c r="A78" s="4">
        <v>3</v>
      </c>
      <c r="B78" s="46" t="s">
        <v>135</v>
      </c>
      <c r="C78" s="58"/>
      <c r="D78" s="8">
        <f>D53</f>
        <v>313.54458944039106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9460.5570643324809</v>
      </c>
    </row>
    <row r="82" spans="1:4" x14ac:dyDescent="0.2">
      <c r="A82" s="4">
        <v>6</v>
      </c>
      <c r="B82" s="46" t="s">
        <v>138</v>
      </c>
      <c r="C82" s="58"/>
      <c r="D82" s="8">
        <f>D72</f>
        <v>2461.9125584760468</v>
      </c>
    </row>
    <row r="83" spans="1:4" x14ac:dyDescent="0.2">
      <c r="A83" s="172" t="s">
        <v>114</v>
      </c>
      <c r="B83" s="177"/>
      <c r="C83" s="173"/>
      <c r="D83" s="60">
        <f>SUM(D81:D82)</f>
        <v>11922.469622808527</v>
      </c>
    </row>
    <row r="84" spans="1:4" x14ac:dyDescent="0.2">
      <c r="C84" s="108" t="s">
        <v>180</v>
      </c>
      <c r="D84" s="109">
        <f>ROUNDUP(D83/D76,2)</f>
        <v>2.15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30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8CADF-233A-4E0D-8E4C-0C6AA97C1BB7}">
  <sheetPr codeName="Planilha6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PERFIS!C6</f>
        <v>Analista de Testes/Qualidade - Pleno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8616.6666666666661</v>
      </c>
    </row>
    <row r="7" spans="1:4" x14ac:dyDescent="0.2">
      <c r="A7" s="9" t="s">
        <v>95</v>
      </c>
      <c r="B7" s="10"/>
      <c r="C7" s="11"/>
      <c r="D7" s="12">
        <f>SUM(D6)</f>
        <v>8616.6666666666661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718.05555555555543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670.18518518518511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1388.2407407407404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928.68518518518511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250.12268518518519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300.14722222222218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150.07361111111109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100.04907407407407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60.029444444444444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20.009814814814813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800.39259259259256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2609.5096296296292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517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0.1125</v>
      </c>
      <c r="D34" s="7">
        <f>D33*C34</f>
        <v>96.525000000000006</v>
      </c>
    </row>
    <row r="35" spans="1:4" x14ac:dyDescent="0.2">
      <c r="A35" s="171"/>
      <c r="B35" s="88" t="s">
        <v>175</v>
      </c>
      <c r="C35" s="90"/>
      <c r="D35" s="39">
        <f>D33-D34</f>
        <v>761.47500000000002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946.32500000000005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1388.2407407407404</v>
      </c>
    </row>
    <row r="41" spans="1:4" x14ac:dyDescent="0.2">
      <c r="A41" s="4" t="s">
        <v>10</v>
      </c>
      <c r="B41" s="30" t="s">
        <v>123</v>
      </c>
      <c r="C41" s="34"/>
      <c r="D41" s="8">
        <f>D26</f>
        <v>2609.5096296296292</v>
      </c>
    </row>
    <row r="42" spans="1:4" x14ac:dyDescent="0.2">
      <c r="A42" s="4" t="s">
        <v>19</v>
      </c>
      <c r="B42" s="30" t="s">
        <v>124</v>
      </c>
      <c r="C42" s="34"/>
      <c r="D42" s="8">
        <f>D37</f>
        <v>946.32500000000005</v>
      </c>
    </row>
    <row r="43" spans="1:4" x14ac:dyDescent="0.2">
      <c r="A43" s="172" t="s">
        <v>102</v>
      </c>
      <c r="B43" s="177"/>
      <c r="C43" s="35"/>
      <c r="D43" s="12">
        <f>SUM(D40:D42)</f>
        <v>4944.0753703703695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35.902777777777771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2.8722222222222218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296.41333333333324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107.22962962962961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39.319573333333331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3.4190933333333335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485.15662962962949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702.29493333333323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1474.8193599999997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1478.037732853245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115.05682950354607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531.03152078559719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354.02101385706482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477.92836870703752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3655.152026186578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8616.6666666666661</v>
      </c>
    </row>
    <row r="77" spans="1:4" x14ac:dyDescent="0.2">
      <c r="A77" s="4">
        <v>2</v>
      </c>
      <c r="B77" s="46" t="s">
        <v>134</v>
      </c>
      <c r="C77" s="58"/>
      <c r="D77" s="8">
        <f>D43</f>
        <v>4944.0753703703695</v>
      </c>
    </row>
    <row r="78" spans="1:4" x14ac:dyDescent="0.2">
      <c r="A78" s="4">
        <v>3</v>
      </c>
      <c r="B78" s="46" t="s">
        <v>135</v>
      </c>
      <c r="C78" s="58"/>
      <c r="D78" s="8">
        <f>D53</f>
        <v>485.15662962962949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14045.898666666664</v>
      </c>
    </row>
    <row r="82" spans="1:4" x14ac:dyDescent="0.2">
      <c r="A82" s="4">
        <v>6</v>
      </c>
      <c r="B82" s="46" t="s">
        <v>138</v>
      </c>
      <c r="C82" s="58"/>
      <c r="D82" s="8">
        <f>D72</f>
        <v>3655.152026186578</v>
      </c>
    </row>
    <row r="83" spans="1:4" x14ac:dyDescent="0.2">
      <c r="A83" s="172" t="s">
        <v>114</v>
      </c>
      <c r="B83" s="177"/>
      <c r="C83" s="173"/>
      <c r="D83" s="60">
        <f>SUM(D81:D82)</f>
        <v>17701.050692853241</v>
      </c>
    </row>
    <row r="84" spans="1:4" x14ac:dyDescent="0.2">
      <c r="C84" s="108" t="s">
        <v>180</v>
      </c>
      <c r="D84" s="109">
        <f>ROUNDUP(D83/D76,2)</f>
        <v>2.0599999999999996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29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31FDF-75C8-4976-9DAE-8874C84421AF}">
  <sheetPr codeName="Planilha7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PERFIS!C7</f>
        <v>Analista de Testes/Qualidade - Sênior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13883.333333333332</v>
      </c>
    </row>
    <row r="7" spans="1:4" x14ac:dyDescent="0.2">
      <c r="A7" s="9" t="s">
        <v>95</v>
      </c>
      <c r="B7" s="10"/>
      <c r="C7" s="11"/>
      <c r="D7" s="12">
        <f>SUM(D6)</f>
        <v>13883.333333333332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1156.9444444444443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1079.8148148148148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2236.7592592592591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1496.3148148148148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403.00231481481478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483.6027777777777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241.80138888888885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161.20092592592593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96.720555555555549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32.240185185185183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1289.6074074074074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4204.4903703703703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832.99999999999989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128.69999999999999</v>
      </c>
    </row>
    <row r="35" spans="1:4" x14ac:dyDescent="0.2">
      <c r="A35" s="171"/>
      <c r="B35" s="88" t="s">
        <v>175</v>
      </c>
      <c r="C35" s="90"/>
      <c r="D35" s="39">
        <f>D33-D34</f>
        <v>729.3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914.15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2236.7592592592591</v>
      </c>
    </row>
    <row r="41" spans="1:4" x14ac:dyDescent="0.2">
      <c r="A41" s="4" t="s">
        <v>10</v>
      </c>
      <c r="B41" s="30" t="s">
        <v>123</v>
      </c>
      <c r="C41" s="34"/>
      <c r="D41" s="8">
        <f>D26</f>
        <v>4204.4903703703703</v>
      </c>
    </row>
    <row r="42" spans="1:4" x14ac:dyDescent="0.2">
      <c r="A42" s="4" t="s">
        <v>19</v>
      </c>
      <c r="B42" s="30" t="s">
        <v>124</v>
      </c>
      <c r="C42" s="34"/>
      <c r="D42" s="8">
        <f>D37</f>
        <v>914.15</v>
      </c>
    </row>
    <row r="43" spans="1:4" x14ac:dyDescent="0.2">
      <c r="A43" s="172" t="s">
        <v>102</v>
      </c>
      <c r="B43" s="177"/>
      <c r="C43" s="35"/>
      <c r="D43" s="12">
        <f>SUM(D40:D42)</f>
        <v>7355.3996296296291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57.847222222222214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4.6277777777777773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477.58666666666653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172.77037037037036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63.352426666666659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5.5089066666666673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781.69337037037019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1101.0213166666665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2312.1447649999996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2317.190361868521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180.38008804964534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832.52348330605548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555.01565553737032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749.27113497544997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5730.3564435351873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13883.333333333332</v>
      </c>
    </row>
    <row r="77" spans="1:4" x14ac:dyDescent="0.2">
      <c r="A77" s="4">
        <v>2</v>
      </c>
      <c r="B77" s="46" t="s">
        <v>134</v>
      </c>
      <c r="C77" s="58"/>
      <c r="D77" s="8">
        <f>D43</f>
        <v>7355.3996296296291</v>
      </c>
    </row>
    <row r="78" spans="1:4" x14ac:dyDescent="0.2">
      <c r="A78" s="4">
        <v>3</v>
      </c>
      <c r="B78" s="46" t="s">
        <v>135</v>
      </c>
      <c r="C78" s="58"/>
      <c r="D78" s="8">
        <f>D53</f>
        <v>781.69337037037019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22020.426333333329</v>
      </c>
    </row>
    <row r="82" spans="1:4" x14ac:dyDescent="0.2">
      <c r="A82" s="4">
        <v>6</v>
      </c>
      <c r="B82" s="46" t="s">
        <v>138</v>
      </c>
      <c r="C82" s="58"/>
      <c r="D82" s="8">
        <f>D72</f>
        <v>5730.3564435351873</v>
      </c>
    </row>
    <row r="83" spans="1:4" x14ac:dyDescent="0.2">
      <c r="A83" s="172" t="s">
        <v>114</v>
      </c>
      <c r="B83" s="177"/>
      <c r="C83" s="173"/>
      <c r="D83" s="60">
        <f>SUM(D81:D82)</f>
        <v>27750.782776868517</v>
      </c>
    </row>
    <row r="84" spans="1:4" x14ac:dyDescent="0.2">
      <c r="C84" s="108" t="s">
        <v>180</v>
      </c>
      <c r="D84" s="109">
        <f>ROUNDUP(D83/D76,2)</f>
        <v>2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28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DD006-AE2A-4885-B337-554AF00447BD}">
  <sheetPr codeName="Planilha8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PERFIS!C8</f>
        <v>Desenvolvedor de Software - Júnior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6687.85</v>
      </c>
    </row>
    <row r="7" spans="1:4" x14ac:dyDescent="0.2">
      <c r="A7" s="9" t="s">
        <v>95</v>
      </c>
      <c r="B7" s="10"/>
      <c r="C7" s="11"/>
      <c r="D7" s="12">
        <f>_xlfn.XLOOKUP(A1,PERFIS!C3:C35,PERFIS!D3:D35)</f>
        <v>6687.85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557.32083333333333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520.16611111111115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1077.4869444444444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720.80161111111124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194.13342361111114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232.96010833333335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116.48005416666668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77.653369444444451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46.592021666666675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15.530673888888892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621.22695555555561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2025.378217777778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401.27100000000002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7.4999999999999997E-2</v>
      </c>
      <c r="D34" s="7">
        <f>D33*C34</f>
        <v>64.349999999999994</v>
      </c>
    </row>
    <row r="35" spans="1:4" x14ac:dyDescent="0.2">
      <c r="A35" s="171"/>
      <c r="B35" s="88" t="s">
        <v>175</v>
      </c>
      <c r="C35" s="90"/>
      <c r="D35" s="39">
        <f>D33-D34</f>
        <v>793.65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978.5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1077.4869444444444</v>
      </c>
    </row>
    <row r="41" spans="1:4" x14ac:dyDescent="0.2">
      <c r="A41" s="4" t="s">
        <v>10</v>
      </c>
      <c r="B41" s="30" t="s">
        <v>123</v>
      </c>
      <c r="C41" s="34"/>
      <c r="D41" s="8">
        <f>D26</f>
        <v>2025.378217777778</v>
      </c>
    </row>
    <row r="42" spans="1:4" x14ac:dyDescent="0.2">
      <c r="A42" s="4" t="s">
        <v>19</v>
      </c>
      <c r="B42" s="30" t="s">
        <v>124</v>
      </c>
      <c r="C42" s="34"/>
      <c r="D42" s="8">
        <f>D37</f>
        <v>978.5</v>
      </c>
    </row>
    <row r="43" spans="1:4" x14ac:dyDescent="0.2">
      <c r="A43" s="172" t="s">
        <v>102</v>
      </c>
      <c r="B43" s="177"/>
      <c r="C43" s="35"/>
      <c r="D43" s="12">
        <f>SUM(D40:D42)</f>
        <v>4081.3651622222224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27.866041666666668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2.2292833333333335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230.06203999999997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83.226577777777777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30.51799712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2.6537388800000006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376.55567877777776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557.28854205000005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1170.3059383050002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1172.8597974175045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91.300463272021275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421.38675356317515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280.92450237545012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379.24807820685766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2900.4542777725046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6687.85</v>
      </c>
    </row>
    <row r="77" spans="1:4" x14ac:dyDescent="0.2">
      <c r="A77" s="4">
        <v>2</v>
      </c>
      <c r="B77" s="46" t="s">
        <v>134</v>
      </c>
      <c r="C77" s="58"/>
      <c r="D77" s="8">
        <f>D43</f>
        <v>4081.3651622222224</v>
      </c>
    </row>
    <row r="78" spans="1:4" x14ac:dyDescent="0.2">
      <c r="A78" s="4">
        <v>3</v>
      </c>
      <c r="B78" s="46" t="s">
        <v>135</v>
      </c>
      <c r="C78" s="58"/>
      <c r="D78" s="8">
        <f>D53</f>
        <v>376.55567877777776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11145.770841000001</v>
      </c>
    </row>
    <row r="82" spans="1:4" x14ac:dyDescent="0.2">
      <c r="A82" s="4">
        <v>6</v>
      </c>
      <c r="B82" s="46" t="s">
        <v>138</v>
      </c>
      <c r="C82" s="58"/>
      <c r="D82" s="8">
        <f>D72</f>
        <v>2900.4542777725046</v>
      </c>
    </row>
    <row r="83" spans="1:4" x14ac:dyDescent="0.2">
      <c r="A83" s="172" t="s">
        <v>114</v>
      </c>
      <c r="B83" s="177"/>
      <c r="C83" s="173"/>
      <c r="D83" s="60">
        <f>SUM(D81:D82)</f>
        <v>14046.225118772505</v>
      </c>
    </row>
    <row r="84" spans="1:4" x14ac:dyDescent="0.2">
      <c r="C84" s="108" t="s">
        <v>180</v>
      </c>
      <c r="D84" s="109">
        <f>ROUNDUP(D83/D76,2)</f>
        <v>2.11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27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01EA7-FD69-4F5E-8524-051BA38017C6}">
  <sheetPr codeName="Planilha9"/>
  <dimension ref="A1:D86"/>
  <sheetViews>
    <sheetView zoomScaleNormal="100" workbookViewId="0">
      <selection activeCell="D18" sqref="D18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66" t="str">
        <f>PERFIS!C9</f>
        <v>Desenvolvedor de Software - Pleno</v>
      </c>
      <c r="B1" s="167"/>
      <c r="C1" s="167"/>
      <c r="D1" s="168"/>
    </row>
    <row r="2" spans="1:4" x14ac:dyDescent="0.2">
      <c r="A2" s="110"/>
      <c r="B2" s="110"/>
      <c r="C2" s="110"/>
      <c r="D2" s="110"/>
    </row>
    <row r="3" spans="1:4" x14ac:dyDescent="0.2">
      <c r="A3" s="191" t="s">
        <v>93</v>
      </c>
      <c r="B3" s="192"/>
      <c r="C3" s="192"/>
      <c r="D3" s="193"/>
    </row>
    <row r="4" spans="1:4" x14ac:dyDescent="0.2">
      <c r="A4" s="178" t="s">
        <v>94</v>
      </c>
      <c r="B4" s="179"/>
      <c r="C4" s="179"/>
      <c r="D4" s="180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11023.3516525</v>
      </c>
    </row>
    <row r="7" spans="1:4" x14ac:dyDescent="0.2">
      <c r="A7" s="9" t="s">
        <v>95</v>
      </c>
      <c r="B7" s="10"/>
      <c r="C7" s="11"/>
      <c r="D7" s="12">
        <f>SUM(D6)</f>
        <v>11023.3516525</v>
      </c>
    </row>
    <row r="8" spans="1:4" x14ac:dyDescent="0.2">
      <c r="A8" s="13"/>
      <c r="B8" s="14"/>
      <c r="C8" s="15"/>
      <c r="D8" s="16"/>
    </row>
    <row r="9" spans="1:4" x14ac:dyDescent="0.2">
      <c r="A9" s="178" t="s">
        <v>96</v>
      </c>
      <c r="B9" s="179"/>
      <c r="C9" s="179"/>
      <c r="D9" s="180"/>
    </row>
    <row r="10" spans="1:4" x14ac:dyDescent="0.2">
      <c r="A10" s="194" t="s">
        <v>183</v>
      </c>
      <c r="B10" s="195"/>
      <c r="C10" s="195"/>
      <c r="D10" s="196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918.6126377083333</v>
      </c>
    </row>
    <row r="13" spans="1:4" x14ac:dyDescent="0.2">
      <c r="A13" s="19" t="s">
        <v>3</v>
      </c>
      <c r="B13" s="20" t="s">
        <v>178</v>
      </c>
      <c r="C13" s="21">
        <f>COMPOSICAO!D4</f>
        <v>7.7777777777777779E-2</v>
      </c>
      <c r="D13" s="22">
        <f>C13*$D$7</f>
        <v>857.37179519444442</v>
      </c>
    </row>
    <row r="14" spans="1:4" x14ac:dyDescent="0.2">
      <c r="A14" s="172" t="s">
        <v>184</v>
      </c>
      <c r="B14" s="173"/>
      <c r="C14" s="23">
        <f>SUM(C12:C13)</f>
        <v>0.16111111111111109</v>
      </c>
      <c r="D14" s="12">
        <f>SUM(D12:D13)</f>
        <v>1775.9844329027778</v>
      </c>
    </row>
    <row r="15" spans="1:4" x14ac:dyDescent="0.2">
      <c r="A15" s="13"/>
      <c r="B15" s="14"/>
      <c r="C15" s="24"/>
      <c r="D15" s="16"/>
    </row>
    <row r="16" spans="1:4" x14ac:dyDescent="0.2">
      <c r="A16" s="185" t="s">
        <v>98</v>
      </c>
      <c r="B16" s="186"/>
      <c r="C16" s="186"/>
      <c r="D16" s="187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f>COMPOSICAO!D9</f>
        <v>0.1</v>
      </c>
      <c r="D18" s="22">
        <f>C18*($D$7+$D$13)</f>
        <v>1188.0723447694443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319.98340213506947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383.98008256208334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191.99004128104167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127.99336085402778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76.796016512416671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25.598672170805557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1023.9468868322223</v>
      </c>
    </row>
    <row r="26" spans="1:4" x14ac:dyDescent="0.2">
      <c r="A26" s="183" t="s">
        <v>99</v>
      </c>
      <c r="B26" s="184"/>
      <c r="C26" s="27">
        <f>SUM(C18:C25)</f>
        <v>0.26800000000000002</v>
      </c>
      <c r="D26" s="28">
        <f>SUM(D18:D25)</f>
        <v>3338.3608071171111</v>
      </c>
    </row>
    <row r="27" spans="1:4" x14ac:dyDescent="0.2">
      <c r="A27" s="13"/>
      <c r="B27" s="14"/>
      <c r="C27" s="29"/>
      <c r="D27" s="16"/>
    </row>
    <row r="28" spans="1:4" x14ac:dyDescent="0.2">
      <c r="A28" s="185" t="s">
        <v>100</v>
      </c>
      <c r="B28" s="186"/>
      <c r="C28" s="186"/>
      <c r="D28" s="187"/>
    </row>
    <row r="29" spans="1:4" x14ac:dyDescent="0.2">
      <c r="A29" s="17" t="s">
        <v>19</v>
      </c>
      <c r="B29" s="185" t="s">
        <v>115</v>
      </c>
      <c r="C29" s="187"/>
      <c r="D29" s="17" t="s">
        <v>1</v>
      </c>
    </row>
    <row r="30" spans="1:4" x14ac:dyDescent="0.2">
      <c r="A30" s="169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70"/>
      <c r="B31" s="30" t="s">
        <v>20</v>
      </c>
      <c r="C31" s="31"/>
      <c r="D31" s="7">
        <f>D6*COMPOSICAO!D21</f>
        <v>661.40109914999994</v>
      </c>
    </row>
    <row r="32" spans="1:4" x14ac:dyDescent="0.2">
      <c r="A32" s="171"/>
      <c r="B32" s="88" t="s">
        <v>21</v>
      </c>
      <c r="C32" s="89"/>
      <c r="D32" s="39">
        <f>IF(D30-D31&gt;0,D30-D31,0)</f>
        <v>0</v>
      </c>
    </row>
    <row r="33" spans="1:4" x14ac:dyDescent="0.2">
      <c r="A33" s="169" t="s">
        <v>3</v>
      </c>
      <c r="B33" s="30" t="s">
        <v>120</v>
      </c>
      <c r="D33" s="7">
        <f>COMPOSICAO!D23*22</f>
        <v>858</v>
      </c>
    </row>
    <row r="34" spans="1:4" x14ac:dyDescent="0.2">
      <c r="A34" s="170"/>
      <c r="B34" s="30" t="s">
        <v>174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128.69999999999999</v>
      </c>
    </row>
    <row r="35" spans="1:4" x14ac:dyDescent="0.2">
      <c r="A35" s="171"/>
      <c r="B35" s="88" t="s">
        <v>175</v>
      </c>
      <c r="C35" s="90"/>
      <c r="D35" s="39">
        <f>D33-D34</f>
        <v>729.3</v>
      </c>
    </row>
    <row r="36" spans="1:4" x14ac:dyDescent="0.2">
      <c r="A36" s="4" t="s">
        <v>4</v>
      </c>
      <c r="B36" s="30" t="s">
        <v>160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914.15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1775.9844329027778</v>
      </c>
    </row>
    <row r="41" spans="1:4" x14ac:dyDescent="0.2">
      <c r="A41" s="4" t="s">
        <v>10</v>
      </c>
      <c r="B41" s="30" t="s">
        <v>123</v>
      </c>
      <c r="C41" s="34"/>
      <c r="D41" s="8">
        <f>D26</f>
        <v>3338.3608071171111</v>
      </c>
    </row>
    <row r="42" spans="1:4" x14ac:dyDescent="0.2">
      <c r="A42" s="4" t="s">
        <v>19</v>
      </c>
      <c r="B42" s="30" t="s">
        <v>124</v>
      </c>
      <c r="C42" s="34"/>
      <c r="D42" s="8">
        <f>D37</f>
        <v>914.15</v>
      </c>
    </row>
    <row r="43" spans="1:4" x14ac:dyDescent="0.2">
      <c r="A43" s="172" t="s">
        <v>102</v>
      </c>
      <c r="B43" s="177"/>
      <c r="C43" s="35"/>
      <c r="D43" s="12">
        <f>SUM(D40:D42)</f>
        <v>6028.495240019889</v>
      </c>
    </row>
    <row r="44" spans="1:4" x14ac:dyDescent="0.2">
      <c r="A44" s="13"/>
      <c r="B44" s="14"/>
      <c r="C44" s="15"/>
      <c r="D44" s="16"/>
    </row>
    <row r="45" spans="1:4" x14ac:dyDescent="0.2">
      <c r="A45" s="178" t="s">
        <v>103</v>
      </c>
      <c r="B45" s="179"/>
      <c r="C45" s="179"/>
      <c r="D45" s="180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45.930631885416666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3.6744505508333329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379.20329684599989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137.1794872311111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50.301758260687997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4.3740659357120002</v>
      </c>
    </row>
    <row r="53" spans="1:4" x14ac:dyDescent="0.2">
      <c r="A53" s="181" t="s">
        <v>104</v>
      </c>
      <c r="B53" s="182"/>
      <c r="C53" s="38">
        <f>SUM(C47:C52)</f>
        <v>5.6304444444444435E-2</v>
      </c>
      <c r="D53" s="39">
        <f>SUM(D47:D52)</f>
        <v>620.663690709761</v>
      </c>
    </row>
    <row r="54" spans="1:4" x14ac:dyDescent="0.2">
      <c r="A54" s="13"/>
      <c r="B54" s="14"/>
      <c r="C54" s="40"/>
      <c r="D54" s="16"/>
    </row>
    <row r="55" spans="1:4" x14ac:dyDescent="0.2">
      <c r="A55" s="178" t="s">
        <v>105</v>
      </c>
      <c r="B55" s="179"/>
      <c r="C55" s="179"/>
      <c r="D55" s="180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81" t="s">
        <v>106</v>
      </c>
      <c r="B57" s="182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8" t="s">
        <v>107</v>
      </c>
      <c r="B59" s="179"/>
      <c r="C59" s="179"/>
      <c r="D59" s="180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8" t="s">
        <v>109</v>
      </c>
      <c r="B63" s="179"/>
      <c r="C63" s="179"/>
      <c r="D63" s="180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883.62552916148252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1855.6136112391134</v>
      </c>
    </row>
    <row r="67" spans="1:4" x14ac:dyDescent="0.2">
      <c r="A67" s="51" t="s">
        <v>4</v>
      </c>
      <c r="B67" s="52" t="s">
        <v>132</v>
      </c>
      <c r="C67" s="53">
        <f>COMPOSICAO!D46</f>
        <v>8.3499999999999991E-2</v>
      </c>
      <c r="D67" s="12">
        <f>((D65+D66+D81)/(1-C67))-(D65+D66+D81)</f>
        <v>1859.66295899959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144.76418243709395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668.14238047889512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445.42825365259677</v>
      </c>
    </row>
    <row r="71" spans="1:4" x14ac:dyDescent="0.2">
      <c r="A71" s="4" t="s">
        <v>29</v>
      </c>
      <c r="B71" s="106" t="s">
        <v>176</v>
      </c>
      <c r="C71" s="37">
        <f>COMPOSICAO!D50</f>
        <v>2.7E-2</v>
      </c>
      <c r="D71" s="12">
        <f t="shared" si="2"/>
        <v>601.32814243100563</v>
      </c>
    </row>
    <row r="72" spans="1:4" x14ac:dyDescent="0.2">
      <c r="A72" s="172" t="s">
        <v>110</v>
      </c>
      <c r="B72" s="173"/>
      <c r="C72" s="55">
        <f>SUM(C65:C67)</f>
        <v>0.23350000000000001</v>
      </c>
      <c r="D72" s="12">
        <f>SUM(D65:D67)</f>
        <v>4598.9020994001858</v>
      </c>
    </row>
    <row r="73" spans="1:4" x14ac:dyDescent="0.2">
      <c r="A73" s="13"/>
      <c r="B73" s="14"/>
      <c r="C73" s="15"/>
      <c r="D73" s="16"/>
    </row>
    <row r="74" spans="1:4" x14ac:dyDescent="0.2">
      <c r="A74" s="174" t="s">
        <v>111</v>
      </c>
      <c r="B74" s="175"/>
      <c r="C74" s="175"/>
      <c r="D74" s="176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11023.3516525</v>
      </c>
    </row>
    <row r="77" spans="1:4" x14ac:dyDescent="0.2">
      <c r="A77" s="4">
        <v>2</v>
      </c>
      <c r="B77" s="46" t="s">
        <v>134</v>
      </c>
      <c r="C77" s="58"/>
      <c r="D77" s="8">
        <f>D43</f>
        <v>6028.495240019889</v>
      </c>
    </row>
    <row r="78" spans="1:4" x14ac:dyDescent="0.2">
      <c r="A78" s="4">
        <v>3</v>
      </c>
      <c r="B78" s="46" t="s">
        <v>135</v>
      </c>
      <c r="C78" s="58"/>
      <c r="D78" s="8">
        <f>D53</f>
        <v>620.663690709761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17672.51058322965</v>
      </c>
    </row>
    <row r="82" spans="1:4" x14ac:dyDescent="0.2">
      <c r="A82" s="4">
        <v>6</v>
      </c>
      <c r="B82" s="46" t="s">
        <v>138</v>
      </c>
      <c r="C82" s="58"/>
      <c r="D82" s="8">
        <f>D72</f>
        <v>4598.9020994001858</v>
      </c>
    </row>
    <row r="83" spans="1:4" x14ac:dyDescent="0.2">
      <c r="A83" s="172" t="s">
        <v>114</v>
      </c>
      <c r="B83" s="177"/>
      <c r="C83" s="173"/>
      <c r="D83" s="60">
        <f>SUM(D81:D82)</f>
        <v>22271.412682629838</v>
      </c>
    </row>
    <row r="84" spans="1:4" x14ac:dyDescent="0.2">
      <c r="C84" s="108" t="s">
        <v>180</v>
      </c>
      <c r="D84" s="109">
        <f>ROUNDUP(D83/D76,2)</f>
        <v>2.0299999999999998</v>
      </c>
    </row>
    <row r="85" spans="1:4" x14ac:dyDescent="0.2"/>
    <row r="86" spans="1:4" hidden="1" x14ac:dyDescent="0.2">
      <c r="D86" s="111"/>
    </row>
  </sheetData>
  <mergeCells count="22"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</mergeCells>
  <conditionalFormatting sqref="B69">
    <cfRule type="expression" dxfId="26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20737D3EFB7BD45881C1634AFC4214F" ma:contentTypeVersion="7" ma:contentTypeDescription="Crie um novo documento." ma:contentTypeScope="" ma:versionID="992bbbd7c45ce933683edd86af3084d9">
  <xsd:schema xmlns:xsd="http://www.w3.org/2001/XMLSchema" xmlns:xs="http://www.w3.org/2001/XMLSchema" xmlns:p="http://schemas.microsoft.com/office/2006/metadata/properties" xmlns:ns2="6b69e0ef-d27d-470e-880f-3d6c413f2b1e" xmlns:ns3="8189a329-b568-4eef-85cb-0b87258ac610" xmlns:ns4="a9e16f81-f2e9-43e7-bd18-7b68bc204168" xmlns:ns5="29164b4e-e3fa-4663-9640-3e2346f39714" targetNamespace="http://schemas.microsoft.com/office/2006/metadata/properties" ma:root="true" ma:fieldsID="ae45350009756ab0d4309f7208f5b6cd" ns2:_="" ns3:_="" ns4:_="" ns5:_="">
    <xsd:import namespace="6b69e0ef-d27d-470e-880f-3d6c413f2b1e"/>
    <xsd:import namespace="8189a329-b568-4eef-85cb-0b87258ac610"/>
    <xsd:import namespace="a9e16f81-f2e9-43e7-bd18-7b68bc204168"/>
    <xsd:import namespace="29164b4e-e3fa-4663-9640-3e2346f3971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4:lcf76f155ced4ddcb4097134ff3c332f" minOccurs="0"/>
                <xsd:element ref="ns5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69e0ef-d27d-470e-880f-3d6c413f2b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9a329-b568-4eef-85cb-0b87258ac61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e16f81-f2e9-43e7-bd18-7b68bc204168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b39d7e3e-2180-4bf4-896a-658d90d149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164b4e-e3fa-4663-9640-3e2346f39714" elementFormDefault="qualified">
    <xsd:import namespace="http://schemas.microsoft.com/office/2006/documentManagement/types"/>
    <xsd:import namespace="http://schemas.microsoft.com/office/infopath/2007/PartnerControls"/>
    <xsd:element name="TaxCatchAll" ma:index="25" nillable="true" ma:displayName="Taxonomy Catch All Column" ma:hidden="true" ma:list="{0e7379e3-3eb9-4a7f-9459-67e99c915bfa}" ma:internalName="TaxCatchAll" ma:showField="CatchAllData" ma:web="29164b4e-e3fa-4663-9640-3e2346f3971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9e16f81-f2e9-43e7-bd18-7b68bc204168">
      <Terms xmlns="http://schemas.microsoft.com/office/infopath/2007/PartnerControls"/>
    </lcf76f155ced4ddcb4097134ff3c332f>
    <TaxCatchAll xmlns="29164b4e-e3fa-4663-9640-3e2346f3971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E28121F-070D-4FF8-98A2-1FCA313713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69e0ef-d27d-470e-880f-3d6c413f2b1e"/>
    <ds:schemaRef ds:uri="8189a329-b568-4eef-85cb-0b87258ac610"/>
    <ds:schemaRef ds:uri="a9e16f81-f2e9-43e7-bd18-7b68bc204168"/>
    <ds:schemaRef ds:uri="29164b4e-e3fa-4663-9640-3e2346f3971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1C39F86-0209-4A7E-8477-709B268096ED}">
  <ds:schemaRefs>
    <ds:schemaRef ds:uri="http://schemas.microsoft.com/office/2006/metadata/properties"/>
    <ds:schemaRef ds:uri="http://schemas.microsoft.com/office/infopath/2007/PartnerControls"/>
    <ds:schemaRef ds:uri="8189a329-b568-4eef-85cb-0b87258ac610"/>
    <ds:schemaRef ds:uri="6b69e0ef-d27d-470e-880f-3d6c413f2b1e"/>
    <ds:schemaRef ds:uri="a9e16f81-f2e9-43e7-bd18-7b68bc204168"/>
    <ds:schemaRef ds:uri="29164b4e-e3fa-4663-9640-3e2346f39714"/>
  </ds:schemaRefs>
</ds:datastoreItem>
</file>

<file path=customXml/itemProps3.xml><?xml version="1.0" encoding="utf-8"?>
<ds:datastoreItem xmlns:ds="http://schemas.openxmlformats.org/officeDocument/2006/customXml" ds:itemID="{0A861C27-AEFF-448A-9D4F-BB6BFB85E9D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35</vt:i4>
      </vt:variant>
    </vt:vector>
  </HeadingPairs>
  <TitlesOfParts>
    <vt:vector size="35" baseType="lpstr">
      <vt:lpstr>PERFIS</vt:lpstr>
      <vt:lpstr>COMPOSICAO</vt:lpstr>
      <vt:lpstr>ARQSOF-01</vt:lpstr>
      <vt:lpstr>ARQSOF-02</vt:lpstr>
      <vt:lpstr>ATQ-01</vt:lpstr>
      <vt:lpstr>ATQ-02</vt:lpstr>
      <vt:lpstr>ATQ-03</vt:lpstr>
      <vt:lpstr>DESENV-01</vt:lpstr>
      <vt:lpstr>DESENV-02</vt:lpstr>
      <vt:lpstr>DESENV-03</vt:lpstr>
      <vt:lpstr>ANR-01</vt:lpstr>
      <vt:lpstr>ANR-02</vt:lpstr>
      <vt:lpstr>ANR-03</vt:lpstr>
      <vt:lpstr>ABI-01</vt:lpstr>
      <vt:lpstr>ABI-02</vt:lpstr>
      <vt:lpstr>ABI-03</vt:lpstr>
      <vt:lpstr>ADADOS-02</vt:lpstr>
      <vt:lpstr>ADADOS-03</vt:lpstr>
      <vt:lpstr>LDESENV</vt:lpstr>
      <vt:lpstr>SCRUM</vt:lpstr>
      <vt:lpstr>GERPRO</vt:lpstr>
      <vt:lpstr>AUX_UI-01</vt:lpstr>
      <vt:lpstr>AUX_UI-02</vt:lpstr>
      <vt:lpstr>CDADOS-01</vt:lpstr>
      <vt:lpstr>CDADOS-02</vt:lpstr>
      <vt:lpstr>CDADOS-03</vt:lpstr>
      <vt:lpstr>ARQDADOS-01</vt:lpstr>
      <vt:lpstr>ARQDADOS-02</vt:lpstr>
      <vt:lpstr>ARQDADOS-03</vt:lpstr>
      <vt:lpstr>IA-ENG-01</vt:lpstr>
      <vt:lpstr>IA-ENG-02</vt:lpstr>
      <vt:lpstr>IA-ENG-03</vt:lpstr>
      <vt:lpstr>METRICA-01</vt:lpstr>
      <vt:lpstr>METRICA-02</vt:lpstr>
      <vt:lpstr>METRICA-03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Alessandro Lima Pereira</dc:creator>
  <cp:keywords/>
  <dc:description/>
  <cp:lastModifiedBy>Leonardo Tiago Barcelos Pires</cp:lastModifiedBy>
  <cp:revision/>
  <dcterms:created xsi:type="dcterms:W3CDTF">2025-07-10T12:43:59Z</dcterms:created>
  <dcterms:modified xsi:type="dcterms:W3CDTF">2026-04-08T19:26:46Z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0x010100E20737D3EFB7BD45881C1634AFC4214F</vt:lpwstr>
  </property>
  <property fmtid="{D5CDD505-2E9C-101B-9397-08002B2CF9AE}" pid="3" name="MediaServiceImageTags">
    <vt:lpwstr/>
  </property>
  <property fmtid="{D5CDD505-2E9C-101B-9397-08002B2CF9AE}" pid="4" name="Order">
    <vt:r8>5789900</vt:r8>
  </property>
</Properties>
</file>