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codeName="EstaPastaDeTrabalho"/>
  <mc:AlternateContent xmlns:mc="http://schemas.openxmlformats.org/markup-compatibility/2006">
    <mc:Choice Requires="x15">
      <x15ac:absPath xmlns:x15ac="http://schemas.microsoft.com/office/spreadsheetml/2010/11/ac" url="https://colaboragov.sharepoint.com/sites/CGAAT/Shared Documents/General/03 - Normas e Modelos de contratação/3. Modelos de Contratações/Mapas Salariais/2026/fator-k/"/>
    </mc:Choice>
  </mc:AlternateContent>
  <xr:revisionPtr revIDLastSave="180" documentId="8_{F3388840-78FA-4521-A55D-6C79A253E292}" xr6:coauthVersionLast="47" xr6:coauthVersionMax="47" xr10:uidLastSave="{32F0CEB1-E628-4599-8F62-4260182969FF}"/>
  <bookViews>
    <workbookView xWindow="57480" yWindow="16080" windowWidth="29040" windowHeight="16440" tabRatio="869" activeTab="2" xr2:uid="{B5162FEE-53AD-414F-A6C1-01E23ACF9AE8}"/>
  </bookViews>
  <sheets>
    <sheet name="PERFIS" sheetId="35" r:id="rId1"/>
    <sheet name="COMPOSICAO" sheetId="37" r:id="rId2"/>
    <sheet name="TECSUP-01" sheetId="36" r:id="rId3"/>
    <sheet name="TECSUP-02" sheetId="40" r:id="rId4"/>
    <sheet name="TECSUP-03" sheetId="41" r:id="rId5"/>
    <sheet name="TECMAN-01" sheetId="42" r:id="rId6"/>
    <sheet name="TECMAN-02" sheetId="43" r:id="rId7"/>
    <sheet name="TECMAN-03" sheetId="44" r:id="rId8"/>
    <sheet name="GERSUP" sheetId="45" r:id="rId9"/>
    <sheet name="ASUPCOMP-01" sheetId="46" r:id="rId10"/>
    <sheet name="ASUPCOMP-02" sheetId="47" r:id="rId11"/>
    <sheet name="ASUPCOMP-03" sheetId="48" r:id="rId12"/>
    <sheet name="GERINF" sheetId="49" r:id="rId13"/>
    <sheet name="ABD-01" sheetId="50" r:id="rId14"/>
    <sheet name="ABD-02" sheetId="51" r:id="rId15"/>
    <sheet name="ABD-03" sheetId="52" r:id="rId16"/>
    <sheet name="ASO-01" sheetId="53" r:id="rId17"/>
    <sheet name="ASO-02" sheetId="54" r:id="rId18"/>
    <sheet name="ASO-03" sheetId="55" r:id="rId19"/>
    <sheet name="ARED-01" sheetId="56" r:id="rId20"/>
    <sheet name="ARED-02" sheetId="57" r:id="rId21"/>
    <sheet name="ARED-03" sheetId="58" r:id="rId22"/>
    <sheet name="TECRED-01" sheetId="59" r:id="rId23"/>
    <sheet name="TECRED-02" sheetId="60" r:id="rId24"/>
    <sheet name="TECRED-03" sheetId="61" r:id="rId25"/>
    <sheet name="DESTEC-01" sheetId="62" r:id="rId26"/>
    <sheet name="DESTEC-02" sheetId="63" r:id="rId27"/>
    <sheet name="DESTEC-03" sheetId="64" r:id="rId28"/>
    <sheet name="ASISA-01" sheetId="65" r:id="rId29"/>
    <sheet name="ASISA-02" sheetId="66" r:id="rId30"/>
    <sheet name="ASISA-03" sheetId="67" r:id="rId31"/>
    <sheet name="ASEG-01" sheetId="68" r:id="rId32"/>
    <sheet name="ASEG-02" sheetId="69" r:id="rId33"/>
    <sheet name="ASEG-03" sheetId="70" r:id="rId34"/>
    <sheet name="GERSEG" sheetId="71" r:id="rId35"/>
    <sheet name="CLOUD-01" sheetId="72" r:id="rId36"/>
    <sheet name="CLOUD-02" sheetId="73" r:id="rId37"/>
  </sheets>
  <externalReferences>
    <externalReference r:id="rId38"/>
  </externalReferences>
  <definedNames>
    <definedName name="RAT">'[1]Parâmetros (não excluir)'!$I$1:$I$4</definedName>
    <definedName name="SIMNAO">'[1]Parâmetros (não excluir)'!$G$1:$G$2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8" i="40" l="1"/>
  <c r="D18" i="41"/>
  <c r="D18" i="42"/>
  <c r="D18" i="43"/>
  <c r="D18" i="44"/>
  <c r="D18" i="45"/>
  <c r="D18" i="46"/>
  <c r="D18" i="47"/>
  <c r="D18" i="48"/>
  <c r="D18" i="49"/>
  <c r="D18" i="50"/>
  <c r="D18" i="51"/>
  <c r="D18" i="52"/>
  <c r="D18" i="53"/>
  <c r="D18" i="54"/>
  <c r="D18" i="55"/>
  <c r="D18" i="56"/>
  <c r="D18" i="57"/>
  <c r="D18" i="58"/>
  <c r="D18" i="59"/>
  <c r="D18" i="60"/>
  <c r="D18" i="61"/>
  <c r="D18" i="62"/>
  <c r="D18" i="63"/>
  <c r="D18" i="64"/>
  <c r="D18" i="65"/>
  <c r="D18" i="66"/>
  <c r="D18" i="67"/>
  <c r="D18" i="68"/>
  <c r="D18" i="69"/>
  <c r="D18" i="70"/>
  <c r="D18" i="71"/>
  <c r="D18" i="72"/>
  <c r="D18" i="73"/>
  <c r="D18" i="36"/>
  <c r="C18" i="40"/>
  <c r="C18" i="41"/>
  <c r="C18" i="42"/>
  <c r="C18" i="43"/>
  <c r="C18" i="44"/>
  <c r="C18" i="45"/>
  <c r="C18" i="46"/>
  <c r="C18" i="47"/>
  <c r="C18" i="48"/>
  <c r="C18" i="49"/>
  <c r="C18" i="50"/>
  <c r="C18" i="51"/>
  <c r="C18" i="52"/>
  <c r="C18" i="53"/>
  <c r="C18" i="54"/>
  <c r="C18" i="55"/>
  <c r="C18" i="56"/>
  <c r="C18" i="57"/>
  <c r="C18" i="58"/>
  <c r="C18" i="59"/>
  <c r="C18" i="60"/>
  <c r="C18" i="61"/>
  <c r="C18" i="62"/>
  <c r="C18" i="63"/>
  <c r="C18" i="64"/>
  <c r="C18" i="65"/>
  <c r="C18" i="66"/>
  <c r="C18" i="67"/>
  <c r="C18" i="68"/>
  <c r="C18" i="69"/>
  <c r="C18" i="70"/>
  <c r="C18" i="71"/>
  <c r="C18" i="72"/>
  <c r="C18" i="73"/>
  <c r="C18" i="36"/>
  <c r="D3" i="37"/>
  <c r="D4" i="37" s="1"/>
  <c r="D17" i="37"/>
  <c r="D34" i="37"/>
  <c r="D35" i="37"/>
  <c r="D40" i="37" s="1"/>
  <c r="D36" i="37"/>
  <c r="D37" i="37"/>
  <c r="C50" i="73" s="1"/>
  <c r="D38" i="37"/>
  <c r="C51" i="73" s="1"/>
  <c r="D39" i="37"/>
  <c r="C52" i="73" s="1"/>
  <c r="D46" i="37"/>
  <c r="A1" i="73"/>
  <c r="D6" i="73" s="1"/>
  <c r="A1" i="72"/>
  <c r="D6" i="72" s="1"/>
  <c r="C71" i="73"/>
  <c r="C70" i="73"/>
  <c r="C69" i="73"/>
  <c r="C68" i="73"/>
  <c r="C66" i="73"/>
  <c r="C65" i="73"/>
  <c r="C49" i="73"/>
  <c r="C48" i="73"/>
  <c r="C47" i="73"/>
  <c r="D36" i="73"/>
  <c r="D33" i="73"/>
  <c r="D30" i="73"/>
  <c r="C25" i="73"/>
  <c r="C24" i="73"/>
  <c r="C23" i="73"/>
  <c r="C22" i="73"/>
  <c r="C21" i="73"/>
  <c r="C20" i="73"/>
  <c r="C19" i="73"/>
  <c r="C71" i="72"/>
  <c r="C70" i="72"/>
  <c r="C69" i="72"/>
  <c r="C68" i="72"/>
  <c r="C66" i="72"/>
  <c r="C65" i="72"/>
  <c r="C49" i="72"/>
  <c r="C48" i="72"/>
  <c r="C47" i="72"/>
  <c r="D36" i="72"/>
  <c r="D33" i="72"/>
  <c r="D30" i="72"/>
  <c r="C25" i="72"/>
  <c r="C24" i="72"/>
  <c r="C23" i="72"/>
  <c r="C22" i="72"/>
  <c r="C21" i="72"/>
  <c r="C20" i="72"/>
  <c r="C19" i="72"/>
  <c r="C26" i="72" l="1"/>
  <c r="D5" i="37"/>
  <c r="C13" i="72"/>
  <c r="C13" i="73"/>
  <c r="C50" i="72"/>
  <c r="C26" i="73"/>
  <c r="C12" i="73"/>
  <c r="C52" i="72"/>
  <c r="C53" i="73"/>
  <c r="C53" i="72"/>
  <c r="C12" i="72"/>
  <c r="C51" i="72"/>
  <c r="D31" i="73"/>
  <c r="D32" i="73" s="1"/>
  <c r="D7" i="73"/>
  <c r="D47" i="73" s="1"/>
  <c r="C34" i="73" a="1"/>
  <c r="C34" i="73" s="1"/>
  <c r="D34" i="73" s="1"/>
  <c r="D35" i="73" s="1"/>
  <c r="C14" i="73"/>
  <c r="D31" i="72"/>
  <c r="D32" i="72" s="1"/>
  <c r="D7" i="72"/>
  <c r="C34" i="72" a="1"/>
  <c r="C34" i="72" s="1"/>
  <c r="D34" i="72" s="1"/>
  <c r="D35" i="72" s="1"/>
  <c r="C14" i="72"/>
  <c r="D37" i="72" l="1"/>
  <c r="D42" i="72" s="1"/>
  <c r="D12" i="73"/>
  <c r="D50" i="73"/>
  <c r="D48" i="73"/>
  <c r="D37" i="73"/>
  <c r="D42" i="73" s="1"/>
  <c r="D76" i="73"/>
  <c r="D49" i="73"/>
  <c r="D13" i="73"/>
  <c r="D51" i="73"/>
  <c r="D52" i="73"/>
  <c r="D51" i="72"/>
  <c r="D12" i="72"/>
  <c r="D47" i="72"/>
  <c r="D48" i="72"/>
  <c r="D49" i="72"/>
  <c r="D76" i="72"/>
  <c r="D50" i="72"/>
  <c r="D52" i="72"/>
  <c r="D13" i="72"/>
  <c r="D14" i="73" l="1"/>
  <c r="D53" i="73"/>
  <c r="D78" i="73" s="1"/>
  <c r="D14" i="72"/>
  <c r="D21" i="73"/>
  <c r="D25" i="73"/>
  <c r="D24" i="73"/>
  <c r="D20" i="73"/>
  <c r="D53" i="72"/>
  <c r="D78" i="72" s="1"/>
  <c r="D40" i="73" l="1"/>
  <c r="D22" i="73"/>
  <c r="D20" i="72"/>
  <c r="D24" i="72"/>
  <c r="D25" i="72"/>
  <c r="D23" i="73"/>
  <c r="D19" i="73"/>
  <c r="D23" i="72"/>
  <c r="D19" i="72"/>
  <c r="D22" i="72"/>
  <c r="D40" i="72"/>
  <c r="D21" i="72"/>
  <c r="D26" i="73"/>
  <c r="D41" i="73" s="1"/>
  <c r="D43" i="73" s="1"/>
  <c r="D77" i="73" s="1"/>
  <c r="D81" i="73" s="1"/>
  <c r="D26" i="72" l="1"/>
  <c r="D41" i="72" s="1"/>
  <c r="D43" i="72" s="1"/>
  <c r="D77" i="72" s="1"/>
  <c r="D81" i="72" s="1"/>
  <c r="D65" i="72" s="1"/>
  <c r="D65" i="73"/>
  <c r="D66" i="73" s="1"/>
  <c r="D66" i="72" l="1"/>
  <c r="A1" i="71" l="1"/>
  <c r="D6" i="71" s="1"/>
  <c r="A1" i="70"/>
  <c r="D6" i="70" s="1"/>
  <c r="A1" i="69"/>
  <c r="D6" i="69" s="1"/>
  <c r="C71" i="71"/>
  <c r="C70" i="71"/>
  <c r="C69" i="71"/>
  <c r="C68" i="71"/>
  <c r="C66" i="71"/>
  <c r="C65" i="71"/>
  <c r="C52" i="71"/>
  <c r="C51" i="71"/>
  <c r="C50" i="71"/>
  <c r="C49" i="71"/>
  <c r="C48" i="71"/>
  <c r="C47" i="71"/>
  <c r="D36" i="71"/>
  <c r="D33" i="71"/>
  <c r="D30" i="71"/>
  <c r="C25" i="71"/>
  <c r="C24" i="71"/>
  <c r="C23" i="71"/>
  <c r="C22" i="71"/>
  <c r="C21" i="71"/>
  <c r="C20" i="71"/>
  <c r="C19" i="71"/>
  <c r="C13" i="71"/>
  <c r="C12" i="71"/>
  <c r="C71" i="70"/>
  <c r="C70" i="70"/>
  <c r="C69" i="70"/>
  <c r="C68" i="70"/>
  <c r="C66" i="70"/>
  <c r="C65" i="70"/>
  <c r="C52" i="70"/>
  <c r="C51" i="70"/>
  <c r="C50" i="70"/>
  <c r="C49" i="70"/>
  <c r="C48" i="70"/>
  <c r="C47" i="70"/>
  <c r="D36" i="70"/>
  <c r="D33" i="70"/>
  <c r="D30" i="70"/>
  <c r="C25" i="70"/>
  <c r="C24" i="70"/>
  <c r="C23" i="70"/>
  <c r="C22" i="70"/>
  <c r="C21" i="70"/>
  <c r="C20" i="70"/>
  <c r="C19" i="70"/>
  <c r="C14" i="70"/>
  <c r="C13" i="70"/>
  <c r="C12" i="70"/>
  <c r="C71" i="69"/>
  <c r="C70" i="69"/>
  <c r="C69" i="69"/>
  <c r="C68" i="69"/>
  <c r="C66" i="69"/>
  <c r="C65" i="69"/>
  <c r="C52" i="69"/>
  <c r="C51" i="69"/>
  <c r="C50" i="69"/>
  <c r="C49" i="69"/>
  <c r="C48" i="69"/>
  <c r="C47" i="69"/>
  <c r="C53" i="69" s="1"/>
  <c r="D36" i="69"/>
  <c r="D33" i="69"/>
  <c r="D30" i="69"/>
  <c r="C25" i="69"/>
  <c r="C24" i="69"/>
  <c r="C23" i="69"/>
  <c r="C22" i="69"/>
  <c r="C21" i="69"/>
  <c r="C20" i="69"/>
  <c r="C19" i="69"/>
  <c r="C13" i="69"/>
  <c r="C12" i="69"/>
  <c r="A1" i="68"/>
  <c r="D6" i="68" s="1"/>
  <c r="A1" i="67"/>
  <c r="D6" i="67" s="1"/>
  <c r="C71" i="68"/>
  <c r="C70" i="68"/>
  <c r="C69" i="68"/>
  <c r="C68" i="68"/>
  <c r="C66" i="68"/>
  <c r="C65" i="68"/>
  <c r="C52" i="68"/>
  <c r="C51" i="68"/>
  <c r="C50" i="68"/>
  <c r="C49" i="68"/>
  <c r="C48" i="68"/>
  <c r="C47" i="68"/>
  <c r="D36" i="68"/>
  <c r="D33" i="68"/>
  <c r="D30" i="68"/>
  <c r="C25" i="68"/>
  <c r="C24" i="68"/>
  <c r="C23" i="68"/>
  <c r="C22" i="68"/>
  <c r="C21" i="68"/>
  <c r="C20" i="68"/>
  <c r="C19" i="68"/>
  <c r="C13" i="68"/>
  <c r="C12" i="68"/>
  <c r="C71" i="67"/>
  <c r="C70" i="67"/>
  <c r="C69" i="67"/>
  <c r="C68" i="67"/>
  <c r="C66" i="67"/>
  <c r="C65" i="67"/>
  <c r="C52" i="67"/>
  <c r="C51" i="67"/>
  <c r="C50" i="67"/>
  <c r="C49" i="67"/>
  <c r="C48" i="67"/>
  <c r="C47" i="67"/>
  <c r="D36" i="67"/>
  <c r="D33" i="67"/>
  <c r="D30" i="67"/>
  <c r="C25" i="67"/>
  <c r="C24" i="67"/>
  <c r="C23" i="67"/>
  <c r="C22" i="67"/>
  <c r="C21" i="67"/>
  <c r="C20" i="67"/>
  <c r="C26" i="67" s="1"/>
  <c r="C19" i="67"/>
  <c r="C13" i="67"/>
  <c r="C12" i="67"/>
  <c r="A1" i="66"/>
  <c r="D6" i="66" s="1"/>
  <c r="C71" i="66"/>
  <c r="C70" i="66"/>
  <c r="C69" i="66"/>
  <c r="C68" i="66"/>
  <c r="C66" i="66"/>
  <c r="C65" i="66"/>
  <c r="C52" i="66"/>
  <c r="C51" i="66"/>
  <c r="C50" i="66"/>
  <c r="C49" i="66"/>
  <c r="C48" i="66"/>
  <c r="C47" i="66"/>
  <c r="D36" i="66"/>
  <c r="D33" i="66"/>
  <c r="D30" i="66"/>
  <c r="C25" i="66"/>
  <c r="C24" i="66"/>
  <c r="C23" i="66"/>
  <c r="C22" i="66"/>
  <c r="C21" i="66"/>
  <c r="C20" i="66"/>
  <c r="C19" i="66"/>
  <c r="C13" i="66"/>
  <c r="C12" i="66"/>
  <c r="A1" i="65"/>
  <c r="D6" i="65" s="1"/>
  <c r="A1" i="64"/>
  <c r="D6" i="64" s="1"/>
  <c r="C71" i="65"/>
  <c r="C70" i="65"/>
  <c r="C69" i="65"/>
  <c r="C68" i="65"/>
  <c r="C66" i="65"/>
  <c r="C65" i="65"/>
  <c r="C52" i="65"/>
  <c r="C51" i="65"/>
  <c r="C50" i="65"/>
  <c r="C49" i="65"/>
  <c r="C48" i="65"/>
  <c r="C47" i="65"/>
  <c r="D36" i="65"/>
  <c r="D33" i="65"/>
  <c r="D30" i="65"/>
  <c r="C25" i="65"/>
  <c r="C24" i="65"/>
  <c r="C23" i="65"/>
  <c r="C22" i="65"/>
  <c r="C21" i="65"/>
  <c r="C20" i="65"/>
  <c r="C19" i="65"/>
  <c r="C13" i="65"/>
  <c r="C14" i="65" s="1"/>
  <c r="C12" i="65"/>
  <c r="C71" i="64"/>
  <c r="C70" i="64"/>
  <c r="C69" i="64"/>
  <c r="C68" i="64"/>
  <c r="C66" i="64"/>
  <c r="C65" i="64"/>
  <c r="C52" i="64"/>
  <c r="C51" i="64"/>
  <c r="C50" i="64"/>
  <c r="C49" i="64"/>
  <c r="C48" i="64"/>
  <c r="C47" i="64"/>
  <c r="D36" i="64"/>
  <c r="D33" i="64"/>
  <c r="D30" i="64"/>
  <c r="C25" i="64"/>
  <c r="C24" i="64"/>
  <c r="C23" i="64"/>
  <c r="C22" i="64"/>
  <c r="C21" i="64"/>
  <c r="C20" i="64"/>
  <c r="C19" i="64"/>
  <c r="C13" i="64"/>
  <c r="C12" i="64"/>
  <c r="C14" i="64" s="1"/>
  <c r="A1" i="63"/>
  <c r="D6" i="63" s="1"/>
  <c r="C71" i="63"/>
  <c r="C70" i="63"/>
  <c r="C69" i="63"/>
  <c r="C68" i="63"/>
  <c r="C66" i="63"/>
  <c r="C65" i="63"/>
  <c r="C52" i="63"/>
  <c r="C51" i="63"/>
  <c r="C50" i="63"/>
  <c r="C49" i="63"/>
  <c r="C48" i="63"/>
  <c r="C47" i="63"/>
  <c r="D36" i="63"/>
  <c r="D33" i="63"/>
  <c r="D30" i="63"/>
  <c r="C25" i="63"/>
  <c r="C24" i="63"/>
  <c r="C23" i="63"/>
  <c r="C22" i="63"/>
  <c r="C21" i="63"/>
  <c r="C20" i="63"/>
  <c r="C19" i="63"/>
  <c r="C26" i="63" s="1"/>
  <c r="C13" i="63"/>
  <c r="C12" i="63"/>
  <c r="A1" i="62"/>
  <c r="D6" i="62" s="1"/>
  <c r="C71" i="62"/>
  <c r="C70" i="62"/>
  <c r="C69" i="62"/>
  <c r="C68" i="62"/>
  <c r="C66" i="62"/>
  <c r="C65" i="62"/>
  <c r="C52" i="62"/>
  <c r="C51" i="62"/>
  <c r="C50" i="62"/>
  <c r="C49" i="62"/>
  <c r="C48" i="62"/>
  <c r="C47" i="62"/>
  <c r="D36" i="62"/>
  <c r="D33" i="62"/>
  <c r="D30" i="62"/>
  <c r="C25" i="62"/>
  <c r="C24" i="62"/>
  <c r="C23" i="62"/>
  <c r="C22" i="62"/>
  <c r="C21" i="62"/>
  <c r="C20" i="62"/>
  <c r="C19" i="62"/>
  <c r="C13" i="62"/>
  <c r="C12" i="62"/>
  <c r="A1" i="61"/>
  <c r="D6" i="61" s="1"/>
  <c r="C71" i="61"/>
  <c r="C70" i="61"/>
  <c r="C69" i="61"/>
  <c r="C68" i="61"/>
  <c r="C66" i="61"/>
  <c r="C65" i="61"/>
  <c r="C52" i="61"/>
  <c r="C51" i="61"/>
  <c r="C50" i="61"/>
  <c r="C49" i="61"/>
  <c r="C48" i="61"/>
  <c r="C47" i="61"/>
  <c r="D36" i="61"/>
  <c r="D33" i="61"/>
  <c r="D30" i="61"/>
  <c r="C25" i="61"/>
  <c r="C24" i="61"/>
  <c r="C23" i="61"/>
  <c r="C22" i="61"/>
  <c r="C21" i="61"/>
  <c r="C20" i="61"/>
  <c r="C19" i="61"/>
  <c r="C13" i="61"/>
  <c r="C12" i="61"/>
  <c r="A1" i="60"/>
  <c r="D6" i="60" s="1"/>
  <c r="C71" i="60"/>
  <c r="C70" i="60"/>
  <c r="C69" i="60"/>
  <c r="C68" i="60"/>
  <c r="C66" i="60"/>
  <c r="C65" i="60"/>
  <c r="C52" i="60"/>
  <c r="C51" i="60"/>
  <c r="C50" i="60"/>
  <c r="C49" i="60"/>
  <c r="C48" i="60"/>
  <c r="C47" i="60"/>
  <c r="D36" i="60"/>
  <c r="D33" i="60"/>
  <c r="D30" i="60"/>
  <c r="C25" i="60"/>
  <c r="C24" i="60"/>
  <c r="C23" i="60"/>
  <c r="C22" i="60"/>
  <c r="C21" i="60"/>
  <c r="C20" i="60"/>
  <c r="C19" i="60"/>
  <c r="C13" i="60"/>
  <c r="C12" i="60"/>
  <c r="A1" i="59"/>
  <c r="D6" i="59" s="1"/>
  <c r="C71" i="59"/>
  <c r="C70" i="59"/>
  <c r="C69" i="59"/>
  <c r="C68" i="59"/>
  <c r="C66" i="59"/>
  <c r="C65" i="59"/>
  <c r="C52" i="59"/>
  <c r="C51" i="59"/>
  <c r="C50" i="59"/>
  <c r="C49" i="59"/>
  <c r="C48" i="59"/>
  <c r="C47" i="59"/>
  <c r="D36" i="59"/>
  <c r="D33" i="59"/>
  <c r="D30" i="59"/>
  <c r="C25" i="59"/>
  <c r="C24" i="59"/>
  <c r="C23" i="59"/>
  <c r="C22" i="59"/>
  <c r="C21" i="59"/>
  <c r="C20" i="59"/>
  <c r="C19" i="59"/>
  <c r="C13" i="59"/>
  <c r="C12" i="59"/>
  <c r="C14" i="59" s="1"/>
  <c r="C19" i="36"/>
  <c r="C20" i="36"/>
  <c r="C21" i="36"/>
  <c r="C22" i="36"/>
  <c r="C23" i="36"/>
  <c r="C24" i="36"/>
  <c r="C25" i="36"/>
  <c r="A1" i="58"/>
  <c r="D6" i="58" s="1"/>
  <c r="C71" i="58"/>
  <c r="C70" i="58"/>
  <c r="C69" i="58"/>
  <c r="C68" i="58"/>
  <c r="C66" i="58"/>
  <c r="C65" i="58"/>
  <c r="C52" i="58"/>
  <c r="C51" i="58"/>
  <c r="C50" i="58"/>
  <c r="C49" i="58"/>
  <c r="C53" i="58" s="1"/>
  <c r="C48" i="58"/>
  <c r="C47" i="58"/>
  <c r="D36" i="58"/>
  <c r="D33" i="58"/>
  <c r="D30" i="58"/>
  <c r="C25" i="58"/>
  <c r="C24" i="58"/>
  <c r="C23" i="58"/>
  <c r="C22" i="58"/>
  <c r="C21" i="58"/>
  <c r="C20" i="58"/>
  <c r="C19" i="58"/>
  <c r="C26" i="58" s="1"/>
  <c r="C13" i="58"/>
  <c r="C12" i="58"/>
  <c r="A1" i="57"/>
  <c r="C71" i="57"/>
  <c r="C70" i="57"/>
  <c r="C69" i="57"/>
  <c r="C68" i="57"/>
  <c r="C66" i="57"/>
  <c r="C65" i="57"/>
  <c r="C52" i="57"/>
  <c r="C51" i="57"/>
  <c r="C50" i="57"/>
  <c r="C49" i="57"/>
  <c r="C48" i="57"/>
  <c r="C47" i="57"/>
  <c r="D36" i="57"/>
  <c r="D33" i="57"/>
  <c r="D30" i="57"/>
  <c r="C25" i="57"/>
  <c r="C24" i="57"/>
  <c r="C23" i="57"/>
  <c r="C22" i="57"/>
  <c r="C21" i="57"/>
  <c r="C20" i="57"/>
  <c r="C19" i="57"/>
  <c r="C13" i="57"/>
  <c r="C12" i="57"/>
  <c r="A1" i="56"/>
  <c r="D6" i="56" s="1"/>
  <c r="C71" i="56"/>
  <c r="C70" i="56"/>
  <c r="C69" i="56"/>
  <c r="C68" i="56"/>
  <c r="C66" i="56"/>
  <c r="C65" i="56"/>
  <c r="C52" i="56"/>
  <c r="C51" i="56"/>
  <c r="C50" i="56"/>
  <c r="C49" i="56"/>
  <c r="C48" i="56"/>
  <c r="C47" i="56"/>
  <c r="D36" i="56"/>
  <c r="D33" i="56"/>
  <c r="D30" i="56"/>
  <c r="C25" i="56"/>
  <c r="C24" i="56"/>
  <c r="C23" i="56"/>
  <c r="C22" i="56"/>
  <c r="C21" i="56"/>
  <c r="C20" i="56"/>
  <c r="C19" i="56"/>
  <c r="C13" i="56"/>
  <c r="C12" i="56"/>
  <c r="A1" i="55"/>
  <c r="D6" i="55" s="1"/>
  <c r="C71" i="55"/>
  <c r="C70" i="55"/>
  <c r="C69" i="55"/>
  <c r="C68" i="55"/>
  <c r="C66" i="55"/>
  <c r="C65" i="55"/>
  <c r="C52" i="55"/>
  <c r="C51" i="55"/>
  <c r="C50" i="55"/>
  <c r="C49" i="55"/>
  <c r="C48" i="55"/>
  <c r="C47" i="55"/>
  <c r="D36" i="55"/>
  <c r="D33" i="55"/>
  <c r="D30" i="55"/>
  <c r="C25" i="55"/>
  <c r="C24" i="55"/>
  <c r="C23" i="55"/>
  <c r="C22" i="55"/>
  <c r="C21" i="55"/>
  <c r="C20" i="55"/>
  <c r="C19" i="55"/>
  <c r="C14" i="55"/>
  <c r="C13" i="55"/>
  <c r="C12" i="55"/>
  <c r="A1" i="54"/>
  <c r="C71" i="54"/>
  <c r="C70" i="54"/>
  <c r="C69" i="54"/>
  <c r="C68" i="54"/>
  <c r="C66" i="54"/>
  <c r="C65" i="54"/>
  <c r="C52" i="54"/>
  <c r="C51" i="54"/>
  <c r="C50" i="54"/>
  <c r="C49" i="54"/>
  <c r="C48" i="54"/>
  <c r="C47" i="54"/>
  <c r="D36" i="54"/>
  <c r="D33" i="54"/>
  <c r="D30" i="54"/>
  <c r="C25" i="54"/>
  <c r="C24" i="54"/>
  <c r="C23" i="54"/>
  <c r="C22" i="54"/>
  <c r="C21" i="54"/>
  <c r="C20" i="54"/>
  <c r="C19" i="54"/>
  <c r="C13" i="54"/>
  <c r="C14" i="54" s="1"/>
  <c r="C12" i="54"/>
  <c r="A1" i="53"/>
  <c r="D6" i="53" s="1"/>
  <c r="C71" i="53"/>
  <c r="C70" i="53"/>
  <c r="C69" i="53"/>
  <c r="C68" i="53"/>
  <c r="C66" i="53"/>
  <c r="C65" i="53"/>
  <c r="C52" i="53"/>
  <c r="C51" i="53"/>
  <c r="C50" i="53"/>
  <c r="C49" i="53"/>
  <c r="C48" i="53"/>
  <c r="C47" i="53"/>
  <c r="D36" i="53"/>
  <c r="D33" i="53"/>
  <c r="D30" i="53"/>
  <c r="C25" i="53"/>
  <c r="C24" i="53"/>
  <c r="C23" i="53"/>
  <c r="C22" i="53"/>
  <c r="C21" i="53"/>
  <c r="C20" i="53"/>
  <c r="C19" i="53"/>
  <c r="C13" i="53"/>
  <c r="C12" i="53"/>
  <c r="A1" i="52"/>
  <c r="D6" i="52" s="1"/>
  <c r="C71" i="52"/>
  <c r="C70" i="52"/>
  <c r="C69" i="52"/>
  <c r="C68" i="52"/>
  <c r="C66" i="52"/>
  <c r="C65" i="52"/>
  <c r="C52" i="52"/>
  <c r="C51" i="52"/>
  <c r="C50" i="52"/>
  <c r="C49" i="52"/>
  <c r="C48" i="52"/>
  <c r="C47" i="52"/>
  <c r="D36" i="52"/>
  <c r="D33" i="52"/>
  <c r="D30" i="52"/>
  <c r="C25" i="52"/>
  <c r="C24" i="52"/>
  <c r="C23" i="52"/>
  <c r="C22" i="52"/>
  <c r="C21" i="52"/>
  <c r="C20" i="52"/>
  <c r="C19" i="52"/>
  <c r="C13" i="52"/>
  <c r="C12" i="52"/>
  <c r="A1" i="51"/>
  <c r="D6" i="51" s="1"/>
  <c r="C71" i="51"/>
  <c r="C70" i="51"/>
  <c r="C69" i="51"/>
  <c r="C68" i="51"/>
  <c r="C66" i="51"/>
  <c r="C65" i="51"/>
  <c r="C52" i="51"/>
  <c r="C51" i="51"/>
  <c r="C50" i="51"/>
  <c r="C49" i="51"/>
  <c r="C48" i="51"/>
  <c r="C47" i="51"/>
  <c r="D36" i="51"/>
  <c r="D33" i="51"/>
  <c r="D30" i="51"/>
  <c r="C25" i="51"/>
  <c r="C24" i="51"/>
  <c r="C23" i="51"/>
  <c r="C22" i="51"/>
  <c r="C21" i="51"/>
  <c r="C20" i="51"/>
  <c r="C19" i="51"/>
  <c r="C26" i="51" s="1"/>
  <c r="C14" i="51"/>
  <c r="C13" i="51"/>
  <c r="C12" i="51"/>
  <c r="A1" i="50"/>
  <c r="D6" i="50" s="1"/>
  <c r="C71" i="50"/>
  <c r="C70" i="50"/>
  <c r="C69" i="50"/>
  <c r="C68" i="50"/>
  <c r="C66" i="50"/>
  <c r="C65" i="50"/>
  <c r="C52" i="50"/>
  <c r="C51" i="50"/>
  <c r="C50" i="50"/>
  <c r="C49" i="50"/>
  <c r="C48" i="50"/>
  <c r="C47" i="50"/>
  <c r="C53" i="50" s="1"/>
  <c r="D36" i="50"/>
  <c r="D33" i="50"/>
  <c r="D30" i="50"/>
  <c r="C25" i="50"/>
  <c r="C24" i="50"/>
  <c r="C23" i="50"/>
  <c r="C22" i="50"/>
  <c r="C21" i="50"/>
  <c r="C20" i="50"/>
  <c r="C19" i="50"/>
  <c r="C13" i="50"/>
  <c r="C12" i="50"/>
  <c r="C14" i="50" s="1"/>
  <c r="A1" i="49"/>
  <c r="D6" i="49" s="1"/>
  <c r="C71" i="49"/>
  <c r="C70" i="49"/>
  <c r="C69" i="49"/>
  <c r="C68" i="49"/>
  <c r="C66" i="49"/>
  <c r="C65" i="49"/>
  <c r="C52" i="49"/>
  <c r="C51" i="49"/>
  <c r="C50" i="49"/>
  <c r="C49" i="49"/>
  <c r="C48" i="49"/>
  <c r="C47" i="49"/>
  <c r="D36" i="49"/>
  <c r="D33" i="49"/>
  <c r="D30" i="49"/>
  <c r="C25" i="49"/>
  <c r="C24" i="49"/>
  <c r="C23" i="49"/>
  <c r="C22" i="49"/>
  <c r="C21" i="49"/>
  <c r="C20" i="49"/>
  <c r="C19" i="49"/>
  <c r="C13" i="49"/>
  <c r="C12" i="49"/>
  <c r="A1" i="48"/>
  <c r="D6" i="48" s="1"/>
  <c r="C71" i="48"/>
  <c r="C70" i="48"/>
  <c r="C69" i="48"/>
  <c r="C68" i="48"/>
  <c r="C66" i="48"/>
  <c r="C65" i="48"/>
  <c r="C52" i="48"/>
  <c r="C51" i="48"/>
  <c r="C50" i="48"/>
  <c r="C49" i="48"/>
  <c r="C48" i="48"/>
  <c r="C47" i="48"/>
  <c r="D36" i="48"/>
  <c r="D33" i="48"/>
  <c r="D30" i="48"/>
  <c r="C25" i="48"/>
  <c r="C24" i="48"/>
  <c r="C23" i="48"/>
  <c r="C22" i="48"/>
  <c r="C21" i="48"/>
  <c r="C20" i="48"/>
  <c r="C19" i="48"/>
  <c r="C13" i="48"/>
  <c r="C12" i="48"/>
  <c r="A1" i="47"/>
  <c r="D6" i="47" s="1"/>
  <c r="C71" i="47"/>
  <c r="C70" i="47"/>
  <c r="C69" i="47"/>
  <c r="C68" i="47"/>
  <c r="C66" i="47"/>
  <c r="C65" i="47"/>
  <c r="C52" i="47"/>
  <c r="C51" i="47"/>
  <c r="C50" i="47"/>
  <c r="C49" i="47"/>
  <c r="C48" i="47"/>
  <c r="C47" i="47"/>
  <c r="D36" i="47"/>
  <c r="D33" i="47"/>
  <c r="D30" i="47"/>
  <c r="C25" i="47"/>
  <c r="C24" i="47"/>
  <c r="C23" i="47"/>
  <c r="C22" i="47"/>
  <c r="C21" i="47"/>
  <c r="C20" i="47"/>
  <c r="C19" i="47"/>
  <c r="C13" i="47"/>
  <c r="C12" i="47"/>
  <c r="A1" i="43"/>
  <c r="D6" i="43" s="1"/>
  <c r="A1" i="42"/>
  <c r="D6" i="42" s="1"/>
  <c r="A1" i="46"/>
  <c r="D6" i="46" s="1"/>
  <c r="A1" i="45"/>
  <c r="D6" i="45" s="1"/>
  <c r="A1" i="44"/>
  <c r="A1" i="40"/>
  <c r="D6" i="40" s="1"/>
  <c r="A1" i="41"/>
  <c r="A1" i="36"/>
  <c r="C71" i="46"/>
  <c r="C70" i="46"/>
  <c r="C69" i="46"/>
  <c r="C68" i="46"/>
  <c r="C66" i="46"/>
  <c r="C65" i="46"/>
  <c r="C52" i="46"/>
  <c r="C51" i="46"/>
  <c r="C50" i="46"/>
  <c r="C49" i="46"/>
  <c r="C48" i="46"/>
  <c r="C47" i="46"/>
  <c r="D36" i="46"/>
  <c r="D33" i="46"/>
  <c r="D30" i="46"/>
  <c r="C25" i="46"/>
  <c r="C24" i="46"/>
  <c r="C23" i="46"/>
  <c r="C22" i="46"/>
  <c r="C21" i="46"/>
  <c r="C20" i="46"/>
  <c r="C19" i="46"/>
  <c r="C13" i="46"/>
  <c r="C12" i="46"/>
  <c r="C71" i="45"/>
  <c r="C70" i="45"/>
  <c r="C69" i="45"/>
  <c r="C68" i="45"/>
  <c r="C66" i="45"/>
  <c r="C65" i="45"/>
  <c r="C52" i="45"/>
  <c r="C51" i="45"/>
  <c r="C50" i="45"/>
  <c r="C49" i="45"/>
  <c r="C48" i="45"/>
  <c r="C47" i="45"/>
  <c r="D36" i="45"/>
  <c r="D33" i="45"/>
  <c r="D30" i="45"/>
  <c r="C25" i="45"/>
  <c r="C24" i="45"/>
  <c r="C23" i="45"/>
  <c r="C22" i="45"/>
  <c r="C21" i="45"/>
  <c r="C20" i="45"/>
  <c r="C19" i="45"/>
  <c r="C13" i="45"/>
  <c r="C12" i="45"/>
  <c r="C71" i="44"/>
  <c r="C70" i="44"/>
  <c r="C69" i="44"/>
  <c r="C68" i="44"/>
  <c r="C66" i="44"/>
  <c r="C65" i="44"/>
  <c r="C52" i="44"/>
  <c r="C51" i="44"/>
  <c r="C50" i="44"/>
  <c r="C49" i="44"/>
  <c r="C48" i="44"/>
  <c r="C47" i="44"/>
  <c r="D36" i="44"/>
  <c r="D33" i="44"/>
  <c r="D30" i="44"/>
  <c r="C25" i="44"/>
  <c r="C24" i="44"/>
  <c r="C23" i="44"/>
  <c r="C22" i="44"/>
  <c r="C21" i="44"/>
  <c r="C20" i="44"/>
  <c r="C19" i="44"/>
  <c r="C13" i="44"/>
  <c r="C12" i="44"/>
  <c r="C71" i="43"/>
  <c r="C70" i="43"/>
  <c r="C69" i="43"/>
  <c r="C68" i="43"/>
  <c r="C66" i="43"/>
  <c r="C65" i="43"/>
  <c r="C52" i="43"/>
  <c r="C51" i="43"/>
  <c r="C50" i="43"/>
  <c r="C49" i="43"/>
  <c r="C48" i="43"/>
  <c r="C47" i="43"/>
  <c r="D36" i="43"/>
  <c r="D33" i="43"/>
  <c r="D30" i="43"/>
  <c r="C25" i="43"/>
  <c r="C24" i="43"/>
  <c r="C23" i="43"/>
  <c r="C22" i="43"/>
  <c r="C21" i="43"/>
  <c r="C20" i="43"/>
  <c r="C19" i="43"/>
  <c r="C13" i="43"/>
  <c r="C12" i="43"/>
  <c r="C14" i="43" s="1"/>
  <c r="C71" i="42"/>
  <c r="C70" i="42"/>
  <c r="C69" i="42"/>
  <c r="C68" i="42"/>
  <c r="C66" i="42"/>
  <c r="C65" i="42"/>
  <c r="C52" i="42"/>
  <c r="C51" i="42"/>
  <c r="C50" i="42"/>
  <c r="C49" i="42"/>
  <c r="C48" i="42"/>
  <c r="C47" i="42"/>
  <c r="D36" i="42"/>
  <c r="D33" i="42"/>
  <c r="D30" i="42"/>
  <c r="C25" i="42"/>
  <c r="C24" i="42"/>
  <c r="C23" i="42"/>
  <c r="C22" i="42"/>
  <c r="C21" i="42"/>
  <c r="C20" i="42"/>
  <c r="C19" i="42"/>
  <c r="C13" i="42"/>
  <c r="C12" i="42"/>
  <c r="C71" i="41"/>
  <c r="C70" i="41"/>
  <c r="C69" i="41"/>
  <c r="C68" i="41"/>
  <c r="C66" i="41"/>
  <c r="C65" i="41"/>
  <c r="C52" i="41"/>
  <c r="C51" i="41"/>
  <c r="C50" i="41"/>
  <c r="C49" i="41"/>
  <c r="C48" i="41"/>
  <c r="C47" i="41"/>
  <c r="D36" i="41"/>
  <c r="D33" i="41"/>
  <c r="D30" i="41"/>
  <c r="C25" i="41"/>
  <c r="C24" i="41"/>
  <c r="C23" i="41"/>
  <c r="C22" i="41"/>
  <c r="C21" i="41"/>
  <c r="C20" i="41"/>
  <c r="C19" i="41"/>
  <c r="C13" i="41"/>
  <c r="C12" i="41"/>
  <c r="C14" i="41" s="1"/>
  <c r="C71" i="40"/>
  <c r="C70" i="40"/>
  <c r="C69" i="40"/>
  <c r="C68" i="40"/>
  <c r="C66" i="40"/>
  <c r="C65" i="40"/>
  <c r="C52" i="40"/>
  <c r="C51" i="40"/>
  <c r="C50" i="40"/>
  <c r="C49" i="40"/>
  <c r="C48" i="40"/>
  <c r="C47" i="40"/>
  <c r="D36" i="40"/>
  <c r="D33" i="40"/>
  <c r="D30" i="40"/>
  <c r="C25" i="40"/>
  <c r="C24" i="40"/>
  <c r="C23" i="40"/>
  <c r="C22" i="40"/>
  <c r="C21" i="40"/>
  <c r="C20" i="40"/>
  <c r="C19" i="40"/>
  <c r="C13" i="40"/>
  <c r="C12" i="40"/>
  <c r="D36" i="36"/>
  <c r="C51" i="36"/>
  <c r="C65" i="36"/>
  <c r="C66" i="36"/>
  <c r="C52" i="36"/>
  <c r="C68" i="36"/>
  <c r="C69" i="36"/>
  <c r="C70" i="36"/>
  <c r="C71" i="36"/>
  <c r="C67" i="69"/>
  <c r="D30" i="36"/>
  <c r="C14" i="40" l="1"/>
  <c r="C26" i="50"/>
  <c r="C14" i="62"/>
  <c r="C53" i="64"/>
  <c r="C53" i="70"/>
  <c r="C53" i="71"/>
  <c r="C53" i="51"/>
  <c r="C53" i="56"/>
  <c r="C53" i="57"/>
  <c r="C53" i="59"/>
  <c r="C26" i="65"/>
  <c r="C53" i="65"/>
  <c r="C26" i="47"/>
  <c r="C26" i="60"/>
  <c r="C53" i="60"/>
  <c r="C26" i="48"/>
  <c r="C53" i="53"/>
  <c r="C26" i="61"/>
  <c r="C53" i="61"/>
  <c r="C53" i="66"/>
  <c r="C53" i="43"/>
  <c r="C53" i="44"/>
  <c r="C26" i="45"/>
  <c r="C53" i="45"/>
  <c r="C53" i="46"/>
  <c r="C26" i="49"/>
  <c r="C53" i="52"/>
  <c r="C53" i="48"/>
  <c r="C53" i="67"/>
  <c r="C26" i="68"/>
  <c r="C53" i="68"/>
  <c r="C53" i="41"/>
  <c r="C53" i="42"/>
  <c r="C53" i="47"/>
  <c r="C53" i="49"/>
  <c r="C14" i="52"/>
  <c r="C53" i="54"/>
  <c r="C53" i="55"/>
  <c r="C26" i="57"/>
  <c r="C53" i="63"/>
  <c r="C26" i="70"/>
  <c r="D6" i="54"/>
  <c r="D31" i="54" s="1"/>
  <c r="D32" i="54" s="1"/>
  <c r="D6" i="41"/>
  <c r="D7" i="41" s="1"/>
  <c r="D50" i="41" s="1"/>
  <c r="D6" i="36"/>
  <c r="C34" i="36" s="1" a="1"/>
  <c r="C34" i="36" s="1"/>
  <c r="D7" i="44"/>
  <c r="D6" i="44"/>
  <c r="D31" i="44" s="1"/>
  <c r="D32" i="44" s="1"/>
  <c r="D6" i="57"/>
  <c r="D31" i="57" s="1"/>
  <c r="D32" i="57" s="1"/>
  <c r="C67" i="47"/>
  <c r="C72" i="47" s="1"/>
  <c r="C67" i="52"/>
  <c r="C72" i="52" s="1"/>
  <c r="C67" i="61"/>
  <c r="C72" i="61" s="1"/>
  <c r="C67" i="71"/>
  <c r="C72" i="71" s="1"/>
  <c r="C67" i="40"/>
  <c r="C72" i="40" s="1"/>
  <c r="C67" i="54"/>
  <c r="C72" i="54" s="1"/>
  <c r="C67" i="58"/>
  <c r="C72" i="58" s="1"/>
  <c r="C67" i="48"/>
  <c r="C72" i="48" s="1"/>
  <c r="C67" i="57"/>
  <c r="C72" i="57" s="1"/>
  <c r="C67" i="59"/>
  <c r="C72" i="59" s="1"/>
  <c r="C67" i="64"/>
  <c r="C72" i="64" s="1"/>
  <c r="C67" i="42"/>
  <c r="C72" i="42" s="1"/>
  <c r="C67" i="67"/>
  <c r="C72" i="67" s="1"/>
  <c r="C67" i="46"/>
  <c r="C72" i="46" s="1"/>
  <c r="C67" i="55"/>
  <c r="C72" i="55" s="1"/>
  <c r="C67" i="65"/>
  <c r="C72" i="65" s="1"/>
  <c r="C67" i="41"/>
  <c r="C72" i="41" s="1"/>
  <c r="C67" i="51"/>
  <c r="C72" i="51" s="1"/>
  <c r="C67" i="62"/>
  <c r="C72" i="62" s="1"/>
  <c r="C67" i="68"/>
  <c r="C72" i="68" s="1"/>
  <c r="C72" i="69"/>
  <c r="C67" i="43"/>
  <c r="C72" i="43" s="1"/>
  <c r="C67" i="49"/>
  <c r="C72" i="49" s="1"/>
  <c r="C67" i="72"/>
  <c r="C67" i="73"/>
  <c r="C67" i="44"/>
  <c r="C72" i="44" s="1"/>
  <c r="C67" i="56"/>
  <c r="C72" i="56" s="1"/>
  <c r="C67" i="60"/>
  <c r="C72" i="60" s="1"/>
  <c r="C67" i="63"/>
  <c r="C72" i="63" s="1"/>
  <c r="C67" i="66"/>
  <c r="C72" i="66" s="1"/>
  <c r="C67" i="45"/>
  <c r="C72" i="45" s="1"/>
  <c r="C67" i="50"/>
  <c r="C72" i="50" s="1"/>
  <c r="C67" i="53"/>
  <c r="C72" i="53" s="1"/>
  <c r="C67" i="70"/>
  <c r="C72" i="70" s="1"/>
  <c r="D31" i="71"/>
  <c r="D32" i="71" s="1"/>
  <c r="D7" i="71"/>
  <c r="D13" i="71" s="1"/>
  <c r="C34" i="71" a="1"/>
  <c r="C34" i="71" s="1"/>
  <c r="D34" i="71" s="1"/>
  <c r="D35" i="71" s="1"/>
  <c r="C14" i="71"/>
  <c r="C26" i="71"/>
  <c r="D31" i="70"/>
  <c r="D32" i="70" s="1"/>
  <c r="D7" i="70"/>
  <c r="D50" i="70" s="1"/>
  <c r="C34" i="70" a="1"/>
  <c r="C34" i="70" s="1"/>
  <c r="D34" i="70" s="1"/>
  <c r="D35" i="70" s="1"/>
  <c r="D31" i="69"/>
  <c r="D32" i="69" s="1"/>
  <c r="D7" i="69"/>
  <c r="D47" i="69" s="1"/>
  <c r="C34" i="69" a="1"/>
  <c r="C34" i="69" s="1"/>
  <c r="D34" i="69" s="1"/>
  <c r="D35" i="69" s="1"/>
  <c r="C14" i="69"/>
  <c r="C26" i="69"/>
  <c r="D31" i="68"/>
  <c r="D32" i="68" s="1"/>
  <c r="D7" i="68"/>
  <c r="C34" i="68" a="1"/>
  <c r="C34" i="68" s="1"/>
  <c r="D34" i="68" s="1"/>
  <c r="D35" i="68" s="1"/>
  <c r="C14" i="68"/>
  <c r="D31" i="67"/>
  <c r="D32" i="67" s="1"/>
  <c r="D7" i="67"/>
  <c r="C34" i="67" a="1"/>
  <c r="C34" i="67" s="1"/>
  <c r="D34" i="67" s="1"/>
  <c r="D35" i="67" s="1"/>
  <c r="C14" i="67"/>
  <c r="D31" i="66"/>
  <c r="D32" i="66" s="1"/>
  <c r="D7" i="66"/>
  <c r="D48" i="66" s="1"/>
  <c r="C34" i="66" a="1"/>
  <c r="C34" i="66" s="1"/>
  <c r="D34" i="66" s="1"/>
  <c r="D35" i="66" s="1"/>
  <c r="C14" i="66"/>
  <c r="C26" i="66"/>
  <c r="D31" i="65"/>
  <c r="D32" i="65" s="1"/>
  <c r="D7" i="65"/>
  <c r="D47" i="65" s="1"/>
  <c r="C34" i="65" a="1"/>
  <c r="C34" i="65" s="1"/>
  <c r="D34" i="65" s="1"/>
  <c r="D35" i="65" s="1"/>
  <c r="D31" i="64"/>
  <c r="D32" i="64" s="1"/>
  <c r="D7" i="64"/>
  <c r="D50" i="64" s="1"/>
  <c r="C34" i="64" a="1"/>
  <c r="C34" i="64" s="1"/>
  <c r="D34" i="64" s="1"/>
  <c r="D35" i="64" s="1"/>
  <c r="C26" i="64"/>
  <c r="D31" i="63"/>
  <c r="D32" i="63" s="1"/>
  <c r="D7" i="63"/>
  <c r="D52" i="63" s="1"/>
  <c r="C34" i="63" a="1"/>
  <c r="C34" i="63" s="1"/>
  <c r="D34" i="63" s="1"/>
  <c r="D35" i="63" s="1"/>
  <c r="C14" i="63"/>
  <c r="D31" i="62"/>
  <c r="D32" i="62" s="1"/>
  <c r="D7" i="62"/>
  <c r="D48" i="62" s="1"/>
  <c r="C34" i="62" a="1"/>
  <c r="C34" i="62" s="1"/>
  <c r="D34" i="62" s="1"/>
  <c r="D35" i="62" s="1"/>
  <c r="C26" i="62"/>
  <c r="C53" i="62"/>
  <c r="D31" i="61"/>
  <c r="D32" i="61" s="1"/>
  <c r="D7" i="61"/>
  <c r="D13" i="61" s="1"/>
  <c r="C34" i="61" a="1"/>
  <c r="C34" i="61" s="1"/>
  <c r="D34" i="61" s="1"/>
  <c r="D35" i="61" s="1"/>
  <c r="C14" i="61"/>
  <c r="D31" i="60"/>
  <c r="D32" i="60" s="1"/>
  <c r="D7" i="60"/>
  <c r="D50" i="60" s="1"/>
  <c r="C34" i="60" a="1"/>
  <c r="C34" i="60" s="1"/>
  <c r="D34" i="60" s="1"/>
  <c r="D35" i="60" s="1"/>
  <c r="C14" i="60"/>
  <c r="D31" i="59"/>
  <c r="D32" i="59" s="1"/>
  <c r="D7" i="59"/>
  <c r="D50" i="59" s="1"/>
  <c r="C34" i="59" a="1"/>
  <c r="C34" i="59" s="1"/>
  <c r="D34" i="59" s="1"/>
  <c r="D35" i="59" s="1"/>
  <c r="C26" i="59"/>
  <c r="D31" i="58"/>
  <c r="D32" i="58" s="1"/>
  <c r="D7" i="58"/>
  <c r="D47" i="58" s="1"/>
  <c r="C34" i="58" a="1"/>
  <c r="C34" i="58" s="1"/>
  <c r="D34" i="58" s="1"/>
  <c r="D35" i="58" s="1"/>
  <c r="C14" i="58"/>
  <c r="C14" i="57"/>
  <c r="D31" i="56"/>
  <c r="D32" i="56" s="1"/>
  <c r="D7" i="56"/>
  <c r="C34" i="56" a="1"/>
  <c r="C34" i="56" s="1"/>
  <c r="D34" i="56" s="1"/>
  <c r="D35" i="56" s="1"/>
  <c r="C14" i="56"/>
  <c r="C26" i="56"/>
  <c r="D31" i="55"/>
  <c r="D32" i="55" s="1"/>
  <c r="D7" i="55"/>
  <c r="D47" i="55" s="1"/>
  <c r="C34" i="55" a="1"/>
  <c r="C34" i="55" s="1"/>
  <c r="D34" i="55" s="1"/>
  <c r="D35" i="55" s="1"/>
  <c r="C26" i="55"/>
  <c r="C26" i="54"/>
  <c r="D7" i="54"/>
  <c r="D52" i="54" s="1"/>
  <c r="C34" i="54" a="1"/>
  <c r="C34" i="54" s="1"/>
  <c r="D34" i="54" s="1"/>
  <c r="D35" i="54" s="1"/>
  <c r="D31" i="53"/>
  <c r="D32" i="53" s="1"/>
  <c r="D7" i="53"/>
  <c r="D48" i="53" s="1"/>
  <c r="C34" i="53" a="1"/>
  <c r="C34" i="53" s="1"/>
  <c r="D34" i="53" s="1"/>
  <c r="D35" i="53" s="1"/>
  <c r="C14" i="53"/>
  <c r="C26" i="53"/>
  <c r="D31" i="52"/>
  <c r="D32" i="52" s="1"/>
  <c r="D7" i="52"/>
  <c r="D47" i="52" s="1"/>
  <c r="C34" i="52" a="1"/>
  <c r="C34" i="52" s="1"/>
  <c r="D34" i="52" s="1"/>
  <c r="D35" i="52" s="1"/>
  <c r="C26" i="52"/>
  <c r="C34" i="51" a="1"/>
  <c r="C34" i="51" s="1"/>
  <c r="D34" i="51" s="1"/>
  <c r="D35" i="51" s="1"/>
  <c r="D31" i="51"/>
  <c r="D32" i="51" s="1"/>
  <c r="D7" i="51"/>
  <c r="D12" i="51" s="1"/>
  <c r="D31" i="50"/>
  <c r="D32" i="50" s="1"/>
  <c r="D7" i="50"/>
  <c r="D48" i="50" s="1"/>
  <c r="C34" i="50" a="1"/>
  <c r="C34" i="50" s="1"/>
  <c r="D34" i="50" s="1"/>
  <c r="D35" i="50" s="1"/>
  <c r="D31" i="49"/>
  <c r="D32" i="49" s="1"/>
  <c r="C34" i="49" a="1"/>
  <c r="C34" i="49" s="1"/>
  <c r="D34" i="49" s="1"/>
  <c r="D35" i="49" s="1"/>
  <c r="D7" i="49"/>
  <c r="D47" i="49" s="1"/>
  <c r="C14" i="49"/>
  <c r="D31" i="48"/>
  <c r="D32" i="48" s="1"/>
  <c r="C34" i="48" a="1"/>
  <c r="C34" i="48" s="1"/>
  <c r="D34" i="48" s="1"/>
  <c r="D35" i="48" s="1"/>
  <c r="D7" i="48"/>
  <c r="D52" i="48" s="1"/>
  <c r="C14" i="48"/>
  <c r="D31" i="47"/>
  <c r="D32" i="47" s="1"/>
  <c r="D7" i="47"/>
  <c r="D47" i="47" s="1"/>
  <c r="C34" i="47" a="1"/>
  <c r="C34" i="47" s="1"/>
  <c r="D34" i="47" s="1"/>
  <c r="D35" i="47" s="1"/>
  <c r="C14" i="47"/>
  <c r="C34" i="46" a="1"/>
  <c r="C34" i="46" s="1"/>
  <c r="D34" i="46" s="1"/>
  <c r="D35" i="46" s="1"/>
  <c r="D31" i="46"/>
  <c r="D32" i="46" s="1"/>
  <c r="D7" i="46"/>
  <c r="D50" i="46" s="1"/>
  <c r="C14" i="46"/>
  <c r="C26" i="46"/>
  <c r="D31" i="45"/>
  <c r="D32" i="45" s="1"/>
  <c r="D7" i="45"/>
  <c r="D52" i="45" s="1"/>
  <c r="C34" i="45" a="1"/>
  <c r="C34" i="45" s="1"/>
  <c r="D34" i="45" s="1"/>
  <c r="D35" i="45" s="1"/>
  <c r="C14" i="45"/>
  <c r="C34" i="44" a="1"/>
  <c r="C34" i="44" s="1"/>
  <c r="D34" i="44" s="1"/>
  <c r="D35" i="44" s="1"/>
  <c r="C14" i="44"/>
  <c r="C26" i="44"/>
  <c r="C34" i="43" a="1"/>
  <c r="C34" i="43" s="1"/>
  <c r="D34" i="43" s="1"/>
  <c r="D35" i="43" s="1"/>
  <c r="D31" i="43"/>
  <c r="D32" i="43" s="1"/>
  <c r="D7" i="43"/>
  <c r="D48" i="43" s="1"/>
  <c r="C26" i="43"/>
  <c r="C34" i="42" a="1"/>
  <c r="C34" i="42" s="1"/>
  <c r="D34" i="42" s="1"/>
  <c r="D35" i="42" s="1"/>
  <c r="D31" i="42"/>
  <c r="D32" i="42" s="1"/>
  <c r="D7" i="42"/>
  <c r="D13" i="42" s="1"/>
  <c r="C14" i="42"/>
  <c r="C26" i="42"/>
  <c r="D31" i="41"/>
  <c r="D32" i="41" s="1"/>
  <c r="C34" i="41" a="1"/>
  <c r="C34" i="41" s="1"/>
  <c r="D34" i="41" s="1"/>
  <c r="D35" i="41" s="1"/>
  <c r="C26" i="41"/>
  <c r="D31" i="40"/>
  <c r="D32" i="40" s="1"/>
  <c r="D7" i="40"/>
  <c r="D48" i="40" s="1"/>
  <c r="C34" i="40" a="1"/>
  <c r="C34" i="40" s="1"/>
  <c r="D34" i="40" s="1"/>
  <c r="D35" i="40" s="1"/>
  <c r="C26" i="40"/>
  <c r="C53" i="40"/>
  <c r="C47" i="36"/>
  <c r="D51" i="37"/>
  <c r="C67" i="36"/>
  <c r="C72" i="36" s="1"/>
  <c r="D7" i="57" l="1"/>
  <c r="D47" i="71"/>
  <c r="C34" i="57" a="1"/>
  <c r="C34" i="57" s="1"/>
  <c r="D34" i="57" s="1"/>
  <c r="D35" i="57" s="1"/>
  <c r="D37" i="57" s="1"/>
  <c r="D42" i="57" s="1"/>
  <c r="D37" i="54"/>
  <c r="D42" i="54" s="1"/>
  <c r="C72" i="73"/>
  <c r="D67" i="73"/>
  <c r="D72" i="73" s="1"/>
  <c r="D82" i="73" s="1"/>
  <c r="D83" i="73" s="1"/>
  <c r="C72" i="72"/>
  <c r="D67" i="72"/>
  <c r="D72" i="72" s="1"/>
  <c r="D82" i="72" s="1"/>
  <c r="D83" i="72" s="1"/>
  <c r="D50" i="52"/>
  <c r="D50" i="49"/>
  <c r="D52" i="62"/>
  <c r="D51" i="66"/>
  <c r="D52" i="66"/>
  <c r="D47" i="63"/>
  <c r="D50" i="66"/>
  <c r="D12" i="45"/>
  <c r="D47" i="50"/>
  <c r="D47" i="70"/>
  <c r="D50" i="45"/>
  <c r="D50" i="50"/>
  <c r="D51" i="53"/>
  <c r="D51" i="55"/>
  <c r="D51" i="52"/>
  <c r="D50" i="55"/>
  <c r="D50" i="71"/>
  <c r="D48" i="52"/>
  <c r="D47" i="59"/>
  <c r="D48" i="55"/>
  <c r="D52" i="52"/>
  <c r="D52" i="64"/>
  <c r="D51" i="71"/>
  <c r="D48" i="71"/>
  <c r="D12" i="71"/>
  <c r="D14" i="71" s="1"/>
  <c r="D20" i="71" s="1"/>
  <c r="D52" i="71"/>
  <c r="D37" i="70"/>
  <c r="D42" i="70" s="1"/>
  <c r="D37" i="71"/>
  <c r="D42" i="71" s="1"/>
  <c r="D49" i="71"/>
  <c r="D76" i="71"/>
  <c r="D13" i="70"/>
  <c r="D76" i="70"/>
  <c r="D48" i="70"/>
  <c r="D51" i="70"/>
  <c r="D12" i="70"/>
  <c r="D49" i="70"/>
  <c r="D52" i="70"/>
  <c r="D37" i="69"/>
  <c r="D42" i="69" s="1"/>
  <c r="D50" i="69"/>
  <c r="D13" i="69"/>
  <c r="D49" i="69"/>
  <c r="D76" i="69"/>
  <c r="D51" i="69"/>
  <c r="D52" i="69"/>
  <c r="D12" i="69"/>
  <c r="D48" i="69"/>
  <c r="D37" i="68"/>
  <c r="D42" i="68" s="1"/>
  <c r="D52" i="68"/>
  <c r="D47" i="68"/>
  <c r="D12" i="68"/>
  <c r="D48" i="68"/>
  <c r="D49" i="68"/>
  <c r="D76" i="68"/>
  <c r="D51" i="68"/>
  <c r="D13" i="68"/>
  <c r="D50" i="68"/>
  <c r="D37" i="67"/>
  <c r="D42" i="67" s="1"/>
  <c r="D49" i="67"/>
  <c r="D76" i="67"/>
  <c r="D50" i="67"/>
  <c r="D48" i="67"/>
  <c r="D12" i="67"/>
  <c r="D52" i="67"/>
  <c r="D51" i="67"/>
  <c r="D13" i="67"/>
  <c r="D47" i="67"/>
  <c r="D37" i="66"/>
  <c r="D42" i="66" s="1"/>
  <c r="D76" i="66"/>
  <c r="D49" i="66"/>
  <c r="D47" i="66"/>
  <c r="D12" i="66"/>
  <c r="D13" i="66"/>
  <c r="D51" i="64"/>
  <c r="D37" i="64"/>
  <c r="D42" i="64" s="1"/>
  <c r="D49" i="64"/>
  <c r="D37" i="65"/>
  <c r="D42" i="65" s="1"/>
  <c r="D50" i="65"/>
  <c r="D76" i="65"/>
  <c r="D49" i="65"/>
  <c r="D48" i="65"/>
  <c r="D13" i="65"/>
  <c r="D51" i="65"/>
  <c r="D12" i="65"/>
  <c r="D52" i="65"/>
  <c r="D12" i="64"/>
  <c r="D13" i="64"/>
  <c r="D76" i="64"/>
  <c r="D47" i="64"/>
  <c r="D48" i="64"/>
  <c r="D12" i="63"/>
  <c r="D48" i="63"/>
  <c r="D37" i="63"/>
  <c r="D42" i="63" s="1"/>
  <c r="D76" i="63"/>
  <c r="D49" i="63"/>
  <c r="D50" i="63"/>
  <c r="D51" i="63"/>
  <c r="D13" i="63"/>
  <c r="D13" i="62"/>
  <c r="D50" i="62"/>
  <c r="D37" i="62"/>
  <c r="D42" i="62" s="1"/>
  <c r="D49" i="62"/>
  <c r="D47" i="62"/>
  <c r="D51" i="62"/>
  <c r="D12" i="62"/>
  <c r="D76" i="62"/>
  <c r="D37" i="61"/>
  <c r="D42" i="61" s="1"/>
  <c r="D51" i="61"/>
  <c r="D12" i="61"/>
  <c r="D14" i="61" s="1"/>
  <c r="D40" i="61" s="1"/>
  <c r="D47" i="61"/>
  <c r="D52" i="61"/>
  <c r="D48" i="61"/>
  <c r="D49" i="61"/>
  <c r="D76" i="61"/>
  <c r="D50" i="61"/>
  <c r="D37" i="60"/>
  <c r="D42" i="60" s="1"/>
  <c r="D52" i="60"/>
  <c r="D48" i="60"/>
  <c r="D49" i="60"/>
  <c r="D76" i="60"/>
  <c r="D51" i="60"/>
  <c r="D12" i="60"/>
  <c r="D47" i="60"/>
  <c r="D13" i="60"/>
  <c r="D48" i="59"/>
  <c r="D37" i="59"/>
  <c r="D42" i="59" s="1"/>
  <c r="D12" i="59"/>
  <c r="D49" i="59"/>
  <c r="D76" i="59"/>
  <c r="D52" i="59"/>
  <c r="D51" i="59"/>
  <c r="D13" i="59"/>
  <c r="D37" i="58"/>
  <c r="D42" i="58" s="1"/>
  <c r="D12" i="58"/>
  <c r="D13" i="58"/>
  <c r="D52" i="58"/>
  <c r="D48" i="58"/>
  <c r="D76" i="58"/>
  <c r="D49" i="58"/>
  <c r="D51" i="58"/>
  <c r="D50" i="58"/>
  <c r="D37" i="56"/>
  <c r="D42" i="56" s="1"/>
  <c r="D52" i="56"/>
  <c r="D48" i="56"/>
  <c r="D49" i="56"/>
  <c r="D76" i="56"/>
  <c r="D51" i="56"/>
  <c r="D12" i="56"/>
  <c r="D50" i="56"/>
  <c r="D13" i="56"/>
  <c r="D47" i="56"/>
  <c r="D37" i="55"/>
  <c r="D42" i="55" s="1"/>
  <c r="D12" i="55"/>
  <c r="D13" i="55"/>
  <c r="D76" i="55"/>
  <c r="D49" i="55"/>
  <c r="D52" i="55"/>
  <c r="D50" i="54"/>
  <c r="D12" i="54"/>
  <c r="D76" i="54"/>
  <c r="D51" i="54"/>
  <c r="D47" i="54"/>
  <c r="D49" i="54"/>
  <c r="D48" i="54"/>
  <c r="D13" i="54"/>
  <c r="D37" i="53"/>
  <c r="D42" i="53" s="1"/>
  <c r="D13" i="53"/>
  <c r="D76" i="53"/>
  <c r="D12" i="53"/>
  <c r="D52" i="53"/>
  <c r="D47" i="53"/>
  <c r="D49" i="53"/>
  <c r="D50" i="53"/>
  <c r="D13" i="52"/>
  <c r="D12" i="52"/>
  <c r="D76" i="52"/>
  <c r="D37" i="52"/>
  <c r="D42" i="52" s="1"/>
  <c r="D49" i="52"/>
  <c r="D76" i="51"/>
  <c r="D13" i="51"/>
  <c r="D14" i="51" s="1"/>
  <c r="D48" i="51"/>
  <c r="D37" i="51"/>
  <c r="D42" i="51" s="1"/>
  <c r="D52" i="51"/>
  <c r="D50" i="51"/>
  <c r="D49" i="51"/>
  <c r="D51" i="51"/>
  <c r="D47" i="51"/>
  <c r="D37" i="50"/>
  <c r="D42" i="50" s="1"/>
  <c r="D12" i="50"/>
  <c r="D49" i="50"/>
  <c r="D76" i="50"/>
  <c r="D52" i="50"/>
  <c r="D51" i="50"/>
  <c r="D13" i="50"/>
  <c r="D51" i="49"/>
  <c r="D37" i="49"/>
  <c r="D42" i="49" s="1"/>
  <c r="D12" i="49"/>
  <c r="D52" i="49"/>
  <c r="D48" i="49"/>
  <c r="D49" i="49"/>
  <c r="D76" i="49"/>
  <c r="D13" i="49"/>
  <c r="D37" i="48"/>
  <c r="D42" i="48" s="1"/>
  <c r="D50" i="48"/>
  <c r="D12" i="48"/>
  <c r="D47" i="48"/>
  <c r="D76" i="48"/>
  <c r="D49" i="48"/>
  <c r="D13" i="48"/>
  <c r="D51" i="48"/>
  <c r="D48" i="48"/>
  <c r="D51" i="47"/>
  <c r="D12" i="47"/>
  <c r="D50" i="47"/>
  <c r="D52" i="47"/>
  <c r="D48" i="47"/>
  <c r="D76" i="47"/>
  <c r="D49" i="47"/>
  <c r="D37" i="47"/>
  <c r="D42" i="47" s="1"/>
  <c r="D13" i="47"/>
  <c r="D51" i="43"/>
  <c r="D12" i="46"/>
  <c r="D50" i="42"/>
  <c r="D52" i="42"/>
  <c r="D51" i="42"/>
  <c r="D47" i="42"/>
  <c r="D12" i="42"/>
  <c r="D14" i="42" s="1"/>
  <c r="D48" i="42"/>
  <c r="D51" i="41"/>
  <c r="D48" i="46"/>
  <c r="D52" i="46"/>
  <c r="D13" i="46"/>
  <c r="D47" i="46"/>
  <c r="D37" i="46"/>
  <c r="D42" i="46" s="1"/>
  <c r="D51" i="46"/>
  <c r="D49" i="46"/>
  <c r="D76" i="46"/>
  <c r="D37" i="45"/>
  <c r="D42" i="45" s="1"/>
  <c r="D48" i="45"/>
  <c r="D47" i="45"/>
  <c r="D49" i="45"/>
  <c r="D76" i="45"/>
  <c r="D51" i="45"/>
  <c r="D13" i="45"/>
  <c r="D50" i="44"/>
  <c r="D52" i="44"/>
  <c r="D37" i="44"/>
  <c r="D42" i="44" s="1"/>
  <c r="D13" i="44"/>
  <c r="D51" i="44"/>
  <c r="D48" i="44"/>
  <c r="D49" i="44"/>
  <c r="D76" i="44"/>
  <c r="D47" i="44"/>
  <c r="D12" i="44"/>
  <c r="D37" i="43"/>
  <c r="D42" i="43" s="1"/>
  <c r="D49" i="43"/>
  <c r="D50" i="43"/>
  <c r="D76" i="43"/>
  <c r="D13" i="43"/>
  <c r="D52" i="43"/>
  <c r="D47" i="43"/>
  <c r="D12" i="43"/>
  <c r="D37" i="42"/>
  <c r="D42" i="42" s="1"/>
  <c r="D49" i="42"/>
  <c r="D76" i="42"/>
  <c r="D47" i="41"/>
  <c r="D48" i="41"/>
  <c r="D52" i="41"/>
  <c r="D12" i="41"/>
  <c r="D49" i="41"/>
  <c r="D76" i="41"/>
  <c r="D13" i="41"/>
  <c r="D37" i="41"/>
  <c r="D42" i="41" s="1"/>
  <c r="D37" i="40"/>
  <c r="D42" i="40" s="1"/>
  <c r="D51" i="40"/>
  <c r="D52" i="40"/>
  <c r="D47" i="40"/>
  <c r="D49" i="40"/>
  <c r="D76" i="40"/>
  <c r="D12" i="40"/>
  <c r="D13" i="40"/>
  <c r="D50" i="40"/>
  <c r="D51" i="57" l="1"/>
  <c r="D47" i="57"/>
  <c r="D76" i="57"/>
  <c r="D49" i="57"/>
  <c r="D52" i="57"/>
  <c r="D50" i="57"/>
  <c r="D13" i="57"/>
  <c r="D12" i="57"/>
  <c r="D14" i="57" s="1"/>
  <c r="D48" i="57"/>
  <c r="D14" i="63"/>
  <c r="D21" i="63" s="1"/>
  <c r="D19" i="71"/>
  <c r="D21" i="71"/>
  <c r="D69" i="72"/>
  <c r="D70" i="72"/>
  <c r="D84" i="72"/>
  <c r="E36" i="35" s="1"/>
  <c r="E38" i="35" s="1"/>
  <c r="D71" i="72"/>
  <c r="D68" i="72"/>
  <c r="D84" i="73"/>
  <c r="E37" i="35" s="1"/>
  <c r="E39" i="35" s="1"/>
  <c r="D68" i="73"/>
  <c r="D69" i="73"/>
  <c r="D71" i="73"/>
  <c r="D70" i="73"/>
  <c r="D14" i="62"/>
  <c r="D40" i="62" s="1"/>
  <c r="D21" i="61"/>
  <c r="D25" i="71"/>
  <c r="D14" i="45"/>
  <c r="D24" i="45" s="1"/>
  <c r="D53" i="71"/>
  <c r="D78" i="71" s="1"/>
  <c r="D53" i="55"/>
  <c r="D78" i="55" s="1"/>
  <c r="D53" i="45"/>
  <c r="D78" i="45" s="1"/>
  <c r="D14" i="69"/>
  <c r="D24" i="69" s="1"/>
  <c r="D53" i="52"/>
  <c r="D78" i="52" s="1"/>
  <c r="D14" i="53"/>
  <c r="D22" i="53" s="1"/>
  <c r="D25" i="62"/>
  <c r="D53" i="63"/>
  <c r="D78" i="63" s="1"/>
  <c r="D53" i="59"/>
  <c r="D78" i="59" s="1"/>
  <c r="D53" i="49"/>
  <c r="D78" i="49" s="1"/>
  <c r="D14" i="65"/>
  <c r="D20" i="65" s="1"/>
  <c r="D14" i="46"/>
  <c r="D40" i="71"/>
  <c r="D23" i="71"/>
  <c r="D22" i="71"/>
  <c r="D24" i="71"/>
  <c r="D53" i="70"/>
  <c r="D78" i="70" s="1"/>
  <c r="D53" i="69"/>
  <c r="D78" i="69" s="1"/>
  <c r="D14" i="70"/>
  <c r="D14" i="68"/>
  <c r="D53" i="68"/>
  <c r="D78" i="68" s="1"/>
  <c r="D14" i="67"/>
  <c r="D53" i="67"/>
  <c r="D78" i="67" s="1"/>
  <c r="D14" i="66"/>
  <c r="D53" i="66"/>
  <c r="D78" i="66" s="1"/>
  <c r="D53" i="65"/>
  <c r="D78" i="65" s="1"/>
  <c r="D14" i="64"/>
  <c r="D53" i="64"/>
  <c r="D78" i="64" s="1"/>
  <c r="D23" i="63"/>
  <c r="D53" i="62"/>
  <c r="D78" i="62" s="1"/>
  <c r="D20" i="62"/>
  <c r="D24" i="61"/>
  <c r="D20" i="61"/>
  <c r="D22" i="61"/>
  <c r="D53" i="61"/>
  <c r="D78" i="61" s="1"/>
  <c r="D19" i="61"/>
  <c r="D25" i="61"/>
  <c r="D23" i="61"/>
  <c r="D53" i="60"/>
  <c r="D78" i="60" s="1"/>
  <c r="D14" i="60"/>
  <c r="D14" i="59"/>
  <c r="D53" i="58"/>
  <c r="D78" i="58" s="1"/>
  <c r="D14" i="58"/>
  <c r="D53" i="57"/>
  <c r="D78" i="57" s="1"/>
  <c r="D53" i="56"/>
  <c r="D78" i="56" s="1"/>
  <c r="D14" i="56"/>
  <c r="D14" i="55"/>
  <c r="D14" i="54"/>
  <c r="D40" i="54" s="1"/>
  <c r="D53" i="54"/>
  <c r="D78" i="54" s="1"/>
  <c r="D53" i="53"/>
  <c r="D78" i="53" s="1"/>
  <c r="D14" i="52"/>
  <c r="D40" i="52" s="1"/>
  <c r="D53" i="51"/>
  <c r="D78" i="51" s="1"/>
  <c r="D40" i="51"/>
  <c r="D21" i="51"/>
  <c r="D23" i="51"/>
  <c r="D20" i="51"/>
  <c r="D22" i="51"/>
  <c r="D24" i="51"/>
  <c r="D19" i="51"/>
  <c r="D25" i="51"/>
  <c r="D53" i="50"/>
  <c r="D78" i="50" s="1"/>
  <c r="D14" i="50"/>
  <c r="D14" i="49"/>
  <c r="D14" i="48"/>
  <c r="D21" i="48" s="1"/>
  <c r="D53" i="48"/>
  <c r="D78" i="48" s="1"/>
  <c r="D14" i="47"/>
  <c r="D40" i="47" s="1"/>
  <c r="D53" i="47"/>
  <c r="D78" i="47" s="1"/>
  <c r="D53" i="42"/>
  <c r="D78" i="42" s="1"/>
  <c r="D20" i="42"/>
  <c r="D23" i="42"/>
  <c r="D21" i="42"/>
  <c r="D22" i="42"/>
  <c r="D24" i="42"/>
  <c r="D25" i="42"/>
  <c r="D14" i="41"/>
  <c r="D40" i="41" s="1"/>
  <c r="D53" i="46"/>
  <c r="D78" i="46" s="1"/>
  <c r="D53" i="44"/>
  <c r="D78" i="44" s="1"/>
  <c r="D14" i="44"/>
  <c r="D14" i="43"/>
  <c r="D53" i="43"/>
  <c r="D78" i="43" s="1"/>
  <c r="D40" i="42"/>
  <c r="D19" i="42"/>
  <c r="D53" i="41"/>
  <c r="D78" i="41" s="1"/>
  <c r="D53" i="40"/>
  <c r="D78" i="40" s="1"/>
  <c r="D14" i="40"/>
  <c r="D40" i="40" s="1"/>
  <c r="D24" i="57" l="1"/>
  <c r="D23" i="57"/>
  <c r="D20" i="57"/>
  <c r="D22" i="57"/>
  <c r="D25" i="57"/>
  <c r="D19" i="57"/>
  <c r="D40" i="57"/>
  <c r="D21" i="57"/>
  <c r="D40" i="63"/>
  <c r="D20" i="63"/>
  <c r="D24" i="63"/>
  <c r="D22" i="63"/>
  <c r="D20" i="41"/>
  <c r="D26" i="63"/>
  <c r="D41" i="63" s="1"/>
  <c r="D43" i="63" s="1"/>
  <c r="D77" i="63" s="1"/>
  <c r="D81" i="63" s="1"/>
  <c r="D25" i="63"/>
  <c r="D19" i="63"/>
  <c r="D25" i="69"/>
  <c r="D23" i="62"/>
  <c r="D19" i="62"/>
  <c r="D40" i="69"/>
  <c r="D22" i="65"/>
  <c r="D21" i="45"/>
  <c r="D25" i="53"/>
  <c r="D24" i="53"/>
  <c r="D40" i="53"/>
  <c r="D19" i="65"/>
  <c r="D21" i="69"/>
  <c r="D24" i="62"/>
  <c r="D25" i="45"/>
  <c r="D40" i="45"/>
  <c r="D19" i="45"/>
  <c r="D20" i="45"/>
  <c r="D21" i="62"/>
  <c r="D20" i="69"/>
  <c r="D22" i="62"/>
  <c r="D23" i="45"/>
  <c r="D19" i="69"/>
  <c r="D22" i="45"/>
  <c r="D24" i="47"/>
  <c r="D23" i="47"/>
  <c r="D25" i="41"/>
  <c r="D24" i="41"/>
  <c r="D20" i="52"/>
  <c r="D21" i="53"/>
  <c r="D19" i="54"/>
  <c r="D25" i="52"/>
  <c r="D19" i="52"/>
  <c r="D20" i="53"/>
  <c r="D23" i="53"/>
  <c r="D22" i="52"/>
  <c r="D19" i="53"/>
  <c r="D21" i="54"/>
  <c r="D23" i="69"/>
  <c r="D24" i="52"/>
  <c r="D22" i="69"/>
  <c r="D26" i="71"/>
  <c r="D41" i="71" s="1"/>
  <c r="D43" i="71" s="1"/>
  <c r="D77" i="71" s="1"/>
  <c r="D81" i="71" s="1"/>
  <c r="D65" i="71" s="1"/>
  <c r="D22" i="41"/>
  <c r="D23" i="41"/>
  <c r="D19" i="41"/>
  <c r="D23" i="46"/>
  <c r="D22" i="46"/>
  <c r="D21" i="41"/>
  <c r="D40" i="46"/>
  <c r="D21" i="46"/>
  <c r="D40" i="65"/>
  <c r="D24" i="65"/>
  <c r="D24" i="46"/>
  <c r="D25" i="47"/>
  <c r="D23" i="65"/>
  <c r="D20" i="47"/>
  <c r="D20" i="46"/>
  <c r="D22" i="47"/>
  <c r="D25" i="65"/>
  <c r="D25" i="46"/>
  <c r="D21" i="47"/>
  <c r="D21" i="65"/>
  <c r="D19" i="46"/>
  <c r="D19" i="47"/>
  <c r="D40" i="70"/>
  <c r="D23" i="70"/>
  <c r="D19" i="70"/>
  <c r="D22" i="70"/>
  <c r="D25" i="70"/>
  <c r="D21" i="70"/>
  <c r="D20" i="70"/>
  <c r="D24" i="70"/>
  <c r="D40" i="68"/>
  <c r="D22" i="68"/>
  <c r="D19" i="68"/>
  <c r="D21" i="68"/>
  <c r="D25" i="68"/>
  <c r="D24" i="68"/>
  <c r="D23" i="68"/>
  <c r="D20" i="68"/>
  <c r="D40" i="67"/>
  <c r="D25" i="67"/>
  <c r="D21" i="67"/>
  <c r="D22" i="67"/>
  <c r="D24" i="67"/>
  <c r="D20" i="67"/>
  <c r="D19" i="67"/>
  <c r="D23" i="67"/>
  <c r="D40" i="66"/>
  <c r="D21" i="66"/>
  <c r="D22" i="66"/>
  <c r="D20" i="66"/>
  <c r="D19" i="66"/>
  <c r="D23" i="66"/>
  <c r="D24" i="66"/>
  <c r="D25" i="66"/>
  <c r="D40" i="64"/>
  <c r="D25" i="64"/>
  <c r="D24" i="64"/>
  <c r="D19" i="64"/>
  <c r="D23" i="64"/>
  <c r="D20" i="64"/>
  <c r="D21" i="64"/>
  <c r="D22" i="64"/>
  <c r="D26" i="61"/>
  <c r="D41" i="61" s="1"/>
  <c r="D43" i="61" s="1"/>
  <c r="D77" i="61" s="1"/>
  <c r="D81" i="61" s="1"/>
  <c r="D40" i="60"/>
  <c r="D21" i="60"/>
  <c r="D25" i="60"/>
  <c r="D24" i="60"/>
  <c r="D20" i="60"/>
  <c r="D22" i="60"/>
  <c r="D23" i="60"/>
  <c r="D19" i="60"/>
  <c r="D40" i="59"/>
  <c r="D23" i="59"/>
  <c r="D21" i="59"/>
  <c r="D19" i="59"/>
  <c r="D22" i="59"/>
  <c r="D25" i="59"/>
  <c r="D20" i="59"/>
  <c r="D24" i="59"/>
  <c r="D40" i="58"/>
  <c r="D19" i="58"/>
  <c r="D25" i="58"/>
  <c r="D21" i="58"/>
  <c r="D23" i="58"/>
  <c r="D20" i="58"/>
  <c r="D22" i="58"/>
  <c r="D24" i="58"/>
  <c r="D26" i="57"/>
  <c r="D41" i="57" s="1"/>
  <c r="D43" i="57" s="1"/>
  <c r="D77" i="57" s="1"/>
  <c r="D81" i="57" s="1"/>
  <c r="D40" i="56"/>
  <c r="D25" i="56"/>
  <c r="D20" i="56"/>
  <c r="D21" i="56"/>
  <c r="D22" i="56"/>
  <c r="D23" i="56"/>
  <c r="D19" i="56"/>
  <c r="D24" i="56"/>
  <c r="D40" i="55"/>
  <c r="D24" i="55"/>
  <c r="D25" i="55"/>
  <c r="D20" i="55"/>
  <c r="D23" i="55"/>
  <c r="D19" i="55"/>
  <c r="D21" i="55"/>
  <c r="D22" i="55"/>
  <c r="D24" i="54"/>
  <c r="D25" i="54"/>
  <c r="D20" i="54"/>
  <c r="D23" i="54"/>
  <c r="D22" i="54"/>
  <c r="D23" i="52"/>
  <c r="D21" i="52"/>
  <c r="D26" i="51"/>
  <c r="D41" i="51" s="1"/>
  <c r="D43" i="51" s="1"/>
  <c r="D77" i="51" s="1"/>
  <c r="D81" i="51" s="1"/>
  <c r="D40" i="50"/>
  <c r="D22" i="50"/>
  <c r="D21" i="50"/>
  <c r="D25" i="50"/>
  <c r="D24" i="50"/>
  <c r="D20" i="50"/>
  <c r="D23" i="50"/>
  <c r="D19" i="50"/>
  <c r="D40" i="49"/>
  <c r="D22" i="49"/>
  <c r="D25" i="49"/>
  <c r="D21" i="49"/>
  <c r="D20" i="49"/>
  <c r="D23" i="49"/>
  <c r="D24" i="49"/>
  <c r="D19" i="49"/>
  <c r="D40" i="48"/>
  <c r="D23" i="48"/>
  <c r="D20" i="48"/>
  <c r="D22" i="48"/>
  <c r="D25" i="48"/>
  <c r="D24" i="48"/>
  <c r="D19" i="48"/>
  <c r="D26" i="42"/>
  <c r="D41" i="42" s="1"/>
  <c r="D43" i="42" s="1"/>
  <c r="D77" i="42" s="1"/>
  <c r="D81" i="42" s="1"/>
  <c r="D65" i="42" s="1"/>
  <c r="D66" i="42" s="1"/>
  <c r="D40" i="44"/>
  <c r="D23" i="44"/>
  <c r="D25" i="44"/>
  <c r="D22" i="44"/>
  <c r="D21" i="44"/>
  <c r="D19" i="44"/>
  <c r="D24" i="44"/>
  <c r="D20" i="44"/>
  <c r="D40" i="43"/>
  <c r="D25" i="43"/>
  <c r="D24" i="43"/>
  <c r="D21" i="43"/>
  <c r="D20" i="43"/>
  <c r="D22" i="43"/>
  <c r="D19" i="43"/>
  <c r="D23" i="43"/>
  <c r="D19" i="40"/>
  <c r="D22" i="40"/>
  <c r="D21" i="40"/>
  <c r="D23" i="40"/>
  <c r="D24" i="40"/>
  <c r="D20" i="40"/>
  <c r="D25" i="40"/>
  <c r="D26" i="45" l="1"/>
  <c r="D41" i="45" s="1"/>
  <c r="D43" i="45" s="1"/>
  <c r="D77" i="45" s="1"/>
  <c r="D81" i="45" s="1"/>
  <c r="D65" i="45" s="1"/>
  <c r="D66" i="45" s="1"/>
  <c r="D26" i="62"/>
  <c r="D41" i="62" s="1"/>
  <c r="D43" i="62" s="1"/>
  <c r="D77" i="62" s="1"/>
  <c r="D81" i="62" s="1"/>
  <c r="D65" i="62" s="1"/>
  <c r="D26" i="69"/>
  <c r="D41" i="69" s="1"/>
  <c r="D43" i="69" s="1"/>
  <c r="D77" i="69" s="1"/>
  <c r="D81" i="69" s="1"/>
  <c r="D65" i="69" s="1"/>
  <c r="D26" i="53"/>
  <c r="D41" i="53" s="1"/>
  <c r="D43" i="53" s="1"/>
  <c r="D77" i="53" s="1"/>
  <c r="D81" i="53" s="1"/>
  <c r="D65" i="53" s="1"/>
  <c r="D66" i="53" s="1"/>
  <c r="D26" i="46"/>
  <c r="D41" i="46" s="1"/>
  <c r="D43" i="46" s="1"/>
  <c r="D77" i="46" s="1"/>
  <c r="D81" i="46" s="1"/>
  <c r="D65" i="46" s="1"/>
  <c r="D66" i="46" s="1"/>
  <c r="D26" i="41"/>
  <c r="D41" i="41" s="1"/>
  <c r="D43" i="41" s="1"/>
  <c r="D77" i="41" s="1"/>
  <c r="D81" i="41" s="1"/>
  <c r="D65" i="41" s="1"/>
  <c r="D26" i="65"/>
  <c r="D41" i="65" s="1"/>
  <c r="D43" i="65" s="1"/>
  <c r="D77" i="65" s="1"/>
  <c r="D81" i="65" s="1"/>
  <c r="D65" i="65" s="1"/>
  <c r="D66" i="65" s="1"/>
  <c r="D26" i="54"/>
  <c r="D41" i="54" s="1"/>
  <c r="D43" i="54" s="1"/>
  <c r="D77" i="54" s="1"/>
  <c r="D81" i="54" s="1"/>
  <c r="D65" i="54" s="1"/>
  <c r="D26" i="47"/>
  <c r="D41" i="47" s="1"/>
  <c r="D43" i="47" s="1"/>
  <c r="D77" i="47" s="1"/>
  <c r="D81" i="47" s="1"/>
  <c r="D65" i="47" s="1"/>
  <c r="D66" i="47" s="1"/>
  <c r="D26" i="60"/>
  <c r="D41" i="60" s="1"/>
  <c r="D43" i="60" s="1"/>
  <c r="D77" i="60" s="1"/>
  <c r="D81" i="60" s="1"/>
  <c r="D26" i="52"/>
  <c r="D41" i="52" s="1"/>
  <c r="D43" i="52" s="1"/>
  <c r="D77" i="52" s="1"/>
  <c r="D81" i="52" s="1"/>
  <c r="D65" i="52" s="1"/>
  <c r="D66" i="52" s="1"/>
  <c r="D26" i="56"/>
  <c r="D41" i="56" s="1"/>
  <c r="D43" i="56" s="1"/>
  <c r="D77" i="56" s="1"/>
  <c r="D81" i="56" s="1"/>
  <c r="D26" i="64"/>
  <c r="D41" i="64" s="1"/>
  <c r="D43" i="64" s="1"/>
  <c r="D77" i="64" s="1"/>
  <c r="D81" i="64" s="1"/>
  <c r="D66" i="71"/>
  <c r="D67" i="71" s="1"/>
  <c r="D26" i="70"/>
  <c r="D41" i="70" s="1"/>
  <c r="D43" i="70" s="1"/>
  <c r="D77" i="70" s="1"/>
  <c r="D81" i="70" s="1"/>
  <c r="D26" i="68"/>
  <c r="D41" i="68" s="1"/>
  <c r="D43" i="68" s="1"/>
  <c r="D77" i="68" s="1"/>
  <c r="D81" i="68" s="1"/>
  <c r="D26" i="67"/>
  <c r="D41" i="67" s="1"/>
  <c r="D43" i="67" s="1"/>
  <c r="D77" i="67" s="1"/>
  <c r="D81" i="67" s="1"/>
  <c r="D26" i="66"/>
  <c r="D41" i="66" s="1"/>
  <c r="D43" i="66" s="1"/>
  <c r="D77" i="66" s="1"/>
  <c r="D81" i="66" s="1"/>
  <c r="D65" i="63"/>
  <c r="D66" i="63" s="1"/>
  <c r="D65" i="61"/>
  <c r="D66" i="61" s="1"/>
  <c r="D26" i="59"/>
  <c r="D41" i="59" s="1"/>
  <c r="D43" i="59" s="1"/>
  <c r="D77" i="59" s="1"/>
  <c r="D81" i="59" s="1"/>
  <c r="D26" i="58"/>
  <c r="D41" i="58" s="1"/>
  <c r="D43" i="58" s="1"/>
  <c r="D77" i="58" s="1"/>
  <c r="D81" i="58" s="1"/>
  <c r="D65" i="57"/>
  <c r="D26" i="55"/>
  <c r="D41" i="55" s="1"/>
  <c r="D43" i="55" s="1"/>
  <c r="D77" i="55" s="1"/>
  <c r="D81" i="55" s="1"/>
  <c r="D65" i="51"/>
  <c r="D26" i="50"/>
  <c r="D41" i="50" s="1"/>
  <c r="D43" i="50" s="1"/>
  <c r="D77" i="50" s="1"/>
  <c r="D81" i="50" s="1"/>
  <c r="D26" i="49"/>
  <c r="D41" i="49" s="1"/>
  <c r="D43" i="49" s="1"/>
  <c r="D77" i="49" s="1"/>
  <c r="D81" i="49" s="1"/>
  <c r="D26" i="48"/>
  <c r="D41" i="48" s="1"/>
  <c r="D43" i="48" s="1"/>
  <c r="D77" i="48" s="1"/>
  <c r="D81" i="48" s="1"/>
  <c r="D26" i="44"/>
  <c r="D41" i="44" s="1"/>
  <c r="D43" i="44" s="1"/>
  <c r="D77" i="44" s="1"/>
  <c r="D81" i="44" s="1"/>
  <c r="D26" i="43"/>
  <c r="D41" i="43" s="1"/>
  <c r="D43" i="43" s="1"/>
  <c r="D77" i="43" s="1"/>
  <c r="D81" i="43" s="1"/>
  <c r="D67" i="42"/>
  <c r="D72" i="42" s="1"/>
  <c r="D82" i="42" s="1"/>
  <c r="D83" i="42" s="1"/>
  <c r="D26" i="40"/>
  <c r="D41" i="40" s="1"/>
  <c r="D43" i="40" s="1"/>
  <c r="D77" i="40" s="1"/>
  <c r="D81" i="40" s="1"/>
  <c r="D66" i="62" l="1"/>
  <c r="D67" i="62"/>
  <c r="D72" i="62" s="1"/>
  <c r="D82" i="62" s="1"/>
  <c r="D83" i="62" s="1"/>
  <c r="D66" i="41"/>
  <c r="D66" i="54"/>
  <c r="D67" i="54" s="1"/>
  <c r="D72" i="54" s="1"/>
  <c r="D82" i="54" s="1"/>
  <c r="D83" i="54" s="1"/>
  <c r="D72" i="71"/>
  <c r="D82" i="71" s="1"/>
  <c r="D83" i="71" s="1"/>
  <c r="D68" i="71" s="1"/>
  <c r="D65" i="70"/>
  <c r="D66" i="69"/>
  <c r="D67" i="69" s="1"/>
  <c r="D65" i="68"/>
  <c r="D66" i="68" s="1"/>
  <c r="D65" i="67"/>
  <c r="D65" i="66"/>
  <c r="D67" i="65"/>
  <c r="D72" i="65" s="1"/>
  <c r="D82" i="65" s="1"/>
  <c r="D83" i="65" s="1"/>
  <c r="D65" i="64"/>
  <c r="D67" i="63"/>
  <c r="D72" i="63" s="1"/>
  <c r="D82" i="63" s="1"/>
  <c r="D83" i="63" s="1"/>
  <c r="D67" i="61"/>
  <c r="D72" i="61" s="1"/>
  <c r="D82" i="61" s="1"/>
  <c r="D83" i="61" s="1"/>
  <c r="D65" i="60"/>
  <c r="D66" i="60" s="1"/>
  <c r="D65" i="59"/>
  <c r="D66" i="59" s="1"/>
  <c r="D65" i="58"/>
  <c r="D66" i="58" s="1"/>
  <c r="D66" i="57"/>
  <c r="D67" i="57" s="1"/>
  <c r="D65" i="56"/>
  <c r="D66" i="56" s="1"/>
  <c r="D65" i="55"/>
  <c r="D67" i="53"/>
  <c r="D72" i="53" s="1"/>
  <c r="D82" i="53" s="1"/>
  <c r="D83" i="53" s="1"/>
  <c r="D67" i="52"/>
  <c r="D72" i="52" s="1"/>
  <c r="D82" i="52" s="1"/>
  <c r="D83" i="52" s="1"/>
  <c r="D66" i="51"/>
  <c r="D67" i="51" s="1"/>
  <c r="D72" i="51" s="1"/>
  <c r="D82" i="51" s="1"/>
  <c r="D83" i="51" s="1"/>
  <c r="D65" i="50"/>
  <c r="D66" i="50" s="1"/>
  <c r="D65" i="49"/>
  <c r="D66" i="49" s="1"/>
  <c r="D65" i="48"/>
  <c r="D66" i="48" s="1"/>
  <c r="D67" i="47"/>
  <c r="D72" i="47" s="1"/>
  <c r="D82" i="47" s="1"/>
  <c r="D83" i="47" s="1"/>
  <c r="D67" i="46"/>
  <c r="D72" i="46" s="1"/>
  <c r="D82" i="46" s="1"/>
  <c r="D83" i="46" s="1"/>
  <c r="D67" i="45"/>
  <c r="D72" i="45" s="1"/>
  <c r="D82" i="45" s="1"/>
  <c r="D83" i="45" s="1"/>
  <c r="D65" i="44"/>
  <c r="D65" i="43"/>
  <c r="D66" i="43" s="1"/>
  <c r="D84" i="42"/>
  <c r="E6" i="35" s="1"/>
  <c r="D68" i="42"/>
  <c r="D70" i="42"/>
  <c r="D71" i="42"/>
  <c r="D69" i="42"/>
  <c r="D65" i="40"/>
  <c r="D66" i="40" s="1"/>
  <c r="D67" i="41" l="1"/>
  <c r="D72" i="41"/>
  <c r="D82" i="41" s="1"/>
  <c r="D83" i="41" s="1"/>
  <c r="D84" i="41" s="1"/>
  <c r="E5" i="35" s="1"/>
  <c r="D71" i="62"/>
  <c r="D84" i="62"/>
  <c r="E26" i="35" s="1"/>
  <c r="D68" i="62"/>
  <c r="D70" i="62"/>
  <c r="D69" i="62"/>
  <c r="D70" i="71"/>
  <c r="D71" i="71"/>
  <c r="D69" i="71"/>
  <c r="D84" i="71"/>
  <c r="E35" i="35" s="1"/>
  <c r="D66" i="70"/>
  <c r="D67" i="70" s="1"/>
  <c r="D72" i="69"/>
  <c r="D82" i="69" s="1"/>
  <c r="D83" i="69" s="1"/>
  <c r="D67" i="68"/>
  <c r="D72" i="68" s="1"/>
  <c r="D82" i="68" s="1"/>
  <c r="D83" i="68" s="1"/>
  <c r="D66" i="67"/>
  <c r="D67" i="67" s="1"/>
  <c r="D66" i="66"/>
  <c r="D67" i="66" s="1"/>
  <c r="D84" i="65"/>
  <c r="E29" i="35" s="1"/>
  <c r="E43" i="35" s="1"/>
  <c r="D69" i="65"/>
  <c r="D70" i="65"/>
  <c r="D68" i="65"/>
  <c r="D71" i="65"/>
  <c r="D66" i="64"/>
  <c r="D67" i="64" s="1"/>
  <c r="D84" i="63"/>
  <c r="E27" i="35" s="1"/>
  <c r="D68" i="63"/>
  <c r="D70" i="63"/>
  <c r="D71" i="63"/>
  <c r="D69" i="63"/>
  <c r="D84" i="61"/>
  <c r="E25" i="35" s="1"/>
  <c r="D71" i="61"/>
  <c r="D68" i="61"/>
  <c r="D70" i="61"/>
  <c r="D69" i="61"/>
  <c r="D67" i="60"/>
  <c r="D72" i="60" s="1"/>
  <c r="D82" i="60" s="1"/>
  <c r="D83" i="60" s="1"/>
  <c r="D67" i="59"/>
  <c r="D72" i="59" s="1"/>
  <c r="D82" i="59" s="1"/>
  <c r="D83" i="59" s="1"/>
  <c r="D67" i="58"/>
  <c r="D72" i="58" s="1"/>
  <c r="D82" i="58" s="1"/>
  <c r="D83" i="58" s="1"/>
  <c r="D72" i="57"/>
  <c r="D82" i="57" s="1"/>
  <c r="D83" i="57" s="1"/>
  <c r="D67" i="56"/>
  <c r="D72" i="56" s="1"/>
  <c r="D82" i="56" s="1"/>
  <c r="D83" i="56" s="1"/>
  <c r="D66" i="55"/>
  <c r="D67" i="55" s="1"/>
  <c r="D84" i="54"/>
  <c r="E18" i="35" s="1"/>
  <c r="D68" i="54"/>
  <c r="D70" i="54"/>
  <c r="D69" i="54"/>
  <c r="D71" i="54"/>
  <c r="D84" i="53"/>
  <c r="E17" i="35" s="1"/>
  <c r="D68" i="53"/>
  <c r="D70" i="53"/>
  <c r="D69" i="53"/>
  <c r="D71" i="53"/>
  <c r="D84" i="52"/>
  <c r="E16" i="35" s="1"/>
  <c r="D69" i="52"/>
  <c r="D70" i="52"/>
  <c r="D71" i="52"/>
  <c r="D68" i="52"/>
  <c r="D84" i="51"/>
  <c r="E15" i="35" s="1"/>
  <c r="D69" i="51"/>
  <c r="D70" i="51"/>
  <c r="D71" i="51"/>
  <c r="D68" i="51"/>
  <c r="D67" i="50"/>
  <c r="D72" i="50" s="1"/>
  <c r="D82" i="50" s="1"/>
  <c r="D83" i="50" s="1"/>
  <c r="D67" i="49"/>
  <c r="D72" i="49" s="1"/>
  <c r="D82" i="49" s="1"/>
  <c r="D83" i="49" s="1"/>
  <c r="D67" i="48"/>
  <c r="D72" i="48" s="1"/>
  <c r="D82" i="48" s="1"/>
  <c r="D83" i="48" s="1"/>
  <c r="D84" i="47"/>
  <c r="E11" i="35" s="1"/>
  <c r="D71" i="47"/>
  <c r="D68" i="47"/>
  <c r="D70" i="47"/>
  <c r="D69" i="47"/>
  <c r="D69" i="41"/>
  <c r="D71" i="41"/>
  <c r="D70" i="41"/>
  <c r="D68" i="41"/>
  <c r="D84" i="46"/>
  <c r="E10" i="35" s="1"/>
  <c r="D68" i="46"/>
  <c r="D70" i="46"/>
  <c r="D71" i="46"/>
  <c r="D69" i="46"/>
  <c r="D84" i="45"/>
  <c r="E9" i="35" s="1"/>
  <c r="D68" i="45"/>
  <c r="D69" i="45"/>
  <c r="D71" i="45"/>
  <c r="D70" i="45"/>
  <c r="D66" i="44"/>
  <c r="D67" i="44" s="1"/>
  <c r="D72" i="44" s="1"/>
  <c r="D82" i="44" s="1"/>
  <c r="D83" i="44" s="1"/>
  <c r="D67" i="43"/>
  <c r="D72" i="43" s="1"/>
  <c r="D82" i="43" s="1"/>
  <c r="D83" i="43" s="1"/>
  <c r="D67" i="40"/>
  <c r="D72" i="40" s="1"/>
  <c r="D82" i="40" s="1"/>
  <c r="D83" i="40" s="1"/>
  <c r="D70" i="40" s="1"/>
  <c r="D72" i="70" l="1"/>
  <c r="D82" i="70" s="1"/>
  <c r="D83" i="70" s="1"/>
  <c r="D84" i="69"/>
  <c r="E33" i="35" s="1"/>
  <c r="D68" i="69"/>
  <c r="D69" i="69"/>
  <c r="D71" i="69"/>
  <c r="D70" i="69"/>
  <c r="D84" i="68"/>
  <c r="E32" i="35" s="1"/>
  <c r="D68" i="68"/>
  <c r="D71" i="68"/>
  <c r="D70" i="68"/>
  <c r="D69" i="68"/>
  <c r="D72" i="67"/>
  <c r="D82" i="67" s="1"/>
  <c r="D83" i="67" s="1"/>
  <c r="D72" i="66"/>
  <c r="D82" i="66" s="1"/>
  <c r="D83" i="66" s="1"/>
  <c r="D72" i="64"/>
  <c r="D82" i="64" s="1"/>
  <c r="D83" i="64" s="1"/>
  <c r="D84" i="60"/>
  <c r="E24" i="35" s="1"/>
  <c r="D71" i="60"/>
  <c r="D68" i="60"/>
  <c r="D70" i="60"/>
  <c r="D69" i="60"/>
  <c r="D84" i="59"/>
  <c r="E23" i="35" s="1"/>
  <c r="D68" i="59"/>
  <c r="D69" i="59"/>
  <c r="D71" i="59"/>
  <c r="D70" i="59"/>
  <c r="D84" i="58"/>
  <c r="E22" i="35" s="1"/>
  <c r="D71" i="58"/>
  <c r="D68" i="58"/>
  <c r="D70" i="58"/>
  <c r="D69" i="58"/>
  <c r="D84" i="57"/>
  <c r="E21" i="35" s="1"/>
  <c r="D70" i="57"/>
  <c r="D68" i="57"/>
  <c r="D71" i="57"/>
  <c r="D69" i="57"/>
  <c r="D84" i="56"/>
  <c r="E20" i="35" s="1"/>
  <c r="D71" i="56"/>
  <c r="D70" i="56"/>
  <c r="D68" i="56"/>
  <c r="D69" i="56"/>
  <c r="D72" i="55"/>
  <c r="D82" i="55" s="1"/>
  <c r="D83" i="55" s="1"/>
  <c r="D84" i="50"/>
  <c r="E14" i="35" s="1"/>
  <c r="D68" i="50"/>
  <c r="D69" i="50"/>
  <c r="D71" i="50"/>
  <c r="D70" i="50"/>
  <c r="D84" i="49"/>
  <c r="E13" i="35" s="1"/>
  <c r="D71" i="49"/>
  <c r="D68" i="49"/>
  <c r="D70" i="49"/>
  <c r="D69" i="49"/>
  <c r="D70" i="48"/>
  <c r="D69" i="48"/>
  <c r="D84" i="48"/>
  <c r="E12" i="35" s="1"/>
  <c r="D68" i="48"/>
  <c r="D71" i="48"/>
  <c r="D68" i="40"/>
  <c r="D84" i="40"/>
  <c r="E4" i="35" s="1"/>
  <c r="D69" i="40"/>
  <c r="D71" i="40"/>
  <c r="D84" i="44"/>
  <c r="E8" i="35" s="1"/>
  <c r="D68" i="44"/>
  <c r="D69" i="44"/>
  <c r="D71" i="44"/>
  <c r="D70" i="44"/>
  <c r="D84" i="43"/>
  <c r="E7" i="35" s="1"/>
  <c r="D68" i="43"/>
  <c r="D69" i="43"/>
  <c r="D71" i="43"/>
  <c r="D70" i="43"/>
  <c r="E47" i="35" l="1"/>
  <c r="E41" i="35"/>
  <c r="E46" i="35"/>
  <c r="E40" i="35"/>
  <c r="D84" i="70"/>
  <c r="E34" i="35" s="1"/>
  <c r="D68" i="70"/>
  <c r="D69" i="70"/>
  <c r="D70" i="70"/>
  <c r="D71" i="70"/>
  <c r="D84" i="67"/>
  <c r="E31" i="35" s="1"/>
  <c r="E45" i="35" s="1"/>
  <c r="D68" i="67"/>
  <c r="D69" i="67"/>
  <c r="D70" i="67"/>
  <c r="D71" i="67"/>
  <c r="D84" i="66"/>
  <c r="E30" i="35" s="1"/>
  <c r="E44" i="35" s="1"/>
  <c r="D68" i="66"/>
  <c r="D70" i="66"/>
  <c r="D69" i="66"/>
  <c r="D71" i="66"/>
  <c r="D84" i="64"/>
  <c r="E28" i="35" s="1"/>
  <c r="D69" i="64"/>
  <c r="D70" i="64"/>
  <c r="D71" i="64"/>
  <c r="D68" i="64"/>
  <c r="D84" i="55"/>
  <c r="E19" i="35" s="1"/>
  <c r="D70" i="55"/>
  <c r="D68" i="55"/>
  <c r="D69" i="55"/>
  <c r="D71" i="55"/>
  <c r="E48" i="35" l="1"/>
  <c r="E42" i="35"/>
  <c r="C50" i="36"/>
  <c r="C49" i="36"/>
  <c r="C48" i="36"/>
  <c r="D33" i="36"/>
  <c r="C53" i="36" l="1"/>
  <c r="C26" i="36"/>
  <c r="C12" i="36" l="1"/>
  <c r="D31" i="36"/>
  <c r="D32" i="36" s="1"/>
  <c r="D7" i="36"/>
  <c r="D34" i="36"/>
  <c r="D35" i="36" s="1"/>
  <c r="D37" i="36" l="1"/>
  <c r="D42" i="36" s="1"/>
  <c r="D47" i="36"/>
  <c r="D48" i="36"/>
  <c r="D76" i="36"/>
  <c r="D51" i="36"/>
  <c r="D52" i="36"/>
  <c r="D50" i="36"/>
  <c r="D49" i="36"/>
  <c r="D12" i="36"/>
  <c r="C13" i="36"/>
  <c r="D53" i="36" l="1"/>
  <c r="D78" i="36" s="1"/>
  <c r="D13" i="36"/>
  <c r="C14" i="36"/>
  <c r="D14" i="36" l="1"/>
  <c r="D40" i="36" l="1"/>
  <c r="D19" i="36"/>
  <c r="D23" i="36"/>
  <c r="D20" i="36"/>
  <c r="D25" i="36"/>
  <c r="D24" i="36"/>
  <c r="D21" i="36"/>
  <c r="D22" i="36"/>
  <c r="D26" i="36" l="1"/>
  <c r="D41" i="36" s="1"/>
  <c r="D43" i="36" s="1"/>
  <c r="D77" i="36" s="1"/>
  <c r="D81" i="36" s="1"/>
  <c r="D65" i="36" l="1"/>
  <c r="D66" i="36" s="1"/>
  <c r="D67" i="36" l="1"/>
  <c r="D72" i="36" s="1"/>
  <c r="D82" i="36" l="1"/>
  <c r="D83" i="36" s="1"/>
  <c r="D84" i="36" s="1"/>
  <c r="E3" i="35" s="1"/>
  <c r="D70" i="36" l="1"/>
  <c r="D71" i="36"/>
  <c r="D68" i="36"/>
  <c r="D69" i="36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<sst xmlns="http://schemas.openxmlformats.org/spreadsheetml/2006/main" count="4465" uniqueCount="234">
  <si>
    <t>%</t>
  </si>
  <si>
    <t>Valor (R$)</t>
  </si>
  <si>
    <t>A</t>
  </si>
  <si>
    <t>B</t>
  </si>
  <si>
    <t>C</t>
  </si>
  <si>
    <t>D</t>
  </si>
  <si>
    <t>E</t>
  </si>
  <si>
    <t>F</t>
  </si>
  <si>
    <t>G</t>
  </si>
  <si>
    <t>2.1</t>
  </si>
  <si>
    <t>2.2</t>
  </si>
  <si>
    <t xml:space="preserve">Salário Educação </t>
  </si>
  <si>
    <t>SAT (Seguro Acidente de Trabalho)</t>
  </si>
  <si>
    <t>SESC ou SESI</t>
  </si>
  <si>
    <t xml:space="preserve">SENAI - SENAC </t>
  </si>
  <si>
    <t xml:space="preserve">SEBRAE </t>
  </si>
  <si>
    <t xml:space="preserve">INCRA </t>
  </si>
  <si>
    <t>H</t>
  </si>
  <si>
    <t xml:space="preserve">FGTS </t>
  </si>
  <si>
    <t>2.3</t>
  </si>
  <si>
    <t>Desconto legal sobre transporte</t>
  </si>
  <si>
    <t>Valor do Vale Transporte</t>
  </si>
  <si>
    <t>Aviso Prévio Indenizado</t>
  </si>
  <si>
    <t>C.1</t>
  </si>
  <si>
    <t>PIS</t>
  </si>
  <si>
    <t>C.2</t>
  </si>
  <si>
    <t>COFINS</t>
  </si>
  <si>
    <t>C.3</t>
  </si>
  <si>
    <t>ISS</t>
  </si>
  <si>
    <t>C.4</t>
  </si>
  <si>
    <t>COD PERFIL</t>
  </si>
  <si>
    <t>PERFIL</t>
  </si>
  <si>
    <t>Salário</t>
  </si>
  <si>
    <t>Composição de custos</t>
  </si>
  <si>
    <t>MÓDULO 1 - COMPOSIÇÃO DA REMUNERAÇÃO</t>
  </si>
  <si>
    <t>Total da remuneração</t>
  </si>
  <si>
    <t>MÓDULO 2 - ENCARGOS E BENEFÍCIOS</t>
  </si>
  <si>
    <t>Total do 13º salário e adicional de férias</t>
  </si>
  <si>
    <t>Submódulo 2 - Encargos Previdenciários, FGTS e outras contribuições</t>
  </si>
  <si>
    <t>Total dos encargos previdenciários, FGTS e outras contribuições</t>
  </si>
  <si>
    <t>Submódulo 3 -  Benefícios Mensais e Diários</t>
  </si>
  <si>
    <t>Total de benefícios mensais e diários</t>
  </si>
  <si>
    <t>Total dos Encargos e Benefícios</t>
  </si>
  <si>
    <t>MÓDULO 3 - PROVISÃO PARA RESCISÃO</t>
  </si>
  <si>
    <t>Total da provisão para rescisão</t>
  </si>
  <si>
    <t>MÓDULO 4 - CUSTO DE REPOSIÇÃO DO PROFISSIONAL AUSENTE</t>
  </si>
  <si>
    <t>Total do custo de reposição do profissional ausente</t>
  </si>
  <si>
    <t>MÓDULO 5 - INSUMOS DIVERSOS</t>
  </si>
  <si>
    <t>Total Insumos Diversos</t>
  </si>
  <si>
    <t>MÓDULO 6 - CUSTOS INDIRETOS, LUCRO E TRIBUTOS</t>
  </si>
  <si>
    <t>Total dos custos indiretos e tributos</t>
  </si>
  <si>
    <t xml:space="preserve">QUADR-RESUMO DA COMPOSIÇÃO DE CUSTOS </t>
  </si>
  <si>
    <t>Mão-de-obra vinculada à execução contratual (valor por profissional)</t>
  </si>
  <si>
    <t>Subtotal (A+B+C+D)</t>
  </si>
  <si>
    <t>Valor mensal por profissional</t>
  </si>
  <si>
    <t>Itens de Custos (Descrição)</t>
  </si>
  <si>
    <t>Salário Base</t>
  </si>
  <si>
    <t>13º Salário</t>
  </si>
  <si>
    <t>INSS</t>
  </si>
  <si>
    <t>Vale-transporte</t>
  </si>
  <si>
    <t>Auxílio-alimentação</t>
  </si>
  <si>
    <t>QUADRO RESUMO - ENCARGOS E BENEFÍCIOS</t>
  </si>
  <si>
    <t>Submódulo 2.1 - 13º Salário, Férias (custo não renovável) e Adicional de Férias</t>
  </si>
  <si>
    <t>Submódulo 2.2 - Encargos Previdenciários, FGTS e outras contribuições</t>
  </si>
  <si>
    <t>Submódulo 2.3 -  Benefícios Mensais e Diários</t>
  </si>
  <si>
    <t>Incidência do FGTS sobre o Aviso Prévio Indenizado</t>
  </si>
  <si>
    <t>Multa do FGTS sobre o Aviso Prévio Indenizado</t>
  </si>
  <si>
    <t>Aviso Prévio Trabalhado</t>
  </si>
  <si>
    <t>Incidência do submódulo 2.2 sobre o Aviso Prévio Trabalhado</t>
  </si>
  <si>
    <t>Multa do FGTS sobre o Aviso Prévio Trabalhado</t>
  </si>
  <si>
    <t>Custos Indiretos (Despesas Operacionais e Administrativas)</t>
  </si>
  <si>
    <t>Lucro</t>
  </si>
  <si>
    <t>Tributos</t>
  </si>
  <si>
    <t>Módulo 1 - Composição Remuneração</t>
  </si>
  <si>
    <t>Módulo 2 - Encargos e Benefícios</t>
  </si>
  <si>
    <t>Módulo 3 - Provisão para Rescisão</t>
  </si>
  <si>
    <t>Módulo 4 - Custo de Reposição do Profissional Ausente</t>
  </si>
  <si>
    <t xml:space="preserve">Módulo 5 - Insumos Diversos </t>
  </si>
  <si>
    <t>Módulo 6 - Custos Indiretos, Tributos e Lucro</t>
  </si>
  <si>
    <t>Memória de cálculo</t>
  </si>
  <si>
    <t>Fundamento</t>
  </si>
  <si>
    <t>((1/12) x 100) ≅ 8,33%</t>
  </si>
  <si>
    <t>Art. 7º, VIII, CF/88. Decreto n. 57.155, de 3/11/1965</t>
  </si>
  <si>
    <t xml:space="preserve">Art. 7º, XVII, CF/88; </t>
  </si>
  <si>
    <t>Anexo II da IN RFB n. 971/09; art. 30 da Lei n° 8.036/90; art. 1°da Lei n° 8.154/90; art. 240 da Constituição Federal.</t>
  </si>
  <si>
    <t>Anexo II da IN RFB n. 971/09; Decreto n.º 2.318/86</t>
  </si>
  <si>
    <t>Anexo II da IN RFB n. 971/09; Lei n.º 7.787/89; DL n.º 1.146/70; Lei Complementar nº 11/71.</t>
  </si>
  <si>
    <t>Anexo II da IN RFB n. 971/09; art. 3°, inciso I do Decreto n° 87.043/1982; art. 15 – Lei nº 9.424/96; art. 1º § 1º - Decreto Nº 6.003/2006; art. 212 § 5º da Constituição Federal; Súmula Nº 732 do STF.</t>
  </si>
  <si>
    <t>Art. 15, Lei nº 8.036/90 e Art. 7º, III,</t>
  </si>
  <si>
    <t>Anexo V do Regulamento da Previdência Social – RPS (Decreto n. 3.048/1999) e regras de enquadramento dispostas na Instrução Normativa RFB n. 971/2009 e/ou legislação superveniente. Súmula 351 do STJ.</t>
  </si>
  <si>
    <t>Anexo II da IN RFB n. 971/09. Art. 8º, Lei n.º 8.029/90 e Lei n.º 8154/90</t>
  </si>
  <si>
    <t>Vale-Transporte</t>
  </si>
  <si>
    <t>Artigo 4º, § único, da Lei nº 7.418/85 e art. 9º do Decreto nº 95.247/87.</t>
  </si>
  <si>
    <t>Auxílio-Alimentação</t>
  </si>
  <si>
    <t>Artigo 458, §§ 2º e 3º, da CLT, Lei nº 6.321/76, Decreto nº 5/91 e CCT.</t>
  </si>
  <si>
    <t>R$</t>
  </si>
  <si>
    <t>Aux-Ali x 22 dias</t>
  </si>
  <si>
    <r>
      <t xml:space="preserve">Submódulo 2.3 - Benefícios Mensais e Diários </t>
    </r>
    <r>
      <rPr>
        <b/>
        <vertAlign val="superscript"/>
        <sz val="11"/>
        <rFont val="Arial"/>
        <family val="2"/>
      </rPr>
      <t>(1)</t>
    </r>
  </si>
  <si>
    <t>VT = Valor Unitário x 2 passes x 22 dias</t>
  </si>
  <si>
    <t>Desconto = % sobre o Salário Base</t>
  </si>
  <si>
    <t>Se (VT - Desconto)&gt;0, então: Valor do Vale Transporte = VT - Desconto</t>
  </si>
  <si>
    <t>Percentual de Desconto</t>
  </si>
  <si>
    <t>Assistência Médica</t>
  </si>
  <si>
    <t>((0,05 x (1/12) x 100) ≅ 0,42%</t>
  </si>
  <si>
    <t>Art. 7º, XXI, CF/88. Art. 477, 487 e 491 da CLT. Lei n. 12.506/2011.</t>
  </si>
  <si>
    <t>((0,08 x 0,0042) x 100) ≅ 0,03%</t>
  </si>
  <si>
    <t>Súmula 305 TST.</t>
  </si>
  <si>
    <t>0,08 x 0,4 x 0,9 x [1 + 1/12 + 1/12 + (1/3 x 1/12)] ≅ 3,44%</t>
  </si>
  <si>
    <t>Art. 18 da Lei 8.036/90. Art. 12 da Lei 13.932/2019. Art. 5º, inciso III, da IN STJG/GDG n. 14/2020.</t>
  </si>
  <si>
    <t xml:space="preserve">Art. 7º, XXI, CF/88, 477,487 e 491 CLT. Acórdãos n. 1904/2007-TCU-Plenário e n. 3006/2010-TCU-Plenário </t>
  </si>
  <si>
    <t>Incidência do submódulo 2.2 sobre o Aviso Prévio trabalhado</t>
  </si>
  <si>
    <t xml:space="preserve">Acórdãos n. 1904/2007-TCU-Plenário e n. 3006/2010-TCU-Plenário </t>
  </si>
  <si>
    <t xml:space="preserve">Art. 12 da Lei 13.932/2019. Acórdãos n. 1904/2007-TCU-Plenário e n. 3006/2010-TCU-Plenário </t>
  </si>
  <si>
    <t>A+B+C+D+E+F</t>
  </si>
  <si>
    <t>{[(7/30) + (7/30 x 0,1 x 8/12)] / 20}  x 100) ≅  1,24%</t>
  </si>
  <si>
    <t>((0,3680 x 0,0124) x 100) ≅  0,46%</t>
  </si>
  <si>
    <t>Desconto do Auxílio-alimentação</t>
  </si>
  <si>
    <t>Valor do Auxílio-alimentação</t>
  </si>
  <si>
    <t>Outros tributos - CPRB (Lei 12.546/11 alterada pela 13.670/18)</t>
  </si>
  <si>
    <t>Submódulo 2.1 - 13º Salário. Férias e Adicional de Férias</t>
  </si>
  <si>
    <t>Férias e Adicional de Férias</t>
  </si>
  <si>
    <t>[(1/3) x (1/12)] + [1/20] x 100) ≅ 7,78%</t>
  </si>
  <si>
    <t>Fator-K</t>
  </si>
  <si>
    <t>Multa do FGTS sobre Aviso Prévio Trabalhado</t>
  </si>
  <si>
    <t>((0,0124 x 0,08) x 0,4 x 100) ≅  0,04%</t>
  </si>
  <si>
    <t>Submódulo 1 - 13º Salário, Férias e Adicional de Férias</t>
  </si>
  <si>
    <t>Total do 13º salário, Férias e adicional de férias</t>
  </si>
  <si>
    <t>FATOR-K</t>
  </si>
  <si>
    <t>TECSUP-01</t>
  </si>
  <si>
    <t>Técnico de suporte ao usuário de tecnologia da informação Júnior</t>
  </si>
  <si>
    <t>TECSUP-02</t>
  </si>
  <si>
    <t>Técnico de suporte ao usuário de tecnologia da informação Pleno</t>
  </si>
  <si>
    <t>TECSUP-03</t>
  </si>
  <si>
    <t>Técnico de suporte ao usuário de tecnologia da informação Sênior</t>
  </si>
  <si>
    <t>TECMAN-01</t>
  </si>
  <si>
    <t>Técnico em manutenção de equipamentos de informática Júnior</t>
  </si>
  <si>
    <t>TECMAN-02</t>
  </si>
  <si>
    <t>Técnico em manutenção de equipamentos de informática Pleno</t>
  </si>
  <si>
    <t>TECMAN-03</t>
  </si>
  <si>
    <t>Técnico em manutenção de equipamentos de informática Sênior</t>
  </si>
  <si>
    <t>GERSUP</t>
  </si>
  <si>
    <t>Gerente de suporte técnico de tecnologia da informação</t>
  </si>
  <si>
    <t>ASUPCOMP-01</t>
  </si>
  <si>
    <t>Analista de suporte computacional Júnior</t>
  </si>
  <si>
    <t>ASUPCOMP-02</t>
  </si>
  <si>
    <t>Analista de suporte computacional Pleno</t>
  </si>
  <si>
    <t>ASUPCOMP-03</t>
  </si>
  <si>
    <t>Analista de suporte computacional Sênior</t>
  </si>
  <si>
    <t>GERINF</t>
  </si>
  <si>
    <t>Gerente de infraestrutura de tecnologia da informação</t>
  </si>
  <si>
    <t>ABD-01</t>
  </si>
  <si>
    <t>Administrador de banco de dados - Júnior</t>
  </si>
  <si>
    <t>ABD-02</t>
  </si>
  <si>
    <t>Administrador de banco de dados - Pleno</t>
  </si>
  <si>
    <t>ABD-03</t>
  </si>
  <si>
    <t>Administrador de banco de dados - Sênior</t>
  </si>
  <si>
    <t>ASO-01</t>
  </si>
  <si>
    <t>Administrador de sistemas operacionais Júnior</t>
  </si>
  <si>
    <t>ASO-02</t>
  </si>
  <si>
    <t>Administrador de sistemas operacionais Pleno</t>
  </si>
  <si>
    <t>ASO-03</t>
  </si>
  <si>
    <t>Administrador de sistemas operacionais Sênior</t>
  </si>
  <si>
    <t>ARED-01</t>
  </si>
  <si>
    <t>Analista de redes e de comunicação de dados Júnior</t>
  </si>
  <si>
    <t>ARED-02</t>
  </si>
  <si>
    <t>Analista de redes e de comunicação de dados Pleno</t>
  </si>
  <si>
    <t>ARED-03</t>
  </si>
  <si>
    <t>Analista de redes e de comunicação de dados Sênior</t>
  </si>
  <si>
    <t>TECRED-01</t>
  </si>
  <si>
    <t>Tecnico de Rede (Telecomunicacoes) Júnior</t>
  </si>
  <si>
    <t>TECRED-02</t>
  </si>
  <si>
    <t>Tecnico de Rede (Telecomunicacoes) Pleno</t>
  </si>
  <si>
    <t>TECRED-03</t>
  </si>
  <si>
    <t>Tecnico de Rede (Telecomunicacoes) Sênior</t>
  </si>
  <si>
    <t>DESTEC-01</t>
  </si>
  <si>
    <t>Desenvolvedor de sistemas de tecnologia da informação Júnior</t>
  </si>
  <si>
    <t>DESTEC-02</t>
  </si>
  <si>
    <t>Desenvolvedor de sistemas de tecnologia da informação Pleno</t>
  </si>
  <si>
    <t>DESTEC-03</t>
  </si>
  <si>
    <t>Desenvolvedor de sistemas de tecnologia da informação Sênior</t>
  </si>
  <si>
    <t>ASISA-01</t>
  </si>
  <si>
    <t>Analista de sistemas de automação - Júnior</t>
  </si>
  <si>
    <t>ASISA-02</t>
  </si>
  <si>
    <t>Analista de sistemas de automação - Pleno</t>
  </si>
  <si>
    <t>ASISA-03</t>
  </si>
  <si>
    <t>Analista de sistemas de automação - Sênior</t>
  </si>
  <si>
    <t>ASEG-01</t>
  </si>
  <si>
    <t>Administrador em segurança da informação - Júnior</t>
  </si>
  <si>
    <t>ASEG-02</t>
  </si>
  <si>
    <t>Administrador em segurança da informação - Pleno</t>
  </si>
  <si>
    <t>ASEG-03</t>
  </si>
  <si>
    <t>Administrador em segurança da informação - Sênior</t>
  </si>
  <si>
    <t>GERSEG</t>
  </si>
  <si>
    <t>Gerente de segurança da informação</t>
  </si>
  <si>
    <t>CLOUD-01</t>
  </si>
  <si>
    <t>Especialista em Cloud Pleno</t>
  </si>
  <si>
    <t>CLOUD-02</t>
  </si>
  <si>
    <t>Especialista em Cloud Sênior</t>
  </si>
  <si>
    <t>Art. 9º-A. da Lei nº 12.546/2011 (incluído pela Lei nº 14.973/2024)</t>
  </si>
  <si>
    <t>(Módudo1 + Módulo2 + Módulo3 + Módulo4) x 5%</t>
  </si>
  <si>
    <t>Valores extraido do MANUAL DE PREENCHIMENTO DO MODELO DE PLANILHAS DE CUSTOS E DE FORMAÇÃO DE PREÇOS do SUPERIOR TRIBUNAL DE JUSTIÇA - STJ</t>
  </si>
  <si>
    <t>(Módudo1 + Módulo2 + Módulo3 + Módulo4 + Custos indiretos) x 10%</t>
  </si>
  <si>
    <t>C% (em percentual) = C1 + C2 + C3 + C4</t>
  </si>
  <si>
    <t>Os tributos (ISS, COFINS e PIS) foram definidos utilizando o regime de tributação de Lucro Real (Incidência cumulativa de PIS/COFINS)</t>
  </si>
  <si>
    <t>A+B+C</t>
  </si>
  <si>
    <t>FINCLOUD-01</t>
  </si>
  <si>
    <t>Especialista de Finanças e Custos em Cloud Pleno</t>
  </si>
  <si>
    <t>FINCLOUD-02</t>
  </si>
  <si>
    <t>Especialista de Finanças e Custos em Cloud Sênior</t>
  </si>
  <si>
    <t>APENTEST-01</t>
  </si>
  <si>
    <t>Analista de Teste de Intrusão Júnior</t>
  </si>
  <si>
    <t>APENTEST-02</t>
  </si>
  <si>
    <t>Analista de Teste de Intrusão Pleno</t>
  </si>
  <si>
    <t>APENTEST-03</t>
  </si>
  <si>
    <t>Analista de Teste de Intrusão Sênior</t>
  </si>
  <si>
    <t>DEVOPS-01</t>
  </si>
  <si>
    <t>Analista DevOps Júnior</t>
  </si>
  <si>
    <t>DEVOPS-02</t>
  </si>
  <si>
    <t>Analista DevOps Pleno</t>
  </si>
  <si>
    <t>DEVOPS-03</t>
  </si>
  <si>
    <t>Analista DevOps Sênior</t>
  </si>
  <si>
    <t>DEVSECOPS-01</t>
  </si>
  <si>
    <t>Analista DevSecOps Júnior</t>
  </si>
  <si>
    <t>DEVSECOPS-02</t>
  </si>
  <si>
    <t>Analista DevSecOps Pleno</t>
  </si>
  <si>
    <t>DEVSECOPS-03</t>
  </si>
  <si>
    <t>Analista DevSecOps Sênior</t>
  </si>
  <si>
    <t>Até R$ 2.540,10</t>
  </si>
  <si>
    <t>De R$ 2.540,11 a R$ 4.298,65</t>
  </si>
  <si>
    <t>De R$ 4.298,66 a R$ 6.252,56</t>
  </si>
  <si>
    <t>De R$ 6.252,57 a R$ 7.815,73</t>
  </si>
  <si>
    <t>De R$ 7.815,74 a R$ 9.574,29</t>
  </si>
  <si>
    <t xml:space="preserve">Acima de R$ 9.574,30 </t>
  </si>
  <si>
    <t>CONVENÇÃO COLETIVA DE TRABALHO 2025/2026 - NÚMERO DE REGISTRO NO MTE: DF000717/2025 (https://sindpd-df.org.br/wp-content/uploads/2025/10/CONVENCAO-COLETIVA-DE-TRABALHO-2025-2026.pdf)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</si>
</sst>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[$R$-416]\ * #,##0.00_-;\-[$R$-416]\ * #,##0.00_-;_-[$R$-416]\ * &quot;-&quot;??_-;_-@_-"/>
    <numFmt numFmtId="165" formatCode="_(&quot;R$ &quot;* #,##0.00_);_(&quot;R$ &quot;* \(#,##0.00\);_(&quot;R$ &quot;* &quot;-&quot;??_);_(@_)"/>
    <numFmt numFmtId="166" formatCode="_(* #,##0.00_);_(* \(#,##0.00\);_(* &quot;-&quot;??_);_(@_)"/>
    <numFmt numFmtId="167" formatCode="#,##0.0000"/>
  </numFmts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name val="Arial"/>
      <family val="2"/>
    </font>
    <font>
      <b/>
      <sz val="9"/>
      <color theme="0"/>
      <name val="Arial"/>
      <family val="2"/>
    </font>
    <font>
      <b/>
      <sz val="9"/>
      <color indexed="8"/>
      <name val="Arial"/>
      <family val="2"/>
    </font>
    <font>
      <sz val="11"/>
      <color indexed="8"/>
      <name val="Calibri"/>
      <family val="2"/>
    </font>
    <font>
      <sz val="9"/>
      <name val="Arial"/>
      <family val="2"/>
    </font>
    <font>
      <sz val="9"/>
      <color indexed="8"/>
      <name val="Arial"/>
      <family val="2"/>
    </font>
    <font>
      <b/>
      <sz val="9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vertAlign val="superscript"/>
      <sz val="11"/>
      <name val="Arial"/>
      <family val="2"/>
    </font>
    <font>
      <b/>
      <sz val="11"/>
      <color indexed="8"/>
      <name val="Arial"/>
      <family val="2"/>
    </font>
    <font>
      <sz val="11"/>
      <color indexed="8"/>
      <name val="Arial"/>
      <family val="2"/>
    </font>
    <font>
      <b/>
      <sz val="11"/>
      <color rgb="FFC00000"/>
      <name val="Arial"/>
      <family val="2"/>
    </font>
    <font>
      <sz val="11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11"/>
      <color rgb="FFFF0000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indexed="9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5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3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" fillId="0" borderId="0"/>
    <xf numFmtId="0" fontId="1" fillId="0" borderId="0"/>
    <xf numFmtId="9" fontId="3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3" fillId="0" borderId="0"/>
  </cellStyleXfs>
  <cellXfs count="230">
    <xf numFmtId="0" fontId="0" fillId="0" borderId="0" xfId="0"/>
    <xf numFmtId="0" fontId="5" fillId="2" borderId="1" xfId="0" applyFont="1" applyFill="1" applyBorder="1" applyAlignment="1" applyProtection="1">
      <alignment horizontal="center" vertical="center" wrapText="1"/>
      <protection hidden="1"/>
    </xf>
    <xf numFmtId="0" fontId="5" fillId="2" borderId="1" xfId="0" applyFont="1" applyFill="1" applyBorder="1" applyAlignment="1" applyProtection="1">
      <alignment horizontal="left" vertical="center" wrapText="1"/>
      <protection hidden="1"/>
    </xf>
    <xf numFmtId="9" fontId="5" fillId="2" borderId="1" xfId="11" applyFont="1" applyFill="1" applyBorder="1" applyAlignment="1" applyProtection="1">
      <alignment horizontal="center" vertical="center" wrapText="1"/>
      <protection hidden="1"/>
    </xf>
    <xf numFmtId="0" fontId="7" fillId="0" borderId="1" xfId="0" applyFont="1" applyBorder="1" applyAlignment="1" applyProtection="1">
      <alignment horizontal="center" vertical="center"/>
      <protection hidden="1"/>
    </xf>
    <xf numFmtId="0" fontId="7" fillId="0" borderId="1" xfId="0" applyFont="1" applyBorder="1" applyAlignment="1" applyProtection="1">
      <alignment vertical="center"/>
      <protection hidden="1"/>
    </xf>
    <xf numFmtId="9" fontId="7" fillId="0" borderId="1" xfId="11" applyFont="1" applyBorder="1" applyAlignment="1" applyProtection="1">
      <alignment horizontal="center" vertical="center"/>
      <protection hidden="1"/>
    </xf>
    <xf numFmtId="4" fontId="7" fillId="0" borderId="1" xfId="12" applyNumberFormat="1" applyFont="1" applyBorder="1" applyAlignment="1" applyProtection="1">
      <alignment vertical="center"/>
      <protection hidden="1"/>
    </xf>
    <xf numFmtId="4" fontId="8" fillId="0" borderId="1" xfId="12" applyNumberFormat="1" applyFont="1" applyBorder="1" applyAlignment="1" applyProtection="1">
      <alignment vertical="center"/>
      <protection hidden="1"/>
    </xf>
    <xf numFmtId="0" fontId="5" fillId="0" borderId="2" xfId="0" applyFont="1" applyBorder="1" applyAlignment="1" applyProtection="1">
      <alignment vertical="center"/>
      <protection hidden="1"/>
    </xf>
    <xf numFmtId="0" fontId="5" fillId="0" borderId="3" xfId="0" applyFont="1" applyBorder="1" applyAlignment="1" applyProtection="1">
      <alignment vertical="center"/>
      <protection hidden="1"/>
    </xf>
    <xf numFmtId="0" fontId="5" fillId="0" borderId="3" xfId="0" applyFont="1" applyBorder="1" applyAlignment="1" applyProtection="1">
      <alignment horizontal="center" vertical="center"/>
      <protection hidden="1"/>
    </xf>
    <xf numFmtId="4" fontId="5" fillId="0" borderId="1" xfId="12" applyNumberFormat="1" applyFont="1" applyBorder="1" applyAlignment="1" applyProtection="1">
      <alignment vertical="center"/>
      <protection hidden="1"/>
    </xf>
    <xf numFmtId="0" fontId="7" fillId="0" borderId="9" xfId="0" applyFont="1" applyBorder="1" applyAlignment="1" applyProtection="1">
      <alignment horizontal="left" vertical="center"/>
      <protection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7" fillId="0" borderId="10" xfId="0" applyFont="1" applyBorder="1" applyAlignment="1" applyProtection="1">
      <alignment vertical="center"/>
      <protection hidden="1"/>
    </xf>
    <xf numFmtId="0" fontId="5" fillId="2" borderId="1" xfId="0" applyFont="1" applyFill="1" applyBorder="1" applyAlignment="1" applyProtection="1">
      <alignment horizontal="center" vertical="center"/>
      <protection hidden="1"/>
    </xf>
    <xf numFmtId="9" fontId="5" fillId="2" borderId="5" xfId="11" applyFont="1" applyFill="1" applyBorder="1" applyAlignment="1" applyProtection="1">
      <alignment horizontal="center" vertical="center"/>
      <protection hidden="1"/>
    </xf>
    <xf numFmtId="0" fontId="7" fillId="2" borderId="1" xfId="0" applyFont="1" applyFill="1" applyBorder="1" applyAlignment="1" applyProtection="1">
      <alignment horizontal="center" vertical="center"/>
      <protection hidden="1"/>
    </xf>
    <xf numFmtId="0" fontId="7" fillId="2" borderId="2" xfId="0" applyFont="1" applyFill="1" applyBorder="1" applyAlignment="1" applyProtection="1">
      <alignment vertical="center"/>
      <protection hidden="1"/>
    </xf>
    <xf numFmtId="10" fontId="7" fillId="2" borderId="1" xfId="14" applyNumberFormat="1" applyFont="1" applyFill="1" applyBorder="1" applyAlignment="1" applyProtection="1">
      <alignment horizontal="center" vertical="center"/>
      <protection hidden="1"/>
    </xf>
    <xf numFmtId="4" fontId="8" fillId="2" borderId="4" xfId="12" applyNumberFormat="1" applyFont="1" applyFill="1" applyBorder="1" applyAlignment="1" applyProtection="1">
      <alignment vertical="center"/>
      <protection hidden="1"/>
    </xf>
    <xf numFmtId="10" fontId="9" fillId="2" borderId="1" xfId="14" applyNumberFormat="1" applyFont="1" applyFill="1" applyBorder="1" applyAlignment="1" applyProtection="1">
      <alignment horizontal="center" vertical="center"/>
      <protection hidden="1"/>
    </xf>
    <xf numFmtId="10" fontId="8" fillId="0" borderId="0" xfId="11" applyNumberFormat="1" applyFont="1" applyBorder="1" applyAlignment="1" applyProtection="1">
      <alignment horizontal="center" vertical="center"/>
      <protection hidden="1"/>
    </xf>
    <xf numFmtId="0" fontId="5" fillId="2" borderId="5" xfId="0" applyFont="1" applyFill="1" applyBorder="1" applyAlignment="1" applyProtection="1">
      <alignment horizontal="center" vertical="center"/>
      <protection hidden="1"/>
    </xf>
    <xf numFmtId="0" fontId="5" fillId="2" borderId="2" xfId="0" applyFont="1" applyFill="1" applyBorder="1" applyAlignment="1" applyProtection="1">
      <alignment horizontal="left" vertical="center"/>
      <protection hidden="1"/>
    </xf>
    <xf numFmtId="10" fontId="5" fillId="2" borderId="1" xfId="11" applyNumberFormat="1" applyFont="1" applyFill="1" applyBorder="1" applyAlignment="1" applyProtection="1">
      <alignment horizontal="center" vertical="center"/>
      <protection hidden="1"/>
    </xf>
    <xf numFmtId="4" fontId="5" fillId="2" borderId="4" xfId="12" applyNumberFormat="1" applyFont="1" applyFill="1" applyBorder="1" applyAlignment="1" applyProtection="1">
      <alignment vertical="center"/>
      <protection hidden="1"/>
    </xf>
    <xf numFmtId="9" fontId="8" fillId="0" borderId="0" xfId="11" applyFont="1" applyBorder="1" applyAlignment="1" applyProtection="1">
      <alignment horizontal="center" vertical="center"/>
      <protection hidden="1"/>
    </xf>
    <xf numFmtId="0" fontId="7" fillId="0" borderId="2" xfId="0" applyFont="1" applyBorder="1" applyAlignment="1" applyProtection="1">
      <alignment vertical="center"/>
      <protection hidden="1"/>
    </xf>
    <xf numFmtId="0" fontId="7" fillId="0" borderId="4" xfId="0" applyFont="1" applyBorder="1" applyAlignment="1" applyProtection="1">
      <alignment horizontal="center" vertical="center"/>
      <protection hidden="1"/>
    </xf>
    <xf numFmtId="0" fontId="5" fillId="2" borderId="2" xfId="0" applyFont="1" applyFill="1" applyBorder="1" applyAlignment="1" applyProtection="1">
      <alignment vertical="center"/>
      <protection hidden="1"/>
    </xf>
    <xf numFmtId="10" fontId="5" fillId="2" borderId="4" xfId="11" applyNumberFormat="1" applyFont="1" applyFill="1" applyBorder="1" applyAlignment="1" applyProtection="1">
      <alignment horizontal="center" vertical="center"/>
      <protection hidden="1"/>
    </xf>
    <xf numFmtId="10" fontId="8" fillId="0" borderId="4" xfId="11" applyNumberFormat="1" applyFont="1" applyBorder="1" applyAlignment="1" applyProtection="1">
      <alignment horizontal="center" vertical="center"/>
      <protection hidden="1"/>
    </xf>
    <xf numFmtId="10" fontId="5" fillId="0" borderId="4" xfId="11" applyNumberFormat="1" applyFont="1" applyBorder="1" applyAlignment="1" applyProtection="1">
      <alignment horizontal="center" vertical="center"/>
      <protection hidden="1"/>
    </xf>
    <xf numFmtId="10" fontId="5" fillId="2" borderId="5" xfId="11" applyNumberFormat="1" applyFont="1" applyFill="1" applyBorder="1" applyAlignment="1" applyProtection="1">
      <alignment horizontal="center" vertical="center"/>
      <protection hidden="1"/>
    </xf>
    <xf numFmtId="10" fontId="7" fillId="0" borderId="1" xfId="14" applyNumberFormat="1" applyFont="1" applyBorder="1" applyAlignment="1" applyProtection="1">
      <alignment horizontal="center" vertical="center"/>
      <protection hidden="1"/>
    </xf>
    <xf numFmtId="10" fontId="9" fillId="0" borderId="7" xfId="11" applyNumberFormat="1" applyFont="1" applyBorder="1" applyAlignment="1" applyProtection="1">
      <alignment horizontal="center" vertical="center"/>
      <protection hidden="1"/>
    </xf>
    <xf numFmtId="4" fontId="9" fillId="0" borderId="1" xfId="12" applyNumberFormat="1" applyFont="1" applyBorder="1" applyAlignment="1" applyProtection="1">
      <alignment vertical="center"/>
      <protection hidden="1"/>
    </xf>
    <xf numFmtId="10" fontId="7" fillId="0" borderId="0" xfId="11" applyNumberFormat="1" applyFont="1" applyBorder="1" applyAlignment="1" applyProtection="1">
      <alignment horizontal="center" vertical="center"/>
      <protection hidden="1"/>
    </xf>
    <xf numFmtId="10" fontId="9" fillId="0" borderId="1" xfId="11" applyNumberFormat="1" applyFont="1" applyBorder="1" applyAlignment="1" applyProtection="1">
      <alignment horizontal="center" vertical="center"/>
      <protection hidden="1"/>
    </xf>
    <xf numFmtId="4" fontId="5" fillId="0" borderId="1" xfId="12" applyNumberFormat="1" applyFont="1" applyBorder="1" applyAlignment="1" applyProtection="1">
      <alignment horizontal="right" vertical="center"/>
      <protection hidden="1"/>
    </xf>
    <xf numFmtId="0" fontId="5" fillId="2" borderId="2" xfId="0" applyFont="1" applyFill="1" applyBorder="1" applyAlignment="1" applyProtection="1">
      <alignment vertical="center" wrapText="1"/>
      <protection hidden="1"/>
    </xf>
    <xf numFmtId="0" fontId="5" fillId="2" borderId="4" xfId="0" applyFont="1" applyFill="1" applyBorder="1" applyAlignment="1" applyProtection="1">
      <alignment vertical="center" wrapText="1"/>
      <protection hidden="1"/>
    </xf>
    <xf numFmtId="0" fontId="5" fillId="2" borderId="4" xfId="0" applyFont="1" applyFill="1" applyBorder="1" applyAlignment="1" applyProtection="1">
      <alignment horizontal="center" vertical="center"/>
      <protection hidden="1"/>
    </xf>
    <xf numFmtId="0" fontId="7" fillId="0" borderId="3" xfId="0" applyFont="1" applyBorder="1" applyAlignment="1" applyProtection="1">
      <alignment vertical="center"/>
      <protection hidden="1"/>
    </xf>
    <xf numFmtId="0" fontId="5" fillId="0" borderId="4" xfId="0" applyFont="1" applyBorder="1" applyAlignment="1" applyProtection="1">
      <alignment horizontal="center" vertical="center"/>
      <protection hidden="1"/>
    </xf>
    <xf numFmtId="4" fontId="5" fillId="0" borderId="4" xfId="12" applyNumberFormat="1" applyFont="1" applyBorder="1" applyAlignment="1" applyProtection="1">
      <alignment vertical="center"/>
      <protection hidden="1"/>
    </xf>
    <xf numFmtId="10" fontId="7" fillId="0" borderId="0" xfId="0" applyNumberFormat="1" applyFont="1" applyAlignment="1" applyProtection="1">
      <alignment horizontal="center" vertical="center"/>
      <protection hidden="1"/>
    </xf>
    <xf numFmtId="10" fontId="5" fillId="2" borderId="1" xfId="0" applyNumberFormat="1" applyFont="1" applyFill="1" applyBorder="1" applyAlignment="1" applyProtection="1">
      <alignment horizontal="center" vertical="center"/>
      <protection hidden="1"/>
    </xf>
    <xf numFmtId="0" fontId="9" fillId="0" borderId="1" xfId="0" applyFont="1" applyBorder="1" applyAlignment="1" applyProtection="1">
      <alignment horizontal="center" vertical="center"/>
      <protection hidden="1"/>
    </xf>
    <xf numFmtId="0" fontId="9" fillId="0" borderId="1" xfId="0" applyFont="1" applyBorder="1" applyAlignment="1" applyProtection="1">
      <alignment vertical="center"/>
      <protection hidden="1"/>
    </xf>
    <xf numFmtId="10" fontId="9" fillId="0" borderId="1" xfId="14" applyNumberFormat="1" applyFont="1" applyBorder="1" applyAlignment="1" applyProtection="1">
      <alignment horizontal="center" vertical="center"/>
      <protection hidden="1"/>
    </xf>
    <xf numFmtId="0" fontId="7" fillId="2" borderId="1" xfId="0" applyFont="1" applyFill="1" applyBorder="1" applyAlignment="1" applyProtection="1">
      <alignment vertical="center"/>
      <protection hidden="1"/>
    </xf>
    <xf numFmtId="10" fontId="5" fillId="0" borderId="1" xfId="11" applyNumberFormat="1" applyFont="1" applyBorder="1" applyAlignment="1" applyProtection="1">
      <alignment horizontal="center" vertical="center"/>
      <protection hidden="1"/>
    </xf>
    <xf numFmtId="0" fontId="5" fillId="2" borderId="3" xfId="0" applyFont="1" applyFill="1" applyBorder="1" applyAlignment="1" applyProtection="1">
      <alignment vertical="center"/>
      <protection hidden="1"/>
    </xf>
    <xf numFmtId="0" fontId="5" fillId="2" borderId="3" xfId="0" applyFont="1" applyFill="1" applyBorder="1" applyAlignment="1" applyProtection="1">
      <alignment horizontal="center" vertical="center"/>
      <protection hidden="1"/>
    </xf>
    <xf numFmtId="0" fontId="7" fillId="0" borderId="3" xfId="0" applyFont="1" applyBorder="1" applyAlignment="1" applyProtection="1">
      <alignment horizontal="center" vertical="center"/>
      <protection hidden="1"/>
    </xf>
    <xf numFmtId="0" fontId="5" fillId="0" borderId="1" xfId="0" applyFont="1" applyBorder="1" applyAlignment="1" applyProtection="1">
      <alignment horizontal="left" vertical="center"/>
      <protection hidden="1"/>
    </xf>
    <xf numFmtId="4" fontId="5" fillId="0" borderId="1" xfId="0" applyNumberFormat="1" applyFont="1" applyBorder="1" applyAlignment="1" applyProtection="1">
      <alignment vertical="center"/>
      <protection hidden="1"/>
    </xf>
    <xf numFmtId="0" fontId="7" fillId="2" borderId="2" xfId="0" applyFont="1" applyFill="1" applyBorder="1" applyAlignment="1" applyProtection="1">
      <alignment vertical="center" wrapText="1"/>
      <protection hidden="1"/>
    </xf>
    <xf numFmtId="0" fontId="7" fillId="2" borderId="2" xfId="0" applyFont="1" applyFill="1" applyBorder="1" applyAlignment="1" applyProtection="1">
      <alignment vertical="center" wrapText="1"/>
      <protection locked="0"/>
    </xf>
    <xf numFmtId="9" fontId="10" fillId="4" borderId="1" xfId="11" applyFont="1" applyFill="1" applyBorder="1" applyAlignment="1" applyProtection="1">
      <alignment horizontal="center" vertical="center"/>
    </xf>
    <xf numFmtId="0" fontId="10" fillId="4" borderId="2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11" fillId="2" borderId="1" xfId="0" applyFont="1" applyFill="1" applyBorder="1"/>
    <xf numFmtId="10" fontId="11" fillId="2" borderId="1" xfId="14" applyNumberFormat="1" applyFont="1" applyFill="1" applyBorder="1" applyAlignment="1">
      <alignment horizontal="center"/>
    </xf>
    <xf numFmtId="0" fontId="11" fillId="2" borderId="2" xfId="0" applyFont="1" applyFill="1" applyBorder="1"/>
    <xf numFmtId="10" fontId="10" fillId="0" borderId="1" xfId="11" applyNumberFormat="1" applyFont="1" applyBorder="1" applyAlignment="1" applyProtection="1">
      <alignment horizontal="center"/>
    </xf>
    <xf numFmtId="10" fontId="10" fillId="0" borderId="2" xfId="11" applyNumberFormat="1" applyFont="1" applyBorder="1" applyAlignment="1" applyProtection="1">
      <alignment horizontal="center"/>
    </xf>
    <xf numFmtId="0" fontId="10" fillId="4" borderId="8" xfId="0" applyFont="1" applyFill="1" applyBorder="1" applyAlignment="1">
      <alignment horizontal="center" vertical="center"/>
    </xf>
    <xf numFmtId="0" fontId="13" fillId="2" borderId="1" xfId="0" applyFont="1" applyFill="1" applyBorder="1" applyAlignment="1" applyProtection="1">
      <alignment horizontal="center" vertical="center"/>
      <protection hidden="1"/>
    </xf>
    <xf numFmtId="0" fontId="13" fillId="2" borderId="1" xfId="0" applyFont="1" applyFill="1" applyBorder="1" applyAlignment="1" applyProtection="1">
      <alignment horizontal="left" vertical="center" wrapText="1"/>
      <protection hidden="1"/>
    </xf>
    <xf numFmtId="0" fontId="13" fillId="2" borderId="8" xfId="0" applyFont="1" applyFill="1" applyBorder="1" applyAlignment="1" applyProtection="1">
      <alignment horizontal="center" vertical="center"/>
      <protection hidden="1"/>
    </xf>
    <xf numFmtId="0" fontId="13" fillId="0" borderId="1" xfId="0" applyFont="1" applyBorder="1" applyAlignment="1" applyProtection="1">
      <alignment vertical="center"/>
      <protection hidden="1"/>
    </xf>
    <xf numFmtId="0" fontId="13" fillId="0" borderId="0" xfId="0" applyFont="1" applyAlignment="1" applyProtection="1">
      <alignment vertical="center"/>
      <protection hidden="1"/>
    </xf>
    <xf numFmtId="0" fontId="11" fillId="2" borderId="1" xfId="0" applyFont="1" applyFill="1" applyBorder="1" applyAlignment="1" applyProtection="1">
      <alignment horizontal="center" vertical="center"/>
      <protection hidden="1"/>
    </xf>
    <xf numFmtId="0" fontId="11" fillId="2" borderId="2" xfId="0" applyFont="1" applyFill="1" applyBorder="1" applyAlignment="1" applyProtection="1">
      <alignment vertical="center" wrapText="1"/>
      <protection hidden="1"/>
    </xf>
    <xf numFmtId="10" fontId="11" fillId="2" borderId="2" xfId="14" applyNumberFormat="1" applyFont="1" applyFill="1" applyBorder="1" applyAlignment="1" applyProtection="1">
      <alignment horizontal="center" vertical="center"/>
      <protection hidden="1"/>
    </xf>
    <xf numFmtId="0" fontId="10" fillId="0" borderId="1" xfId="0" applyFont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vertical="center" wrapText="1"/>
      <protection hidden="1"/>
    </xf>
    <xf numFmtId="0" fontId="11" fillId="2" borderId="2" xfId="0" applyFont="1" applyFill="1" applyBorder="1" applyAlignment="1" applyProtection="1">
      <alignment vertical="center" wrapText="1"/>
      <protection locked="0"/>
    </xf>
    <xf numFmtId="10" fontId="11" fillId="2" borderId="2" xfId="14" applyNumberFormat="1" applyFont="1" applyFill="1" applyBorder="1" applyAlignment="1" applyProtection="1">
      <alignment horizontal="center" vertical="center"/>
      <protection locked="0" hidden="1"/>
    </xf>
    <xf numFmtId="0" fontId="11" fillId="0" borderId="0" xfId="0" applyFont="1" applyAlignment="1" applyProtection="1">
      <alignment vertical="center" wrapText="1"/>
      <protection hidden="1"/>
    </xf>
    <xf numFmtId="0" fontId="11" fillId="2" borderId="2" xfId="0" applyFont="1" applyFill="1" applyBorder="1" applyAlignment="1" applyProtection="1">
      <alignment vertical="center"/>
      <protection hidden="1"/>
    </xf>
    <xf numFmtId="0" fontId="13" fillId="0" borderId="1" xfId="0" applyFont="1" applyBorder="1" applyAlignment="1" applyProtection="1">
      <alignment horizontal="center" vertical="center"/>
      <protection hidden="1"/>
    </xf>
    <xf numFmtId="167" fontId="15" fillId="0" borderId="0" xfId="1" applyNumberFormat="1" applyFont="1" applyFill="1" applyBorder="1" applyAlignment="1" applyProtection="1">
      <alignment horizontal="center" vertical="center"/>
      <protection locked="0"/>
    </xf>
    <xf numFmtId="10" fontId="13" fillId="2" borderId="1" xfId="11" applyNumberFormat="1" applyFont="1" applyFill="1" applyBorder="1" applyAlignment="1" applyProtection="1">
      <alignment horizontal="center" vertical="center"/>
      <protection hidden="1"/>
    </xf>
    <xf numFmtId="0" fontId="10" fillId="4" borderId="2" xfId="0" applyFont="1" applyFill="1" applyBorder="1" applyAlignment="1">
      <alignment vertical="center"/>
    </xf>
    <xf numFmtId="0" fontId="10" fillId="4" borderId="3" xfId="0" applyFont="1" applyFill="1" applyBorder="1" applyAlignment="1">
      <alignment vertical="center"/>
    </xf>
    <xf numFmtId="0" fontId="10" fillId="4" borderId="3" xfId="0" applyFont="1" applyFill="1" applyBorder="1" applyAlignment="1">
      <alignment horizontal="center" vertical="center"/>
    </xf>
    <xf numFmtId="0" fontId="11" fillId="0" borderId="2" xfId="0" applyFont="1" applyBorder="1" applyAlignment="1">
      <alignment vertical="center" wrapText="1"/>
    </xf>
    <xf numFmtId="0" fontId="11" fillId="0" borderId="2" xfId="0" applyFont="1" applyBorder="1" applyAlignment="1">
      <alignment vertical="center"/>
    </xf>
    <xf numFmtId="10" fontId="11" fillId="2" borderId="1" xfId="14" applyNumberFormat="1" applyFont="1" applyFill="1" applyBorder="1" applyAlignment="1" applyProtection="1">
      <alignment horizontal="center" vertical="center"/>
      <protection locked="0" hidden="1"/>
    </xf>
    <xf numFmtId="0" fontId="11" fillId="0" borderId="2" xfId="0" applyFont="1" applyBorder="1"/>
    <xf numFmtId="0" fontId="11" fillId="0" borderId="2" xfId="0" applyFont="1" applyBorder="1" applyAlignment="1">
      <alignment horizontal="left" vertical="center"/>
    </xf>
    <xf numFmtId="0" fontId="10" fillId="0" borderId="1" xfId="0" applyFont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0" fillId="0" borderId="1" xfId="0" applyBorder="1"/>
    <xf numFmtId="0" fontId="16" fillId="0" borderId="0" xfId="0" applyFont="1"/>
    <xf numFmtId="0" fontId="16" fillId="0" borderId="0" xfId="0" applyFont="1" applyAlignment="1" applyProtection="1">
      <alignment vertical="center"/>
      <protection hidden="1"/>
    </xf>
    <xf numFmtId="0" fontId="16" fillId="0" borderId="1" xfId="0" applyFont="1" applyBorder="1"/>
    <xf numFmtId="10" fontId="16" fillId="0" borderId="1" xfId="3" applyNumberFormat="1" applyFont="1" applyBorder="1" applyAlignment="1">
      <alignment horizontal="center"/>
    </xf>
    <xf numFmtId="10" fontId="16" fillId="0" borderId="5" xfId="3" applyNumberFormat="1" applyFont="1" applyBorder="1" applyAlignment="1">
      <alignment horizontal="center"/>
    </xf>
    <xf numFmtId="0" fontId="9" fillId="0" borderId="2" xfId="0" applyFont="1" applyBorder="1" applyAlignment="1" applyProtection="1">
      <alignment vertical="center"/>
      <protection hidden="1"/>
    </xf>
    <xf numFmtId="0" fontId="9" fillId="0" borderId="4" xfId="0" applyFont="1" applyBorder="1" applyAlignment="1" applyProtection="1">
      <alignment horizontal="center" vertical="center"/>
      <protection hidden="1"/>
    </xf>
    <xf numFmtId="10" fontId="9" fillId="0" borderId="4" xfId="3" applyNumberFormat="1" applyFont="1" applyBorder="1" applyAlignment="1" applyProtection="1">
      <alignment horizontal="center" vertical="center"/>
      <protection hidden="1"/>
    </xf>
    <xf numFmtId="10" fontId="10" fillId="4" borderId="1" xfId="11" applyNumberFormat="1" applyFont="1" applyFill="1" applyBorder="1" applyAlignment="1" applyProtection="1">
      <alignment horizontal="center" vertical="center"/>
    </xf>
    <xf numFmtId="0" fontId="11" fillId="0" borderId="1" xfId="0" applyFont="1" applyBorder="1" applyAlignment="1" applyProtection="1">
      <alignment horizontal="center" vertical="center"/>
      <protection hidden="1"/>
    </xf>
    <xf numFmtId="0" fontId="11" fillId="0" borderId="1" xfId="0" applyFont="1" applyBorder="1" applyAlignment="1" applyProtection="1">
      <alignment vertical="center"/>
      <protection hidden="1"/>
    </xf>
    <xf numFmtId="10" fontId="11" fillId="0" borderId="1" xfId="14" applyNumberFormat="1" applyFont="1" applyBorder="1" applyAlignment="1" applyProtection="1">
      <alignment horizontal="center" vertical="center"/>
      <protection hidden="1"/>
    </xf>
    <xf numFmtId="0" fontId="11" fillId="2" borderId="1" xfId="0" applyFont="1" applyFill="1" applyBorder="1" applyAlignment="1" applyProtection="1">
      <alignment vertical="center"/>
      <protection hidden="1"/>
    </xf>
    <xf numFmtId="10" fontId="11" fillId="2" borderId="1" xfId="14" applyNumberFormat="1" applyFont="1" applyFill="1" applyBorder="1" applyAlignment="1" applyProtection="1">
      <alignment horizontal="center" vertical="center"/>
      <protection hidden="1"/>
    </xf>
    <xf numFmtId="0" fontId="11" fillId="2" borderId="0" xfId="0" applyFont="1" applyFill="1" applyAlignment="1" applyProtection="1">
      <alignment vertical="center"/>
      <protection hidden="1"/>
    </xf>
    <xf numFmtId="0" fontId="10" fillId="0" borderId="1" xfId="0" applyFont="1" applyBorder="1" applyAlignment="1" applyProtection="1">
      <alignment vertical="center"/>
      <protection hidden="1"/>
    </xf>
    <xf numFmtId="10" fontId="10" fillId="0" borderId="1" xfId="11" applyNumberFormat="1" applyFont="1" applyFill="1" applyBorder="1" applyAlignment="1" applyProtection="1">
      <alignment horizontal="center"/>
      <protection hidden="1"/>
    </xf>
    <xf numFmtId="4" fontId="10" fillId="0" borderId="2" xfId="12" applyNumberFormat="1" applyFont="1" applyFill="1" applyBorder="1" applyAlignment="1" applyProtection="1">
      <alignment horizontal="left"/>
      <protection hidden="1"/>
    </xf>
    <xf numFmtId="4" fontId="10" fillId="0" borderId="3" xfId="12" applyNumberFormat="1" applyFont="1" applyFill="1" applyBorder="1" applyAlignment="1" applyProtection="1">
      <alignment horizontal="left"/>
      <protection hidden="1"/>
    </xf>
    <xf numFmtId="0" fontId="11" fillId="0" borderId="2" xfId="0" applyFont="1" applyBorder="1" applyAlignment="1" applyProtection="1">
      <alignment vertical="center"/>
      <protection hidden="1"/>
    </xf>
    <xf numFmtId="0" fontId="13" fillId="0" borderId="2" xfId="0" applyFont="1" applyBorder="1" applyAlignment="1" applyProtection="1">
      <alignment vertical="center"/>
      <protection hidden="1"/>
    </xf>
    <xf numFmtId="0" fontId="14" fillId="0" borderId="2" xfId="0" applyFont="1" applyBorder="1" applyAlignment="1" applyProtection="1">
      <alignment vertical="center" wrapText="1"/>
      <protection hidden="1"/>
    </xf>
    <xf numFmtId="0" fontId="11" fillId="0" borderId="2" xfId="0" applyFont="1" applyBorder="1" applyAlignment="1" applyProtection="1">
      <alignment vertical="center" wrapText="1"/>
      <protection hidden="1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1" fillId="0" borderId="0" xfId="0" applyFont="1"/>
    <xf numFmtId="0" fontId="10" fillId="0" borderId="0" xfId="0" applyFont="1" applyAlignment="1">
      <alignment horizontal="center" vertical="center"/>
    </xf>
    <xf numFmtId="0" fontId="11" fillId="0" borderId="0" xfId="0" applyFont="1" applyAlignment="1" applyProtection="1">
      <alignment horizontal="left" vertical="center"/>
      <protection hidden="1"/>
    </xf>
    <xf numFmtId="10" fontId="7" fillId="0" borderId="1" xfId="3" applyNumberFormat="1" applyFont="1" applyBorder="1" applyAlignment="1" applyProtection="1">
      <alignment horizontal="center" vertical="center"/>
      <protection hidden="1"/>
    </xf>
    <xf numFmtId="10" fontId="16" fillId="0" borderId="0" xfId="0" applyNumberFormat="1" applyFont="1"/>
    <xf numFmtId="0" fontId="7" fillId="0" borderId="1" xfId="0" applyFont="1" applyBorder="1" applyAlignment="1" applyProtection="1">
      <alignment vertical="center"/>
      <protection locked="0" hidden="1"/>
    </xf>
    <xf numFmtId="0" fontId="18" fillId="0" borderId="0" xfId="0" applyFont="1"/>
    <xf numFmtId="0" fontId="17" fillId="0" borderId="1" xfId="0" applyFont="1" applyBorder="1" applyAlignment="1">
      <alignment horizontal="center"/>
    </xf>
    <xf numFmtId="2" fontId="17" fillId="0" borderId="1" xfId="0" applyNumberFormat="1" applyFont="1" applyBorder="1"/>
    <xf numFmtId="0" fontId="18" fillId="2" borderId="0" xfId="0" applyFont="1" applyFill="1"/>
    <xf numFmtId="2" fontId="18" fillId="0" borderId="0" xfId="0" applyNumberFormat="1" applyFont="1"/>
    <xf numFmtId="0" fontId="10" fillId="4" borderId="1" xfId="0" applyFont="1" applyFill="1" applyBorder="1" applyAlignment="1" applyProtection="1">
      <alignment vertical="center" wrapText="1"/>
      <protection hidden="1"/>
    </xf>
    <xf numFmtId="0" fontId="10" fillId="2" borderId="1" xfId="0" applyFont="1" applyFill="1" applyBorder="1" applyAlignment="1" applyProtection="1">
      <alignment horizontal="center" vertical="center"/>
      <protection hidden="1"/>
    </xf>
    <xf numFmtId="0" fontId="10" fillId="2" borderId="1" xfId="0" applyFont="1" applyFill="1" applyBorder="1" applyAlignment="1" applyProtection="1">
      <alignment horizontal="left" vertical="center" wrapText="1"/>
      <protection hidden="1"/>
    </xf>
    <xf numFmtId="10" fontId="10" fillId="2" borderId="1" xfId="0" applyNumberFormat="1" applyFont="1" applyFill="1" applyBorder="1" applyAlignment="1" applyProtection="1">
      <alignment horizontal="center" vertical="center"/>
      <protection hidden="1"/>
    </xf>
    <xf numFmtId="10" fontId="10" fillId="0" borderId="1" xfId="14" applyNumberFormat="1" applyFont="1" applyBorder="1" applyAlignment="1" applyProtection="1">
      <alignment horizontal="center" vertical="center"/>
      <protection locked="0" hidden="1"/>
    </xf>
    <xf numFmtId="10" fontId="10" fillId="6" borderId="1" xfId="11" applyNumberFormat="1" applyFont="1" applyFill="1" applyBorder="1" applyAlignment="1" applyProtection="1">
      <alignment horizontal="center" vertical="center"/>
      <protection hidden="1"/>
    </xf>
    <xf numFmtId="10" fontId="11" fillId="2" borderId="1" xfId="11" applyNumberFormat="1" applyFont="1" applyFill="1" applyBorder="1" applyAlignment="1" applyProtection="1">
      <alignment horizontal="center" vertical="center"/>
      <protection hidden="1"/>
    </xf>
    <xf numFmtId="10" fontId="11" fillId="6" borderId="1" xfId="11" applyNumberFormat="1" applyFont="1" applyFill="1" applyBorder="1" applyAlignment="1" applyProtection="1">
      <alignment horizontal="center" vertical="center"/>
      <protection locked="0" hidden="1"/>
    </xf>
    <xf numFmtId="0" fontId="11" fillId="0" borderId="1" xfId="0" applyFont="1" applyBorder="1" applyAlignment="1" applyProtection="1">
      <alignment vertical="center"/>
      <protection locked="0" hidden="1"/>
    </xf>
    <xf numFmtId="10" fontId="10" fillId="0" borderId="1" xfId="11" applyNumberFormat="1" applyFont="1" applyBorder="1" applyAlignment="1" applyProtection="1">
      <alignment horizontal="center" vertical="center"/>
      <protection hidden="1"/>
    </xf>
    <xf numFmtId="0" fontId="10" fillId="0" borderId="0" xfId="0" applyFont="1" applyAlignment="1" applyProtection="1">
      <alignment vertical="center" wrapText="1"/>
      <protection hidden="1"/>
    </xf>
    <xf numFmtId="0" fontId="2" fillId="0" borderId="17" xfId="0" applyFont="1" applyBorder="1" applyAlignment="1">
      <alignment horizontal="center" vertical="top"/>
    </xf>
    <xf numFmtId="0" fontId="2" fillId="0" borderId="18" xfId="0" applyFont="1" applyBorder="1" applyAlignment="1">
      <alignment horizontal="center" vertical="top"/>
    </xf>
    <xf numFmtId="0" fontId="2" fillId="0" borderId="19" xfId="0" applyFont="1" applyBorder="1" applyAlignment="1">
      <alignment horizontal="center" vertical="top"/>
    </xf>
    <xf numFmtId="44" fontId="0" fillId="0" borderId="1" xfId="2" applyFont="1" applyBorder="1"/>
    <xf numFmtId="0" fontId="0" fillId="0" borderId="20" xfId="0" applyBorder="1"/>
    <xf numFmtId="0" fontId="0" fillId="0" borderId="21" xfId="0" applyBorder="1"/>
    <xf numFmtId="44" fontId="0" fillId="0" borderId="21" xfId="2" applyFont="1" applyBorder="1"/>
    <xf numFmtId="0" fontId="0" fillId="0" borderId="23" xfId="0" applyBorder="1"/>
    <xf numFmtId="0" fontId="0" fillId="0" borderId="25" xfId="0" applyBorder="1"/>
    <xf numFmtId="0" fontId="0" fillId="0" borderId="26" xfId="0" applyBorder="1"/>
    <xf numFmtId="44" fontId="0" fillId="0" borderId="26" xfId="2" applyFont="1" applyBorder="1"/>
    <xf numFmtId="2" fontId="0" fillId="0" borderId="22" xfId="0" applyNumberFormat="1" applyBorder="1" applyAlignment="1">
      <alignment horizontal="center"/>
    </xf>
    <xf numFmtId="2" fontId="0" fillId="0" borderId="24" xfId="0" applyNumberFormat="1" applyBorder="1" applyAlignment="1">
      <alignment horizontal="center"/>
    </xf>
    <xf numFmtId="2" fontId="0" fillId="0" borderId="27" xfId="0" applyNumberForma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/>
    <xf numFmtId="0" fontId="19" fillId="0" borderId="0" xfId="0" applyFont="1"/>
    <xf numFmtId="4" fontId="7" fillId="0" borderId="1" xfId="12" applyNumberFormat="1" applyFont="1" applyFill="1" applyBorder="1" applyAlignment="1" applyProtection="1">
      <alignment vertical="center"/>
      <protection hidden="1"/>
    </xf>
    <xf numFmtId="0" fontId="10" fillId="4" borderId="1" xfId="0" applyFont="1" applyFill="1" applyBorder="1" applyAlignment="1">
      <alignment vertical="center"/>
    </xf>
    <xf numFmtId="0" fontId="10" fillId="4" borderId="1" xfId="0" applyFont="1" applyFill="1" applyBorder="1" applyAlignment="1">
      <alignment horizontal="center" vertical="center"/>
    </xf>
    <xf numFmtId="44" fontId="11" fillId="0" borderId="1" xfId="2" applyFont="1" applyFill="1" applyBorder="1" applyAlignment="1">
      <alignment vertical="center" wrapText="1"/>
    </xf>
    <xf numFmtId="164" fontId="16" fillId="0" borderId="1" xfId="3" applyNumberFormat="1" applyFont="1" applyFill="1" applyBorder="1" applyAlignment="1">
      <alignment horizontal="center"/>
    </xf>
    <xf numFmtId="0" fontId="14" fillId="0" borderId="1" xfId="0" applyFont="1" applyBorder="1" applyAlignment="1" applyProtection="1">
      <alignment vertical="center" wrapText="1"/>
      <protection hidden="1"/>
    </xf>
    <xf numFmtId="0" fontId="16" fillId="0" borderId="2" xfId="0" applyFont="1" applyBorder="1"/>
    <xf numFmtId="0" fontId="11" fillId="0" borderId="8" xfId="0" applyFont="1" applyBorder="1" applyAlignment="1">
      <alignment horizontal="left" vertical="center"/>
    </xf>
    <xf numFmtId="0" fontId="16" fillId="0" borderId="1" xfId="0" applyFont="1" applyBorder="1" applyAlignment="1">
      <alignment horizontal="left" vertical="center"/>
    </xf>
    <xf numFmtId="0" fontId="13" fillId="2" borderId="2" xfId="0" applyFont="1" applyFill="1" applyBorder="1" applyAlignment="1" applyProtection="1">
      <alignment horizontal="left" vertical="center" wrapText="1"/>
      <protection hidden="1"/>
    </xf>
    <xf numFmtId="0" fontId="13" fillId="2" borderId="4" xfId="0" applyFont="1" applyFill="1" applyBorder="1" applyAlignment="1" applyProtection="1">
      <alignment horizontal="left" vertical="center" wrapText="1"/>
      <protection hidden="1"/>
    </xf>
    <xf numFmtId="0" fontId="10" fillId="0" borderId="1" xfId="0" applyFont="1" applyBorder="1" applyAlignment="1" applyProtection="1">
      <alignment horizontal="left" vertical="center"/>
      <protection hidden="1"/>
    </xf>
    <xf numFmtId="0" fontId="10" fillId="4" borderId="2" xfId="0" applyFont="1" applyFill="1" applyBorder="1" applyAlignment="1" applyProtection="1">
      <alignment horizontal="center" vertical="center" wrapText="1"/>
      <protection hidden="1"/>
    </xf>
    <xf numFmtId="0" fontId="10" fillId="4" borderId="4" xfId="0" applyFont="1" applyFill="1" applyBorder="1" applyAlignment="1" applyProtection="1">
      <alignment horizontal="center" vertical="center" wrapText="1"/>
      <protection hidden="1"/>
    </xf>
    <xf numFmtId="0" fontId="10" fillId="0" borderId="2" xfId="0" applyFont="1" applyBorder="1" applyAlignment="1" applyProtection="1">
      <alignment horizontal="left"/>
      <protection hidden="1"/>
    </xf>
    <xf numFmtId="0" fontId="10" fillId="0" borderId="4" xfId="0" applyFont="1" applyBorder="1" applyAlignment="1" applyProtection="1">
      <alignment horizontal="left"/>
      <protection hidden="1"/>
    </xf>
    <xf numFmtId="0" fontId="10" fillId="4" borderId="2" xfId="0" applyFont="1" applyFill="1" applyBorder="1" applyAlignment="1">
      <alignment horizontal="left" vertical="center"/>
    </xf>
    <xf numFmtId="0" fontId="10" fillId="4" borderId="4" xfId="0" applyFont="1" applyFill="1" applyBorder="1" applyAlignment="1">
      <alignment horizontal="left" vertical="center"/>
    </xf>
    <xf numFmtId="0" fontId="16" fillId="0" borderId="5" xfId="0" applyFont="1" applyBorder="1" applyAlignment="1">
      <alignment horizontal="left" vertical="center"/>
    </xf>
    <xf numFmtId="0" fontId="16" fillId="0" borderId="6" xfId="0" applyFont="1" applyBorder="1" applyAlignment="1">
      <alignment horizontal="left" vertical="center"/>
    </xf>
    <xf numFmtId="0" fontId="16" fillId="0" borderId="7" xfId="0" applyFont="1" applyBorder="1" applyAlignment="1">
      <alignment horizontal="left" vertical="center"/>
    </xf>
    <xf numFmtId="0" fontId="10" fillId="4" borderId="3" xfId="0" applyFont="1" applyFill="1" applyBorder="1" applyAlignment="1">
      <alignment horizontal="left" vertical="center"/>
    </xf>
    <xf numFmtId="0" fontId="10" fillId="0" borderId="2" xfId="0" applyFont="1" applyBorder="1" applyAlignment="1">
      <alignment horizontal="left"/>
    </xf>
    <xf numFmtId="0" fontId="10" fillId="0" borderId="4" xfId="0" applyFont="1" applyBorder="1" applyAlignment="1">
      <alignment horizontal="left"/>
    </xf>
    <xf numFmtId="0" fontId="11" fillId="0" borderId="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7" fillId="0" borderId="11" xfId="0" applyFont="1" applyBorder="1" applyAlignment="1">
      <alignment horizontal="center" vertical="center"/>
    </xf>
    <xf numFmtId="0" fontId="17" fillId="0" borderId="12" xfId="0" applyFont="1" applyBorder="1" applyAlignment="1">
      <alignment horizontal="center" vertical="center"/>
    </xf>
    <xf numFmtId="0" fontId="17" fillId="0" borderId="13" xfId="0" applyFont="1" applyBorder="1" applyAlignment="1">
      <alignment horizontal="center" vertical="center"/>
    </xf>
    <xf numFmtId="0" fontId="7" fillId="0" borderId="5" xfId="0" applyFont="1" applyBorder="1" applyAlignment="1" applyProtection="1">
      <alignment horizontal="center" vertical="center"/>
      <protection hidden="1"/>
    </xf>
    <xf numFmtId="0" fontId="7" fillId="0" borderId="6" xfId="0" applyFont="1" applyBorder="1" applyAlignment="1" applyProtection="1">
      <alignment horizontal="center" vertical="center"/>
      <protection hidden="1"/>
    </xf>
    <xf numFmtId="0" fontId="7" fillId="0" borderId="7" xfId="0" applyFont="1" applyBorder="1" applyAlignment="1" applyProtection="1">
      <alignment horizontal="center" vertical="center"/>
      <protection hidden="1"/>
    </xf>
    <xf numFmtId="0" fontId="5" fillId="0" borderId="2" xfId="0" applyFont="1" applyBorder="1" applyAlignment="1" applyProtection="1">
      <alignment horizontal="left" vertical="center"/>
      <protection hidden="1"/>
    </xf>
    <xf numFmtId="0" fontId="5" fillId="0" borderId="4" xfId="0" applyFont="1" applyBorder="1" applyAlignment="1" applyProtection="1">
      <alignment horizontal="left" vertical="center"/>
      <protection hidden="1"/>
    </xf>
    <xf numFmtId="0" fontId="9" fillId="3" borderId="2" xfId="0" applyFont="1" applyFill="1" applyBorder="1" applyAlignment="1" applyProtection="1">
      <alignment horizontal="center" vertical="center"/>
      <protection hidden="1"/>
    </xf>
    <xf numFmtId="0" fontId="9" fillId="3" borderId="3" xfId="0" applyFont="1" applyFill="1" applyBorder="1" applyAlignment="1" applyProtection="1">
      <alignment horizontal="center" vertical="center"/>
      <protection hidden="1"/>
    </xf>
    <xf numFmtId="0" fontId="9" fillId="3" borderId="4" xfId="0" applyFont="1" applyFill="1" applyBorder="1" applyAlignment="1" applyProtection="1">
      <alignment horizontal="center" vertical="center"/>
      <protection hidden="1"/>
    </xf>
    <xf numFmtId="0" fontId="5" fillId="0" borderId="3" xfId="0" applyFont="1" applyBorder="1" applyAlignment="1" applyProtection="1">
      <alignment horizontal="left" vertical="center"/>
      <protection hidden="1"/>
    </xf>
    <xf numFmtId="0" fontId="5" fillId="4" borderId="2" xfId="0" applyFont="1" applyFill="1" applyBorder="1" applyAlignment="1" applyProtection="1">
      <alignment horizontal="left" vertical="center" wrapText="1"/>
      <protection hidden="1"/>
    </xf>
    <xf numFmtId="0" fontId="5" fillId="4" borderId="3" xfId="0" applyFont="1" applyFill="1" applyBorder="1" applyAlignment="1" applyProtection="1">
      <alignment horizontal="left" vertical="center" wrapText="1"/>
      <protection hidden="1"/>
    </xf>
    <xf numFmtId="0" fontId="5" fillId="4" borderId="4" xfId="0" applyFont="1" applyFill="1" applyBorder="1" applyAlignment="1" applyProtection="1">
      <alignment horizontal="left" vertical="center" wrapText="1"/>
      <protection hidden="1"/>
    </xf>
    <xf numFmtId="0" fontId="9" fillId="0" borderId="2" xfId="0" applyFont="1" applyBorder="1" applyAlignment="1" applyProtection="1">
      <alignment horizontal="left" vertical="center"/>
      <protection hidden="1"/>
    </xf>
    <xf numFmtId="0" fontId="9" fillId="0" borderId="4" xfId="0" applyFont="1" applyBorder="1" applyAlignment="1" applyProtection="1">
      <alignment horizontal="left" vertical="center"/>
      <protection hidden="1"/>
    </xf>
    <xf numFmtId="0" fontId="5" fillId="2" borderId="2" xfId="0" applyFont="1" applyFill="1" applyBorder="1" applyAlignment="1" applyProtection="1">
      <alignment horizontal="left" vertical="center"/>
      <protection hidden="1"/>
    </xf>
    <xf numFmtId="0" fontId="5" fillId="2" borderId="4" xfId="0" applyFont="1" applyFill="1" applyBorder="1" applyAlignment="1" applyProtection="1">
      <alignment horizontal="left" vertical="center"/>
      <protection hidden="1"/>
    </xf>
    <xf numFmtId="0" fontId="5" fillId="2" borderId="2" xfId="0" applyFont="1" applyFill="1" applyBorder="1" applyAlignment="1" applyProtection="1">
      <alignment horizontal="left" vertical="center" wrapText="1"/>
      <protection hidden="1"/>
    </xf>
    <xf numFmtId="0" fontId="5" fillId="2" borderId="3" xfId="0" applyFont="1" applyFill="1" applyBorder="1" applyAlignment="1" applyProtection="1">
      <alignment horizontal="left" vertical="center" wrapText="1"/>
      <protection hidden="1"/>
    </xf>
    <xf numFmtId="0" fontId="5" fillId="2" borderId="4" xfId="0" applyFont="1" applyFill="1" applyBorder="1" applyAlignment="1" applyProtection="1">
      <alignment horizontal="left" vertical="center" wrapText="1"/>
      <protection hidden="1"/>
    </xf>
    <xf numFmtId="0" fontId="5" fillId="2" borderId="2" xfId="0" applyFont="1" applyFill="1" applyBorder="1" applyAlignment="1" applyProtection="1">
      <alignment horizontal="left" vertical="center" wrapText="1"/>
      <protection locked="0"/>
    </xf>
    <xf numFmtId="0" fontId="5" fillId="2" borderId="3" xfId="0" applyFont="1" applyFill="1" applyBorder="1" applyAlignment="1" applyProtection="1">
      <alignment horizontal="left" vertical="center" wrapText="1"/>
      <protection locked="0"/>
    </xf>
    <xf numFmtId="0" fontId="5" fillId="2" borderId="4" xfId="0" applyFont="1" applyFill="1" applyBorder="1" applyAlignment="1" applyProtection="1">
      <alignment horizontal="left" vertical="center" wrapText="1"/>
      <protection locked="0"/>
    </xf>
    <xf numFmtId="0" fontId="4" fillId="5" borderId="2" xfId="0" applyFont="1" applyFill="1" applyBorder="1" applyAlignment="1" applyProtection="1">
      <alignment horizontal="center" vertical="center"/>
      <protection hidden="1"/>
    </xf>
    <xf numFmtId="0" fontId="4" fillId="5" borderId="3" xfId="0" applyFont="1" applyFill="1" applyBorder="1" applyAlignment="1" applyProtection="1">
      <alignment horizontal="center" vertical="center"/>
      <protection hidden="1"/>
    </xf>
    <xf numFmtId="0" fontId="4" fillId="5" borderId="4" xfId="0" applyFont="1" applyFill="1" applyBorder="1" applyAlignment="1" applyProtection="1">
      <alignment horizontal="center" vertical="center"/>
      <protection hidden="1"/>
    </xf>
    <xf numFmtId="0" fontId="9" fillId="2" borderId="2" xfId="0" applyFont="1" applyFill="1" applyBorder="1" applyAlignment="1" applyProtection="1">
      <alignment horizontal="left" vertical="center" wrapText="1"/>
      <protection hidden="1"/>
    </xf>
    <xf numFmtId="0" fontId="9" fillId="2" borderId="3" xfId="0" applyFont="1" applyFill="1" applyBorder="1" applyAlignment="1" applyProtection="1">
      <alignment horizontal="left" vertical="center" wrapText="1"/>
      <protection hidden="1"/>
    </xf>
    <xf numFmtId="0" fontId="9" fillId="2" borderId="4" xfId="0" applyFont="1" applyFill="1" applyBorder="1" applyAlignment="1" applyProtection="1">
      <alignment horizontal="left" vertical="center" wrapText="1"/>
      <protection hidden="1"/>
    </xf>
    <xf numFmtId="0" fontId="17" fillId="0" borderId="16" xfId="0" applyFont="1" applyBorder="1" applyAlignment="1">
      <alignment horizontal="center" vertical="center"/>
    </xf>
    <xf numFmtId="0" fontId="17" fillId="0" borderId="14" xfId="0" applyFont="1" applyBorder="1" applyAlignment="1">
      <alignment horizontal="center" vertical="center"/>
    </xf>
    <xf numFmtId="0" fontId="17" fillId="0" borderId="15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16" fillId="0" borderId="4" xfId="0" applyFont="1" applyBorder="1" applyAlignment="1">
      <alignment vertical="center"/>
    </xf>
  </cellXfs>
  <cellStyles count="15">
    <cellStyle name="Moeda" xfId="2" builtinId="4"/>
    <cellStyle name="Moeda 4" xfId="12" xr:uid="{8DBA9C67-9DCF-4BBF-BF48-4EB150FF748A}"/>
    <cellStyle name="Moeda 6 2 2" xfId="7" xr:uid="{0CD278C2-E537-4AB5-8F22-00A6D7DD9F49}"/>
    <cellStyle name="Normal" xfId="0" builtinId="0"/>
    <cellStyle name="Normal 10" xfId="8" xr:uid="{5EB5A07F-E49A-4AB1-B16B-5A4524D1559D}"/>
    <cellStyle name="Normal 2 2" xfId="14" xr:uid="{58EE8EF6-C034-4DC8-9776-475A91543EF2}"/>
    <cellStyle name="Normal 2 4 2 3" xfId="9" xr:uid="{8A716014-D13C-414D-9430-C74E899F4CB2}"/>
    <cellStyle name="Normal 41 2" xfId="5" xr:uid="{513217B0-DB59-4465-AC13-D3F1BB5C27D6}"/>
    <cellStyle name="Normal 5 2 2" xfId="4" xr:uid="{7A45CAE4-079D-44B9-AD79-83D186BE4380}"/>
    <cellStyle name="Porcentagem" xfId="3" builtinId="5"/>
    <cellStyle name="Porcentagem 2 4" xfId="6" xr:uid="{0A3075D3-3C03-4E45-988A-1D25A8A0A539}"/>
    <cellStyle name="Porcentagem 2 5" xfId="10" xr:uid="{9A46423F-E5F8-4A22-B177-802B84DACEED}"/>
    <cellStyle name="Porcentagem 4" xfId="11" xr:uid="{A6A0AC94-50E7-4FF4-A721-9FC7E0D47EEB}"/>
    <cellStyle name="Separador de milhares 3" xfId="13" xr:uid="{AE47073E-91A9-4A21-929A-9A4682044CDF}"/>
    <cellStyle name="Vírgula" xfId="1" builtinId="3"/>
  </cellStyles>
  <dxfs count="34">
    <dxf>
      <font>
        <b val="0"/>
        <i val="0"/>
        <color theme="1"/>
      </font>
    </dxf>
    <dxf>
      <font>
        <b val="0"/>
        <i val="0"/>
        <color theme="1"/>
      </font>
    </dxf>
    <dxf>
      <font>
        <b val="0"/>
        <i val="0"/>
        <color theme="1"/>
      </font>
    </dxf>
    <dxf>
      <font>
        <b val="0"/>
        <i val="0"/>
        <color theme="1"/>
      </font>
    </dxf>
    <dxf>
      <font>
        <b val="0"/>
        <i val="0"/>
        <color theme="1"/>
      </font>
    </dxf>
    <dxf>
      <font>
        <b val="0"/>
        <i val="0"/>
        <color theme="1"/>
      </font>
    </dxf>
    <dxf>
      <font>
        <b val="0"/>
        <i val="0"/>
        <color theme="1"/>
      </font>
    </dxf>
    <dxf>
      <font>
        <b val="0"/>
        <i val="0"/>
        <color theme="1"/>
      </font>
    </dxf>
    <dxf>
      <font>
        <b val="0"/>
        <i val="0"/>
        <color theme="1"/>
      </font>
    </dxf>
    <dxf>
      <font>
        <b val="0"/>
        <i val="0"/>
        <color theme="1"/>
      </font>
    </dxf>
    <dxf>
      <font>
        <b val="0"/>
        <i val="0"/>
        <color theme="1"/>
      </font>
    </dxf>
    <dxf>
      <font>
        <b val="0"/>
        <i val="0"/>
        <color theme="1"/>
      </font>
    </dxf>
    <dxf>
      <font>
        <b val="0"/>
        <i val="0"/>
        <color theme="1"/>
      </font>
    </dxf>
    <dxf>
      <font>
        <b val="0"/>
        <i val="0"/>
        <color theme="1"/>
      </font>
    </dxf>
    <dxf>
      <font>
        <b val="0"/>
        <i val="0"/>
        <color theme="1"/>
      </font>
    </dxf>
    <dxf>
      <font>
        <b val="0"/>
        <i val="0"/>
        <color theme="1"/>
      </font>
    </dxf>
    <dxf>
      <font>
        <b val="0"/>
        <i val="0"/>
        <color theme="1"/>
      </font>
    </dxf>
    <dxf>
      <font>
        <b val="0"/>
        <i val="0"/>
        <color theme="1"/>
      </font>
    </dxf>
    <dxf>
      <font>
        <b val="0"/>
        <i val="0"/>
        <color theme="1"/>
      </font>
    </dxf>
    <dxf>
      <font>
        <b val="0"/>
        <i val="0"/>
        <color theme="1"/>
      </font>
    </dxf>
    <dxf>
      <font>
        <b val="0"/>
        <i val="0"/>
        <color theme="1"/>
      </font>
    </dxf>
    <dxf>
      <font>
        <b val="0"/>
        <i val="0"/>
        <color theme="1"/>
      </font>
    </dxf>
    <dxf>
      <font>
        <b val="0"/>
        <i val="0"/>
        <color theme="1"/>
      </font>
    </dxf>
    <dxf>
      <font>
        <b val="0"/>
        <i val="0"/>
        <color theme="1"/>
      </font>
    </dxf>
    <dxf>
      <font>
        <b val="0"/>
        <i val="0"/>
        <color theme="1"/>
      </font>
    </dxf>
    <dxf>
      <font>
        <b val="0"/>
        <i val="0"/>
        <color theme="1"/>
      </font>
    </dxf>
    <dxf>
      <font>
        <b val="0"/>
        <i val="0"/>
        <color theme="1"/>
      </font>
    </dxf>
    <dxf>
      <font>
        <b val="0"/>
        <i val="0"/>
        <color theme="1"/>
      </font>
    </dxf>
    <dxf>
      <font>
        <b val="0"/>
        <i val="0"/>
        <color theme="1"/>
      </font>
    </dxf>
    <dxf>
      <font>
        <b val="0"/>
        <i val="0"/>
        <color theme="1"/>
      </font>
    </dxf>
    <dxf>
      <font>
        <b val="0"/>
        <i val="0"/>
        <color theme="1"/>
      </font>
    </dxf>
    <dxf>
      <font>
        <b val="0"/>
        <i val="0"/>
        <color theme="1"/>
      </font>
    </dxf>
    <dxf>
      <font>
        <b val="0"/>
        <i val="0"/>
        <color theme="1"/>
      </font>
    </dxf>
    <dxf>
      <font>
        <b val="0"/>
        <i val="0"/>
        <color theme="1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theme" Target="theme/theme1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heetMetadata" Target="metadata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styles" Target="styles.xml"/><Relationship Id="rId45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calcChain" Target="calcChain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externalLink" Target="externalLinks/externalLink1.xml"/><Relationship Id="rId46" Type="http://schemas.openxmlformats.org/officeDocument/2006/relationships/customXml" Target="../customXml/item3.xml"/><Relationship Id="rId20" Type="http://schemas.openxmlformats.org/officeDocument/2006/relationships/worksheet" Target="worksheets/sheet20.xml"/><Relationship Id="rId41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Leonardo%20Pires\Downloads\download.xlsx" TargetMode="External"/><Relationship Id="rId1" Type="http://schemas.openxmlformats.org/officeDocument/2006/relationships/externalLinkPath" Target="file:///C:\Users\Leonardo%20Pires\Downloads\downloa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Hist."/>
      <sheetName val="Parâmetros (não excluir)"/>
      <sheetName val="GESTOR "/>
      <sheetName val="LICITANTE"/>
      <sheetName val="Memorial"/>
      <sheetName val="Resumo"/>
      <sheetName val="Item 2"/>
      <sheetName val="Catálogo"/>
      <sheetName val="MO Total"/>
      <sheetName val="P1"/>
      <sheetName val="P2"/>
      <sheetName val="P3"/>
      <sheetName val="P4"/>
      <sheetName val="P5"/>
      <sheetName val="P6"/>
      <sheetName val="P7"/>
      <sheetName val="P8"/>
      <sheetName val="P9"/>
      <sheetName val="P10"/>
      <sheetName val="P11"/>
      <sheetName val="P12"/>
      <sheetName val="P13"/>
      <sheetName val="P14"/>
      <sheetName val="P15"/>
      <sheetName val="P16"/>
      <sheetName val="P17"/>
      <sheetName val="P18"/>
      <sheetName val="P19"/>
      <sheetName val="P20"/>
      <sheetName val="Notas Exp."/>
      <sheetName val="Det. - Mod. 2 e 5"/>
      <sheetName val="PisCofins"/>
      <sheetName val="SIMPLES"/>
      <sheetName val="Subst. Férias"/>
      <sheetName val="Conta Vinc."/>
    </sheetNames>
    <sheetDataSet>
      <sheetData sheetId="0" refreshError="1"/>
      <sheetData sheetId="1">
        <row r="1">
          <cell r="G1" t="str">
            <v>SIM</v>
          </cell>
          <cell r="I1">
            <v>0</v>
          </cell>
        </row>
        <row r="2">
          <cell r="G2" t="str">
            <v>NÃO</v>
          </cell>
          <cell r="I2">
            <v>0.01</v>
          </cell>
        </row>
        <row r="3">
          <cell r="I3">
            <v>0.02</v>
          </cell>
        </row>
        <row r="4">
          <cell r="I4">
            <v>0.03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68D282-5035-474F-9B6C-B78CA386F6E3}">
  <sheetPr codeName="Planilha1"/>
  <dimension ref="A1:G49"/>
  <sheetViews>
    <sheetView zoomScaleNormal="100" workbookViewId="0">
      <selection activeCell="E3" sqref="E3"/>
    </sheetView>
  </sheetViews>
  <sheetFormatPr defaultColWidth="0" defaultRowHeight="15" zeroHeight="1" x14ac:dyDescent="0.25"/>
  <cols>
    <col min="1" max="1" width="9.140625" customWidth="1"/>
    <col min="2" max="2" width="14.140625" bestFit="1" customWidth="1"/>
    <col min="3" max="3" width="61" bestFit="1" customWidth="1"/>
    <col min="4" max="4" width="13.85546875" bestFit="1" customWidth="1"/>
    <col min="5" max="5" width="14" customWidth="1"/>
    <col min="6" max="6" width="9.140625" customWidth="1"/>
    <col min="7" max="7" width="74.28515625" hidden="1" customWidth="1"/>
    <col min="8" max="16384" width="9.140625" hidden="1"/>
  </cols>
  <sheetData>
    <row r="1" spans="2:7" ht="15.75" thickBot="1" x14ac:dyDescent="0.3">
      <c r="E1" s="162">
        <v>2026</v>
      </c>
    </row>
    <row r="2" spans="2:7" ht="15.75" thickBot="1" x14ac:dyDescent="0.3">
      <c r="B2" s="148" t="s">
        <v>30</v>
      </c>
      <c r="C2" s="149" t="s">
        <v>31</v>
      </c>
      <c r="D2" s="149" t="s">
        <v>32</v>
      </c>
      <c r="E2" s="150" t="s">
        <v>127</v>
      </c>
    </row>
    <row r="3" spans="2:7" x14ac:dyDescent="0.25">
      <c r="B3" s="152" t="s">
        <v>128</v>
      </c>
      <c r="C3" s="153" t="s">
        <v>129</v>
      </c>
      <c r="D3" s="154">
        <v>1852.02</v>
      </c>
      <c r="E3" s="159">
        <f>'TECSUP-01'!$D$84</f>
        <v>2.7199999999999998</v>
      </c>
      <c r="G3" s="163"/>
    </row>
    <row r="4" spans="2:7" x14ac:dyDescent="0.25">
      <c r="B4" s="155" t="s">
        <v>130</v>
      </c>
      <c r="C4" s="100" t="s">
        <v>131</v>
      </c>
      <c r="D4" s="151">
        <v>2407</v>
      </c>
      <c r="E4" s="160">
        <f>'TECSUP-02'!$D$84</f>
        <v>2.5</v>
      </c>
      <c r="G4" s="163"/>
    </row>
    <row r="5" spans="2:7" x14ac:dyDescent="0.25">
      <c r="B5" s="155" t="s">
        <v>132</v>
      </c>
      <c r="C5" s="100" t="s">
        <v>133</v>
      </c>
      <c r="D5" s="151">
        <v>3309.8375430000001</v>
      </c>
      <c r="E5" s="160">
        <f>'TECSUP-03'!$D$84</f>
        <v>2.3199999999999998</v>
      </c>
      <c r="G5" s="164"/>
    </row>
    <row r="6" spans="2:7" x14ac:dyDescent="0.25">
      <c r="B6" s="155" t="s">
        <v>134</v>
      </c>
      <c r="C6" s="100" t="s">
        <v>135</v>
      </c>
      <c r="D6" s="151">
        <v>2391.375</v>
      </c>
      <c r="E6" s="160">
        <f>'TECMAN-01'!$D$84</f>
        <v>2.5199999999999996</v>
      </c>
      <c r="G6" s="164"/>
    </row>
    <row r="7" spans="2:7" x14ac:dyDescent="0.25">
      <c r="B7" s="155" t="s">
        <v>136</v>
      </c>
      <c r="C7" s="100" t="s">
        <v>137</v>
      </c>
      <c r="D7" s="151">
        <v>2577.5179680000001</v>
      </c>
      <c r="E7" s="160">
        <f>'TECMAN-02'!$D$84</f>
        <v>2.46</v>
      </c>
    </row>
    <row r="8" spans="2:7" x14ac:dyDescent="0.25">
      <c r="B8" s="155" t="s">
        <v>138</v>
      </c>
      <c r="C8" s="100" t="s">
        <v>139</v>
      </c>
      <c r="D8" s="151">
        <v>3368.3202190000002</v>
      </c>
      <c r="E8" s="160">
        <f>'TECMAN-03'!$D$84</f>
        <v>2.3099999999999996</v>
      </c>
    </row>
    <row r="9" spans="2:7" x14ac:dyDescent="0.25">
      <c r="B9" s="155" t="s">
        <v>140</v>
      </c>
      <c r="C9" s="100" t="s">
        <v>141</v>
      </c>
      <c r="D9" s="151">
        <v>12116.666666666668</v>
      </c>
      <c r="E9" s="160">
        <f>GERSUP!$D$84</f>
        <v>2.0199999999999996</v>
      </c>
    </row>
    <row r="10" spans="2:7" x14ac:dyDescent="0.25">
      <c r="B10" s="155" t="s">
        <v>142</v>
      </c>
      <c r="C10" s="100" t="s">
        <v>143</v>
      </c>
      <c r="D10" s="151">
        <v>3890.7664868333331</v>
      </c>
      <c r="E10" s="160">
        <f>'ASUPCOMP-01'!$D$84</f>
        <v>2.25</v>
      </c>
    </row>
    <row r="11" spans="2:7" x14ac:dyDescent="0.25">
      <c r="B11" s="155" t="s">
        <v>144</v>
      </c>
      <c r="C11" s="100" t="s">
        <v>145</v>
      </c>
      <c r="D11" s="151">
        <v>5433.333333333333</v>
      </c>
      <c r="E11" s="160">
        <f>'ASUPCOMP-02'!$D$84</f>
        <v>2.15</v>
      </c>
    </row>
    <row r="12" spans="2:7" x14ac:dyDescent="0.25">
      <c r="B12" s="155" t="s">
        <v>146</v>
      </c>
      <c r="C12" s="100" t="s">
        <v>147</v>
      </c>
      <c r="D12" s="151">
        <v>8675.61</v>
      </c>
      <c r="E12" s="160">
        <f>'ASUPCOMP-03'!$D$84</f>
        <v>2.0599999999999996</v>
      </c>
    </row>
    <row r="13" spans="2:7" x14ac:dyDescent="0.25">
      <c r="B13" s="155" t="s">
        <v>148</v>
      </c>
      <c r="C13" s="100" t="s">
        <v>149</v>
      </c>
      <c r="D13" s="151">
        <v>18367.552395999999</v>
      </c>
      <c r="E13" s="160">
        <f>GERINF!$D$84</f>
        <v>1.98</v>
      </c>
    </row>
    <row r="14" spans="2:7" x14ac:dyDescent="0.25">
      <c r="B14" s="155" t="s">
        <v>150</v>
      </c>
      <c r="C14" s="100" t="s">
        <v>151</v>
      </c>
      <c r="D14" s="151">
        <v>5000</v>
      </c>
      <c r="E14" s="160">
        <f>'ABD-01'!$D$84</f>
        <v>2.17</v>
      </c>
    </row>
    <row r="15" spans="2:7" x14ac:dyDescent="0.25">
      <c r="B15" s="155" t="s">
        <v>152</v>
      </c>
      <c r="C15" s="100" t="s">
        <v>153</v>
      </c>
      <c r="D15" s="151">
        <v>6894.2782070000003</v>
      </c>
      <c r="E15" s="160">
        <f>'ABD-02'!$D$84</f>
        <v>2.0999999999999996</v>
      </c>
    </row>
    <row r="16" spans="2:7" x14ac:dyDescent="0.25">
      <c r="B16" s="155" t="s">
        <v>154</v>
      </c>
      <c r="C16" s="100" t="s">
        <v>155</v>
      </c>
      <c r="D16" s="151">
        <v>11112.490404</v>
      </c>
      <c r="E16" s="160">
        <f>'ABD-03'!D84</f>
        <v>2.0199999999999996</v>
      </c>
    </row>
    <row r="17" spans="2:5" x14ac:dyDescent="0.25">
      <c r="B17" s="155" t="s">
        <v>156</v>
      </c>
      <c r="C17" s="100" t="s">
        <v>157</v>
      </c>
      <c r="D17" s="151">
        <v>4887.2749999999996</v>
      </c>
      <c r="E17" s="160">
        <f>'ASO-01'!$D$84</f>
        <v>2.1799999999999997</v>
      </c>
    </row>
    <row r="18" spans="2:5" x14ac:dyDescent="0.25">
      <c r="B18" s="155" t="s">
        <v>158</v>
      </c>
      <c r="C18" s="100" t="s">
        <v>159</v>
      </c>
      <c r="D18" s="151">
        <v>6589.7855410000002</v>
      </c>
      <c r="E18" s="160">
        <f>'ASO-02'!$D$84</f>
        <v>2.11</v>
      </c>
    </row>
    <row r="19" spans="2:5" x14ac:dyDescent="0.25">
      <c r="B19" s="155" t="s">
        <v>160</v>
      </c>
      <c r="C19" s="100" t="s">
        <v>161</v>
      </c>
      <c r="D19" s="151">
        <v>10109.23</v>
      </c>
      <c r="E19" s="160">
        <f>'ASO-03'!$D$84</f>
        <v>2.0299999999999998</v>
      </c>
    </row>
    <row r="20" spans="2:5" x14ac:dyDescent="0.25">
      <c r="B20" s="155" t="s">
        <v>162</v>
      </c>
      <c r="C20" s="100" t="s">
        <v>163</v>
      </c>
      <c r="D20" s="151">
        <v>4561.456666666666</v>
      </c>
      <c r="E20" s="160">
        <f>'ARED-01'!$D$84</f>
        <v>2.1999999999999997</v>
      </c>
    </row>
    <row r="21" spans="2:5" x14ac:dyDescent="0.25">
      <c r="B21" s="155" t="s">
        <v>164</v>
      </c>
      <c r="C21" s="100" t="s">
        <v>165</v>
      </c>
      <c r="D21" s="151">
        <v>7597.6645423888885</v>
      </c>
      <c r="E21" s="160">
        <f>'ARED-02'!$D$84</f>
        <v>2.0799999999999996</v>
      </c>
    </row>
    <row r="22" spans="2:5" x14ac:dyDescent="0.25">
      <c r="B22" s="155" t="s">
        <v>166</v>
      </c>
      <c r="C22" s="100" t="s">
        <v>167</v>
      </c>
      <c r="D22" s="151">
        <v>10750</v>
      </c>
      <c r="E22" s="160">
        <f>'ARED-03'!D84</f>
        <v>2.0299999999999998</v>
      </c>
    </row>
    <row r="23" spans="2:5" x14ac:dyDescent="0.25">
      <c r="B23" s="155" t="s">
        <v>168</v>
      </c>
      <c r="C23" s="100" t="s">
        <v>169</v>
      </c>
      <c r="D23" s="151">
        <v>2391.375</v>
      </c>
      <c r="E23" s="160">
        <f>'TECRED-01'!D84</f>
        <v>2.5199999999999996</v>
      </c>
    </row>
    <row r="24" spans="2:5" x14ac:dyDescent="0.25">
      <c r="B24" s="155" t="s">
        <v>170</v>
      </c>
      <c r="C24" s="100" t="s">
        <v>171</v>
      </c>
      <c r="D24" s="151">
        <v>2758.73</v>
      </c>
      <c r="E24" s="160">
        <f>'TECRED-02'!$D$84</f>
        <v>2.42</v>
      </c>
    </row>
    <row r="25" spans="2:5" x14ac:dyDescent="0.25">
      <c r="B25" s="155" t="s">
        <v>172</v>
      </c>
      <c r="C25" s="100" t="s">
        <v>173</v>
      </c>
      <c r="D25" s="151">
        <v>4043.3557864999998</v>
      </c>
      <c r="E25" s="160">
        <f>'TECRED-03'!$D$84</f>
        <v>2.2399999999999998</v>
      </c>
    </row>
    <row r="26" spans="2:5" x14ac:dyDescent="0.25">
      <c r="B26" s="155" t="s">
        <v>174</v>
      </c>
      <c r="C26" s="100" t="s">
        <v>175</v>
      </c>
      <c r="D26" s="151">
        <v>5497.5361679999996</v>
      </c>
      <c r="E26" s="160">
        <f>'DESTEC-01'!$D$84</f>
        <v>2.15</v>
      </c>
    </row>
    <row r="27" spans="2:5" x14ac:dyDescent="0.25">
      <c r="B27" s="155" t="s">
        <v>176</v>
      </c>
      <c r="C27" s="100" t="s">
        <v>177</v>
      </c>
      <c r="D27" s="151">
        <v>11349.538888888888</v>
      </c>
      <c r="E27" s="160">
        <f>'DESTEC-02'!$D$84</f>
        <v>2.0199999999999996</v>
      </c>
    </row>
    <row r="28" spans="2:5" x14ac:dyDescent="0.25">
      <c r="B28" s="155" t="s">
        <v>178</v>
      </c>
      <c r="C28" s="100" t="s">
        <v>179</v>
      </c>
      <c r="D28" s="151">
        <v>16288.888888888889</v>
      </c>
      <c r="E28" s="160">
        <f>'DESTEC-03'!$D$84</f>
        <v>1.99</v>
      </c>
    </row>
    <row r="29" spans="2:5" x14ac:dyDescent="0.25">
      <c r="B29" s="155" t="s">
        <v>180</v>
      </c>
      <c r="C29" s="100" t="s">
        <v>181</v>
      </c>
      <c r="D29" s="151">
        <v>6066.666666666667</v>
      </c>
      <c r="E29" s="160">
        <f>'ASISA-01'!$D$84</f>
        <v>2.1199999999999997</v>
      </c>
    </row>
    <row r="30" spans="2:5" x14ac:dyDescent="0.25">
      <c r="B30" s="155" t="s">
        <v>182</v>
      </c>
      <c r="C30" s="100" t="s">
        <v>183</v>
      </c>
      <c r="D30" s="151">
        <v>9008.2252800000006</v>
      </c>
      <c r="E30" s="160">
        <f>'ASISA-02'!$D$84</f>
        <v>2.0499999999999998</v>
      </c>
    </row>
    <row r="31" spans="2:5" x14ac:dyDescent="0.25">
      <c r="B31" s="155" t="s">
        <v>184</v>
      </c>
      <c r="C31" s="100" t="s">
        <v>185</v>
      </c>
      <c r="D31" s="151">
        <v>12777.777777777777</v>
      </c>
      <c r="E31" s="160">
        <f>'ASISA-03'!$D$84</f>
        <v>2.0099999999999998</v>
      </c>
    </row>
    <row r="32" spans="2:5" x14ac:dyDescent="0.25">
      <c r="B32" s="155" t="s">
        <v>186</v>
      </c>
      <c r="C32" s="100" t="s">
        <v>187</v>
      </c>
      <c r="D32" s="151">
        <v>7168.003333333334</v>
      </c>
      <c r="E32" s="160">
        <f>'ASEG-01'!$D$84</f>
        <v>2.09</v>
      </c>
    </row>
    <row r="33" spans="2:5" x14ac:dyDescent="0.25">
      <c r="B33" s="155" t="s">
        <v>188</v>
      </c>
      <c r="C33" s="100" t="s">
        <v>189</v>
      </c>
      <c r="D33" s="151">
        <v>9997.4783333333326</v>
      </c>
      <c r="E33" s="160">
        <f>'ASEG-02'!$D$84</f>
        <v>2.0399999999999996</v>
      </c>
    </row>
    <row r="34" spans="2:5" x14ac:dyDescent="0.25">
      <c r="B34" s="155" t="s">
        <v>190</v>
      </c>
      <c r="C34" s="100" t="s">
        <v>191</v>
      </c>
      <c r="D34" s="151">
        <v>15586.666666666668</v>
      </c>
      <c r="E34" s="160">
        <f>'ASEG-03'!$D$84</f>
        <v>1.99</v>
      </c>
    </row>
    <row r="35" spans="2:5" x14ac:dyDescent="0.25">
      <c r="B35" s="155" t="s">
        <v>192</v>
      </c>
      <c r="C35" s="100" t="s">
        <v>193</v>
      </c>
      <c r="D35" s="151">
        <v>22945.833333333336</v>
      </c>
      <c r="E35" s="160">
        <f>GERSEG!$D$84</f>
        <v>1.97</v>
      </c>
    </row>
    <row r="36" spans="2:5" x14ac:dyDescent="0.25">
      <c r="B36" s="155" t="s">
        <v>194</v>
      </c>
      <c r="C36" s="100" t="s">
        <v>195</v>
      </c>
      <c r="D36" s="151">
        <v>13458.333333333334</v>
      </c>
      <c r="E36" s="160">
        <f>'CLOUD-01'!D84</f>
        <v>2.0099999999999998</v>
      </c>
    </row>
    <row r="37" spans="2:5" x14ac:dyDescent="0.25">
      <c r="B37" s="155" t="s">
        <v>196</v>
      </c>
      <c r="C37" s="100" t="s">
        <v>197</v>
      </c>
      <c r="D37" s="151">
        <v>17476.533570166663</v>
      </c>
      <c r="E37" s="160">
        <f>'CLOUD-02'!D84</f>
        <v>1.99</v>
      </c>
    </row>
    <row r="38" spans="2:5" x14ac:dyDescent="0.25">
      <c r="B38" s="155" t="s">
        <v>205</v>
      </c>
      <c r="C38" s="100" t="s">
        <v>206</v>
      </c>
      <c r="D38" s="151">
        <v>13458.333333333334</v>
      </c>
      <c r="E38" s="160">
        <f>E36</f>
        <v>2.0099999999999998</v>
      </c>
    </row>
    <row r="39" spans="2:5" x14ac:dyDescent="0.25">
      <c r="B39" s="155" t="s">
        <v>207</v>
      </c>
      <c r="C39" s="100" t="s">
        <v>208</v>
      </c>
      <c r="D39" s="151">
        <v>17476.533570166663</v>
      </c>
      <c r="E39" s="160">
        <f>E37</f>
        <v>1.99</v>
      </c>
    </row>
    <row r="40" spans="2:5" x14ac:dyDescent="0.25">
      <c r="B40" s="155" t="s">
        <v>209</v>
      </c>
      <c r="C40" s="100" t="s">
        <v>210</v>
      </c>
      <c r="D40" s="151">
        <v>7168.003333333334</v>
      </c>
      <c r="E40" s="160">
        <f>E32</f>
        <v>2.09</v>
      </c>
    </row>
    <row r="41" spans="2:5" x14ac:dyDescent="0.25">
      <c r="B41" s="155" t="s">
        <v>211</v>
      </c>
      <c r="C41" s="100" t="s">
        <v>212</v>
      </c>
      <c r="D41" s="151">
        <v>9997.4783333333326</v>
      </c>
      <c r="E41" s="160">
        <f>E33</f>
        <v>2.0399999999999996</v>
      </c>
    </row>
    <row r="42" spans="2:5" x14ac:dyDescent="0.25">
      <c r="B42" s="155" t="s">
        <v>213</v>
      </c>
      <c r="C42" s="100" t="s">
        <v>214</v>
      </c>
      <c r="D42" s="151">
        <v>15586.666666666668</v>
      </c>
      <c r="E42" s="160">
        <f>E34</f>
        <v>1.99</v>
      </c>
    </row>
    <row r="43" spans="2:5" x14ac:dyDescent="0.25">
      <c r="B43" s="155" t="s">
        <v>215</v>
      </c>
      <c r="C43" s="100" t="s">
        <v>216</v>
      </c>
      <c r="D43" s="151">
        <v>6066.666666666667</v>
      </c>
      <c r="E43" s="160">
        <f t="shared" ref="E43:E48" si="0">E29</f>
        <v>2.1199999999999997</v>
      </c>
    </row>
    <row r="44" spans="2:5" x14ac:dyDescent="0.25">
      <c r="B44" s="155" t="s">
        <v>217</v>
      </c>
      <c r="C44" s="100" t="s">
        <v>218</v>
      </c>
      <c r="D44" s="151">
        <v>9008.2252800000006</v>
      </c>
      <c r="E44" s="160">
        <f t="shared" si="0"/>
        <v>2.0499999999999998</v>
      </c>
    </row>
    <row r="45" spans="2:5" x14ac:dyDescent="0.25">
      <c r="B45" s="155" t="s">
        <v>219</v>
      </c>
      <c r="C45" s="100" t="s">
        <v>220</v>
      </c>
      <c r="D45" s="151">
        <v>12777.777777777777</v>
      </c>
      <c r="E45" s="160">
        <f t="shared" si="0"/>
        <v>2.0099999999999998</v>
      </c>
    </row>
    <row r="46" spans="2:5" x14ac:dyDescent="0.25">
      <c r="B46" s="155" t="s">
        <v>221</v>
      </c>
      <c r="C46" s="100" t="s">
        <v>222</v>
      </c>
      <c r="D46" s="151">
        <v>7168.003333333334</v>
      </c>
      <c r="E46" s="160">
        <f t="shared" si="0"/>
        <v>2.09</v>
      </c>
    </row>
    <row r="47" spans="2:5" x14ac:dyDescent="0.25">
      <c r="B47" s="155" t="s">
        <v>223</v>
      </c>
      <c r="C47" s="100" t="s">
        <v>224</v>
      </c>
      <c r="D47" s="151">
        <v>9997.4783333333326</v>
      </c>
      <c r="E47" s="160">
        <f t="shared" si="0"/>
        <v>2.0399999999999996</v>
      </c>
    </row>
    <row r="48" spans="2:5" ht="15.75" thickBot="1" x14ac:dyDescent="0.3">
      <c r="B48" s="156" t="s">
        <v>225</v>
      </c>
      <c r="C48" s="157" t="s">
        <v>226</v>
      </c>
      <c r="D48" s="158">
        <v>15586.666666666668</v>
      </c>
      <c r="E48" s="161">
        <f t="shared" si="0"/>
        <v>1.99</v>
      </c>
    </row>
    <row r="49" x14ac:dyDescent="0.25"/>
  </sheetData>
  <pageMargins left="0.511811024" right="0.511811024" top="0.78740157499999996" bottom="0.78740157499999996" header="0.31496062000000002" footer="0.3149606200000000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FCB869-C55D-4736-AB23-C2A9293E9103}">
  <sheetPr codeName="Planilha10"/>
  <dimension ref="A1:D86"/>
  <sheetViews>
    <sheetView zoomScaleNormal="100" workbookViewId="0">
      <selection activeCell="C71" sqref="C71"/>
    </sheetView>
  </sheetViews>
  <sheetFormatPr defaultColWidth="0" defaultRowHeight="12" zeroHeight="1" x14ac:dyDescent="0.2"/>
  <cols>
    <col min="1" max="1" width="5.85546875" style="132" customWidth="1"/>
    <col min="2" max="2" width="83.28515625" style="132" customWidth="1"/>
    <col min="3" max="3" width="12.42578125" style="132" customWidth="1"/>
    <col min="4" max="4" width="15.42578125" style="132" customWidth="1"/>
    <col min="5" max="5" width="9.140625" style="132" hidden="1" customWidth="1"/>
    <col min="6" max="16384" width="9.140625" style="132" hidden="1"/>
  </cols>
  <sheetData>
    <row r="1" spans="1:4" ht="12.75" thickBot="1" x14ac:dyDescent="0.25">
      <c r="A1" s="192" t="str">
        <f>PERFIS!C10</f>
        <v>Analista de suporte computacional Júnior</v>
      </c>
      <c r="B1" s="193"/>
      <c r="C1" s="193"/>
      <c r="D1" s="194"/>
    </row>
    <row r="2" spans="1:4" x14ac:dyDescent="0.2">
      <c r="A2" s="135"/>
      <c r="B2" s="135"/>
      <c r="C2" s="135"/>
      <c r="D2" s="135"/>
    </row>
    <row r="3" spans="1:4" x14ac:dyDescent="0.2">
      <c r="A3" s="217" t="s">
        <v>33</v>
      </c>
      <c r="B3" s="218"/>
      <c r="C3" s="218"/>
      <c r="D3" s="219"/>
    </row>
    <row r="4" spans="1:4" x14ac:dyDescent="0.2">
      <c r="A4" s="204" t="s">
        <v>34</v>
      </c>
      <c r="B4" s="205"/>
      <c r="C4" s="205"/>
      <c r="D4" s="206"/>
    </row>
    <row r="5" spans="1:4" x14ac:dyDescent="0.2">
      <c r="A5" s="1">
        <v>1</v>
      </c>
      <c r="B5" s="2" t="s">
        <v>55</v>
      </c>
      <c r="C5" s="3"/>
      <c r="D5" s="1" t="s">
        <v>1</v>
      </c>
    </row>
    <row r="6" spans="1:4" x14ac:dyDescent="0.2">
      <c r="A6" s="4" t="s">
        <v>2</v>
      </c>
      <c r="B6" s="5" t="s">
        <v>56</v>
      </c>
      <c r="C6" s="6">
        <v>1</v>
      </c>
      <c r="D6" s="7">
        <f>_xlfn.XLOOKUP(A1,PERFIS!C3:C37,PERFIS!D3:D37)</f>
        <v>3890.7664868333331</v>
      </c>
    </row>
    <row r="7" spans="1:4" x14ac:dyDescent="0.2">
      <c r="A7" s="9" t="s">
        <v>35</v>
      </c>
      <c r="B7" s="10"/>
      <c r="C7" s="11"/>
      <c r="D7" s="12">
        <f>SUM(D6)</f>
        <v>3890.7664868333331</v>
      </c>
    </row>
    <row r="8" spans="1:4" x14ac:dyDescent="0.2">
      <c r="A8" s="13"/>
      <c r="B8" s="14"/>
      <c r="C8" s="15"/>
      <c r="D8" s="16"/>
    </row>
    <row r="9" spans="1:4" x14ac:dyDescent="0.2">
      <c r="A9" s="204" t="s">
        <v>36</v>
      </c>
      <c r="B9" s="205"/>
      <c r="C9" s="205"/>
      <c r="D9" s="206"/>
    </row>
    <row r="10" spans="1:4" x14ac:dyDescent="0.2">
      <c r="A10" s="220" t="s">
        <v>125</v>
      </c>
      <c r="B10" s="221"/>
      <c r="C10" s="221"/>
      <c r="D10" s="222"/>
    </row>
    <row r="11" spans="1:4" x14ac:dyDescent="0.2">
      <c r="A11" s="17" t="s">
        <v>9</v>
      </c>
      <c r="B11" s="2" t="s">
        <v>55</v>
      </c>
      <c r="C11" s="18" t="s">
        <v>0</v>
      </c>
      <c r="D11" s="17" t="s">
        <v>1</v>
      </c>
    </row>
    <row r="12" spans="1:4" x14ac:dyDescent="0.2">
      <c r="A12" s="19" t="s">
        <v>2</v>
      </c>
      <c r="B12" s="20" t="s">
        <v>57</v>
      </c>
      <c r="C12" s="21">
        <f>COMPOSICAO!D3</f>
        <v>8.3333333333333329E-2</v>
      </c>
      <c r="D12" s="22">
        <f>C12*$D$7</f>
        <v>324.23054056944443</v>
      </c>
    </row>
    <row r="13" spans="1:4" x14ac:dyDescent="0.2">
      <c r="A13" s="19" t="s">
        <v>3</v>
      </c>
      <c r="B13" s="20" t="s">
        <v>120</v>
      </c>
      <c r="C13" s="21">
        <f>COMPOSICAO!D4</f>
        <v>7.7777777777777779E-2</v>
      </c>
      <c r="D13" s="22">
        <f>C13*$D$7</f>
        <v>302.61517119814812</v>
      </c>
    </row>
    <row r="14" spans="1:4" x14ac:dyDescent="0.2">
      <c r="A14" s="198" t="s">
        <v>126</v>
      </c>
      <c r="B14" s="199"/>
      <c r="C14" s="23">
        <f>SUM(C12:C13)</f>
        <v>0.16111111111111109</v>
      </c>
      <c r="D14" s="12">
        <f>SUM(D12:D13)</f>
        <v>626.84571176759255</v>
      </c>
    </row>
    <row r="15" spans="1:4" x14ac:dyDescent="0.2">
      <c r="A15" s="13"/>
      <c r="B15" s="14"/>
      <c r="C15" s="24"/>
      <c r="D15" s="16"/>
    </row>
    <row r="16" spans="1:4" x14ac:dyDescent="0.2">
      <c r="A16" s="211" t="s">
        <v>38</v>
      </c>
      <c r="B16" s="212"/>
      <c r="C16" s="212"/>
      <c r="D16" s="213"/>
    </row>
    <row r="17" spans="1:4" x14ac:dyDescent="0.2">
      <c r="A17" s="17" t="s">
        <v>10</v>
      </c>
      <c r="B17" s="2" t="s">
        <v>55</v>
      </c>
      <c r="C17" s="25" t="s">
        <v>0</v>
      </c>
      <c r="D17" s="17" t="s">
        <v>1</v>
      </c>
    </row>
    <row r="18" spans="1:4" x14ac:dyDescent="0.2">
      <c r="A18" s="19" t="s">
        <v>2</v>
      </c>
      <c r="B18" s="61" t="s">
        <v>58</v>
      </c>
      <c r="C18" s="21">
        <f>COMPOSICAO!D9</f>
        <v>0.1</v>
      </c>
      <c r="D18" s="22">
        <f>C18*($D$7+$D$13)</f>
        <v>419.33816580314817</v>
      </c>
    </row>
    <row r="19" spans="1:4" x14ac:dyDescent="0.2">
      <c r="A19" s="19" t="s">
        <v>3</v>
      </c>
      <c r="B19" s="62" t="s">
        <v>11</v>
      </c>
      <c r="C19" s="21">
        <f>COMPOSICAO!D10</f>
        <v>2.5000000000000001E-2</v>
      </c>
      <c r="D19" s="22">
        <f t="shared" ref="D19:D24" si="0">C19*($D$7+$D$14)</f>
        <v>112.94030496502315</v>
      </c>
    </row>
    <row r="20" spans="1:4" x14ac:dyDescent="0.2">
      <c r="A20" s="19" t="s">
        <v>4</v>
      </c>
      <c r="B20" s="62" t="s">
        <v>12</v>
      </c>
      <c r="C20" s="21">
        <f>COMPOSICAO!D11</f>
        <v>0.03</v>
      </c>
      <c r="D20" s="22">
        <f t="shared" si="0"/>
        <v>135.52836595802776</v>
      </c>
    </row>
    <row r="21" spans="1:4" x14ac:dyDescent="0.2">
      <c r="A21" s="19" t="s">
        <v>5</v>
      </c>
      <c r="B21" s="62" t="s">
        <v>13</v>
      </c>
      <c r="C21" s="21">
        <f>COMPOSICAO!D12</f>
        <v>1.4999999999999999E-2</v>
      </c>
      <c r="D21" s="22">
        <f t="shared" si="0"/>
        <v>67.764182979013881</v>
      </c>
    </row>
    <row r="22" spans="1:4" x14ac:dyDescent="0.2">
      <c r="A22" s="19" t="s">
        <v>6</v>
      </c>
      <c r="B22" s="62" t="s">
        <v>14</v>
      </c>
      <c r="C22" s="21">
        <f>COMPOSICAO!D13</f>
        <v>0.01</v>
      </c>
      <c r="D22" s="22">
        <f t="shared" si="0"/>
        <v>45.176121986009257</v>
      </c>
    </row>
    <row r="23" spans="1:4" x14ac:dyDescent="0.2">
      <c r="A23" s="19" t="s">
        <v>7</v>
      </c>
      <c r="B23" s="20" t="s">
        <v>15</v>
      </c>
      <c r="C23" s="21">
        <f>COMPOSICAO!D14</f>
        <v>6.0000000000000001E-3</v>
      </c>
      <c r="D23" s="22">
        <f t="shared" si="0"/>
        <v>27.105673191605554</v>
      </c>
    </row>
    <row r="24" spans="1:4" x14ac:dyDescent="0.2">
      <c r="A24" s="19" t="s">
        <v>8</v>
      </c>
      <c r="B24" s="62" t="s">
        <v>16</v>
      </c>
      <c r="C24" s="21">
        <f>COMPOSICAO!D15</f>
        <v>2E-3</v>
      </c>
      <c r="D24" s="22">
        <f t="shared" si="0"/>
        <v>9.0352243972018513</v>
      </c>
    </row>
    <row r="25" spans="1:4" x14ac:dyDescent="0.2">
      <c r="A25" s="19" t="s">
        <v>17</v>
      </c>
      <c r="B25" s="61" t="s">
        <v>18</v>
      </c>
      <c r="C25" s="21">
        <f>COMPOSICAO!D16</f>
        <v>0.08</v>
      </c>
      <c r="D25" s="22">
        <f>C25*($D$7+$D$14)</f>
        <v>361.40897588807405</v>
      </c>
    </row>
    <row r="26" spans="1:4" x14ac:dyDescent="0.2">
      <c r="A26" s="209" t="s">
        <v>39</v>
      </c>
      <c r="B26" s="210"/>
      <c r="C26" s="27">
        <f>SUM(C18:C25)</f>
        <v>0.26800000000000002</v>
      </c>
      <c r="D26" s="28">
        <f>SUM(D18:D25)</f>
        <v>1178.2970151681036</v>
      </c>
    </row>
    <row r="27" spans="1:4" x14ac:dyDescent="0.2">
      <c r="A27" s="13"/>
      <c r="B27" s="14"/>
      <c r="C27" s="29"/>
      <c r="D27" s="16"/>
    </row>
    <row r="28" spans="1:4" x14ac:dyDescent="0.2">
      <c r="A28" s="211" t="s">
        <v>40</v>
      </c>
      <c r="B28" s="212"/>
      <c r="C28" s="212"/>
      <c r="D28" s="213"/>
    </row>
    <row r="29" spans="1:4" x14ac:dyDescent="0.2">
      <c r="A29" s="17" t="s">
        <v>19</v>
      </c>
      <c r="B29" s="211" t="s">
        <v>55</v>
      </c>
      <c r="C29" s="213"/>
      <c r="D29" s="17" t="s">
        <v>1</v>
      </c>
    </row>
    <row r="30" spans="1:4" x14ac:dyDescent="0.2">
      <c r="A30" s="195" t="s">
        <v>2</v>
      </c>
      <c r="B30" s="30" t="s">
        <v>59</v>
      </c>
      <c r="C30" s="31"/>
      <c r="D30" s="7">
        <f>COMPOSICAO!D20*2*22</f>
        <v>242</v>
      </c>
    </row>
    <row r="31" spans="1:4" x14ac:dyDescent="0.2">
      <c r="A31" s="196"/>
      <c r="B31" s="30" t="s">
        <v>20</v>
      </c>
      <c r="C31" s="31"/>
      <c r="D31" s="7">
        <f>D6*COMPOSICAO!D21</f>
        <v>233.44598920999999</v>
      </c>
    </row>
    <row r="32" spans="1:4" x14ac:dyDescent="0.2">
      <c r="A32" s="197"/>
      <c r="B32" s="106" t="s">
        <v>21</v>
      </c>
      <c r="C32" s="107"/>
      <c r="D32" s="39">
        <f>IF(D30-D31&gt;0,D30-D31,0)</f>
        <v>8.5540107900000066</v>
      </c>
    </row>
    <row r="33" spans="1:4" x14ac:dyDescent="0.2">
      <c r="A33" s="195" t="s">
        <v>3</v>
      </c>
      <c r="B33" s="30" t="s">
        <v>60</v>
      </c>
      <c r="D33" s="7">
        <f>COMPOSICAO!D23*22</f>
        <v>858</v>
      </c>
    </row>
    <row r="34" spans="1:4" x14ac:dyDescent="0.2">
      <c r="A34" s="196"/>
      <c r="B34" s="30" t="s">
        <v>116</v>
      </c>
      <c r="C34" s="129" cm="1">
        <f t="array" ref="C34">_xlfn.IFS(D6&lt;2407,COMPOSICAO!D25,D6&lt;4073.39,COMPOSICAO!D26,D6&lt;5924.92,COMPOSICAO!D27,D6&lt;7406.17,COMPOSICAO!D28,D6&lt;9072.58,COMPOSICAO!D29,D6&gt;9072.59,COMPOSICAO!D30)</f>
        <v>3.7499999999999999E-2</v>
      </c>
      <c r="D34" s="7">
        <f>D33*C34</f>
        <v>32.174999999999997</v>
      </c>
    </row>
    <row r="35" spans="1:4" x14ac:dyDescent="0.2">
      <c r="A35" s="197"/>
      <c r="B35" s="106" t="s">
        <v>117</v>
      </c>
      <c r="C35" s="108"/>
      <c r="D35" s="39">
        <f>D33-D34</f>
        <v>825.82500000000005</v>
      </c>
    </row>
    <row r="36" spans="1:4" x14ac:dyDescent="0.2">
      <c r="A36" s="4" t="s">
        <v>4</v>
      </c>
      <c r="B36" s="30" t="s">
        <v>102</v>
      </c>
      <c r="C36" s="31"/>
      <c r="D36" s="165">
        <f>COMPOSICAO!D31</f>
        <v>184.85</v>
      </c>
    </row>
    <row r="37" spans="1:4" x14ac:dyDescent="0.2">
      <c r="A37" s="9" t="s">
        <v>41</v>
      </c>
      <c r="B37" s="10"/>
      <c r="C37" s="11"/>
      <c r="D37" s="12">
        <f>SUM(D32,D35,D36)</f>
        <v>1019.2290107900001</v>
      </c>
    </row>
    <row r="38" spans="1:4" x14ac:dyDescent="0.2">
      <c r="A38" s="13"/>
      <c r="B38" s="14"/>
      <c r="C38" s="15"/>
      <c r="D38" s="16"/>
    </row>
    <row r="39" spans="1:4" x14ac:dyDescent="0.2">
      <c r="A39" s="17">
        <v>2</v>
      </c>
      <c r="B39" s="32" t="s">
        <v>61</v>
      </c>
      <c r="C39" s="33"/>
      <c r="D39" s="17" t="s">
        <v>1</v>
      </c>
    </row>
    <row r="40" spans="1:4" x14ac:dyDescent="0.2">
      <c r="A40" s="4" t="s">
        <v>9</v>
      </c>
      <c r="B40" s="30" t="s">
        <v>62</v>
      </c>
      <c r="C40" s="34"/>
      <c r="D40" s="8">
        <f>D14</f>
        <v>626.84571176759255</v>
      </c>
    </row>
    <row r="41" spans="1:4" x14ac:dyDescent="0.2">
      <c r="A41" s="4" t="s">
        <v>10</v>
      </c>
      <c r="B41" s="30" t="s">
        <v>63</v>
      </c>
      <c r="C41" s="34"/>
      <c r="D41" s="8">
        <f>D26</f>
        <v>1178.2970151681036</v>
      </c>
    </row>
    <row r="42" spans="1:4" x14ac:dyDescent="0.2">
      <c r="A42" s="4" t="s">
        <v>19</v>
      </c>
      <c r="B42" s="30" t="s">
        <v>64</v>
      </c>
      <c r="C42" s="34"/>
      <c r="D42" s="8">
        <f>D37</f>
        <v>1019.2290107900001</v>
      </c>
    </row>
    <row r="43" spans="1:4" x14ac:dyDescent="0.2">
      <c r="A43" s="198" t="s">
        <v>42</v>
      </c>
      <c r="B43" s="203"/>
      <c r="C43" s="35"/>
      <c r="D43" s="12">
        <f>SUM(D40:D42)</f>
        <v>2824.3717377256962</v>
      </c>
    </row>
    <row r="44" spans="1:4" x14ac:dyDescent="0.2">
      <c r="A44" s="13"/>
      <c r="B44" s="14"/>
      <c r="C44" s="15"/>
      <c r="D44" s="16"/>
    </row>
    <row r="45" spans="1:4" x14ac:dyDescent="0.2">
      <c r="A45" s="204" t="s">
        <v>43</v>
      </c>
      <c r="B45" s="205"/>
      <c r="C45" s="205"/>
      <c r="D45" s="206"/>
    </row>
    <row r="46" spans="1:4" x14ac:dyDescent="0.2">
      <c r="A46" s="17">
        <v>3</v>
      </c>
      <c r="B46" s="2" t="s">
        <v>55</v>
      </c>
      <c r="C46" s="36" t="s">
        <v>0</v>
      </c>
      <c r="D46" s="17" t="s">
        <v>1</v>
      </c>
    </row>
    <row r="47" spans="1:4" x14ac:dyDescent="0.2">
      <c r="A47" s="4" t="s">
        <v>2</v>
      </c>
      <c r="B47" s="30" t="s">
        <v>22</v>
      </c>
      <c r="C47" s="37">
        <f>COMPOSICAO!D34</f>
        <v>4.1666666666666666E-3</v>
      </c>
      <c r="D47" s="22">
        <f>C47*$D$7</f>
        <v>16.211527028472222</v>
      </c>
    </row>
    <row r="48" spans="1:4" x14ac:dyDescent="0.2">
      <c r="A48" s="4" t="s">
        <v>3</v>
      </c>
      <c r="B48" s="30" t="s">
        <v>65</v>
      </c>
      <c r="C48" s="37">
        <f>COMPOSICAO!D35</f>
        <v>3.3333333333333332E-4</v>
      </c>
      <c r="D48" s="22">
        <f>C48*$D$7</f>
        <v>1.2969221622777776</v>
      </c>
    </row>
    <row r="49" spans="1:4" x14ac:dyDescent="0.2">
      <c r="A49" s="19" t="s">
        <v>4</v>
      </c>
      <c r="B49" s="20" t="s">
        <v>66</v>
      </c>
      <c r="C49" s="37">
        <f>COMPOSICAO!D36</f>
        <v>3.4399999999999993E-2</v>
      </c>
      <c r="D49" s="22">
        <f t="shared" ref="D49:D52" si="1">C49*$D$7</f>
        <v>133.84236714706662</v>
      </c>
    </row>
    <row r="50" spans="1:4" x14ac:dyDescent="0.2">
      <c r="A50" s="4" t="s">
        <v>5</v>
      </c>
      <c r="B50" s="30" t="s">
        <v>67</v>
      </c>
      <c r="C50" s="37">
        <f>COMPOSICAO!D37</f>
        <v>1.2444444444444444E-2</v>
      </c>
      <c r="D50" s="22">
        <f t="shared" si="1"/>
        <v>48.418427391703702</v>
      </c>
    </row>
    <row r="51" spans="1:4" x14ac:dyDescent="0.2">
      <c r="A51" s="4" t="s">
        <v>6</v>
      </c>
      <c r="B51" s="30" t="s">
        <v>68</v>
      </c>
      <c r="C51" s="37">
        <f>COMPOSICAO!D38</f>
        <v>4.5631999999999999E-3</v>
      </c>
      <c r="D51" s="22">
        <f t="shared" si="1"/>
        <v>17.754345632717865</v>
      </c>
    </row>
    <row r="52" spans="1:4" x14ac:dyDescent="0.2">
      <c r="A52" s="4" t="s">
        <v>7</v>
      </c>
      <c r="B52" s="30" t="s">
        <v>69</v>
      </c>
      <c r="C52" s="37">
        <f>COMPOSICAO!D39</f>
        <v>3.9680000000000005E-4</v>
      </c>
      <c r="D52" s="22">
        <f t="shared" si="1"/>
        <v>1.5438561419754668</v>
      </c>
    </row>
    <row r="53" spans="1:4" x14ac:dyDescent="0.2">
      <c r="A53" s="207" t="s">
        <v>44</v>
      </c>
      <c r="B53" s="208"/>
      <c r="C53" s="38">
        <f>SUM(C47:C52)</f>
        <v>5.6304444444444435E-2</v>
      </c>
      <c r="D53" s="39">
        <f>SUM(D47:D52)</f>
        <v>219.06744550421365</v>
      </c>
    </row>
    <row r="54" spans="1:4" x14ac:dyDescent="0.2">
      <c r="A54" s="13"/>
      <c r="B54" s="14"/>
      <c r="C54" s="40"/>
      <c r="D54" s="16"/>
    </row>
    <row r="55" spans="1:4" x14ac:dyDescent="0.2">
      <c r="A55" s="204" t="s">
        <v>45</v>
      </c>
      <c r="B55" s="205"/>
      <c r="C55" s="205"/>
      <c r="D55" s="206"/>
    </row>
    <row r="56" spans="1:4" x14ac:dyDescent="0.2">
      <c r="A56" s="17">
        <v>4</v>
      </c>
      <c r="B56" s="2" t="s">
        <v>55</v>
      </c>
      <c r="C56" s="36" t="s">
        <v>0</v>
      </c>
      <c r="D56" s="17" t="s">
        <v>1</v>
      </c>
    </row>
    <row r="57" spans="1:4" x14ac:dyDescent="0.2">
      <c r="A57" s="207" t="s">
        <v>46</v>
      </c>
      <c r="B57" s="208"/>
      <c r="C57" s="41">
        <v>0</v>
      </c>
      <c r="D57" s="42">
        <v>0</v>
      </c>
    </row>
    <row r="58" spans="1:4" x14ac:dyDescent="0.2">
      <c r="A58" s="13"/>
      <c r="B58" s="14"/>
      <c r="C58" s="24"/>
      <c r="D58" s="16"/>
    </row>
    <row r="59" spans="1:4" x14ac:dyDescent="0.2">
      <c r="A59" s="204" t="s">
        <v>47</v>
      </c>
      <c r="B59" s="205"/>
      <c r="C59" s="205"/>
      <c r="D59" s="206"/>
    </row>
    <row r="60" spans="1:4" x14ac:dyDescent="0.2">
      <c r="A60" s="17">
        <v>5</v>
      </c>
      <c r="B60" s="43" t="s">
        <v>55</v>
      </c>
      <c r="C60" s="44"/>
      <c r="D60" s="45" t="s">
        <v>1</v>
      </c>
    </row>
    <row r="61" spans="1:4" x14ac:dyDescent="0.2">
      <c r="A61" s="9" t="s">
        <v>48</v>
      </c>
      <c r="B61" s="10"/>
      <c r="C61" s="47"/>
      <c r="D61" s="48">
        <v>0</v>
      </c>
    </row>
    <row r="62" spans="1:4" x14ac:dyDescent="0.2">
      <c r="A62" s="13"/>
      <c r="B62" s="14"/>
      <c r="C62" s="49"/>
      <c r="D62" s="16"/>
    </row>
    <row r="63" spans="1:4" x14ac:dyDescent="0.2">
      <c r="A63" s="204" t="s">
        <v>49</v>
      </c>
      <c r="B63" s="205"/>
      <c r="C63" s="205"/>
      <c r="D63" s="206"/>
    </row>
    <row r="64" spans="1:4" x14ac:dyDescent="0.2">
      <c r="A64" s="17">
        <v>6</v>
      </c>
      <c r="B64" s="2" t="s">
        <v>55</v>
      </c>
      <c r="C64" s="50" t="s">
        <v>0</v>
      </c>
      <c r="D64" s="17" t="s">
        <v>1</v>
      </c>
    </row>
    <row r="65" spans="1:4" x14ac:dyDescent="0.2">
      <c r="A65" s="51" t="s">
        <v>2</v>
      </c>
      <c r="B65" s="52" t="s">
        <v>70</v>
      </c>
      <c r="C65" s="53">
        <f>COMPOSICAO!D44</f>
        <v>0.05</v>
      </c>
      <c r="D65" s="12">
        <f>C65*$D$81</f>
        <v>346.71028350316215</v>
      </c>
    </row>
    <row r="66" spans="1:4" x14ac:dyDescent="0.2">
      <c r="A66" s="51" t="s">
        <v>3</v>
      </c>
      <c r="B66" s="52" t="s">
        <v>71</v>
      </c>
      <c r="C66" s="53">
        <f>COMPOSICAO!D45</f>
        <v>0.1</v>
      </c>
      <c r="D66" s="12">
        <f>C66*($D$81+$D$65)</f>
        <v>728.09159535664048</v>
      </c>
    </row>
    <row r="67" spans="1:4" x14ac:dyDescent="0.2">
      <c r="A67" s="51" t="s">
        <v>4</v>
      </c>
      <c r="B67" s="52" t="s">
        <v>72</v>
      </c>
      <c r="C67" s="53">
        <f>COMPOSICAO!D46</f>
        <v>8.3499999999999991E-2</v>
      </c>
      <c r="D67" s="12">
        <f>((D65+D66+D81)/(1-C67))-(D65+D66+D81)</f>
        <v>729.68044771966743</v>
      </c>
    </row>
    <row r="68" spans="1:4" x14ac:dyDescent="0.2">
      <c r="A68" s="19" t="s">
        <v>23</v>
      </c>
      <c r="B68" s="54" t="s">
        <v>24</v>
      </c>
      <c r="C68" s="37">
        <f>COMPOSICAO!D47</f>
        <v>6.4999999999999997E-3</v>
      </c>
      <c r="D68" s="12">
        <f>C68*$D$83</f>
        <v>56.801471978177631</v>
      </c>
    </row>
    <row r="69" spans="1:4" x14ac:dyDescent="0.2">
      <c r="A69" s="19" t="s">
        <v>25</v>
      </c>
      <c r="B69" s="54" t="s">
        <v>26</v>
      </c>
      <c r="C69" s="37">
        <f>COMPOSICAO!D48</f>
        <v>0.03</v>
      </c>
      <c r="D69" s="12">
        <f t="shared" ref="D69:D71" si="2">C69*$D$83</f>
        <v>262.16063989928136</v>
      </c>
    </row>
    <row r="70" spans="1:4" x14ac:dyDescent="0.2">
      <c r="A70" s="4" t="s">
        <v>27</v>
      </c>
      <c r="B70" s="5" t="s">
        <v>28</v>
      </c>
      <c r="C70" s="37">
        <f>COMPOSICAO!D49</f>
        <v>0.02</v>
      </c>
      <c r="D70" s="12">
        <f t="shared" si="2"/>
        <v>174.77375993285426</v>
      </c>
    </row>
    <row r="71" spans="1:4" x14ac:dyDescent="0.2">
      <c r="A71" s="4" t="s">
        <v>29</v>
      </c>
      <c r="B71" s="131" t="s">
        <v>118</v>
      </c>
      <c r="C71" s="37">
        <f>COMPOSICAO!D50</f>
        <v>2.7E-2</v>
      </c>
      <c r="D71" s="12">
        <f t="shared" si="2"/>
        <v>235.94457590935326</v>
      </c>
    </row>
    <row r="72" spans="1:4" x14ac:dyDescent="0.2">
      <c r="A72" s="198" t="s">
        <v>50</v>
      </c>
      <c r="B72" s="199"/>
      <c r="C72" s="55">
        <f>SUM(C65:C67)</f>
        <v>0.23350000000000001</v>
      </c>
      <c r="D72" s="12">
        <f>SUM(D65:D67)</f>
        <v>1804.4823265794701</v>
      </c>
    </row>
    <row r="73" spans="1:4" x14ac:dyDescent="0.2">
      <c r="A73" s="13"/>
      <c r="B73" s="14"/>
      <c r="C73" s="15"/>
      <c r="D73" s="16"/>
    </row>
    <row r="74" spans="1:4" x14ac:dyDescent="0.2">
      <c r="A74" s="200" t="s">
        <v>51</v>
      </c>
      <c r="B74" s="201"/>
      <c r="C74" s="201"/>
      <c r="D74" s="202"/>
    </row>
    <row r="75" spans="1:4" x14ac:dyDescent="0.2">
      <c r="A75" s="26" t="s">
        <v>52</v>
      </c>
      <c r="B75" s="56"/>
      <c r="C75" s="57"/>
      <c r="D75" s="17" t="s">
        <v>1</v>
      </c>
    </row>
    <row r="76" spans="1:4" x14ac:dyDescent="0.2">
      <c r="A76" s="4">
        <v>1</v>
      </c>
      <c r="B76" s="46" t="s">
        <v>73</v>
      </c>
      <c r="C76" s="58"/>
      <c r="D76" s="8">
        <f>D7</f>
        <v>3890.7664868333331</v>
      </c>
    </row>
    <row r="77" spans="1:4" x14ac:dyDescent="0.2">
      <c r="A77" s="4">
        <v>2</v>
      </c>
      <c r="B77" s="46" t="s">
        <v>74</v>
      </c>
      <c r="C77" s="58"/>
      <c r="D77" s="8">
        <f>D43</f>
        <v>2824.3717377256962</v>
      </c>
    </row>
    <row r="78" spans="1:4" x14ac:dyDescent="0.2">
      <c r="A78" s="4">
        <v>3</v>
      </c>
      <c r="B78" s="46" t="s">
        <v>75</v>
      </c>
      <c r="C78" s="58"/>
      <c r="D78" s="8">
        <f>D53</f>
        <v>219.06744550421365</v>
      </c>
    </row>
    <row r="79" spans="1:4" x14ac:dyDescent="0.2">
      <c r="A79" s="4">
        <v>4</v>
      </c>
      <c r="B79" s="46" t="s">
        <v>76</v>
      </c>
      <c r="C79" s="58"/>
      <c r="D79" s="8">
        <v>0</v>
      </c>
    </row>
    <row r="80" spans="1:4" x14ac:dyDescent="0.2">
      <c r="A80" s="4">
        <v>5</v>
      </c>
      <c r="B80" s="46" t="s">
        <v>77</v>
      </c>
      <c r="C80" s="58"/>
      <c r="D80" s="8">
        <v>0</v>
      </c>
    </row>
    <row r="81" spans="1:4" x14ac:dyDescent="0.2">
      <c r="A81" s="59" t="s">
        <v>53</v>
      </c>
      <c r="B81" s="10"/>
      <c r="C81" s="11"/>
      <c r="D81" s="12">
        <f>SUM(D76:D80)</f>
        <v>6934.2056700632429</v>
      </c>
    </row>
    <row r="82" spans="1:4" x14ac:dyDescent="0.2">
      <c r="A82" s="4">
        <v>6</v>
      </c>
      <c r="B82" s="46" t="s">
        <v>78</v>
      </c>
      <c r="C82" s="58"/>
      <c r="D82" s="8">
        <f>D72</f>
        <v>1804.4823265794701</v>
      </c>
    </row>
    <row r="83" spans="1:4" x14ac:dyDescent="0.2">
      <c r="A83" s="198" t="s">
        <v>54</v>
      </c>
      <c r="B83" s="203"/>
      <c r="C83" s="199"/>
      <c r="D83" s="60">
        <f>SUM(D81:D82)</f>
        <v>8738.6879966427132</v>
      </c>
    </row>
    <row r="84" spans="1:4" x14ac:dyDescent="0.2">
      <c r="C84" s="133" t="s">
        <v>122</v>
      </c>
      <c r="D84" s="134">
        <f>ROUNDUP(D83/D76,2)</f>
        <v>2.25</v>
      </c>
    </row>
    <row r="85" spans="1:4" x14ac:dyDescent="0.2"/>
    <row r="86" spans="1:4" hidden="1" x14ac:dyDescent="0.2">
      <c r="D86" s="136"/>
    </row>
  </sheetData>
  <mergeCells count="22">
    <mergeCell ref="A33:A35"/>
    <mergeCell ref="A1:D1"/>
    <mergeCell ref="A3:D3"/>
    <mergeCell ref="A4:D4"/>
    <mergeCell ref="A9:D9"/>
    <mergeCell ref="A10:D10"/>
    <mergeCell ref="A14:B14"/>
    <mergeCell ref="A16:D16"/>
    <mergeCell ref="A26:B26"/>
    <mergeCell ref="A28:D28"/>
    <mergeCell ref="B29:C29"/>
    <mergeCell ref="A30:A32"/>
    <mergeCell ref="A63:D63"/>
    <mergeCell ref="A72:B72"/>
    <mergeCell ref="A74:D74"/>
    <mergeCell ref="A83:C83"/>
    <mergeCell ref="A43:B43"/>
    <mergeCell ref="A45:D45"/>
    <mergeCell ref="A53:B53"/>
    <mergeCell ref="A55:D55"/>
    <mergeCell ref="A57:B57"/>
    <mergeCell ref="A59:D59"/>
  </mergeCells>
  <conditionalFormatting sqref="B69">
    <cfRule type="expression" dxfId="27" priority="1">
      <formula>$D$81=0</formula>
    </cfRule>
  </conditionalFormatting>
  <pageMargins left="0.511811024" right="0.511811024" top="0.78740157499999996" bottom="0.78740157499999996" header="0.31496062000000002" footer="0.3149606200000000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9175FB-0891-4F69-BDCE-82B66CE3FBD9}">
  <sheetPr codeName="Planilha11"/>
  <dimension ref="A1:D86"/>
  <sheetViews>
    <sheetView zoomScaleNormal="100" workbookViewId="0">
      <selection activeCell="C71" sqref="C71"/>
    </sheetView>
  </sheetViews>
  <sheetFormatPr defaultColWidth="0" defaultRowHeight="12" zeroHeight="1" x14ac:dyDescent="0.2"/>
  <cols>
    <col min="1" max="1" width="5.85546875" style="132" customWidth="1"/>
    <col min="2" max="2" width="83.28515625" style="132" customWidth="1"/>
    <col min="3" max="3" width="12.42578125" style="132" customWidth="1"/>
    <col min="4" max="4" width="15.42578125" style="132" customWidth="1"/>
    <col min="5" max="5" width="9.140625" style="132" hidden="1" customWidth="1"/>
    <col min="6" max="16384" width="9.140625" style="132" hidden="1"/>
  </cols>
  <sheetData>
    <row r="1" spans="1:4" ht="12.75" thickBot="1" x14ac:dyDescent="0.25">
      <c r="A1" s="192" t="str">
        <f>PERFIS!C11</f>
        <v>Analista de suporte computacional Pleno</v>
      </c>
      <c r="B1" s="193"/>
      <c r="C1" s="193"/>
      <c r="D1" s="194"/>
    </row>
    <row r="2" spans="1:4" x14ac:dyDescent="0.2">
      <c r="A2" s="135"/>
      <c r="B2" s="135"/>
      <c r="C2" s="135"/>
      <c r="D2" s="135"/>
    </row>
    <row r="3" spans="1:4" x14ac:dyDescent="0.2">
      <c r="A3" s="217" t="s">
        <v>33</v>
      </c>
      <c r="B3" s="218"/>
      <c r="C3" s="218"/>
      <c r="D3" s="219"/>
    </row>
    <row r="4" spans="1:4" x14ac:dyDescent="0.2">
      <c r="A4" s="204" t="s">
        <v>34</v>
      </c>
      <c r="B4" s="205"/>
      <c r="C4" s="205"/>
      <c r="D4" s="206"/>
    </row>
    <row r="5" spans="1:4" x14ac:dyDescent="0.2">
      <c r="A5" s="1">
        <v>1</v>
      </c>
      <c r="B5" s="2" t="s">
        <v>55</v>
      </c>
      <c r="C5" s="3"/>
      <c r="D5" s="1" t="s">
        <v>1</v>
      </c>
    </row>
    <row r="6" spans="1:4" x14ac:dyDescent="0.2">
      <c r="A6" s="4" t="s">
        <v>2</v>
      </c>
      <c r="B6" s="5" t="s">
        <v>56</v>
      </c>
      <c r="C6" s="6">
        <v>1</v>
      </c>
      <c r="D6" s="7">
        <f>_xlfn.XLOOKUP(A1,PERFIS!C3:C37,PERFIS!D3:D37)</f>
        <v>5433.333333333333</v>
      </c>
    </row>
    <row r="7" spans="1:4" x14ac:dyDescent="0.2">
      <c r="A7" s="9" t="s">
        <v>35</v>
      </c>
      <c r="B7" s="10"/>
      <c r="C7" s="11"/>
      <c r="D7" s="12">
        <f>SUM(D6)</f>
        <v>5433.333333333333</v>
      </c>
    </row>
    <row r="8" spans="1:4" x14ac:dyDescent="0.2">
      <c r="A8" s="13"/>
      <c r="B8" s="14"/>
      <c r="C8" s="15"/>
      <c r="D8" s="16"/>
    </row>
    <row r="9" spans="1:4" x14ac:dyDescent="0.2">
      <c r="A9" s="204" t="s">
        <v>36</v>
      </c>
      <c r="B9" s="205"/>
      <c r="C9" s="205"/>
      <c r="D9" s="206"/>
    </row>
    <row r="10" spans="1:4" x14ac:dyDescent="0.2">
      <c r="A10" s="220" t="s">
        <v>125</v>
      </c>
      <c r="B10" s="221"/>
      <c r="C10" s="221"/>
      <c r="D10" s="222"/>
    </row>
    <row r="11" spans="1:4" x14ac:dyDescent="0.2">
      <c r="A11" s="17" t="s">
        <v>9</v>
      </c>
      <c r="B11" s="2" t="s">
        <v>55</v>
      </c>
      <c r="C11" s="18" t="s">
        <v>0</v>
      </c>
      <c r="D11" s="17" t="s">
        <v>1</v>
      </c>
    </row>
    <row r="12" spans="1:4" x14ac:dyDescent="0.2">
      <c r="A12" s="19" t="s">
        <v>2</v>
      </c>
      <c r="B12" s="20" t="s">
        <v>57</v>
      </c>
      <c r="C12" s="21">
        <f>COMPOSICAO!D3</f>
        <v>8.3333333333333329E-2</v>
      </c>
      <c r="D12" s="22">
        <f>C12*$D$7</f>
        <v>452.77777777777771</v>
      </c>
    </row>
    <row r="13" spans="1:4" x14ac:dyDescent="0.2">
      <c r="A13" s="19" t="s">
        <v>3</v>
      </c>
      <c r="B13" s="20" t="s">
        <v>120</v>
      </c>
      <c r="C13" s="21">
        <f>COMPOSICAO!D4</f>
        <v>7.7777777777777779E-2</v>
      </c>
      <c r="D13" s="22">
        <f>C13*$D$7</f>
        <v>422.59259259259255</v>
      </c>
    </row>
    <row r="14" spans="1:4" x14ac:dyDescent="0.2">
      <c r="A14" s="198" t="s">
        <v>126</v>
      </c>
      <c r="B14" s="199"/>
      <c r="C14" s="23">
        <f>SUM(C12:C13)</f>
        <v>0.16111111111111109</v>
      </c>
      <c r="D14" s="12">
        <f>SUM(D12:D13)</f>
        <v>875.37037037037021</v>
      </c>
    </row>
    <row r="15" spans="1:4" x14ac:dyDescent="0.2">
      <c r="A15" s="13"/>
      <c r="B15" s="14"/>
      <c r="C15" s="24"/>
      <c r="D15" s="16"/>
    </row>
    <row r="16" spans="1:4" x14ac:dyDescent="0.2">
      <c r="A16" s="211" t="s">
        <v>38</v>
      </c>
      <c r="B16" s="212"/>
      <c r="C16" s="212"/>
      <c r="D16" s="213"/>
    </row>
    <row r="17" spans="1:4" x14ac:dyDescent="0.2">
      <c r="A17" s="17" t="s">
        <v>10</v>
      </c>
      <c r="B17" s="2" t="s">
        <v>55</v>
      </c>
      <c r="C17" s="25" t="s">
        <v>0</v>
      </c>
      <c r="D17" s="17" t="s">
        <v>1</v>
      </c>
    </row>
    <row r="18" spans="1:4" x14ac:dyDescent="0.2">
      <c r="A18" s="19" t="s">
        <v>2</v>
      </c>
      <c r="B18" s="61" t="s">
        <v>58</v>
      </c>
      <c r="C18" s="21">
        <f>COMPOSICAO!D9</f>
        <v>0.1</v>
      </c>
      <c r="D18" s="22">
        <f>C18*($D$7+$D$13)</f>
        <v>585.5925925925925</v>
      </c>
    </row>
    <row r="19" spans="1:4" x14ac:dyDescent="0.2">
      <c r="A19" s="19" t="s">
        <v>3</v>
      </c>
      <c r="B19" s="62" t="s">
        <v>11</v>
      </c>
      <c r="C19" s="21">
        <f>COMPOSICAO!D10</f>
        <v>2.5000000000000001E-2</v>
      </c>
      <c r="D19" s="22">
        <f t="shared" ref="D19:D24" si="0">C19*($D$7+$D$14)</f>
        <v>157.71759259259261</v>
      </c>
    </row>
    <row r="20" spans="1:4" x14ac:dyDescent="0.2">
      <c r="A20" s="19" t="s">
        <v>4</v>
      </c>
      <c r="B20" s="62" t="s">
        <v>12</v>
      </c>
      <c r="C20" s="21">
        <f>COMPOSICAO!D11</f>
        <v>0.03</v>
      </c>
      <c r="D20" s="22">
        <f t="shared" si="0"/>
        <v>189.26111111111109</v>
      </c>
    </row>
    <row r="21" spans="1:4" x14ac:dyDescent="0.2">
      <c r="A21" s="19" t="s">
        <v>5</v>
      </c>
      <c r="B21" s="62" t="s">
        <v>13</v>
      </c>
      <c r="C21" s="21">
        <f>COMPOSICAO!D12</f>
        <v>1.4999999999999999E-2</v>
      </c>
      <c r="D21" s="22">
        <f t="shared" si="0"/>
        <v>94.630555555555546</v>
      </c>
    </row>
    <row r="22" spans="1:4" x14ac:dyDescent="0.2">
      <c r="A22" s="19" t="s">
        <v>6</v>
      </c>
      <c r="B22" s="62" t="s">
        <v>14</v>
      </c>
      <c r="C22" s="21">
        <f>COMPOSICAO!D13</f>
        <v>0.01</v>
      </c>
      <c r="D22" s="22">
        <f t="shared" si="0"/>
        <v>63.087037037037035</v>
      </c>
    </row>
    <row r="23" spans="1:4" x14ac:dyDescent="0.2">
      <c r="A23" s="19" t="s">
        <v>7</v>
      </c>
      <c r="B23" s="20" t="s">
        <v>15</v>
      </c>
      <c r="C23" s="21">
        <f>COMPOSICAO!D14</f>
        <v>6.0000000000000001E-3</v>
      </c>
      <c r="D23" s="22">
        <f t="shared" si="0"/>
        <v>37.852222222222224</v>
      </c>
    </row>
    <row r="24" spans="1:4" x14ac:dyDescent="0.2">
      <c r="A24" s="19" t="s">
        <v>8</v>
      </c>
      <c r="B24" s="62" t="s">
        <v>16</v>
      </c>
      <c r="C24" s="21">
        <f>COMPOSICAO!D15</f>
        <v>2E-3</v>
      </c>
      <c r="D24" s="22">
        <f t="shared" si="0"/>
        <v>12.617407407407407</v>
      </c>
    </row>
    <row r="25" spans="1:4" x14ac:dyDescent="0.2">
      <c r="A25" s="19" t="s">
        <v>17</v>
      </c>
      <c r="B25" s="61" t="s">
        <v>18</v>
      </c>
      <c r="C25" s="21">
        <f>COMPOSICAO!D16</f>
        <v>0.08</v>
      </c>
      <c r="D25" s="22">
        <f>C25*($D$7+$D$14)</f>
        <v>504.69629629629628</v>
      </c>
    </row>
    <row r="26" spans="1:4" x14ac:dyDescent="0.2">
      <c r="A26" s="209" t="s">
        <v>39</v>
      </c>
      <c r="B26" s="210"/>
      <c r="C26" s="27">
        <f>SUM(C18:C25)</f>
        <v>0.26800000000000002</v>
      </c>
      <c r="D26" s="28">
        <f>SUM(D18:D25)</f>
        <v>1645.4548148148147</v>
      </c>
    </row>
    <row r="27" spans="1:4" x14ac:dyDescent="0.2">
      <c r="A27" s="13"/>
      <c r="B27" s="14"/>
      <c r="C27" s="29"/>
      <c r="D27" s="16"/>
    </row>
    <row r="28" spans="1:4" x14ac:dyDescent="0.2">
      <c r="A28" s="211" t="s">
        <v>40</v>
      </c>
      <c r="B28" s="212"/>
      <c r="C28" s="212"/>
      <c r="D28" s="213"/>
    </row>
    <row r="29" spans="1:4" x14ac:dyDescent="0.2">
      <c r="A29" s="17" t="s">
        <v>19</v>
      </c>
      <c r="B29" s="211" t="s">
        <v>55</v>
      </c>
      <c r="C29" s="213"/>
      <c r="D29" s="17" t="s">
        <v>1</v>
      </c>
    </row>
    <row r="30" spans="1:4" x14ac:dyDescent="0.2">
      <c r="A30" s="195" t="s">
        <v>2</v>
      </c>
      <c r="B30" s="30" t="s">
        <v>59</v>
      </c>
      <c r="C30" s="31"/>
      <c r="D30" s="7">
        <f>COMPOSICAO!D20*2*22</f>
        <v>242</v>
      </c>
    </row>
    <row r="31" spans="1:4" x14ac:dyDescent="0.2">
      <c r="A31" s="196"/>
      <c r="B31" s="30" t="s">
        <v>20</v>
      </c>
      <c r="C31" s="31"/>
      <c r="D31" s="7">
        <f>D6*COMPOSICAO!D21</f>
        <v>325.99999999999994</v>
      </c>
    </row>
    <row r="32" spans="1:4" x14ac:dyDescent="0.2">
      <c r="A32" s="197"/>
      <c r="B32" s="106" t="s">
        <v>21</v>
      </c>
      <c r="C32" s="107"/>
      <c r="D32" s="39">
        <f>IF(D30-D31&gt;0,D30-D31,0)</f>
        <v>0</v>
      </c>
    </row>
    <row r="33" spans="1:4" x14ac:dyDescent="0.2">
      <c r="A33" s="195" t="s">
        <v>3</v>
      </c>
      <c r="B33" s="30" t="s">
        <v>60</v>
      </c>
      <c r="D33" s="7">
        <f>COMPOSICAO!D23*22</f>
        <v>858</v>
      </c>
    </row>
    <row r="34" spans="1:4" x14ac:dyDescent="0.2">
      <c r="A34" s="196"/>
      <c r="B34" s="30" t="s">
        <v>116</v>
      </c>
      <c r="C34" s="129" cm="1">
        <f t="array" ref="C34">_xlfn.IFS(D6&lt;2407,COMPOSICAO!D25,D6&lt;4073.39,COMPOSICAO!D26,D6&lt;5924.92,COMPOSICAO!D27,D6&lt;7406.17,COMPOSICAO!D28,D6&lt;9072.58,COMPOSICAO!D29,D6&gt;9072.59,COMPOSICAO!D30)</f>
        <v>5.62E-2</v>
      </c>
      <c r="D34" s="7">
        <f>D33*C34</f>
        <v>48.2196</v>
      </c>
    </row>
    <row r="35" spans="1:4" x14ac:dyDescent="0.2">
      <c r="A35" s="197"/>
      <c r="B35" s="106" t="s">
        <v>117</v>
      </c>
      <c r="C35" s="108"/>
      <c r="D35" s="39">
        <f>D33-D34</f>
        <v>809.78039999999999</v>
      </c>
    </row>
    <row r="36" spans="1:4" x14ac:dyDescent="0.2">
      <c r="A36" s="4" t="s">
        <v>4</v>
      </c>
      <c r="B36" s="30" t="s">
        <v>102</v>
      </c>
      <c r="C36" s="31"/>
      <c r="D36" s="165">
        <f>COMPOSICAO!D31</f>
        <v>184.85</v>
      </c>
    </row>
    <row r="37" spans="1:4" x14ac:dyDescent="0.2">
      <c r="A37" s="9" t="s">
        <v>41</v>
      </c>
      <c r="B37" s="10"/>
      <c r="C37" s="11"/>
      <c r="D37" s="12">
        <f>SUM(D32,D35,D36)</f>
        <v>994.63040000000001</v>
      </c>
    </row>
    <row r="38" spans="1:4" x14ac:dyDescent="0.2">
      <c r="A38" s="13"/>
      <c r="B38" s="14"/>
      <c r="C38" s="15"/>
      <c r="D38" s="16"/>
    </row>
    <row r="39" spans="1:4" x14ac:dyDescent="0.2">
      <c r="A39" s="17">
        <v>2</v>
      </c>
      <c r="B39" s="32" t="s">
        <v>61</v>
      </c>
      <c r="C39" s="33"/>
      <c r="D39" s="17" t="s">
        <v>1</v>
      </c>
    </row>
    <row r="40" spans="1:4" x14ac:dyDescent="0.2">
      <c r="A40" s="4" t="s">
        <v>9</v>
      </c>
      <c r="B40" s="30" t="s">
        <v>62</v>
      </c>
      <c r="C40" s="34"/>
      <c r="D40" s="8">
        <f>D14</f>
        <v>875.37037037037021</v>
      </c>
    </row>
    <row r="41" spans="1:4" x14ac:dyDescent="0.2">
      <c r="A41" s="4" t="s">
        <v>10</v>
      </c>
      <c r="B41" s="30" t="s">
        <v>63</v>
      </c>
      <c r="C41" s="34"/>
      <c r="D41" s="8">
        <f>D26</f>
        <v>1645.4548148148147</v>
      </c>
    </row>
    <row r="42" spans="1:4" x14ac:dyDescent="0.2">
      <c r="A42" s="4" t="s">
        <v>19</v>
      </c>
      <c r="B42" s="30" t="s">
        <v>64</v>
      </c>
      <c r="C42" s="34"/>
      <c r="D42" s="8">
        <f>D37</f>
        <v>994.63040000000001</v>
      </c>
    </row>
    <row r="43" spans="1:4" x14ac:dyDescent="0.2">
      <c r="A43" s="198" t="s">
        <v>42</v>
      </c>
      <c r="B43" s="203"/>
      <c r="C43" s="35"/>
      <c r="D43" s="12">
        <f>SUM(D40:D42)</f>
        <v>3515.4555851851846</v>
      </c>
    </row>
    <row r="44" spans="1:4" x14ac:dyDescent="0.2">
      <c r="A44" s="13"/>
      <c r="B44" s="14"/>
      <c r="C44" s="15"/>
      <c r="D44" s="16"/>
    </row>
    <row r="45" spans="1:4" x14ac:dyDescent="0.2">
      <c r="A45" s="204" t="s">
        <v>43</v>
      </c>
      <c r="B45" s="205"/>
      <c r="C45" s="205"/>
      <c r="D45" s="206"/>
    </row>
    <row r="46" spans="1:4" x14ac:dyDescent="0.2">
      <c r="A46" s="17">
        <v>3</v>
      </c>
      <c r="B46" s="2" t="s">
        <v>55</v>
      </c>
      <c r="C46" s="36" t="s">
        <v>0</v>
      </c>
      <c r="D46" s="17" t="s">
        <v>1</v>
      </c>
    </row>
    <row r="47" spans="1:4" x14ac:dyDescent="0.2">
      <c r="A47" s="4" t="s">
        <v>2</v>
      </c>
      <c r="B47" s="30" t="s">
        <v>22</v>
      </c>
      <c r="C47" s="37">
        <f>COMPOSICAO!D34</f>
        <v>4.1666666666666666E-3</v>
      </c>
      <c r="D47" s="22">
        <f>C47*$D$7</f>
        <v>22.638888888888886</v>
      </c>
    </row>
    <row r="48" spans="1:4" x14ac:dyDescent="0.2">
      <c r="A48" s="4" t="s">
        <v>3</v>
      </c>
      <c r="B48" s="30" t="s">
        <v>65</v>
      </c>
      <c r="C48" s="37">
        <f>COMPOSICAO!D35</f>
        <v>3.3333333333333332E-4</v>
      </c>
      <c r="D48" s="22">
        <f>C48*$D$7</f>
        <v>1.8111111111111109</v>
      </c>
    </row>
    <row r="49" spans="1:4" x14ac:dyDescent="0.2">
      <c r="A49" s="19" t="s">
        <v>4</v>
      </c>
      <c r="B49" s="20" t="s">
        <v>66</v>
      </c>
      <c r="C49" s="37">
        <f>COMPOSICAO!D36</f>
        <v>3.4399999999999993E-2</v>
      </c>
      <c r="D49" s="22">
        <f t="shared" ref="D49:D52" si="1">C49*$D$7</f>
        <v>186.90666666666661</v>
      </c>
    </row>
    <row r="50" spans="1:4" x14ac:dyDescent="0.2">
      <c r="A50" s="4" t="s">
        <v>5</v>
      </c>
      <c r="B50" s="30" t="s">
        <v>67</v>
      </c>
      <c r="C50" s="37">
        <f>COMPOSICAO!D37</f>
        <v>1.2444444444444444E-2</v>
      </c>
      <c r="D50" s="22">
        <f t="shared" si="1"/>
        <v>67.614814814814807</v>
      </c>
    </row>
    <row r="51" spans="1:4" x14ac:dyDescent="0.2">
      <c r="A51" s="4" t="s">
        <v>6</v>
      </c>
      <c r="B51" s="30" t="s">
        <v>68</v>
      </c>
      <c r="C51" s="37">
        <f>COMPOSICAO!D38</f>
        <v>4.5631999999999999E-3</v>
      </c>
      <c r="D51" s="22">
        <f t="shared" si="1"/>
        <v>24.793386666666663</v>
      </c>
    </row>
    <row r="52" spans="1:4" x14ac:dyDescent="0.2">
      <c r="A52" s="4" t="s">
        <v>7</v>
      </c>
      <c r="B52" s="30" t="s">
        <v>69</v>
      </c>
      <c r="C52" s="37">
        <f>COMPOSICAO!D39</f>
        <v>3.9680000000000005E-4</v>
      </c>
      <c r="D52" s="22">
        <f t="shared" si="1"/>
        <v>2.1559466666666669</v>
      </c>
    </row>
    <row r="53" spans="1:4" x14ac:dyDescent="0.2">
      <c r="A53" s="207" t="s">
        <v>44</v>
      </c>
      <c r="B53" s="208"/>
      <c r="C53" s="38">
        <f>SUM(C47:C52)</f>
        <v>5.6304444444444435E-2</v>
      </c>
      <c r="D53" s="39">
        <f>SUM(D47:D52)</f>
        <v>305.92081481481478</v>
      </c>
    </row>
    <row r="54" spans="1:4" x14ac:dyDescent="0.2">
      <c r="A54" s="13"/>
      <c r="B54" s="14"/>
      <c r="C54" s="40"/>
      <c r="D54" s="16"/>
    </row>
    <row r="55" spans="1:4" x14ac:dyDescent="0.2">
      <c r="A55" s="204" t="s">
        <v>45</v>
      </c>
      <c r="B55" s="205"/>
      <c r="C55" s="205"/>
      <c r="D55" s="206"/>
    </row>
    <row r="56" spans="1:4" x14ac:dyDescent="0.2">
      <c r="A56" s="17">
        <v>4</v>
      </c>
      <c r="B56" s="2" t="s">
        <v>55</v>
      </c>
      <c r="C56" s="36" t="s">
        <v>0</v>
      </c>
      <c r="D56" s="17" t="s">
        <v>1</v>
      </c>
    </row>
    <row r="57" spans="1:4" x14ac:dyDescent="0.2">
      <c r="A57" s="207" t="s">
        <v>46</v>
      </c>
      <c r="B57" s="208"/>
      <c r="C57" s="41">
        <v>0</v>
      </c>
      <c r="D57" s="42">
        <v>0</v>
      </c>
    </row>
    <row r="58" spans="1:4" x14ac:dyDescent="0.2">
      <c r="A58" s="13"/>
      <c r="B58" s="14"/>
      <c r="C58" s="24"/>
      <c r="D58" s="16"/>
    </row>
    <row r="59" spans="1:4" x14ac:dyDescent="0.2">
      <c r="A59" s="204" t="s">
        <v>47</v>
      </c>
      <c r="B59" s="205"/>
      <c r="C59" s="205"/>
      <c r="D59" s="206"/>
    </row>
    <row r="60" spans="1:4" x14ac:dyDescent="0.2">
      <c r="A60" s="17">
        <v>5</v>
      </c>
      <c r="B60" s="43" t="s">
        <v>55</v>
      </c>
      <c r="C60" s="44"/>
      <c r="D60" s="45" t="s">
        <v>1</v>
      </c>
    </row>
    <row r="61" spans="1:4" x14ac:dyDescent="0.2">
      <c r="A61" s="9" t="s">
        <v>48</v>
      </c>
      <c r="B61" s="10"/>
      <c r="C61" s="47"/>
      <c r="D61" s="48">
        <v>0</v>
      </c>
    </row>
    <row r="62" spans="1:4" x14ac:dyDescent="0.2">
      <c r="A62" s="13"/>
      <c r="B62" s="14"/>
      <c r="C62" s="49"/>
      <c r="D62" s="16"/>
    </row>
    <row r="63" spans="1:4" x14ac:dyDescent="0.2">
      <c r="A63" s="204" t="s">
        <v>49</v>
      </c>
      <c r="B63" s="205"/>
      <c r="C63" s="205"/>
      <c r="D63" s="206"/>
    </row>
    <row r="64" spans="1:4" x14ac:dyDescent="0.2">
      <c r="A64" s="17">
        <v>6</v>
      </c>
      <c r="B64" s="2" t="s">
        <v>55</v>
      </c>
      <c r="C64" s="50" t="s">
        <v>0</v>
      </c>
      <c r="D64" s="17" t="s">
        <v>1</v>
      </c>
    </row>
    <row r="65" spans="1:4" x14ac:dyDescent="0.2">
      <c r="A65" s="51" t="s">
        <v>2</v>
      </c>
      <c r="B65" s="52" t="s">
        <v>70</v>
      </c>
      <c r="C65" s="53">
        <f>COMPOSICAO!D44</f>
        <v>0.05</v>
      </c>
      <c r="D65" s="12">
        <f>C65*$D$81</f>
        <v>462.7354866666667</v>
      </c>
    </row>
    <row r="66" spans="1:4" x14ac:dyDescent="0.2">
      <c r="A66" s="51" t="s">
        <v>3</v>
      </c>
      <c r="B66" s="52" t="s">
        <v>71</v>
      </c>
      <c r="C66" s="53">
        <f>COMPOSICAO!D45</f>
        <v>0.1</v>
      </c>
      <c r="D66" s="12">
        <f>C66*($D$81+$D$65)</f>
        <v>971.74452199999996</v>
      </c>
    </row>
    <row r="67" spans="1:4" x14ac:dyDescent="0.2">
      <c r="A67" s="51" t="s">
        <v>4</v>
      </c>
      <c r="B67" s="52" t="s">
        <v>72</v>
      </c>
      <c r="C67" s="53">
        <f>COMPOSICAO!D46</f>
        <v>8.3499999999999991E-2</v>
      </c>
      <c r="D67" s="12">
        <f>((D65+D66+D81)/(1-C67))-(D65+D66+D81)</f>
        <v>973.86507742171307</v>
      </c>
    </row>
    <row r="68" spans="1:4" x14ac:dyDescent="0.2">
      <c r="A68" s="19" t="s">
        <v>23</v>
      </c>
      <c r="B68" s="54" t="s">
        <v>24</v>
      </c>
      <c r="C68" s="37">
        <f>COMPOSICAO!D47</f>
        <v>6.4999999999999997E-3</v>
      </c>
      <c r="D68" s="12">
        <f>C68*$D$83</f>
        <v>75.809856326241118</v>
      </c>
    </row>
    <row r="69" spans="1:4" x14ac:dyDescent="0.2">
      <c r="A69" s="19" t="s">
        <v>25</v>
      </c>
      <c r="B69" s="54" t="s">
        <v>26</v>
      </c>
      <c r="C69" s="37">
        <f>COMPOSICAO!D48</f>
        <v>0.03</v>
      </c>
      <c r="D69" s="12">
        <f t="shared" ref="D69:D71" si="2">C69*$D$83</f>
        <v>349.89164458265134</v>
      </c>
    </row>
    <row r="70" spans="1:4" x14ac:dyDescent="0.2">
      <c r="A70" s="4" t="s">
        <v>27</v>
      </c>
      <c r="B70" s="5" t="s">
        <v>28</v>
      </c>
      <c r="C70" s="37">
        <f>COMPOSICAO!D49</f>
        <v>0.02</v>
      </c>
      <c r="D70" s="12">
        <f t="shared" si="2"/>
        <v>233.26109638843423</v>
      </c>
    </row>
    <row r="71" spans="1:4" x14ac:dyDescent="0.2">
      <c r="A71" s="4" t="s">
        <v>29</v>
      </c>
      <c r="B71" s="131" t="s">
        <v>118</v>
      </c>
      <c r="C71" s="37">
        <f>COMPOSICAO!D50</f>
        <v>2.7E-2</v>
      </c>
      <c r="D71" s="12">
        <f t="shared" si="2"/>
        <v>314.90248012438622</v>
      </c>
    </row>
    <row r="72" spans="1:4" x14ac:dyDescent="0.2">
      <c r="A72" s="198" t="s">
        <v>50</v>
      </c>
      <c r="B72" s="199"/>
      <c r="C72" s="55">
        <f>SUM(C65:C67)</f>
        <v>0.23350000000000001</v>
      </c>
      <c r="D72" s="12">
        <f>SUM(D65:D67)</f>
        <v>2408.3450860883795</v>
      </c>
    </row>
    <row r="73" spans="1:4" x14ac:dyDescent="0.2">
      <c r="A73" s="13"/>
      <c r="B73" s="14"/>
      <c r="C73" s="15"/>
      <c r="D73" s="16"/>
    </row>
    <row r="74" spans="1:4" x14ac:dyDescent="0.2">
      <c r="A74" s="200" t="s">
        <v>51</v>
      </c>
      <c r="B74" s="201"/>
      <c r="C74" s="201"/>
      <c r="D74" s="202"/>
    </row>
    <row r="75" spans="1:4" x14ac:dyDescent="0.2">
      <c r="A75" s="26" t="s">
        <v>52</v>
      </c>
      <c r="B75" s="56"/>
      <c r="C75" s="57"/>
      <c r="D75" s="17" t="s">
        <v>1</v>
      </c>
    </row>
    <row r="76" spans="1:4" x14ac:dyDescent="0.2">
      <c r="A76" s="4">
        <v>1</v>
      </c>
      <c r="B76" s="46" t="s">
        <v>73</v>
      </c>
      <c r="C76" s="58"/>
      <c r="D76" s="8">
        <f>D7</f>
        <v>5433.333333333333</v>
      </c>
    </row>
    <row r="77" spans="1:4" x14ac:dyDescent="0.2">
      <c r="A77" s="4">
        <v>2</v>
      </c>
      <c r="B77" s="46" t="s">
        <v>74</v>
      </c>
      <c r="C77" s="58"/>
      <c r="D77" s="8">
        <f>D43</f>
        <v>3515.4555851851846</v>
      </c>
    </row>
    <row r="78" spans="1:4" x14ac:dyDescent="0.2">
      <c r="A78" s="4">
        <v>3</v>
      </c>
      <c r="B78" s="46" t="s">
        <v>75</v>
      </c>
      <c r="C78" s="58"/>
      <c r="D78" s="8">
        <f>D53</f>
        <v>305.92081481481478</v>
      </c>
    </row>
    <row r="79" spans="1:4" x14ac:dyDescent="0.2">
      <c r="A79" s="4">
        <v>4</v>
      </c>
      <c r="B79" s="46" t="s">
        <v>76</v>
      </c>
      <c r="C79" s="58"/>
      <c r="D79" s="8">
        <v>0</v>
      </c>
    </row>
    <row r="80" spans="1:4" x14ac:dyDescent="0.2">
      <c r="A80" s="4">
        <v>5</v>
      </c>
      <c r="B80" s="46" t="s">
        <v>77</v>
      </c>
      <c r="C80" s="58"/>
      <c r="D80" s="8">
        <v>0</v>
      </c>
    </row>
    <row r="81" spans="1:4" x14ac:dyDescent="0.2">
      <c r="A81" s="59" t="s">
        <v>53</v>
      </c>
      <c r="B81" s="10"/>
      <c r="C81" s="11"/>
      <c r="D81" s="12">
        <f>SUM(D76:D80)</f>
        <v>9254.7097333333331</v>
      </c>
    </row>
    <row r="82" spans="1:4" x14ac:dyDescent="0.2">
      <c r="A82" s="4">
        <v>6</v>
      </c>
      <c r="B82" s="46" t="s">
        <v>78</v>
      </c>
      <c r="C82" s="58"/>
      <c r="D82" s="8">
        <f>D72</f>
        <v>2408.3450860883795</v>
      </c>
    </row>
    <row r="83" spans="1:4" x14ac:dyDescent="0.2">
      <c r="A83" s="198" t="s">
        <v>54</v>
      </c>
      <c r="B83" s="203"/>
      <c r="C83" s="199"/>
      <c r="D83" s="60">
        <f>SUM(D81:D82)</f>
        <v>11663.054819421712</v>
      </c>
    </row>
    <row r="84" spans="1:4" x14ac:dyDescent="0.2">
      <c r="C84" s="133" t="s">
        <v>122</v>
      </c>
      <c r="D84" s="134">
        <f>ROUNDUP(D83/D76,2)</f>
        <v>2.15</v>
      </c>
    </row>
    <row r="85" spans="1:4" x14ac:dyDescent="0.2"/>
    <row r="86" spans="1:4" hidden="1" x14ac:dyDescent="0.2">
      <c r="D86" s="136"/>
    </row>
  </sheetData>
  <mergeCells count="22">
    <mergeCell ref="A33:A35"/>
    <mergeCell ref="A1:D1"/>
    <mergeCell ref="A3:D3"/>
    <mergeCell ref="A4:D4"/>
    <mergeCell ref="A9:D9"/>
    <mergeCell ref="A10:D10"/>
    <mergeCell ref="A14:B14"/>
    <mergeCell ref="A16:D16"/>
    <mergeCell ref="A26:B26"/>
    <mergeCell ref="A28:D28"/>
    <mergeCell ref="B29:C29"/>
    <mergeCell ref="A30:A32"/>
    <mergeCell ref="A63:D63"/>
    <mergeCell ref="A72:B72"/>
    <mergeCell ref="A74:D74"/>
    <mergeCell ref="A83:C83"/>
    <mergeCell ref="A43:B43"/>
    <mergeCell ref="A45:D45"/>
    <mergeCell ref="A53:B53"/>
    <mergeCell ref="A55:D55"/>
    <mergeCell ref="A57:B57"/>
    <mergeCell ref="A59:D59"/>
  </mergeCells>
  <conditionalFormatting sqref="B69">
    <cfRule type="expression" dxfId="26" priority="1">
      <formula>$D$81=0</formula>
    </cfRule>
  </conditionalFormatting>
  <pageMargins left="0.511811024" right="0.511811024" top="0.78740157499999996" bottom="0.78740157499999996" header="0.31496062000000002" footer="0.3149606200000000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80FB6A-F4A4-4B7B-88F9-1F7A72E7E9D7}">
  <sheetPr codeName="Planilha12"/>
  <dimension ref="A1:D86"/>
  <sheetViews>
    <sheetView zoomScaleNormal="100" workbookViewId="0">
      <selection activeCell="C71" sqref="C71"/>
    </sheetView>
  </sheetViews>
  <sheetFormatPr defaultColWidth="0" defaultRowHeight="12" zeroHeight="1" x14ac:dyDescent="0.2"/>
  <cols>
    <col min="1" max="1" width="5.85546875" style="132" customWidth="1"/>
    <col min="2" max="2" width="83.28515625" style="132" customWidth="1"/>
    <col min="3" max="3" width="12.42578125" style="132" customWidth="1"/>
    <col min="4" max="4" width="15.42578125" style="132" customWidth="1"/>
    <col min="5" max="5" width="9.140625" style="132" hidden="1" customWidth="1"/>
    <col min="6" max="16384" width="9.140625" style="132" hidden="1"/>
  </cols>
  <sheetData>
    <row r="1" spans="1:4" ht="12.75" thickBot="1" x14ac:dyDescent="0.25">
      <c r="A1" s="192" t="str">
        <f>PERFIS!C12</f>
        <v>Analista de suporte computacional Sênior</v>
      </c>
      <c r="B1" s="193"/>
      <c r="C1" s="193"/>
      <c r="D1" s="194"/>
    </row>
    <row r="2" spans="1:4" x14ac:dyDescent="0.2">
      <c r="A2" s="135"/>
      <c r="B2" s="135"/>
      <c r="C2" s="135"/>
      <c r="D2" s="135"/>
    </row>
    <row r="3" spans="1:4" x14ac:dyDescent="0.2">
      <c r="A3" s="217" t="s">
        <v>33</v>
      </c>
      <c r="B3" s="218"/>
      <c r="C3" s="218"/>
      <c r="D3" s="219"/>
    </row>
    <row r="4" spans="1:4" x14ac:dyDescent="0.2">
      <c r="A4" s="204" t="s">
        <v>34</v>
      </c>
      <c r="B4" s="205"/>
      <c r="C4" s="205"/>
      <c r="D4" s="206"/>
    </row>
    <row r="5" spans="1:4" x14ac:dyDescent="0.2">
      <c r="A5" s="1">
        <v>1</v>
      </c>
      <c r="B5" s="2" t="s">
        <v>55</v>
      </c>
      <c r="C5" s="3"/>
      <c r="D5" s="1" t="s">
        <v>1</v>
      </c>
    </row>
    <row r="6" spans="1:4" x14ac:dyDescent="0.2">
      <c r="A6" s="4" t="s">
        <v>2</v>
      </c>
      <c r="B6" s="5" t="s">
        <v>56</v>
      </c>
      <c r="C6" s="6">
        <v>1</v>
      </c>
      <c r="D6" s="7">
        <f>_xlfn.XLOOKUP(A1,PERFIS!C3:C37,PERFIS!D3:D37)</f>
        <v>8675.61</v>
      </c>
    </row>
    <row r="7" spans="1:4" x14ac:dyDescent="0.2">
      <c r="A7" s="9" t="s">
        <v>35</v>
      </c>
      <c r="B7" s="10"/>
      <c r="C7" s="11"/>
      <c r="D7" s="12">
        <f>SUM(D6)</f>
        <v>8675.61</v>
      </c>
    </row>
    <row r="8" spans="1:4" x14ac:dyDescent="0.2">
      <c r="A8" s="13"/>
      <c r="B8" s="14"/>
      <c r="C8" s="15"/>
      <c r="D8" s="16"/>
    </row>
    <row r="9" spans="1:4" x14ac:dyDescent="0.2">
      <c r="A9" s="204" t="s">
        <v>36</v>
      </c>
      <c r="B9" s="205"/>
      <c r="C9" s="205"/>
      <c r="D9" s="206"/>
    </row>
    <row r="10" spans="1:4" x14ac:dyDescent="0.2">
      <c r="A10" s="220" t="s">
        <v>125</v>
      </c>
      <c r="B10" s="221"/>
      <c r="C10" s="221"/>
      <c r="D10" s="222"/>
    </row>
    <row r="11" spans="1:4" x14ac:dyDescent="0.2">
      <c r="A11" s="17" t="s">
        <v>9</v>
      </c>
      <c r="B11" s="2" t="s">
        <v>55</v>
      </c>
      <c r="C11" s="18" t="s">
        <v>0</v>
      </c>
      <c r="D11" s="17" t="s">
        <v>1</v>
      </c>
    </row>
    <row r="12" spans="1:4" x14ac:dyDescent="0.2">
      <c r="A12" s="19" t="s">
        <v>2</v>
      </c>
      <c r="B12" s="20" t="s">
        <v>57</v>
      </c>
      <c r="C12" s="21">
        <f>COMPOSICAO!D3</f>
        <v>8.3333333333333329E-2</v>
      </c>
      <c r="D12" s="22">
        <f>C12*$D$7</f>
        <v>722.96749999999997</v>
      </c>
    </row>
    <row r="13" spans="1:4" x14ac:dyDescent="0.2">
      <c r="A13" s="19" t="s">
        <v>3</v>
      </c>
      <c r="B13" s="20" t="s">
        <v>120</v>
      </c>
      <c r="C13" s="21">
        <f>COMPOSICAO!D4</f>
        <v>7.7777777777777779E-2</v>
      </c>
      <c r="D13" s="22">
        <f>C13*$D$7</f>
        <v>674.76966666666669</v>
      </c>
    </row>
    <row r="14" spans="1:4" x14ac:dyDescent="0.2">
      <c r="A14" s="198" t="s">
        <v>126</v>
      </c>
      <c r="B14" s="199"/>
      <c r="C14" s="23">
        <f>SUM(C12:C13)</f>
        <v>0.16111111111111109</v>
      </c>
      <c r="D14" s="12">
        <f>SUM(D12:D13)</f>
        <v>1397.7371666666668</v>
      </c>
    </row>
    <row r="15" spans="1:4" x14ac:dyDescent="0.2">
      <c r="A15" s="13"/>
      <c r="B15" s="14"/>
      <c r="C15" s="24"/>
      <c r="D15" s="16"/>
    </row>
    <row r="16" spans="1:4" x14ac:dyDescent="0.2">
      <c r="A16" s="211" t="s">
        <v>38</v>
      </c>
      <c r="B16" s="212"/>
      <c r="C16" s="212"/>
      <c r="D16" s="213"/>
    </row>
    <row r="17" spans="1:4" x14ac:dyDescent="0.2">
      <c r="A17" s="17" t="s">
        <v>10</v>
      </c>
      <c r="B17" s="2" t="s">
        <v>55</v>
      </c>
      <c r="C17" s="25" t="s">
        <v>0</v>
      </c>
      <c r="D17" s="17" t="s">
        <v>1</v>
      </c>
    </row>
    <row r="18" spans="1:4" x14ac:dyDescent="0.2">
      <c r="A18" s="19" t="s">
        <v>2</v>
      </c>
      <c r="B18" s="61" t="s">
        <v>58</v>
      </c>
      <c r="C18" s="21">
        <f>COMPOSICAO!D9</f>
        <v>0.1</v>
      </c>
      <c r="D18" s="22">
        <f>C18*($D$7+$D$13)</f>
        <v>935.03796666666676</v>
      </c>
    </row>
    <row r="19" spans="1:4" x14ac:dyDescent="0.2">
      <c r="A19" s="19" t="s">
        <v>3</v>
      </c>
      <c r="B19" s="62" t="s">
        <v>11</v>
      </c>
      <c r="C19" s="21">
        <f>COMPOSICAO!D10</f>
        <v>2.5000000000000001E-2</v>
      </c>
      <c r="D19" s="22">
        <f t="shared" ref="D19:D24" si="0">C19*($D$7+$D$14)</f>
        <v>251.83367916666668</v>
      </c>
    </row>
    <row r="20" spans="1:4" x14ac:dyDescent="0.2">
      <c r="A20" s="19" t="s">
        <v>4</v>
      </c>
      <c r="B20" s="62" t="s">
        <v>12</v>
      </c>
      <c r="C20" s="21">
        <f>COMPOSICAO!D11</f>
        <v>0.03</v>
      </c>
      <c r="D20" s="22">
        <f t="shared" si="0"/>
        <v>302.20041499999996</v>
      </c>
    </row>
    <row r="21" spans="1:4" x14ac:dyDescent="0.2">
      <c r="A21" s="19" t="s">
        <v>5</v>
      </c>
      <c r="B21" s="62" t="s">
        <v>13</v>
      </c>
      <c r="C21" s="21">
        <f>COMPOSICAO!D12</f>
        <v>1.4999999999999999E-2</v>
      </c>
      <c r="D21" s="22">
        <f t="shared" si="0"/>
        <v>151.10020749999998</v>
      </c>
    </row>
    <row r="22" spans="1:4" x14ac:dyDescent="0.2">
      <c r="A22" s="19" t="s">
        <v>6</v>
      </c>
      <c r="B22" s="62" t="s">
        <v>14</v>
      </c>
      <c r="C22" s="21">
        <f>COMPOSICAO!D13</f>
        <v>0.01</v>
      </c>
      <c r="D22" s="22">
        <f t="shared" si="0"/>
        <v>100.73347166666667</v>
      </c>
    </row>
    <row r="23" spans="1:4" x14ac:dyDescent="0.2">
      <c r="A23" s="19" t="s">
        <v>7</v>
      </c>
      <c r="B23" s="20" t="s">
        <v>15</v>
      </c>
      <c r="C23" s="21">
        <f>COMPOSICAO!D14</f>
        <v>6.0000000000000001E-3</v>
      </c>
      <c r="D23" s="22">
        <f t="shared" si="0"/>
        <v>60.440083000000001</v>
      </c>
    </row>
    <row r="24" spans="1:4" x14ac:dyDescent="0.2">
      <c r="A24" s="19" t="s">
        <v>8</v>
      </c>
      <c r="B24" s="62" t="s">
        <v>16</v>
      </c>
      <c r="C24" s="21">
        <f>COMPOSICAO!D15</f>
        <v>2E-3</v>
      </c>
      <c r="D24" s="22">
        <f t="shared" si="0"/>
        <v>20.146694333333333</v>
      </c>
    </row>
    <row r="25" spans="1:4" x14ac:dyDescent="0.2">
      <c r="A25" s="19" t="s">
        <v>17</v>
      </c>
      <c r="B25" s="61" t="s">
        <v>18</v>
      </c>
      <c r="C25" s="21">
        <f>COMPOSICAO!D16</f>
        <v>0.08</v>
      </c>
      <c r="D25" s="22">
        <f>C25*($D$7+$D$14)</f>
        <v>805.86777333333339</v>
      </c>
    </row>
    <row r="26" spans="1:4" x14ac:dyDescent="0.2">
      <c r="A26" s="209" t="s">
        <v>39</v>
      </c>
      <c r="B26" s="210"/>
      <c r="C26" s="27">
        <f>SUM(C18:C25)</f>
        <v>0.26800000000000002</v>
      </c>
      <c r="D26" s="28">
        <f>SUM(D18:D25)</f>
        <v>2627.3602906666665</v>
      </c>
    </row>
    <row r="27" spans="1:4" x14ac:dyDescent="0.2">
      <c r="A27" s="13"/>
      <c r="B27" s="14"/>
      <c r="C27" s="29"/>
      <c r="D27" s="16"/>
    </row>
    <row r="28" spans="1:4" x14ac:dyDescent="0.2">
      <c r="A28" s="211" t="s">
        <v>40</v>
      </c>
      <c r="B28" s="212"/>
      <c r="C28" s="212"/>
      <c r="D28" s="213"/>
    </row>
    <row r="29" spans="1:4" x14ac:dyDescent="0.2">
      <c r="A29" s="17" t="s">
        <v>19</v>
      </c>
      <c r="B29" s="211" t="s">
        <v>55</v>
      </c>
      <c r="C29" s="213"/>
      <c r="D29" s="17" t="s">
        <v>1</v>
      </c>
    </row>
    <row r="30" spans="1:4" x14ac:dyDescent="0.2">
      <c r="A30" s="195" t="s">
        <v>2</v>
      </c>
      <c r="B30" s="30" t="s">
        <v>59</v>
      </c>
      <c r="C30" s="31"/>
      <c r="D30" s="7">
        <f>COMPOSICAO!D20*2*22</f>
        <v>242</v>
      </c>
    </row>
    <row r="31" spans="1:4" x14ac:dyDescent="0.2">
      <c r="A31" s="196"/>
      <c r="B31" s="30" t="s">
        <v>20</v>
      </c>
      <c r="C31" s="31"/>
      <c r="D31" s="7">
        <f>D6*COMPOSICAO!D21</f>
        <v>520.53660000000002</v>
      </c>
    </row>
    <row r="32" spans="1:4" x14ac:dyDescent="0.2">
      <c r="A32" s="197"/>
      <c r="B32" s="106" t="s">
        <v>21</v>
      </c>
      <c r="C32" s="107"/>
      <c r="D32" s="39">
        <f>IF(D30-D31&gt;0,D30-D31,0)</f>
        <v>0</v>
      </c>
    </row>
    <row r="33" spans="1:4" x14ac:dyDescent="0.2">
      <c r="A33" s="195" t="s">
        <v>3</v>
      </c>
      <c r="B33" s="30" t="s">
        <v>60</v>
      </c>
      <c r="D33" s="7">
        <f>COMPOSICAO!D23*22</f>
        <v>858</v>
      </c>
    </row>
    <row r="34" spans="1:4" x14ac:dyDescent="0.2">
      <c r="A34" s="196"/>
      <c r="B34" s="30" t="s">
        <v>116</v>
      </c>
      <c r="C34" s="129" cm="1">
        <f t="array" ref="C34">_xlfn.IFS(D6&lt;2407,COMPOSICAO!D25,D6&lt;4073.39,COMPOSICAO!D26,D6&lt;5924.92,COMPOSICAO!D27,D6&lt;7406.17,COMPOSICAO!D28,D6&lt;9072.58,COMPOSICAO!D29,D6&gt;9072.59,COMPOSICAO!D30)</f>
        <v>0.1125</v>
      </c>
      <c r="D34" s="7">
        <f>D33*C34</f>
        <v>96.525000000000006</v>
      </c>
    </row>
    <row r="35" spans="1:4" x14ac:dyDescent="0.2">
      <c r="A35" s="197"/>
      <c r="B35" s="106" t="s">
        <v>117</v>
      </c>
      <c r="C35" s="108"/>
      <c r="D35" s="39">
        <f>D33-D34</f>
        <v>761.47500000000002</v>
      </c>
    </row>
    <row r="36" spans="1:4" x14ac:dyDescent="0.2">
      <c r="A36" s="4" t="s">
        <v>4</v>
      </c>
      <c r="B36" s="30" t="s">
        <v>102</v>
      </c>
      <c r="C36" s="31"/>
      <c r="D36" s="165">
        <f>COMPOSICAO!D31</f>
        <v>184.85</v>
      </c>
    </row>
    <row r="37" spans="1:4" x14ac:dyDescent="0.2">
      <c r="A37" s="9" t="s">
        <v>41</v>
      </c>
      <c r="B37" s="10"/>
      <c r="C37" s="11"/>
      <c r="D37" s="12">
        <f>SUM(D32,D35,D36)</f>
        <v>946.32500000000005</v>
      </c>
    </row>
    <row r="38" spans="1:4" x14ac:dyDescent="0.2">
      <c r="A38" s="13"/>
      <c r="B38" s="14"/>
      <c r="C38" s="15"/>
      <c r="D38" s="16"/>
    </row>
    <row r="39" spans="1:4" x14ac:dyDescent="0.2">
      <c r="A39" s="17">
        <v>2</v>
      </c>
      <c r="B39" s="32" t="s">
        <v>61</v>
      </c>
      <c r="C39" s="33"/>
      <c r="D39" s="17" t="s">
        <v>1</v>
      </c>
    </row>
    <row r="40" spans="1:4" x14ac:dyDescent="0.2">
      <c r="A40" s="4" t="s">
        <v>9</v>
      </c>
      <c r="B40" s="30" t="s">
        <v>62</v>
      </c>
      <c r="C40" s="34"/>
      <c r="D40" s="8">
        <f>D14</f>
        <v>1397.7371666666668</v>
      </c>
    </row>
    <row r="41" spans="1:4" x14ac:dyDescent="0.2">
      <c r="A41" s="4" t="s">
        <v>10</v>
      </c>
      <c r="B41" s="30" t="s">
        <v>63</v>
      </c>
      <c r="C41" s="34"/>
      <c r="D41" s="8">
        <f>D26</f>
        <v>2627.3602906666665</v>
      </c>
    </row>
    <row r="42" spans="1:4" x14ac:dyDescent="0.2">
      <c r="A42" s="4" t="s">
        <v>19</v>
      </c>
      <c r="B42" s="30" t="s">
        <v>64</v>
      </c>
      <c r="C42" s="34"/>
      <c r="D42" s="8">
        <f>D37</f>
        <v>946.32500000000005</v>
      </c>
    </row>
    <row r="43" spans="1:4" x14ac:dyDescent="0.2">
      <c r="A43" s="198" t="s">
        <v>42</v>
      </c>
      <c r="B43" s="203"/>
      <c r="C43" s="35"/>
      <c r="D43" s="12">
        <f>SUM(D40:D42)</f>
        <v>4971.4224573333331</v>
      </c>
    </row>
    <row r="44" spans="1:4" x14ac:dyDescent="0.2">
      <c r="A44" s="13"/>
      <c r="B44" s="14"/>
      <c r="C44" s="15"/>
      <c r="D44" s="16"/>
    </row>
    <row r="45" spans="1:4" x14ac:dyDescent="0.2">
      <c r="A45" s="204" t="s">
        <v>43</v>
      </c>
      <c r="B45" s="205"/>
      <c r="C45" s="205"/>
      <c r="D45" s="206"/>
    </row>
    <row r="46" spans="1:4" x14ac:dyDescent="0.2">
      <c r="A46" s="17">
        <v>3</v>
      </c>
      <c r="B46" s="2" t="s">
        <v>55</v>
      </c>
      <c r="C46" s="36" t="s">
        <v>0</v>
      </c>
      <c r="D46" s="17" t="s">
        <v>1</v>
      </c>
    </row>
    <row r="47" spans="1:4" x14ac:dyDescent="0.2">
      <c r="A47" s="4" t="s">
        <v>2</v>
      </c>
      <c r="B47" s="30" t="s">
        <v>22</v>
      </c>
      <c r="C47" s="37">
        <f>COMPOSICAO!D34</f>
        <v>4.1666666666666666E-3</v>
      </c>
      <c r="D47" s="22">
        <f>C47*$D$7</f>
        <v>36.148375000000001</v>
      </c>
    </row>
    <row r="48" spans="1:4" x14ac:dyDescent="0.2">
      <c r="A48" s="4" t="s">
        <v>3</v>
      </c>
      <c r="B48" s="30" t="s">
        <v>65</v>
      </c>
      <c r="C48" s="37">
        <f>COMPOSICAO!D35</f>
        <v>3.3333333333333332E-4</v>
      </c>
      <c r="D48" s="22">
        <f>C48*$D$7</f>
        <v>2.8918699999999999</v>
      </c>
    </row>
    <row r="49" spans="1:4" x14ac:dyDescent="0.2">
      <c r="A49" s="19" t="s">
        <v>4</v>
      </c>
      <c r="B49" s="20" t="s">
        <v>66</v>
      </c>
      <c r="C49" s="37">
        <f>COMPOSICAO!D36</f>
        <v>3.4399999999999993E-2</v>
      </c>
      <c r="D49" s="22">
        <f t="shared" ref="D49:D52" si="1">C49*$D$7</f>
        <v>298.44098399999996</v>
      </c>
    </row>
    <row r="50" spans="1:4" x14ac:dyDescent="0.2">
      <c r="A50" s="4" t="s">
        <v>5</v>
      </c>
      <c r="B50" s="30" t="s">
        <v>67</v>
      </c>
      <c r="C50" s="37">
        <f>COMPOSICAO!D37</f>
        <v>1.2444444444444444E-2</v>
      </c>
      <c r="D50" s="22">
        <f t="shared" si="1"/>
        <v>107.96314666666667</v>
      </c>
    </row>
    <row r="51" spans="1:4" x14ac:dyDescent="0.2">
      <c r="A51" s="4" t="s">
        <v>6</v>
      </c>
      <c r="B51" s="30" t="s">
        <v>68</v>
      </c>
      <c r="C51" s="37">
        <f>COMPOSICAO!D38</f>
        <v>4.5631999999999999E-3</v>
      </c>
      <c r="D51" s="22">
        <f t="shared" si="1"/>
        <v>39.588543552000004</v>
      </c>
    </row>
    <row r="52" spans="1:4" x14ac:dyDescent="0.2">
      <c r="A52" s="4" t="s">
        <v>7</v>
      </c>
      <c r="B52" s="30" t="s">
        <v>69</v>
      </c>
      <c r="C52" s="37">
        <f>COMPOSICAO!D39</f>
        <v>3.9680000000000005E-4</v>
      </c>
      <c r="D52" s="22">
        <f t="shared" si="1"/>
        <v>3.4424820480000005</v>
      </c>
    </row>
    <row r="53" spans="1:4" x14ac:dyDescent="0.2">
      <c r="A53" s="207" t="s">
        <v>44</v>
      </c>
      <c r="B53" s="208"/>
      <c r="C53" s="38">
        <f>SUM(C47:C52)</f>
        <v>5.6304444444444435E-2</v>
      </c>
      <c r="D53" s="39">
        <f>SUM(D47:D52)</f>
        <v>488.47540126666661</v>
      </c>
    </row>
    <row r="54" spans="1:4" x14ac:dyDescent="0.2">
      <c r="A54" s="13"/>
      <c r="B54" s="14"/>
      <c r="C54" s="40"/>
      <c r="D54" s="16"/>
    </row>
    <row r="55" spans="1:4" x14ac:dyDescent="0.2">
      <c r="A55" s="204" t="s">
        <v>45</v>
      </c>
      <c r="B55" s="205"/>
      <c r="C55" s="205"/>
      <c r="D55" s="206"/>
    </row>
    <row r="56" spans="1:4" x14ac:dyDescent="0.2">
      <c r="A56" s="17">
        <v>4</v>
      </c>
      <c r="B56" s="2" t="s">
        <v>55</v>
      </c>
      <c r="C56" s="36" t="s">
        <v>0</v>
      </c>
      <c r="D56" s="17" t="s">
        <v>1</v>
      </c>
    </row>
    <row r="57" spans="1:4" x14ac:dyDescent="0.2">
      <c r="A57" s="207" t="s">
        <v>46</v>
      </c>
      <c r="B57" s="208"/>
      <c r="C57" s="41">
        <v>0</v>
      </c>
      <c r="D57" s="42">
        <v>0</v>
      </c>
    </row>
    <row r="58" spans="1:4" x14ac:dyDescent="0.2">
      <c r="A58" s="13"/>
      <c r="B58" s="14"/>
      <c r="C58" s="24"/>
      <c r="D58" s="16"/>
    </row>
    <row r="59" spans="1:4" x14ac:dyDescent="0.2">
      <c r="A59" s="204" t="s">
        <v>47</v>
      </c>
      <c r="B59" s="205"/>
      <c r="C59" s="205"/>
      <c r="D59" s="206"/>
    </row>
    <row r="60" spans="1:4" x14ac:dyDescent="0.2">
      <c r="A60" s="17">
        <v>5</v>
      </c>
      <c r="B60" s="43" t="s">
        <v>55</v>
      </c>
      <c r="C60" s="44"/>
      <c r="D60" s="45" t="s">
        <v>1</v>
      </c>
    </row>
    <row r="61" spans="1:4" x14ac:dyDescent="0.2">
      <c r="A61" s="9" t="s">
        <v>48</v>
      </c>
      <c r="B61" s="10"/>
      <c r="C61" s="47"/>
      <c r="D61" s="48">
        <v>0</v>
      </c>
    </row>
    <row r="62" spans="1:4" x14ac:dyDescent="0.2">
      <c r="A62" s="13"/>
      <c r="B62" s="14"/>
      <c r="C62" s="49"/>
      <c r="D62" s="16"/>
    </row>
    <row r="63" spans="1:4" x14ac:dyDescent="0.2">
      <c r="A63" s="204" t="s">
        <v>49</v>
      </c>
      <c r="B63" s="205"/>
      <c r="C63" s="205"/>
      <c r="D63" s="206"/>
    </row>
    <row r="64" spans="1:4" x14ac:dyDescent="0.2">
      <c r="A64" s="17">
        <v>6</v>
      </c>
      <c r="B64" s="2" t="s">
        <v>55</v>
      </c>
      <c r="C64" s="50" t="s">
        <v>0</v>
      </c>
      <c r="D64" s="17" t="s">
        <v>1</v>
      </c>
    </row>
    <row r="65" spans="1:4" x14ac:dyDescent="0.2">
      <c r="A65" s="51" t="s">
        <v>2</v>
      </c>
      <c r="B65" s="52" t="s">
        <v>70</v>
      </c>
      <c r="C65" s="53">
        <f>COMPOSICAO!D44</f>
        <v>0.05</v>
      </c>
      <c r="D65" s="12">
        <f>C65*$D$81</f>
        <v>706.77539293000018</v>
      </c>
    </row>
    <row r="66" spans="1:4" x14ac:dyDescent="0.2">
      <c r="A66" s="51" t="s">
        <v>3</v>
      </c>
      <c r="B66" s="52" t="s">
        <v>71</v>
      </c>
      <c r="C66" s="53">
        <f>COMPOSICAO!D45</f>
        <v>0.1</v>
      </c>
      <c r="D66" s="12">
        <f>C66*($D$81+$D$65)</f>
        <v>1484.2283251530002</v>
      </c>
    </row>
    <row r="67" spans="1:4" x14ac:dyDescent="0.2">
      <c r="A67" s="51" t="s">
        <v>4</v>
      </c>
      <c r="B67" s="52" t="s">
        <v>72</v>
      </c>
      <c r="C67" s="53">
        <f>COMPOSICAO!D46</f>
        <v>8.3499999999999991E-2</v>
      </c>
      <c r="D67" s="12">
        <f>((D65+D66+D81)/(1-C67))-(D65+D66+D81)</f>
        <v>1487.4672303906518</v>
      </c>
    </row>
    <row r="68" spans="1:4" x14ac:dyDescent="0.2">
      <c r="A68" s="19" t="s">
        <v>23</v>
      </c>
      <c r="B68" s="54" t="s">
        <v>24</v>
      </c>
      <c r="C68" s="37">
        <f>COMPOSICAO!D47</f>
        <v>6.4999999999999997E-3</v>
      </c>
      <c r="D68" s="12">
        <f>C68*$D$83</f>
        <v>115.79086224597874</v>
      </c>
    </row>
    <row r="69" spans="1:4" x14ac:dyDescent="0.2">
      <c r="A69" s="19" t="s">
        <v>25</v>
      </c>
      <c r="B69" s="54" t="s">
        <v>26</v>
      </c>
      <c r="C69" s="37">
        <f>COMPOSICAO!D48</f>
        <v>0.03</v>
      </c>
      <c r="D69" s="12">
        <f t="shared" ref="D69:D71" si="2">C69*$D$83</f>
        <v>534.41936421220964</v>
      </c>
    </row>
    <row r="70" spans="1:4" x14ac:dyDescent="0.2">
      <c r="A70" s="4" t="s">
        <v>27</v>
      </c>
      <c r="B70" s="5" t="s">
        <v>28</v>
      </c>
      <c r="C70" s="37">
        <f>COMPOSICAO!D49</f>
        <v>0.02</v>
      </c>
      <c r="D70" s="12">
        <f t="shared" si="2"/>
        <v>356.27957614147311</v>
      </c>
    </row>
    <row r="71" spans="1:4" x14ac:dyDescent="0.2">
      <c r="A71" s="4" t="s">
        <v>29</v>
      </c>
      <c r="B71" s="131" t="s">
        <v>118</v>
      </c>
      <c r="C71" s="37">
        <f>COMPOSICAO!D50</f>
        <v>2.7E-2</v>
      </c>
      <c r="D71" s="12">
        <f t="shared" si="2"/>
        <v>480.97742779098866</v>
      </c>
    </row>
    <row r="72" spans="1:4" x14ac:dyDescent="0.2">
      <c r="A72" s="198" t="s">
        <v>50</v>
      </c>
      <c r="B72" s="199"/>
      <c r="C72" s="55">
        <f>SUM(C65:C67)</f>
        <v>0.23350000000000001</v>
      </c>
      <c r="D72" s="12">
        <f>SUM(D65:D67)</f>
        <v>3678.4709484736522</v>
      </c>
    </row>
    <row r="73" spans="1:4" x14ac:dyDescent="0.2">
      <c r="A73" s="13"/>
      <c r="B73" s="14"/>
      <c r="C73" s="15"/>
      <c r="D73" s="16"/>
    </row>
    <row r="74" spans="1:4" x14ac:dyDescent="0.2">
      <c r="A74" s="200" t="s">
        <v>51</v>
      </c>
      <c r="B74" s="201"/>
      <c r="C74" s="201"/>
      <c r="D74" s="202"/>
    </row>
    <row r="75" spans="1:4" x14ac:dyDescent="0.2">
      <c r="A75" s="26" t="s">
        <v>52</v>
      </c>
      <c r="B75" s="56"/>
      <c r="C75" s="57"/>
      <c r="D75" s="17" t="s">
        <v>1</v>
      </c>
    </row>
    <row r="76" spans="1:4" x14ac:dyDescent="0.2">
      <c r="A76" s="4">
        <v>1</v>
      </c>
      <c r="B76" s="46" t="s">
        <v>73</v>
      </c>
      <c r="C76" s="58"/>
      <c r="D76" s="8">
        <f>D7</f>
        <v>8675.61</v>
      </c>
    </row>
    <row r="77" spans="1:4" x14ac:dyDescent="0.2">
      <c r="A77" s="4">
        <v>2</v>
      </c>
      <c r="B77" s="46" t="s">
        <v>74</v>
      </c>
      <c r="C77" s="58"/>
      <c r="D77" s="8">
        <f>D43</f>
        <v>4971.4224573333331</v>
      </c>
    </row>
    <row r="78" spans="1:4" x14ac:dyDescent="0.2">
      <c r="A78" s="4">
        <v>3</v>
      </c>
      <c r="B78" s="46" t="s">
        <v>75</v>
      </c>
      <c r="C78" s="58"/>
      <c r="D78" s="8">
        <f>D53</f>
        <v>488.47540126666661</v>
      </c>
    </row>
    <row r="79" spans="1:4" x14ac:dyDescent="0.2">
      <c r="A79" s="4">
        <v>4</v>
      </c>
      <c r="B79" s="46" t="s">
        <v>76</v>
      </c>
      <c r="C79" s="58"/>
      <c r="D79" s="8">
        <v>0</v>
      </c>
    </row>
    <row r="80" spans="1:4" x14ac:dyDescent="0.2">
      <c r="A80" s="4">
        <v>5</v>
      </c>
      <c r="B80" s="46" t="s">
        <v>77</v>
      </c>
      <c r="C80" s="58"/>
      <c r="D80" s="8">
        <v>0</v>
      </c>
    </row>
    <row r="81" spans="1:4" x14ac:dyDescent="0.2">
      <c r="A81" s="59" t="s">
        <v>53</v>
      </c>
      <c r="B81" s="10"/>
      <c r="C81" s="11"/>
      <c r="D81" s="12">
        <f>SUM(D76:D80)</f>
        <v>14135.507858600002</v>
      </c>
    </row>
    <row r="82" spans="1:4" x14ac:dyDescent="0.2">
      <c r="A82" s="4">
        <v>6</v>
      </c>
      <c r="B82" s="46" t="s">
        <v>78</v>
      </c>
      <c r="C82" s="58"/>
      <c r="D82" s="8">
        <f>D72</f>
        <v>3678.4709484736522</v>
      </c>
    </row>
    <row r="83" spans="1:4" x14ac:dyDescent="0.2">
      <c r="A83" s="198" t="s">
        <v>54</v>
      </c>
      <c r="B83" s="203"/>
      <c r="C83" s="199"/>
      <c r="D83" s="60">
        <f>SUM(D81:D82)</f>
        <v>17813.978807073654</v>
      </c>
    </row>
    <row r="84" spans="1:4" x14ac:dyDescent="0.2">
      <c r="C84" s="133" t="s">
        <v>122</v>
      </c>
      <c r="D84" s="134">
        <f>ROUNDUP(D83/D76,2)</f>
        <v>2.0599999999999996</v>
      </c>
    </row>
    <row r="85" spans="1:4" x14ac:dyDescent="0.2"/>
    <row r="86" spans="1:4" hidden="1" x14ac:dyDescent="0.2">
      <c r="D86" s="136"/>
    </row>
  </sheetData>
  <mergeCells count="22">
    <mergeCell ref="A33:A35"/>
    <mergeCell ref="A1:D1"/>
    <mergeCell ref="A3:D3"/>
    <mergeCell ref="A4:D4"/>
    <mergeCell ref="A9:D9"/>
    <mergeCell ref="A10:D10"/>
    <mergeCell ref="A14:B14"/>
    <mergeCell ref="A16:D16"/>
    <mergeCell ref="A26:B26"/>
    <mergeCell ref="A28:D28"/>
    <mergeCell ref="B29:C29"/>
    <mergeCell ref="A30:A32"/>
    <mergeCell ref="A63:D63"/>
    <mergeCell ref="A72:B72"/>
    <mergeCell ref="A74:D74"/>
    <mergeCell ref="A83:C83"/>
    <mergeCell ref="A43:B43"/>
    <mergeCell ref="A45:D45"/>
    <mergeCell ref="A53:B53"/>
    <mergeCell ref="A55:D55"/>
    <mergeCell ref="A57:B57"/>
    <mergeCell ref="A59:D59"/>
  </mergeCells>
  <conditionalFormatting sqref="B69">
    <cfRule type="expression" dxfId="25" priority="1">
      <formula>$D$81=0</formula>
    </cfRule>
  </conditionalFormatting>
  <pageMargins left="0.511811024" right="0.511811024" top="0.78740157499999996" bottom="0.78740157499999996" header="0.31496062000000002" footer="0.3149606200000000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474A7C-88B1-4A34-8423-6AFF7222FAD0}">
  <sheetPr codeName="Planilha13"/>
  <dimension ref="A1:D86"/>
  <sheetViews>
    <sheetView zoomScaleNormal="100" workbookViewId="0">
      <selection activeCell="C71" sqref="C71"/>
    </sheetView>
  </sheetViews>
  <sheetFormatPr defaultColWidth="0" defaultRowHeight="12" zeroHeight="1" x14ac:dyDescent="0.2"/>
  <cols>
    <col min="1" max="1" width="5.85546875" style="132" customWidth="1"/>
    <col min="2" max="2" width="83.28515625" style="132" customWidth="1"/>
    <col min="3" max="3" width="12.42578125" style="132" customWidth="1"/>
    <col min="4" max="4" width="15.42578125" style="132" customWidth="1"/>
    <col min="5" max="5" width="9.140625" style="132" hidden="1" customWidth="1"/>
    <col min="6" max="16384" width="9.140625" style="132" hidden="1"/>
  </cols>
  <sheetData>
    <row r="1" spans="1:4" ht="12.75" thickBot="1" x14ac:dyDescent="0.25">
      <c r="A1" s="192" t="str">
        <f>PERFIS!C13</f>
        <v>Gerente de infraestrutura de tecnologia da informação</v>
      </c>
      <c r="B1" s="193"/>
      <c r="C1" s="193"/>
      <c r="D1" s="194"/>
    </row>
    <row r="2" spans="1:4" x14ac:dyDescent="0.2">
      <c r="A2" s="135"/>
      <c r="B2" s="135"/>
      <c r="C2" s="135"/>
      <c r="D2" s="135"/>
    </row>
    <row r="3" spans="1:4" x14ac:dyDescent="0.2">
      <c r="A3" s="217" t="s">
        <v>33</v>
      </c>
      <c r="B3" s="218"/>
      <c r="C3" s="218"/>
      <c r="D3" s="219"/>
    </row>
    <row r="4" spans="1:4" x14ac:dyDescent="0.2">
      <c r="A4" s="204" t="s">
        <v>34</v>
      </c>
      <c r="B4" s="205"/>
      <c r="C4" s="205"/>
      <c r="D4" s="206"/>
    </row>
    <row r="5" spans="1:4" x14ac:dyDescent="0.2">
      <c r="A5" s="1">
        <v>1</v>
      </c>
      <c r="B5" s="2" t="s">
        <v>55</v>
      </c>
      <c r="C5" s="3"/>
      <c r="D5" s="1" t="s">
        <v>1</v>
      </c>
    </row>
    <row r="6" spans="1:4" x14ac:dyDescent="0.2">
      <c r="A6" s="4" t="s">
        <v>2</v>
      </c>
      <c r="B6" s="5" t="s">
        <v>56</v>
      </c>
      <c r="C6" s="6">
        <v>1</v>
      </c>
      <c r="D6" s="7">
        <f>_xlfn.XLOOKUP(A1,PERFIS!C3:C37,PERFIS!D3:D37)</f>
        <v>18367.552395999999</v>
      </c>
    </row>
    <row r="7" spans="1:4" x14ac:dyDescent="0.2">
      <c r="A7" s="9" t="s">
        <v>35</v>
      </c>
      <c r="B7" s="10"/>
      <c r="C7" s="11"/>
      <c r="D7" s="12">
        <f>SUM(D6)</f>
        <v>18367.552395999999</v>
      </c>
    </row>
    <row r="8" spans="1:4" x14ac:dyDescent="0.2">
      <c r="A8" s="13"/>
      <c r="B8" s="14"/>
      <c r="C8" s="15"/>
      <c r="D8" s="16"/>
    </row>
    <row r="9" spans="1:4" x14ac:dyDescent="0.2">
      <c r="A9" s="204" t="s">
        <v>36</v>
      </c>
      <c r="B9" s="205"/>
      <c r="C9" s="205"/>
      <c r="D9" s="206"/>
    </row>
    <row r="10" spans="1:4" x14ac:dyDescent="0.2">
      <c r="A10" s="220" t="s">
        <v>125</v>
      </c>
      <c r="B10" s="221"/>
      <c r="C10" s="221"/>
      <c r="D10" s="222"/>
    </row>
    <row r="11" spans="1:4" x14ac:dyDescent="0.2">
      <c r="A11" s="17" t="s">
        <v>9</v>
      </c>
      <c r="B11" s="2" t="s">
        <v>55</v>
      </c>
      <c r="C11" s="18" t="s">
        <v>0</v>
      </c>
      <c r="D11" s="17" t="s">
        <v>1</v>
      </c>
    </row>
    <row r="12" spans="1:4" x14ac:dyDescent="0.2">
      <c r="A12" s="19" t="s">
        <v>2</v>
      </c>
      <c r="B12" s="20" t="s">
        <v>57</v>
      </c>
      <c r="C12" s="21">
        <f>COMPOSICAO!D3</f>
        <v>8.3333333333333329E-2</v>
      </c>
      <c r="D12" s="22">
        <f>C12*$D$7</f>
        <v>1530.6293663333331</v>
      </c>
    </row>
    <row r="13" spans="1:4" x14ac:dyDescent="0.2">
      <c r="A13" s="19" t="s">
        <v>3</v>
      </c>
      <c r="B13" s="20" t="s">
        <v>120</v>
      </c>
      <c r="C13" s="21">
        <f>COMPOSICAO!D4</f>
        <v>7.7777777777777779E-2</v>
      </c>
      <c r="D13" s="22">
        <f>C13*$D$7</f>
        <v>1428.5874085777778</v>
      </c>
    </row>
    <row r="14" spans="1:4" x14ac:dyDescent="0.2">
      <c r="A14" s="198" t="s">
        <v>126</v>
      </c>
      <c r="B14" s="199"/>
      <c r="C14" s="23">
        <f>SUM(C12:C13)</f>
        <v>0.16111111111111109</v>
      </c>
      <c r="D14" s="12">
        <f>SUM(D12:D13)</f>
        <v>2959.2167749111109</v>
      </c>
    </row>
    <row r="15" spans="1:4" x14ac:dyDescent="0.2">
      <c r="A15" s="13"/>
      <c r="B15" s="14"/>
      <c r="C15" s="24"/>
      <c r="D15" s="16"/>
    </row>
    <row r="16" spans="1:4" x14ac:dyDescent="0.2">
      <c r="A16" s="211" t="s">
        <v>38</v>
      </c>
      <c r="B16" s="212"/>
      <c r="C16" s="212"/>
      <c r="D16" s="213"/>
    </row>
    <row r="17" spans="1:4" x14ac:dyDescent="0.2">
      <c r="A17" s="17" t="s">
        <v>10</v>
      </c>
      <c r="B17" s="2" t="s">
        <v>55</v>
      </c>
      <c r="C17" s="25" t="s">
        <v>0</v>
      </c>
      <c r="D17" s="17" t="s">
        <v>1</v>
      </c>
    </row>
    <row r="18" spans="1:4" x14ac:dyDescent="0.2">
      <c r="A18" s="19" t="s">
        <v>2</v>
      </c>
      <c r="B18" s="61" t="s">
        <v>58</v>
      </c>
      <c r="C18" s="21">
        <f>COMPOSICAO!D9</f>
        <v>0.1</v>
      </c>
      <c r="D18" s="22">
        <f>C18*($D$7+$D$13)</f>
        <v>1979.6139804577776</v>
      </c>
    </row>
    <row r="19" spans="1:4" x14ac:dyDescent="0.2">
      <c r="A19" s="19" t="s">
        <v>3</v>
      </c>
      <c r="B19" s="62" t="s">
        <v>11</v>
      </c>
      <c r="C19" s="21">
        <f>COMPOSICAO!D10</f>
        <v>2.5000000000000001E-2</v>
      </c>
      <c r="D19" s="22">
        <f t="shared" ref="D19:D24" si="0">C19*($D$7+$D$14)</f>
        <v>533.16922927277778</v>
      </c>
    </row>
    <row r="20" spans="1:4" x14ac:dyDescent="0.2">
      <c r="A20" s="19" t="s">
        <v>4</v>
      </c>
      <c r="B20" s="62" t="s">
        <v>12</v>
      </c>
      <c r="C20" s="21">
        <f>COMPOSICAO!D11</f>
        <v>0.03</v>
      </c>
      <c r="D20" s="22">
        <f t="shared" si="0"/>
        <v>639.80307512733327</v>
      </c>
    </row>
    <row r="21" spans="1:4" x14ac:dyDescent="0.2">
      <c r="A21" s="19" t="s">
        <v>5</v>
      </c>
      <c r="B21" s="62" t="s">
        <v>13</v>
      </c>
      <c r="C21" s="21">
        <f>COMPOSICAO!D12</f>
        <v>1.4999999999999999E-2</v>
      </c>
      <c r="D21" s="22">
        <f t="shared" si="0"/>
        <v>319.90153756366664</v>
      </c>
    </row>
    <row r="22" spans="1:4" x14ac:dyDescent="0.2">
      <c r="A22" s="19" t="s">
        <v>6</v>
      </c>
      <c r="B22" s="62" t="s">
        <v>14</v>
      </c>
      <c r="C22" s="21">
        <f>COMPOSICAO!D13</f>
        <v>0.01</v>
      </c>
      <c r="D22" s="22">
        <f t="shared" si="0"/>
        <v>213.26769170911109</v>
      </c>
    </row>
    <row r="23" spans="1:4" x14ac:dyDescent="0.2">
      <c r="A23" s="19" t="s">
        <v>7</v>
      </c>
      <c r="B23" s="20" t="s">
        <v>15</v>
      </c>
      <c r="C23" s="21">
        <f>COMPOSICAO!D14</f>
        <v>6.0000000000000001E-3</v>
      </c>
      <c r="D23" s="22">
        <f t="shared" si="0"/>
        <v>127.96061502546667</v>
      </c>
    </row>
    <row r="24" spans="1:4" x14ac:dyDescent="0.2">
      <c r="A24" s="19" t="s">
        <v>8</v>
      </c>
      <c r="B24" s="62" t="s">
        <v>16</v>
      </c>
      <c r="C24" s="21">
        <f>COMPOSICAO!D15</f>
        <v>2E-3</v>
      </c>
      <c r="D24" s="22">
        <f t="shared" si="0"/>
        <v>42.65353834182222</v>
      </c>
    </row>
    <row r="25" spans="1:4" x14ac:dyDescent="0.2">
      <c r="A25" s="19" t="s">
        <v>17</v>
      </c>
      <c r="B25" s="61" t="s">
        <v>18</v>
      </c>
      <c r="C25" s="21">
        <f>COMPOSICAO!D16</f>
        <v>0.08</v>
      </c>
      <c r="D25" s="22">
        <f>C25*($D$7+$D$14)</f>
        <v>1706.1415336728887</v>
      </c>
    </row>
    <row r="26" spans="1:4" x14ac:dyDescent="0.2">
      <c r="A26" s="209" t="s">
        <v>39</v>
      </c>
      <c r="B26" s="210"/>
      <c r="C26" s="27">
        <f>SUM(C18:C25)</f>
        <v>0.26800000000000002</v>
      </c>
      <c r="D26" s="28">
        <f>SUM(D18:D25)</f>
        <v>5562.5112011708443</v>
      </c>
    </row>
    <row r="27" spans="1:4" x14ac:dyDescent="0.2">
      <c r="A27" s="13"/>
      <c r="B27" s="14"/>
      <c r="C27" s="29"/>
      <c r="D27" s="16"/>
    </row>
    <row r="28" spans="1:4" x14ac:dyDescent="0.2">
      <c r="A28" s="211" t="s">
        <v>40</v>
      </c>
      <c r="B28" s="212"/>
      <c r="C28" s="212"/>
      <c r="D28" s="213"/>
    </row>
    <row r="29" spans="1:4" x14ac:dyDescent="0.2">
      <c r="A29" s="17" t="s">
        <v>19</v>
      </c>
      <c r="B29" s="211" t="s">
        <v>55</v>
      </c>
      <c r="C29" s="213"/>
      <c r="D29" s="17" t="s">
        <v>1</v>
      </c>
    </row>
    <row r="30" spans="1:4" x14ac:dyDescent="0.2">
      <c r="A30" s="195" t="s">
        <v>2</v>
      </c>
      <c r="B30" s="30" t="s">
        <v>59</v>
      </c>
      <c r="C30" s="31"/>
      <c r="D30" s="7">
        <f>COMPOSICAO!D20*2*22</f>
        <v>242</v>
      </c>
    </row>
    <row r="31" spans="1:4" x14ac:dyDescent="0.2">
      <c r="A31" s="196"/>
      <c r="B31" s="30" t="s">
        <v>20</v>
      </c>
      <c r="C31" s="31"/>
      <c r="D31" s="7">
        <f>D6*COMPOSICAO!D21</f>
        <v>1102.05314376</v>
      </c>
    </row>
    <row r="32" spans="1:4" x14ac:dyDescent="0.2">
      <c r="A32" s="197"/>
      <c r="B32" s="106" t="s">
        <v>21</v>
      </c>
      <c r="C32" s="107"/>
      <c r="D32" s="39">
        <f>IF(D30-D31&gt;0,D30-D31,0)</f>
        <v>0</v>
      </c>
    </row>
    <row r="33" spans="1:4" x14ac:dyDescent="0.2">
      <c r="A33" s="195" t="s">
        <v>3</v>
      </c>
      <c r="B33" s="30" t="s">
        <v>60</v>
      </c>
      <c r="D33" s="7">
        <f>COMPOSICAO!D23*22</f>
        <v>858</v>
      </c>
    </row>
    <row r="34" spans="1:4" x14ac:dyDescent="0.2">
      <c r="A34" s="196"/>
      <c r="B34" s="30" t="s">
        <v>116</v>
      </c>
      <c r="C34" s="129" cm="1">
        <f t="array" ref="C34">_xlfn.IFS(D6&lt;2407,COMPOSICAO!D25,D6&lt;4073.39,COMPOSICAO!D26,D6&lt;5924.92,COMPOSICAO!D27,D6&lt;7406.17,COMPOSICAO!D28,D6&lt;9072.58,COMPOSICAO!D29,D6&gt;9072.59,COMPOSICAO!D30)</f>
        <v>0.15</v>
      </c>
      <c r="D34" s="7">
        <f>D33*C34</f>
        <v>128.69999999999999</v>
      </c>
    </row>
    <row r="35" spans="1:4" x14ac:dyDescent="0.2">
      <c r="A35" s="197"/>
      <c r="B35" s="106" t="s">
        <v>117</v>
      </c>
      <c r="C35" s="108"/>
      <c r="D35" s="39">
        <f>D33-D34</f>
        <v>729.3</v>
      </c>
    </row>
    <row r="36" spans="1:4" x14ac:dyDescent="0.2">
      <c r="A36" s="4" t="s">
        <v>4</v>
      </c>
      <c r="B36" s="30" t="s">
        <v>102</v>
      </c>
      <c r="C36" s="31"/>
      <c r="D36" s="165">
        <f>COMPOSICAO!D31</f>
        <v>184.85</v>
      </c>
    </row>
    <row r="37" spans="1:4" x14ac:dyDescent="0.2">
      <c r="A37" s="9" t="s">
        <v>41</v>
      </c>
      <c r="B37" s="10"/>
      <c r="C37" s="11"/>
      <c r="D37" s="12">
        <f>SUM(D32,D35,D36)</f>
        <v>914.15</v>
      </c>
    </row>
    <row r="38" spans="1:4" x14ac:dyDescent="0.2">
      <c r="A38" s="13"/>
      <c r="B38" s="14"/>
      <c r="C38" s="15"/>
      <c r="D38" s="16"/>
    </row>
    <row r="39" spans="1:4" x14ac:dyDescent="0.2">
      <c r="A39" s="17">
        <v>2</v>
      </c>
      <c r="B39" s="32" t="s">
        <v>61</v>
      </c>
      <c r="C39" s="33"/>
      <c r="D39" s="17" t="s">
        <v>1</v>
      </c>
    </row>
    <row r="40" spans="1:4" x14ac:dyDescent="0.2">
      <c r="A40" s="4" t="s">
        <v>9</v>
      </c>
      <c r="B40" s="30" t="s">
        <v>62</v>
      </c>
      <c r="C40" s="34"/>
      <c r="D40" s="8">
        <f>D14</f>
        <v>2959.2167749111109</v>
      </c>
    </row>
    <row r="41" spans="1:4" x14ac:dyDescent="0.2">
      <c r="A41" s="4" t="s">
        <v>10</v>
      </c>
      <c r="B41" s="30" t="s">
        <v>63</v>
      </c>
      <c r="C41" s="34"/>
      <c r="D41" s="8">
        <f>D26</f>
        <v>5562.5112011708443</v>
      </c>
    </row>
    <row r="42" spans="1:4" x14ac:dyDescent="0.2">
      <c r="A42" s="4" t="s">
        <v>19</v>
      </c>
      <c r="B42" s="30" t="s">
        <v>64</v>
      </c>
      <c r="C42" s="34"/>
      <c r="D42" s="8">
        <f>D37</f>
        <v>914.15</v>
      </c>
    </row>
    <row r="43" spans="1:4" x14ac:dyDescent="0.2">
      <c r="A43" s="198" t="s">
        <v>42</v>
      </c>
      <c r="B43" s="203"/>
      <c r="C43" s="35"/>
      <c r="D43" s="12">
        <f>SUM(D40:D42)</f>
        <v>9435.8779760819543</v>
      </c>
    </row>
    <row r="44" spans="1:4" x14ac:dyDescent="0.2">
      <c r="A44" s="13"/>
      <c r="B44" s="14"/>
      <c r="C44" s="15"/>
      <c r="D44" s="16"/>
    </row>
    <row r="45" spans="1:4" x14ac:dyDescent="0.2">
      <c r="A45" s="204" t="s">
        <v>43</v>
      </c>
      <c r="B45" s="205"/>
      <c r="C45" s="205"/>
      <c r="D45" s="206"/>
    </row>
    <row r="46" spans="1:4" x14ac:dyDescent="0.2">
      <c r="A46" s="17">
        <v>3</v>
      </c>
      <c r="B46" s="2" t="s">
        <v>55</v>
      </c>
      <c r="C46" s="36" t="s">
        <v>0</v>
      </c>
      <c r="D46" s="17" t="s">
        <v>1</v>
      </c>
    </row>
    <row r="47" spans="1:4" x14ac:dyDescent="0.2">
      <c r="A47" s="4" t="s">
        <v>2</v>
      </c>
      <c r="B47" s="30" t="s">
        <v>22</v>
      </c>
      <c r="C47" s="37">
        <f>COMPOSICAO!D34</f>
        <v>4.1666666666666666E-3</v>
      </c>
      <c r="D47" s="22">
        <f>C47*$D$7</f>
        <v>76.531468316666661</v>
      </c>
    </row>
    <row r="48" spans="1:4" x14ac:dyDescent="0.2">
      <c r="A48" s="4" t="s">
        <v>3</v>
      </c>
      <c r="B48" s="30" t="s">
        <v>65</v>
      </c>
      <c r="C48" s="37">
        <f>COMPOSICAO!D35</f>
        <v>3.3333333333333332E-4</v>
      </c>
      <c r="D48" s="22">
        <f>C48*$D$7</f>
        <v>6.122517465333333</v>
      </c>
    </row>
    <row r="49" spans="1:4" x14ac:dyDescent="0.2">
      <c r="A49" s="19" t="s">
        <v>4</v>
      </c>
      <c r="B49" s="20" t="s">
        <v>66</v>
      </c>
      <c r="C49" s="37">
        <f>COMPOSICAO!D36</f>
        <v>3.4399999999999993E-2</v>
      </c>
      <c r="D49" s="22">
        <f t="shared" ref="D49:D52" si="1">C49*$D$7</f>
        <v>631.84380242239979</v>
      </c>
    </row>
    <row r="50" spans="1:4" x14ac:dyDescent="0.2">
      <c r="A50" s="4" t="s">
        <v>5</v>
      </c>
      <c r="B50" s="30" t="s">
        <v>67</v>
      </c>
      <c r="C50" s="37">
        <f>COMPOSICAO!D37</f>
        <v>1.2444444444444444E-2</v>
      </c>
      <c r="D50" s="22">
        <f t="shared" si="1"/>
        <v>228.57398537244441</v>
      </c>
    </row>
    <row r="51" spans="1:4" x14ac:dyDescent="0.2">
      <c r="A51" s="4" t="s">
        <v>6</v>
      </c>
      <c r="B51" s="30" t="s">
        <v>68</v>
      </c>
      <c r="C51" s="37">
        <f>COMPOSICAO!D38</f>
        <v>4.5631999999999999E-3</v>
      </c>
      <c r="D51" s="22">
        <f t="shared" si="1"/>
        <v>83.8148150934272</v>
      </c>
    </row>
    <row r="52" spans="1:4" x14ac:dyDescent="0.2">
      <c r="A52" s="4" t="s">
        <v>7</v>
      </c>
      <c r="B52" s="30" t="s">
        <v>69</v>
      </c>
      <c r="C52" s="37">
        <f>COMPOSICAO!D39</f>
        <v>3.9680000000000005E-4</v>
      </c>
      <c r="D52" s="22">
        <f t="shared" si="1"/>
        <v>7.2882447907328007</v>
      </c>
    </row>
    <row r="53" spans="1:4" x14ac:dyDescent="0.2">
      <c r="A53" s="207" t="s">
        <v>44</v>
      </c>
      <c r="B53" s="208"/>
      <c r="C53" s="38">
        <f>SUM(C47:C52)</f>
        <v>5.6304444444444435E-2</v>
      </c>
      <c r="D53" s="39">
        <f>SUM(D47:D52)</f>
        <v>1034.174833461004</v>
      </c>
    </row>
    <row r="54" spans="1:4" x14ac:dyDescent="0.2">
      <c r="A54" s="13"/>
      <c r="B54" s="14"/>
      <c r="C54" s="40"/>
      <c r="D54" s="16"/>
    </row>
    <row r="55" spans="1:4" x14ac:dyDescent="0.2">
      <c r="A55" s="204" t="s">
        <v>45</v>
      </c>
      <c r="B55" s="205"/>
      <c r="C55" s="205"/>
      <c r="D55" s="206"/>
    </row>
    <row r="56" spans="1:4" x14ac:dyDescent="0.2">
      <c r="A56" s="17">
        <v>4</v>
      </c>
      <c r="B56" s="2" t="s">
        <v>55</v>
      </c>
      <c r="C56" s="36" t="s">
        <v>0</v>
      </c>
      <c r="D56" s="17" t="s">
        <v>1</v>
      </c>
    </row>
    <row r="57" spans="1:4" x14ac:dyDescent="0.2">
      <c r="A57" s="207" t="s">
        <v>46</v>
      </c>
      <c r="B57" s="208"/>
      <c r="C57" s="41">
        <v>0</v>
      </c>
      <c r="D57" s="42">
        <v>0</v>
      </c>
    </row>
    <row r="58" spans="1:4" x14ac:dyDescent="0.2">
      <c r="A58" s="13"/>
      <c r="B58" s="14"/>
      <c r="C58" s="24"/>
      <c r="D58" s="16"/>
    </row>
    <row r="59" spans="1:4" x14ac:dyDescent="0.2">
      <c r="A59" s="204" t="s">
        <v>47</v>
      </c>
      <c r="B59" s="205"/>
      <c r="C59" s="205"/>
      <c r="D59" s="206"/>
    </row>
    <row r="60" spans="1:4" x14ac:dyDescent="0.2">
      <c r="A60" s="17">
        <v>5</v>
      </c>
      <c r="B60" s="43" t="s">
        <v>55</v>
      </c>
      <c r="C60" s="44"/>
      <c r="D60" s="45" t="s">
        <v>1</v>
      </c>
    </row>
    <row r="61" spans="1:4" x14ac:dyDescent="0.2">
      <c r="A61" s="9" t="s">
        <v>48</v>
      </c>
      <c r="B61" s="10"/>
      <c r="C61" s="47"/>
      <c r="D61" s="48">
        <v>0</v>
      </c>
    </row>
    <row r="62" spans="1:4" x14ac:dyDescent="0.2">
      <c r="A62" s="13"/>
      <c r="B62" s="14"/>
      <c r="C62" s="49"/>
      <c r="D62" s="16"/>
    </row>
    <row r="63" spans="1:4" x14ac:dyDescent="0.2">
      <c r="A63" s="204" t="s">
        <v>49</v>
      </c>
      <c r="B63" s="205"/>
      <c r="C63" s="205"/>
      <c r="D63" s="206"/>
    </row>
    <row r="64" spans="1:4" x14ac:dyDescent="0.2">
      <c r="A64" s="17">
        <v>6</v>
      </c>
      <c r="B64" s="2" t="s">
        <v>55</v>
      </c>
      <c r="C64" s="50" t="s">
        <v>0</v>
      </c>
      <c r="D64" s="17" t="s">
        <v>1</v>
      </c>
    </row>
    <row r="65" spans="1:4" x14ac:dyDescent="0.2">
      <c r="A65" s="51" t="s">
        <v>2</v>
      </c>
      <c r="B65" s="52" t="s">
        <v>70</v>
      </c>
      <c r="C65" s="53">
        <f>COMPOSICAO!D44</f>
        <v>0.05</v>
      </c>
      <c r="D65" s="12">
        <f>C65*$D$81</f>
        <v>1441.880260277148</v>
      </c>
    </row>
    <row r="66" spans="1:4" x14ac:dyDescent="0.2">
      <c r="A66" s="51" t="s">
        <v>3</v>
      </c>
      <c r="B66" s="52" t="s">
        <v>71</v>
      </c>
      <c r="C66" s="53">
        <f>COMPOSICAO!D45</f>
        <v>0.1</v>
      </c>
      <c r="D66" s="12">
        <f>C66*($D$81+$D$65)</f>
        <v>3027.9485465820107</v>
      </c>
    </row>
    <row r="67" spans="1:4" x14ac:dyDescent="0.2">
      <c r="A67" s="51" t="s">
        <v>4</v>
      </c>
      <c r="B67" s="52" t="s">
        <v>72</v>
      </c>
      <c r="C67" s="53">
        <f>COMPOSICAO!D46</f>
        <v>8.3499999999999991E-2</v>
      </c>
      <c r="D67" s="12">
        <f>((D65+D66+D81)/(1-C67))-(D65+D66+D81)</f>
        <v>3034.5561811626612</v>
      </c>
    </row>
    <row r="68" spans="1:4" x14ac:dyDescent="0.2">
      <c r="A68" s="19" t="s">
        <v>23</v>
      </c>
      <c r="B68" s="54" t="s">
        <v>24</v>
      </c>
      <c r="C68" s="37">
        <f>COMPOSICAO!D47</f>
        <v>6.4999999999999997E-3</v>
      </c>
      <c r="D68" s="12">
        <f>C68*$D$83</f>
        <v>236.22293625817105</v>
      </c>
    </row>
    <row r="69" spans="1:4" x14ac:dyDescent="0.2">
      <c r="A69" s="19" t="s">
        <v>25</v>
      </c>
      <c r="B69" s="54" t="s">
        <v>26</v>
      </c>
      <c r="C69" s="37">
        <f>COMPOSICAO!D48</f>
        <v>0.03</v>
      </c>
      <c r="D69" s="12">
        <f t="shared" ref="D69:D71" si="2">C69*$D$83</f>
        <v>1090.2597058069434</v>
      </c>
    </row>
    <row r="70" spans="1:4" x14ac:dyDescent="0.2">
      <c r="A70" s="4" t="s">
        <v>27</v>
      </c>
      <c r="B70" s="5" t="s">
        <v>28</v>
      </c>
      <c r="C70" s="37">
        <f>COMPOSICAO!D49</f>
        <v>0.02</v>
      </c>
      <c r="D70" s="12">
        <f t="shared" si="2"/>
        <v>726.83980387129566</v>
      </c>
    </row>
    <row r="71" spans="1:4" x14ac:dyDescent="0.2">
      <c r="A71" s="4" t="s">
        <v>29</v>
      </c>
      <c r="B71" s="131" t="s">
        <v>118</v>
      </c>
      <c r="C71" s="37">
        <f>COMPOSICAO!D50</f>
        <v>2.7E-2</v>
      </c>
      <c r="D71" s="12">
        <f t="shared" si="2"/>
        <v>981.233735226249</v>
      </c>
    </row>
    <row r="72" spans="1:4" x14ac:dyDescent="0.2">
      <c r="A72" s="198" t="s">
        <v>50</v>
      </c>
      <c r="B72" s="199"/>
      <c r="C72" s="55">
        <f>SUM(C65:C67)</f>
        <v>0.23350000000000001</v>
      </c>
      <c r="D72" s="12">
        <f>SUM(D65:D67)</f>
        <v>7504.3849880218204</v>
      </c>
    </row>
    <row r="73" spans="1:4" x14ac:dyDescent="0.2">
      <c r="A73" s="13"/>
      <c r="B73" s="14"/>
      <c r="C73" s="15"/>
      <c r="D73" s="16"/>
    </row>
    <row r="74" spans="1:4" x14ac:dyDescent="0.2">
      <c r="A74" s="200" t="s">
        <v>51</v>
      </c>
      <c r="B74" s="201"/>
      <c r="C74" s="201"/>
      <c r="D74" s="202"/>
    </row>
    <row r="75" spans="1:4" x14ac:dyDescent="0.2">
      <c r="A75" s="26" t="s">
        <v>52</v>
      </c>
      <c r="B75" s="56"/>
      <c r="C75" s="57"/>
      <c r="D75" s="17" t="s">
        <v>1</v>
      </c>
    </row>
    <row r="76" spans="1:4" x14ac:dyDescent="0.2">
      <c r="A76" s="4">
        <v>1</v>
      </c>
      <c r="B76" s="46" t="s">
        <v>73</v>
      </c>
      <c r="C76" s="58"/>
      <c r="D76" s="8">
        <f>D7</f>
        <v>18367.552395999999</v>
      </c>
    </row>
    <row r="77" spans="1:4" x14ac:dyDescent="0.2">
      <c r="A77" s="4">
        <v>2</v>
      </c>
      <c r="B77" s="46" t="s">
        <v>74</v>
      </c>
      <c r="C77" s="58"/>
      <c r="D77" s="8">
        <f>D43</f>
        <v>9435.8779760819543</v>
      </c>
    </row>
    <row r="78" spans="1:4" x14ac:dyDescent="0.2">
      <c r="A78" s="4">
        <v>3</v>
      </c>
      <c r="B78" s="46" t="s">
        <v>75</v>
      </c>
      <c r="C78" s="58"/>
      <c r="D78" s="8">
        <f>D53</f>
        <v>1034.174833461004</v>
      </c>
    </row>
    <row r="79" spans="1:4" x14ac:dyDescent="0.2">
      <c r="A79" s="4">
        <v>4</v>
      </c>
      <c r="B79" s="46" t="s">
        <v>76</v>
      </c>
      <c r="C79" s="58"/>
      <c r="D79" s="8">
        <v>0</v>
      </c>
    </row>
    <row r="80" spans="1:4" x14ac:dyDescent="0.2">
      <c r="A80" s="4">
        <v>5</v>
      </c>
      <c r="B80" s="46" t="s">
        <v>77</v>
      </c>
      <c r="C80" s="58"/>
      <c r="D80" s="8">
        <v>0</v>
      </c>
    </row>
    <row r="81" spans="1:4" x14ac:dyDescent="0.2">
      <c r="A81" s="59" t="s">
        <v>53</v>
      </c>
      <c r="B81" s="10"/>
      <c r="C81" s="11"/>
      <c r="D81" s="12">
        <f>SUM(D76:D80)</f>
        <v>28837.605205542957</v>
      </c>
    </row>
    <row r="82" spans="1:4" x14ac:dyDescent="0.2">
      <c r="A82" s="4">
        <v>6</v>
      </c>
      <c r="B82" s="46" t="s">
        <v>78</v>
      </c>
      <c r="C82" s="58"/>
      <c r="D82" s="8">
        <f>D72</f>
        <v>7504.3849880218204</v>
      </c>
    </row>
    <row r="83" spans="1:4" x14ac:dyDescent="0.2">
      <c r="A83" s="198" t="s">
        <v>54</v>
      </c>
      <c r="B83" s="203"/>
      <c r="C83" s="199"/>
      <c r="D83" s="60">
        <f>SUM(D81:D82)</f>
        <v>36341.990193564779</v>
      </c>
    </row>
    <row r="84" spans="1:4" x14ac:dyDescent="0.2">
      <c r="C84" s="133" t="s">
        <v>122</v>
      </c>
      <c r="D84" s="134">
        <f>ROUNDUP(D83/D76,2)</f>
        <v>1.98</v>
      </c>
    </row>
    <row r="85" spans="1:4" x14ac:dyDescent="0.2"/>
    <row r="86" spans="1:4" hidden="1" x14ac:dyDescent="0.2">
      <c r="D86" s="136"/>
    </row>
  </sheetData>
  <mergeCells count="22">
    <mergeCell ref="A33:A35"/>
    <mergeCell ref="A1:D1"/>
    <mergeCell ref="A3:D3"/>
    <mergeCell ref="A4:D4"/>
    <mergeCell ref="A9:D9"/>
    <mergeCell ref="A10:D10"/>
    <mergeCell ref="A14:B14"/>
    <mergeCell ref="A16:D16"/>
    <mergeCell ref="A26:B26"/>
    <mergeCell ref="A28:D28"/>
    <mergeCell ref="B29:C29"/>
    <mergeCell ref="A30:A32"/>
    <mergeCell ref="A63:D63"/>
    <mergeCell ref="A72:B72"/>
    <mergeCell ref="A74:D74"/>
    <mergeCell ref="A83:C83"/>
    <mergeCell ref="A43:B43"/>
    <mergeCell ref="A45:D45"/>
    <mergeCell ref="A53:B53"/>
    <mergeCell ref="A55:D55"/>
    <mergeCell ref="A57:B57"/>
    <mergeCell ref="A59:D59"/>
  </mergeCells>
  <conditionalFormatting sqref="B69">
    <cfRule type="expression" dxfId="24" priority="1">
      <formula>$D$81=0</formula>
    </cfRule>
  </conditionalFormatting>
  <pageMargins left="0.511811024" right="0.511811024" top="0.78740157499999996" bottom="0.78740157499999996" header="0.31496062000000002" footer="0.3149606200000000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D3A4EC-A57C-4CDA-B146-422BFEDB92D2}">
  <sheetPr codeName="Planilha14"/>
  <dimension ref="A1:D86"/>
  <sheetViews>
    <sheetView zoomScaleNormal="100" workbookViewId="0">
      <selection activeCell="C71" sqref="C71"/>
    </sheetView>
  </sheetViews>
  <sheetFormatPr defaultColWidth="0" defaultRowHeight="12" zeroHeight="1" x14ac:dyDescent="0.2"/>
  <cols>
    <col min="1" max="1" width="5.85546875" style="132" customWidth="1"/>
    <col min="2" max="2" width="83.28515625" style="132" customWidth="1"/>
    <col min="3" max="3" width="12.42578125" style="132" customWidth="1"/>
    <col min="4" max="4" width="15.42578125" style="132" customWidth="1"/>
    <col min="5" max="5" width="9.140625" style="132" hidden="1" customWidth="1"/>
    <col min="6" max="16384" width="9.140625" style="132" hidden="1"/>
  </cols>
  <sheetData>
    <row r="1" spans="1:4" ht="12.75" thickBot="1" x14ac:dyDescent="0.25">
      <c r="A1" s="192" t="str">
        <f>PERFIS!C14</f>
        <v>Administrador de banco de dados - Júnior</v>
      </c>
      <c r="B1" s="193"/>
      <c r="C1" s="193"/>
      <c r="D1" s="194"/>
    </row>
    <row r="2" spans="1:4" x14ac:dyDescent="0.2">
      <c r="A2" s="135"/>
      <c r="B2" s="135"/>
      <c r="C2" s="135"/>
      <c r="D2" s="135"/>
    </row>
    <row r="3" spans="1:4" x14ac:dyDescent="0.2">
      <c r="A3" s="217" t="s">
        <v>33</v>
      </c>
      <c r="B3" s="218"/>
      <c r="C3" s="218"/>
      <c r="D3" s="219"/>
    </row>
    <row r="4" spans="1:4" x14ac:dyDescent="0.2">
      <c r="A4" s="204" t="s">
        <v>34</v>
      </c>
      <c r="B4" s="205"/>
      <c r="C4" s="205"/>
      <c r="D4" s="206"/>
    </row>
    <row r="5" spans="1:4" x14ac:dyDescent="0.2">
      <c r="A5" s="1">
        <v>1</v>
      </c>
      <c r="B5" s="2" t="s">
        <v>55</v>
      </c>
      <c r="C5" s="3"/>
      <c r="D5" s="1" t="s">
        <v>1</v>
      </c>
    </row>
    <row r="6" spans="1:4" x14ac:dyDescent="0.2">
      <c r="A6" s="4" t="s">
        <v>2</v>
      </c>
      <c r="B6" s="5" t="s">
        <v>56</v>
      </c>
      <c r="C6" s="6">
        <v>1</v>
      </c>
      <c r="D6" s="7">
        <f>_xlfn.XLOOKUP(A1,PERFIS!C3:C37,PERFIS!D3:D37)</f>
        <v>5000</v>
      </c>
    </row>
    <row r="7" spans="1:4" x14ac:dyDescent="0.2">
      <c r="A7" s="9" t="s">
        <v>35</v>
      </c>
      <c r="B7" s="10"/>
      <c r="C7" s="11"/>
      <c r="D7" s="12">
        <f>SUM(D6)</f>
        <v>5000</v>
      </c>
    </row>
    <row r="8" spans="1:4" x14ac:dyDescent="0.2">
      <c r="A8" s="13"/>
      <c r="B8" s="14"/>
      <c r="C8" s="15"/>
      <c r="D8" s="16"/>
    </row>
    <row r="9" spans="1:4" x14ac:dyDescent="0.2">
      <c r="A9" s="204" t="s">
        <v>36</v>
      </c>
      <c r="B9" s="205"/>
      <c r="C9" s="205"/>
      <c r="D9" s="206"/>
    </row>
    <row r="10" spans="1:4" x14ac:dyDescent="0.2">
      <c r="A10" s="220" t="s">
        <v>125</v>
      </c>
      <c r="B10" s="221"/>
      <c r="C10" s="221"/>
      <c r="D10" s="222"/>
    </row>
    <row r="11" spans="1:4" x14ac:dyDescent="0.2">
      <c r="A11" s="17" t="s">
        <v>9</v>
      </c>
      <c r="B11" s="2" t="s">
        <v>55</v>
      </c>
      <c r="C11" s="18" t="s">
        <v>0</v>
      </c>
      <c r="D11" s="17" t="s">
        <v>1</v>
      </c>
    </row>
    <row r="12" spans="1:4" x14ac:dyDescent="0.2">
      <c r="A12" s="19" t="s">
        <v>2</v>
      </c>
      <c r="B12" s="20" t="s">
        <v>57</v>
      </c>
      <c r="C12" s="21">
        <f>COMPOSICAO!D3</f>
        <v>8.3333333333333329E-2</v>
      </c>
      <c r="D12" s="22">
        <f>C12*$D$7</f>
        <v>416.66666666666663</v>
      </c>
    </row>
    <row r="13" spans="1:4" x14ac:dyDescent="0.2">
      <c r="A13" s="19" t="s">
        <v>3</v>
      </c>
      <c r="B13" s="20" t="s">
        <v>120</v>
      </c>
      <c r="C13" s="21">
        <f>COMPOSICAO!D4</f>
        <v>7.7777777777777779E-2</v>
      </c>
      <c r="D13" s="22">
        <f>C13*$D$7</f>
        <v>388.88888888888891</v>
      </c>
    </row>
    <row r="14" spans="1:4" x14ac:dyDescent="0.2">
      <c r="A14" s="198" t="s">
        <v>126</v>
      </c>
      <c r="B14" s="199"/>
      <c r="C14" s="23">
        <f>SUM(C12:C13)</f>
        <v>0.16111111111111109</v>
      </c>
      <c r="D14" s="12">
        <f>SUM(D12:D13)</f>
        <v>805.55555555555554</v>
      </c>
    </row>
    <row r="15" spans="1:4" x14ac:dyDescent="0.2">
      <c r="A15" s="13"/>
      <c r="B15" s="14"/>
      <c r="C15" s="24"/>
      <c r="D15" s="16"/>
    </row>
    <row r="16" spans="1:4" x14ac:dyDescent="0.2">
      <c r="A16" s="211" t="s">
        <v>38</v>
      </c>
      <c r="B16" s="212"/>
      <c r="C16" s="212"/>
      <c r="D16" s="213"/>
    </row>
    <row r="17" spans="1:4" x14ac:dyDescent="0.2">
      <c r="A17" s="17" t="s">
        <v>10</v>
      </c>
      <c r="B17" s="2" t="s">
        <v>55</v>
      </c>
      <c r="C17" s="25" t="s">
        <v>0</v>
      </c>
      <c r="D17" s="17" t="s">
        <v>1</v>
      </c>
    </row>
    <row r="18" spans="1:4" x14ac:dyDescent="0.2">
      <c r="A18" s="19" t="s">
        <v>2</v>
      </c>
      <c r="B18" s="61" t="s">
        <v>58</v>
      </c>
      <c r="C18" s="21">
        <f>COMPOSICAO!D9</f>
        <v>0.1</v>
      </c>
      <c r="D18" s="22">
        <f>C18*($D$7+$D$13)</f>
        <v>538.88888888888891</v>
      </c>
    </row>
    <row r="19" spans="1:4" x14ac:dyDescent="0.2">
      <c r="A19" s="19" t="s">
        <v>3</v>
      </c>
      <c r="B19" s="62" t="s">
        <v>11</v>
      </c>
      <c r="C19" s="21">
        <f>COMPOSICAO!D10</f>
        <v>2.5000000000000001E-2</v>
      </c>
      <c r="D19" s="22">
        <f t="shared" ref="D19:D24" si="0">C19*($D$7+$D$14)</f>
        <v>145.13888888888889</v>
      </c>
    </row>
    <row r="20" spans="1:4" x14ac:dyDescent="0.2">
      <c r="A20" s="19" t="s">
        <v>4</v>
      </c>
      <c r="B20" s="62" t="s">
        <v>12</v>
      </c>
      <c r="C20" s="21">
        <f>COMPOSICAO!D11</f>
        <v>0.03</v>
      </c>
      <c r="D20" s="22">
        <f t="shared" si="0"/>
        <v>174.16666666666666</v>
      </c>
    </row>
    <row r="21" spans="1:4" x14ac:dyDescent="0.2">
      <c r="A21" s="19" t="s">
        <v>5</v>
      </c>
      <c r="B21" s="62" t="s">
        <v>13</v>
      </c>
      <c r="C21" s="21">
        <f>COMPOSICAO!D12</f>
        <v>1.4999999999999999E-2</v>
      </c>
      <c r="D21" s="22">
        <f t="shared" si="0"/>
        <v>87.083333333333329</v>
      </c>
    </row>
    <row r="22" spans="1:4" x14ac:dyDescent="0.2">
      <c r="A22" s="19" t="s">
        <v>6</v>
      </c>
      <c r="B22" s="62" t="s">
        <v>14</v>
      </c>
      <c r="C22" s="21">
        <f>COMPOSICAO!D13</f>
        <v>0.01</v>
      </c>
      <c r="D22" s="22">
        <f t="shared" si="0"/>
        <v>58.055555555555557</v>
      </c>
    </row>
    <row r="23" spans="1:4" x14ac:dyDescent="0.2">
      <c r="A23" s="19" t="s">
        <v>7</v>
      </c>
      <c r="B23" s="20" t="s">
        <v>15</v>
      </c>
      <c r="C23" s="21">
        <f>COMPOSICAO!D14</f>
        <v>6.0000000000000001E-3</v>
      </c>
      <c r="D23" s="22">
        <f t="shared" si="0"/>
        <v>34.833333333333336</v>
      </c>
    </row>
    <row r="24" spans="1:4" x14ac:dyDescent="0.2">
      <c r="A24" s="19" t="s">
        <v>8</v>
      </c>
      <c r="B24" s="62" t="s">
        <v>16</v>
      </c>
      <c r="C24" s="21">
        <f>COMPOSICAO!D15</f>
        <v>2E-3</v>
      </c>
      <c r="D24" s="22">
        <f t="shared" si="0"/>
        <v>11.611111111111111</v>
      </c>
    </row>
    <row r="25" spans="1:4" x14ac:dyDescent="0.2">
      <c r="A25" s="19" t="s">
        <v>17</v>
      </c>
      <c r="B25" s="61" t="s">
        <v>18</v>
      </c>
      <c r="C25" s="21">
        <f>COMPOSICAO!D16</f>
        <v>0.08</v>
      </c>
      <c r="D25" s="22">
        <f>C25*($D$7+$D$14)</f>
        <v>464.44444444444446</v>
      </c>
    </row>
    <row r="26" spans="1:4" x14ac:dyDescent="0.2">
      <c r="A26" s="209" t="s">
        <v>39</v>
      </c>
      <c r="B26" s="210"/>
      <c r="C26" s="27">
        <f>SUM(C18:C25)</f>
        <v>0.26800000000000002</v>
      </c>
      <c r="D26" s="28">
        <f>SUM(D18:D25)</f>
        <v>1514.2222222222222</v>
      </c>
    </row>
    <row r="27" spans="1:4" x14ac:dyDescent="0.2">
      <c r="A27" s="13"/>
      <c r="B27" s="14"/>
      <c r="C27" s="29"/>
      <c r="D27" s="16"/>
    </row>
    <row r="28" spans="1:4" x14ac:dyDescent="0.2">
      <c r="A28" s="211" t="s">
        <v>40</v>
      </c>
      <c r="B28" s="212"/>
      <c r="C28" s="212"/>
      <c r="D28" s="213"/>
    </row>
    <row r="29" spans="1:4" x14ac:dyDescent="0.2">
      <c r="A29" s="17" t="s">
        <v>19</v>
      </c>
      <c r="B29" s="211" t="s">
        <v>55</v>
      </c>
      <c r="C29" s="213"/>
      <c r="D29" s="17" t="s">
        <v>1</v>
      </c>
    </row>
    <row r="30" spans="1:4" x14ac:dyDescent="0.2">
      <c r="A30" s="195" t="s">
        <v>2</v>
      </c>
      <c r="B30" s="30" t="s">
        <v>59</v>
      </c>
      <c r="C30" s="31"/>
      <c r="D30" s="7">
        <f>COMPOSICAO!D20*2*22</f>
        <v>242</v>
      </c>
    </row>
    <row r="31" spans="1:4" x14ac:dyDescent="0.2">
      <c r="A31" s="196"/>
      <c r="B31" s="30" t="s">
        <v>20</v>
      </c>
      <c r="C31" s="31"/>
      <c r="D31" s="7">
        <f>D6*COMPOSICAO!D21</f>
        <v>300</v>
      </c>
    </row>
    <row r="32" spans="1:4" x14ac:dyDescent="0.2">
      <c r="A32" s="197"/>
      <c r="B32" s="106" t="s">
        <v>21</v>
      </c>
      <c r="C32" s="107"/>
      <c r="D32" s="39">
        <f>IF(D30-D31&gt;0,D30-D31,0)</f>
        <v>0</v>
      </c>
    </row>
    <row r="33" spans="1:4" x14ac:dyDescent="0.2">
      <c r="A33" s="195" t="s">
        <v>3</v>
      </c>
      <c r="B33" s="30" t="s">
        <v>60</v>
      </c>
      <c r="D33" s="7">
        <f>COMPOSICAO!D23*22</f>
        <v>858</v>
      </c>
    </row>
    <row r="34" spans="1:4" x14ac:dyDescent="0.2">
      <c r="A34" s="196"/>
      <c r="B34" s="30" t="s">
        <v>116</v>
      </c>
      <c r="C34" s="129" cm="1">
        <f t="array" ref="C34">_xlfn.IFS(D6&lt;2407,COMPOSICAO!D25,D6&lt;4073.39,COMPOSICAO!D26,D6&lt;5924.92,COMPOSICAO!D27,D6&lt;7406.17,COMPOSICAO!D28,D6&lt;9072.58,COMPOSICAO!D29,D6&gt;9072.59,COMPOSICAO!D30)</f>
        <v>5.62E-2</v>
      </c>
      <c r="D34" s="7">
        <f>D33*C34</f>
        <v>48.2196</v>
      </c>
    </row>
    <row r="35" spans="1:4" x14ac:dyDescent="0.2">
      <c r="A35" s="197"/>
      <c r="B35" s="106" t="s">
        <v>117</v>
      </c>
      <c r="C35" s="108"/>
      <c r="D35" s="39">
        <f>D33-D34</f>
        <v>809.78039999999999</v>
      </c>
    </row>
    <row r="36" spans="1:4" x14ac:dyDescent="0.2">
      <c r="A36" s="4" t="s">
        <v>4</v>
      </c>
      <c r="B36" s="30" t="s">
        <v>102</v>
      </c>
      <c r="C36" s="31"/>
      <c r="D36" s="165">
        <f>COMPOSICAO!D31</f>
        <v>184.85</v>
      </c>
    </row>
    <row r="37" spans="1:4" x14ac:dyDescent="0.2">
      <c r="A37" s="9" t="s">
        <v>41</v>
      </c>
      <c r="B37" s="10"/>
      <c r="C37" s="11"/>
      <c r="D37" s="12">
        <f>SUM(D32,D35,D36)</f>
        <v>994.63040000000001</v>
      </c>
    </row>
    <row r="38" spans="1:4" x14ac:dyDescent="0.2">
      <c r="A38" s="13"/>
      <c r="B38" s="14"/>
      <c r="C38" s="15"/>
      <c r="D38" s="16"/>
    </row>
    <row r="39" spans="1:4" x14ac:dyDescent="0.2">
      <c r="A39" s="17">
        <v>2</v>
      </c>
      <c r="B39" s="32" t="s">
        <v>61</v>
      </c>
      <c r="C39" s="33"/>
      <c r="D39" s="17" t="s">
        <v>1</v>
      </c>
    </row>
    <row r="40" spans="1:4" x14ac:dyDescent="0.2">
      <c r="A40" s="4" t="s">
        <v>9</v>
      </c>
      <c r="B40" s="30" t="s">
        <v>62</v>
      </c>
      <c r="C40" s="34"/>
      <c r="D40" s="8">
        <f>D14</f>
        <v>805.55555555555554</v>
      </c>
    </row>
    <row r="41" spans="1:4" x14ac:dyDescent="0.2">
      <c r="A41" s="4" t="s">
        <v>10</v>
      </c>
      <c r="B41" s="30" t="s">
        <v>63</v>
      </c>
      <c r="C41" s="34"/>
      <c r="D41" s="8">
        <f>D26</f>
        <v>1514.2222222222222</v>
      </c>
    </row>
    <row r="42" spans="1:4" x14ac:dyDescent="0.2">
      <c r="A42" s="4" t="s">
        <v>19</v>
      </c>
      <c r="B42" s="30" t="s">
        <v>64</v>
      </c>
      <c r="C42" s="34"/>
      <c r="D42" s="8">
        <f>D37</f>
        <v>994.63040000000001</v>
      </c>
    </row>
    <row r="43" spans="1:4" x14ac:dyDescent="0.2">
      <c r="A43" s="198" t="s">
        <v>42</v>
      </c>
      <c r="B43" s="203"/>
      <c r="C43" s="35"/>
      <c r="D43" s="12">
        <f>SUM(D40:D42)</f>
        <v>3314.4081777777778</v>
      </c>
    </row>
    <row r="44" spans="1:4" x14ac:dyDescent="0.2">
      <c r="A44" s="13"/>
      <c r="B44" s="14"/>
      <c r="C44" s="15"/>
      <c r="D44" s="16"/>
    </row>
    <row r="45" spans="1:4" x14ac:dyDescent="0.2">
      <c r="A45" s="204" t="s">
        <v>43</v>
      </c>
      <c r="B45" s="205"/>
      <c r="C45" s="205"/>
      <c r="D45" s="206"/>
    </row>
    <row r="46" spans="1:4" x14ac:dyDescent="0.2">
      <c r="A46" s="17">
        <v>3</v>
      </c>
      <c r="B46" s="2" t="s">
        <v>55</v>
      </c>
      <c r="C46" s="36" t="s">
        <v>0</v>
      </c>
      <c r="D46" s="17" t="s">
        <v>1</v>
      </c>
    </row>
    <row r="47" spans="1:4" x14ac:dyDescent="0.2">
      <c r="A47" s="4" t="s">
        <v>2</v>
      </c>
      <c r="B47" s="30" t="s">
        <v>22</v>
      </c>
      <c r="C47" s="37">
        <f>COMPOSICAO!D34</f>
        <v>4.1666666666666666E-3</v>
      </c>
      <c r="D47" s="22">
        <f>C47*$D$7</f>
        <v>20.833333333333332</v>
      </c>
    </row>
    <row r="48" spans="1:4" x14ac:dyDescent="0.2">
      <c r="A48" s="4" t="s">
        <v>3</v>
      </c>
      <c r="B48" s="30" t="s">
        <v>65</v>
      </c>
      <c r="C48" s="37">
        <f>COMPOSICAO!D35</f>
        <v>3.3333333333333332E-4</v>
      </c>
      <c r="D48" s="22">
        <f>C48*$D$7</f>
        <v>1.6666666666666665</v>
      </c>
    </row>
    <row r="49" spans="1:4" x14ac:dyDescent="0.2">
      <c r="A49" s="19" t="s">
        <v>4</v>
      </c>
      <c r="B49" s="20" t="s">
        <v>66</v>
      </c>
      <c r="C49" s="37">
        <f>COMPOSICAO!D36</f>
        <v>3.4399999999999993E-2</v>
      </c>
      <c r="D49" s="22">
        <f t="shared" ref="D49:D52" si="1">C49*$D$7</f>
        <v>171.99999999999997</v>
      </c>
    </row>
    <row r="50" spans="1:4" x14ac:dyDescent="0.2">
      <c r="A50" s="4" t="s">
        <v>5</v>
      </c>
      <c r="B50" s="30" t="s">
        <v>67</v>
      </c>
      <c r="C50" s="37">
        <f>COMPOSICAO!D37</f>
        <v>1.2444444444444444E-2</v>
      </c>
      <c r="D50" s="22">
        <f t="shared" si="1"/>
        <v>62.222222222222221</v>
      </c>
    </row>
    <row r="51" spans="1:4" x14ac:dyDescent="0.2">
      <c r="A51" s="4" t="s">
        <v>6</v>
      </c>
      <c r="B51" s="30" t="s">
        <v>68</v>
      </c>
      <c r="C51" s="37">
        <f>COMPOSICAO!D38</f>
        <v>4.5631999999999999E-3</v>
      </c>
      <c r="D51" s="22">
        <f t="shared" si="1"/>
        <v>22.815999999999999</v>
      </c>
    </row>
    <row r="52" spans="1:4" x14ac:dyDescent="0.2">
      <c r="A52" s="4" t="s">
        <v>7</v>
      </c>
      <c r="B52" s="30" t="s">
        <v>69</v>
      </c>
      <c r="C52" s="37">
        <f>COMPOSICAO!D39</f>
        <v>3.9680000000000005E-4</v>
      </c>
      <c r="D52" s="22">
        <f t="shared" si="1"/>
        <v>1.9840000000000002</v>
      </c>
    </row>
    <row r="53" spans="1:4" x14ac:dyDescent="0.2">
      <c r="A53" s="207" t="s">
        <v>44</v>
      </c>
      <c r="B53" s="208"/>
      <c r="C53" s="38">
        <f>SUM(C47:C52)</f>
        <v>5.6304444444444435E-2</v>
      </c>
      <c r="D53" s="39">
        <f>SUM(D47:D52)</f>
        <v>281.52222222222213</v>
      </c>
    </row>
    <row r="54" spans="1:4" x14ac:dyDescent="0.2">
      <c r="A54" s="13"/>
      <c r="B54" s="14"/>
      <c r="C54" s="40"/>
      <c r="D54" s="16"/>
    </row>
    <row r="55" spans="1:4" x14ac:dyDescent="0.2">
      <c r="A55" s="204" t="s">
        <v>45</v>
      </c>
      <c r="B55" s="205"/>
      <c r="C55" s="205"/>
      <c r="D55" s="206"/>
    </row>
    <row r="56" spans="1:4" x14ac:dyDescent="0.2">
      <c r="A56" s="17">
        <v>4</v>
      </c>
      <c r="B56" s="2" t="s">
        <v>55</v>
      </c>
      <c r="C56" s="36" t="s">
        <v>0</v>
      </c>
      <c r="D56" s="17" t="s">
        <v>1</v>
      </c>
    </row>
    <row r="57" spans="1:4" x14ac:dyDescent="0.2">
      <c r="A57" s="207" t="s">
        <v>46</v>
      </c>
      <c r="B57" s="208"/>
      <c r="C57" s="41">
        <v>0</v>
      </c>
      <c r="D57" s="42">
        <v>0</v>
      </c>
    </row>
    <row r="58" spans="1:4" x14ac:dyDescent="0.2">
      <c r="A58" s="13"/>
      <c r="B58" s="14"/>
      <c r="C58" s="24"/>
      <c r="D58" s="16"/>
    </row>
    <row r="59" spans="1:4" x14ac:dyDescent="0.2">
      <c r="A59" s="204" t="s">
        <v>47</v>
      </c>
      <c r="B59" s="205"/>
      <c r="C59" s="205"/>
      <c r="D59" s="206"/>
    </row>
    <row r="60" spans="1:4" x14ac:dyDescent="0.2">
      <c r="A60" s="17">
        <v>5</v>
      </c>
      <c r="B60" s="43" t="s">
        <v>55</v>
      </c>
      <c r="C60" s="44"/>
      <c r="D60" s="45" t="s">
        <v>1</v>
      </c>
    </row>
    <row r="61" spans="1:4" x14ac:dyDescent="0.2">
      <c r="A61" s="9" t="s">
        <v>48</v>
      </c>
      <c r="B61" s="10"/>
      <c r="C61" s="47"/>
      <c r="D61" s="48">
        <v>0</v>
      </c>
    </row>
    <row r="62" spans="1:4" x14ac:dyDescent="0.2">
      <c r="A62" s="13"/>
      <c r="B62" s="14"/>
      <c r="C62" s="49"/>
      <c r="D62" s="16"/>
    </row>
    <row r="63" spans="1:4" x14ac:dyDescent="0.2">
      <c r="A63" s="204" t="s">
        <v>49</v>
      </c>
      <c r="B63" s="205"/>
      <c r="C63" s="205"/>
      <c r="D63" s="206"/>
    </row>
    <row r="64" spans="1:4" x14ac:dyDescent="0.2">
      <c r="A64" s="17">
        <v>6</v>
      </c>
      <c r="B64" s="2" t="s">
        <v>55</v>
      </c>
      <c r="C64" s="50" t="s">
        <v>0</v>
      </c>
      <c r="D64" s="17" t="s">
        <v>1</v>
      </c>
    </row>
    <row r="65" spans="1:4" x14ac:dyDescent="0.2">
      <c r="A65" s="51" t="s">
        <v>2</v>
      </c>
      <c r="B65" s="52" t="s">
        <v>70</v>
      </c>
      <c r="C65" s="53">
        <f>COMPOSICAO!D44</f>
        <v>0.05</v>
      </c>
      <c r="D65" s="12">
        <f>C65*$D$81</f>
        <v>429.79651999999999</v>
      </c>
    </row>
    <row r="66" spans="1:4" x14ac:dyDescent="0.2">
      <c r="A66" s="51" t="s">
        <v>3</v>
      </c>
      <c r="B66" s="52" t="s">
        <v>71</v>
      </c>
      <c r="C66" s="53">
        <f>COMPOSICAO!D45</f>
        <v>0.1</v>
      </c>
      <c r="D66" s="12">
        <f>C66*($D$81+$D$65)</f>
        <v>902.57269199999996</v>
      </c>
    </row>
    <row r="67" spans="1:4" x14ac:dyDescent="0.2">
      <c r="A67" s="51" t="s">
        <v>4</v>
      </c>
      <c r="B67" s="52" t="s">
        <v>72</v>
      </c>
      <c r="C67" s="53">
        <f>COMPOSICAO!D46</f>
        <v>8.3499999999999991E-2</v>
      </c>
      <c r="D67" s="12">
        <f>((D65+D66+D81)/(1-C67))-(D65+D66+D81)</f>
        <v>904.54229962029422</v>
      </c>
    </row>
    <row r="68" spans="1:4" x14ac:dyDescent="0.2">
      <c r="A68" s="19" t="s">
        <v>23</v>
      </c>
      <c r="B68" s="54" t="s">
        <v>24</v>
      </c>
      <c r="C68" s="37">
        <f>COMPOSICAO!D47</f>
        <v>6.4999999999999997E-3</v>
      </c>
      <c r="D68" s="12">
        <f>C68*$D$83</f>
        <v>70.413472425531907</v>
      </c>
    </row>
    <row r="69" spans="1:4" x14ac:dyDescent="0.2">
      <c r="A69" s="19" t="s">
        <v>25</v>
      </c>
      <c r="B69" s="54" t="s">
        <v>26</v>
      </c>
      <c r="C69" s="37">
        <f>COMPOSICAO!D48</f>
        <v>0.03</v>
      </c>
      <c r="D69" s="12">
        <f t="shared" ref="D69:D71" si="2">C69*$D$83</f>
        <v>324.9852573486088</v>
      </c>
    </row>
    <row r="70" spans="1:4" x14ac:dyDescent="0.2">
      <c r="A70" s="4" t="s">
        <v>27</v>
      </c>
      <c r="B70" s="5" t="s">
        <v>28</v>
      </c>
      <c r="C70" s="37">
        <f>COMPOSICAO!D49</f>
        <v>0.02</v>
      </c>
      <c r="D70" s="12">
        <f t="shared" si="2"/>
        <v>216.65683823240587</v>
      </c>
    </row>
    <row r="71" spans="1:4" x14ac:dyDescent="0.2">
      <c r="A71" s="4" t="s">
        <v>29</v>
      </c>
      <c r="B71" s="131" t="s">
        <v>118</v>
      </c>
      <c r="C71" s="37">
        <f>COMPOSICAO!D50</f>
        <v>2.7E-2</v>
      </c>
      <c r="D71" s="12">
        <f t="shared" si="2"/>
        <v>292.48673161374791</v>
      </c>
    </row>
    <row r="72" spans="1:4" x14ac:dyDescent="0.2">
      <c r="A72" s="198" t="s">
        <v>50</v>
      </c>
      <c r="B72" s="199"/>
      <c r="C72" s="55">
        <f>SUM(C65:C67)</f>
        <v>0.23350000000000001</v>
      </c>
      <c r="D72" s="12">
        <f>SUM(D65:D67)</f>
        <v>2236.9115116202943</v>
      </c>
    </row>
    <row r="73" spans="1:4" x14ac:dyDescent="0.2">
      <c r="A73" s="13"/>
      <c r="B73" s="14"/>
      <c r="C73" s="15"/>
      <c r="D73" s="16"/>
    </row>
    <row r="74" spans="1:4" x14ac:dyDescent="0.2">
      <c r="A74" s="200" t="s">
        <v>51</v>
      </c>
      <c r="B74" s="201"/>
      <c r="C74" s="201"/>
      <c r="D74" s="202"/>
    </row>
    <row r="75" spans="1:4" x14ac:dyDescent="0.2">
      <c r="A75" s="26" t="s">
        <v>52</v>
      </c>
      <c r="B75" s="56"/>
      <c r="C75" s="57"/>
      <c r="D75" s="17" t="s">
        <v>1</v>
      </c>
    </row>
    <row r="76" spans="1:4" x14ac:dyDescent="0.2">
      <c r="A76" s="4">
        <v>1</v>
      </c>
      <c r="B76" s="46" t="s">
        <v>73</v>
      </c>
      <c r="C76" s="58"/>
      <c r="D76" s="8">
        <f>D7</f>
        <v>5000</v>
      </c>
    </row>
    <row r="77" spans="1:4" x14ac:dyDescent="0.2">
      <c r="A77" s="4">
        <v>2</v>
      </c>
      <c r="B77" s="46" t="s">
        <v>74</v>
      </c>
      <c r="C77" s="58"/>
      <c r="D77" s="8">
        <f>D43</f>
        <v>3314.4081777777778</v>
      </c>
    </row>
    <row r="78" spans="1:4" x14ac:dyDescent="0.2">
      <c r="A78" s="4">
        <v>3</v>
      </c>
      <c r="B78" s="46" t="s">
        <v>75</v>
      </c>
      <c r="C78" s="58"/>
      <c r="D78" s="8">
        <f>D53</f>
        <v>281.52222222222213</v>
      </c>
    </row>
    <row r="79" spans="1:4" x14ac:dyDescent="0.2">
      <c r="A79" s="4">
        <v>4</v>
      </c>
      <c r="B79" s="46" t="s">
        <v>76</v>
      </c>
      <c r="C79" s="58"/>
      <c r="D79" s="8">
        <v>0</v>
      </c>
    </row>
    <row r="80" spans="1:4" x14ac:dyDescent="0.2">
      <c r="A80" s="4">
        <v>5</v>
      </c>
      <c r="B80" s="46" t="s">
        <v>77</v>
      </c>
      <c r="C80" s="58"/>
      <c r="D80" s="8">
        <v>0</v>
      </c>
    </row>
    <row r="81" spans="1:4" x14ac:dyDescent="0.2">
      <c r="A81" s="59" t="s">
        <v>53</v>
      </c>
      <c r="B81" s="10"/>
      <c r="C81" s="11"/>
      <c r="D81" s="12">
        <f>SUM(D76:D80)</f>
        <v>8595.9303999999993</v>
      </c>
    </row>
    <row r="82" spans="1:4" x14ac:dyDescent="0.2">
      <c r="A82" s="4">
        <v>6</v>
      </c>
      <c r="B82" s="46" t="s">
        <v>78</v>
      </c>
      <c r="C82" s="58"/>
      <c r="D82" s="8">
        <f>D72</f>
        <v>2236.9115116202943</v>
      </c>
    </row>
    <row r="83" spans="1:4" x14ac:dyDescent="0.2">
      <c r="A83" s="198" t="s">
        <v>54</v>
      </c>
      <c r="B83" s="203"/>
      <c r="C83" s="199"/>
      <c r="D83" s="60">
        <f>SUM(D81:D82)</f>
        <v>10832.841911620293</v>
      </c>
    </row>
    <row r="84" spans="1:4" x14ac:dyDescent="0.2">
      <c r="C84" s="133" t="s">
        <v>122</v>
      </c>
      <c r="D84" s="134">
        <f>ROUNDUP(D83/D76,2)</f>
        <v>2.17</v>
      </c>
    </row>
    <row r="85" spans="1:4" x14ac:dyDescent="0.2"/>
    <row r="86" spans="1:4" hidden="1" x14ac:dyDescent="0.2">
      <c r="D86" s="136"/>
    </row>
  </sheetData>
  <mergeCells count="22">
    <mergeCell ref="A33:A35"/>
    <mergeCell ref="A1:D1"/>
    <mergeCell ref="A3:D3"/>
    <mergeCell ref="A4:D4"/>
    <mergeCell ref="A9:D9"/>
    <mergeCell ref="A10:D10"/>
    <mergeCell ref="A14:B14"/>
    <mergeCell ref="A16:D16"/>
    <mergeCell ref="A26:B26"/>
    <mergeCell ref="A28:D28"/>
    <mergeCell ref="B29:C29"/>
    <mergeCell ref="A30:A32"/>
    <mergeCell ref="A63:D63"/>
    <mergeCell ref="A72:B72"/>
    <mergeCell ref="A74:D74"/>
    <mergeCell ref="A83:C83"/>
    <mergeCell ref="A43:B43"/>
    <mergeCell ref="A45:D45"/>
    <mergeCell ref="A53:B53"/>
    <mergeCell ref="A55:D55"/>
    <mergeCell ref="A57:B57"/>
    <mergeCell ref="A59:D59"/>
  </mergeCells>
  <conditionalFormatting sqref="B69">
    <cfRule type="expression" dxfId="23" priority="1">
      <formula>$D$81=0</formula>
    </cfRule>
  </conditionalFormatting>
  <pageMargins left="0.511811024" right="0.511811024" top="0.78740157499999996" bottom="0.78740157499999996" header="0.31496062000000002" footer="0.3149606200000000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44DA17-EC3C-4F80-8844-0A3A8D859B8F}">
  <sheetPr codeName="Planilha15"/>
  <dimension ref="A1:D86"/>
  <sheetViews>
    <sheetView zoomScaleNormal="100" workbookViewId="0">
      <selection activeCell="C71" sqref="C71"/>
    </sheetView>
  </sheetViews>
  <sheetFormatPr defaultColWidth="0" defaultRowHeight="12" zeroHeight="1" x14ac:dyDescent="0.2"/>
  <cols>
    <col min="1" max="1" width="5.85546875" style="132" customWidth="1"/>
    <col min="2" max="2" width="83.28515625" style="132" customWidth="1"/>
    <col min="3" max="3" width="12.42578125" style="132" customWidth="1"/>
    <col min="4" max="4" width="15.42578125" style="132" customWidth="1"/>
    <col min="5" max="5" width="9.140625" style="132" hidden="1" customWidth="1"/>
    <col min="6" max="16384" width="9.140625" style="132" hidden="1"/>
  </cols>
  <sheetData>
    <row r="1" spans="1:4" ht="12.75" thickBot="1" x14ac:dyDescent="0.25">
      <c r="A1" s="192" t="str">
        <f>PERFIS!C15</f>
        <v>Administrador de banco de dados - Pleno</v>
      </c>
      <c r="B1" s="193"/>
      <c r="C1" s="193"/>
      <c r="D1" s="194"/>
    </row>
    <row r="2" spans="1:4" x14ac:dyDescent="0.2">
      <c r="A2" s="135"/>
      <c r="B2" s="135"/>
      <c r="C2" s="135"/>
      <c r="D2" s="135"/>
    </row>
    <row r="3" spans="1:4" x14ac:dyDescent="0.2">
      <c r="A3" s="217" t="s">
        <v>33</v>
      </c>
      <c r="B3" s="218"/>
      <c r="C3" s="218"/>
      <c r="D3" s="219"/>
    </row>
    <row r="4" spans="1:4" x14ac:dyDescent="0.2">
      <c r="A4" s="204" t="s">
        <v>34</v>
      </c>
      <c r="B4" s="205"/>
      <c r="C4" s="205"/>
      <c r="D4" s="206"/>
    </row>
    <row r="5" spans="1:4" x14ac:dyDescent="0.2">
      <c r="A5" s="1">
        <v>1</v>
      </c>
      <c r="B5" s="2" t="s">
        <v>55</v>
      </c>
      <c r="C5" s="3"/>
      <c r="D5" s="1" t="s">
        <v>1</v>
      </c>
    </row>
    <row r="6" spans="1:4" x14ac:dyDescent="0.2">
      <c r="A6" s="4" t="s">
        <v>2</v>
      </c>
      <c r="B6" s="5" t="s">
        <v>56</v>
      </c>
      <c r="C6" s="6">
        <v>1</v>
      </c>
      <c r="D6" s="7">
        <f>_xlfn.XLOOKUP(A1,PERFIS!C3:C37,PERFIS!D3:D37)</f>
        <v>6894.2782070000003</v>
      </c>
    </row>
    <row r="7" spans="1:4" x14ac:dyDescent="0.2">
      <c r="A7" s="9" t="s">
        <v>35</v>
      </c>
      <c r="B7" s="10"/>
      <c r="C7" s="11"/>
      <c r="D7" s="12">
        <f>SUM(D6)</f>
        <v>6894.2782070000003</v>
      </c>
    </row>
    <row r="8" spans="1:4" x14ac:dyDescent="0.2">
      <c r="A8" s="13"/>
      <c r="B8" s="14"/>
      <c r="C8" s="15"/>
      <c r="D8" s="16"/>
    </row>
    <row r="9" spans="1:4" x14ac:dyDescent="0.2">
      <c r="A9" s="204" t="s">
        <v>36</v>
      </c>
      <c r="B9" s="205"/>
      <c r="C9" s="205"/>
      <c r="D9" s="206"/>
    </row>
    <row r="10" spans="1:4" x14ac:dyDescent="0.2">
      <c r="A10" s="220" t="s">
        <v>125</v>
      </c>
      <c r="B10" s="221"/>
      <c r="C10" s="221"/>
      <c r="D10" s="222"/>
    </row>
    <row r="11" spans="1:4" x14ac:dyDescent="0.2">
      <c r="A11" s="17" t="s">
        <v>9</v>
      </c>
      <c r="B11" s="2" t="s">
        <v>55</v>
      </c>
      <c r="C11" s="18" t="s">
        <v>0</v>
      </c>
      <c r="D11" s="17" t="s">
        <v>1</v>
      </c>
    </row>
    <row r="12" spans="1:4" x14ac:dyDescent="0.2">
      <c r="A12" s="19" t="s">
        <v>2</v>
      </c>
      <c r="B12" s="20" t="s">
        <v>57</v>
      </c>
      <c r="C12" s="21">
        <f>COMPOSICAO!D3</f>
        <v>8.3333333333333329E-2</v>
      </c>
      <c r="D12" s="22">
        <f>C12*$D$7</f>
        <v>574.52318391666665</v>
      </c>
    </row>
    <row r="13" spans="1:4" x14ac:dyDescent="0.2">
      <c r="A13" s="19" t="s">
        <v>3</v>
      </c>
      <c r="B13" s="20" t="s">
        <v>120</v>
      </c>
      <c r="C13" s="21">
        <f>COMPOSICAO!D4</f>
        <v>7.7777777777777779E-2</v>
      </c>
      <c r="D13" s="22">
        <f>C13*$D$7</f>
        <v>536.22163832222225</v>
      </c>
    </row>
    <row r="14" spans="1:4" x14ac:dyDescent="0.2">
      <c r="A14" s="198" t="s">
        <v>126</v>
      </c>
      <c r="B14" s="199"/>
      <c r="C14" s="23">
        <f>SUM(C12:C13)</f>
        <v>0.16111111111111109</v>
      </c>
      <c r="D14" s="12">
        <f>SUM(D12:D13)</f>
        <v>1110.7448222388889</v>
      </c>
    </row>
    <row r="15" spans="1:4" x14ac:dyDescent="0.2">
      <c r="A15" s="13"/>
      <c r="B15" s="14"/>
      <c r="C15" s="24"/>
      <c r="D15" s="16"/>
    </row>
    <row r="16" spans="1:4" x14ac:dyDescent="0.2">
      <c r="A16" s="211" t="s">
        <v>38</v>
      </c>
      <c r="B16" s="212"/>
      <c r="C16" s="212"/>
      <c r="D16" s="213"/>
    </row>
    <row r="17" spans="1:4" x14ac:dyDescent="0.2">
      <c r="A17" s="17" t="s">
        <v>10</v>
      </c>
      <c r="B17" s="2" t="s">
        <v>55</v>
      </c>
      <c r="C17" s="25" t="s">
        <v>0</v>
      </c>
      <c r="D17" s="17" t="s">
        <v>1</v>
      </c>
    </row>
    <row r="18" spans="1:4" x14ac:dyDescent="0.2">
      <c r="A18" s="19" t="s">
        <v>2</v>
      </c>
      <c r="B18" s="61" t="s">
        <v>58</v>
      </c>
      <c r="C18" s="21">
        <f>COMPOSICAO!D9</f>
        <v>0.1</v>
      </c>
      <c r="D18" s="22">
        <f>C18*($D$7+$D$13)</f>
        <v>743.04998453222231</v>
      </c>
    </row>
    <row r="19" spans="1:4" x14ac:dyDescent="0.2">
      <c r="A19" s="19" t="s">
        <v>3</v>
      </c>
      <c r="B19" s="62" t="s">
        <v>11</v>
      </c>
      <c r="C19" s="21">
        <f>COMPOSICAO!D10</f>
        <v>2.5000000000000001E-2</v>
      </c>
      <c r="D19" s="22">
        <f t="shared" ref="D19:D24" si="0">C19*($D$7+$D$14)</f>
        <v>200.12557573097226</v>
      </c>
    </row>
    <row r="20" spans="1:4" x14ac:dyDescent="0.2">
      <c r="A20" s="19" t="s">
        <v>4</v>
      </c>
      <c r="B20" s="62" t="s">
        <v>12</v>
      </c>
      <c r="C20" s="21">
        <f>COMPOSICAO!D11</f>
        <v>0.03</v>
      </c>
      <c r="D20" s="22">
        <f t="shared" si="0"/>
        <v>240.15069087716668</v>
      </c>
    </row>
    <row r="21" spans="1:4" x14ac:dyDescent="0.2">
      <c r="A21" s="19" t="s">
        <v>5</v>
      </c>
      <c r="B21" s="62" t="s">
        <v>13</v>
      </c>
      <c r="C21" s="21">
        <f>COMPOSICAO!D12</f>
        <v>1.4999999999999999E-2</v>
      </c>
      <c r="D21" s="22">
        <f t="shared" si="0"/>
        <v>120.07534543858334</v>
      </c>
    </row>
    <row r="22" spans="1:4" x14ac:dyDescent="0.2">
      <c r="A22" s="19" t="s">
        <v>6</v>
      </c>
      <c r="B22" s="62" t="s">
        <v>14</v>
      </c>
      <c r="C22" s="21">
        <f>COMPOSICAO!D13</f>
        <v>0.01</v>
      </c>
      <c r="D22" s="22">
        <f t="shared" si="0"/>
        <v>80.050230292388903</v>
      </c>
    </row>
    <row r="23" spans="1:4" x14ac:dyDescent="0.2">
      <c r="A23" s="19" t="s">
        <v>7</v>
      </c>
      <c r="B23" s="20" t="s">
        <v>15</v>
      </c>
      <c r="C23" s="21">
        <f>COMPOSICAO!D14</f>
        <v>6.0000000000000001E-3</v>
      </c>
      <c r="D23" s="22">
        <f t="shared" si="0"/>
        <v>48.030138175433336</v>
      </c>
    </row>
    <row r="24" spans="1:4" x14ac:dyDescent="0.2">
      <c r="A24" s="19" t="s">
        <v>8</v>
      </c>
      <c r="B24" s="62" t="s">
        <v>16</v>
      </c>
      <c r="C24" s="21">
        <f>COMPOSICAO!D15</f>
        <v>2E-3</v>
      </c>
      <c r="D24" s="22">
        <f t="shared" si="0"/>
        <v>16.01004605847778</v>
      </c>
    </row>
    <row r="25" spans="1:4" x14ac:dyDescent="0.2">
      <c r="A25" s="19" t="s">
        <v>17</v>
      </c>
      <c r="B25" s="61" t="s">
        <v>18</v>
      </c>
      <c r="C25" s="21">
        <f>COMPOSICAO!D16</f>
        <v>0.08</v>
      </c>
      <c r="D25" s="22">
        <f>C25*($D$7+$D$14)</f>
        <v>640.40184233911123</v>
      </c>
    </row>
    <row r="26" spans="1:4" x14ac:dyDescent="0.2">
      <c r="A26" s="209" t="s">
        <v>39</v>
      </c>
      <c r="B26" s="210"/>
      <c r="C26" s="27">
        <f>SUM(C18:C25)</f>
        <v>0.26800000000000002</v>
      </c>
      <c r="D26" s="28">
        <f>SUM(D18:D25)</f>
        <v>2087.893853444356</v>
      </c>
    </row>
    <row r="27" spans="1:4" x14ac:dyDescent="0.2">
      <c r="A27" s="13"/>
      <c r="B27" s="14"/>
      <c r="C27" s="29"/>
      <c r="D27" s="16"/>
    </row>
    <row r="28" spans="1:4" x14ac:dyDescent="0.2">
      <c r="A28" s="211" t="s">
        <v>40</v>
      </c>
      <c r="B28" s="212"/>
      <c r="C28" s="212"/>
      <c r="D28" s="213"/>
    </row>
    <row r="29" spans="1:4" x14ac:dyDescent="0.2">
      <c r="A29" s="17" t="s">
        <v>19</v>
      </c>
      <c r="B29" s="211" t="s">
        <v>55</v>
      </c>
      <c r="C29" s="213"/>
      <c r="D29" s="17" t="s">
        <v>1</v>
      </c>
    </row>
    <row r="30" spans="1:4" x14ac:dyDescent="0.2">
      <c r="A30" s="195" t="s">
        <v>2</v>
      </c>
      <c r="B30" s="30" t="s">
        <v>59</v>
      </c>
      <c r="C30" s="31"/>
      <c r="D30" s="7">
        <f>COMPOSICAO!D20*2*22</f>
        <v>242</v>
      </c>
    </row>
    <row r="31" spans="1:4" x14ac:dyDescent="0.2">
      <c r="A31" s="196"/>
      <c r="B31" s="30" t="s">
        <v>20</v>
      </c>
      <c r="C31" s="31"/>
      <c r="D31" s="7">
        <f>D6*COMPOSICAO!D21</f>
        <v>413.65669242000001</v>
      </c>
    </row>
    <row r="32" spans="1:4" x14ac:dyDescent="0.2">
      <c r="A32" s="197"/>
      <c r="B32" s="106" t="s">
        <v>21</v>
      </c>
      <c r="C32" s="107"/>
      <c r="D32" s="39">
        <f>IF(D30-D31&gt;0,D30-D31,0)</f>
        <v>0</v>
      </c>
    </row>
    <row r="33" spans="1:4" x14ac:dyDescent="0.2">
      <c r="A33" s="195" t="s">
        <v>3</v>
      </c>
      <c r="B33" s="30" t="s">
        <v>60</v>
      </c>
      <c r="D33" s="7">
        <f>COMPOSICAO!D23*22</f>
        <v>858</v>
      </c>
    </row>
    <row r="34" spans="1:4" x14ac:dyDescent="0.2">
      <c r="A34" s="196"/>
      <c r="B34" s="30" t="s">
        <v>116</v>
      </c>
      <c r="C34" s="129" cm="1">
        <f t="array" ref="C34">_xlfn.IFS(D6&lt;2407,COMPOSICAO!D25,D6&lt;4073.39,COMPOSICAO!D26,D6&lt;5924.92,COMPOSICAO!D27,D6&lt;7406.17,COMPOSICAO!D28,D6&lt;9072.58,COMPOSICAO!D29,D6&gt;9072.59,COMPOSICAO!D30)</f>
        <v>7.4999999999999997E-2</v>
      </c>
      <c r="D34" s="7">
        <f>D33*C34</f>
        <v>64.349999999999994</v>
      </c>
    </row>
    <row r="35" spans="1:4" x14ac:dyDescent="0.2">
      <c r="A35" s="197"/>
      <c r="B35" s="106" t="s">
        <v>117</v>
      </c>
      <c r="C35" s="108"/>
      <c r="D35" s="39">
        <f>D33-D34</f>
        <v>793.65</v>
      </c>
    </row>
    <row r="36" spans="1:4" x14ac:dyDescent="0.2">
      <c r="A36" s="4" t="s">
        <v>4</v>
      </c>
      <c r="B36" s="30" t="s">
        <v>102</v>
      </c>
      <c r="C36" s="31"/>
      <c r="D36" s="165">
        <f>COMPOSICAO!D31</f>
        <v>184.85</v>
      </c>
    </row>
    <row r="37" spans="1:4" x14ac:dyDescent="0.2">
      <c r="A37" s="9" t="s">
        <v>41</v>
      </c>
      <c r="B37" s="10"/>
      <c r="C37" s="11"/>
      <c r="D37" s="12">
        <f>SUM(D32,D35,D36)</f>
        <v>978.5</v>
      </c>
    </row>
    <row r="38" spans="1:4" x14ac:dyDescent="0.2">
      <c r="A38" s="13"/>
      <c r="B38" s="14"/>
      <c r="C38" s="15"/>
      <c r="D38" s="16"/>
    </row>
    <row r="39" spans="1:4" x14ac:dyDescent="0.2">
      <c r="A39" s="17">
        <v>2</v>
      </c>
      <c r="B39" s="32" t="s">
        <v>61</v>
      </c>
      <c r="C39" s="33"/>
      <c r="D39" s="17" t="s">
        <v>1</v>
      </c>
    </row>
    <row r="40" spans="1:4" x14ac:dyDescent="0.2">
      <c r="A40" s="4" t="s">
        <v>9</v>
      </c>
      <c r="B40" s="30" t="s">
        <v>62</v>
      </c>
      <c r="C40" s="34"/>
      <c r="D40" s="8">
        <f>D14</f>
        <v>1110.7448222388889</v>
      </c>
    </row>
    <row r="41" spans="1:4" x14ac:dyDescent="0.2">
      <c r="A41" s="4" t="s">
        <v>10</v>
      </c>
      <c r="B41" s="30" t="s">
        <v>63</v>
      </c>
      <c r="C41" s="34"/>
      <c r="D41" s="8">
        <f>D26</f>
        <v>2087.893853444356</v>
      </c>
    </row>
    <row r="42" spans="1:4" x14ac:dyDescent="0.2">
      <c r="A42" s="4" t="s">
        <v>19</v>
      </c>
      <c r="B42" s="30" t="s">
        <v>64</v>
      </c>
      <c r="C42" s="34"/>
      <c r="D42" s="8">
        <f>D37</f>
        <v>978.5</v>
      </c>
    </row>
    <row r="43" spans="1:4" x14ac:dyDescent="0.2">
      <c r="A43" s="198" t="s">
        <v>42</v>
      </c>
      <c r="B43" s="203"/>
      <c r="C43" s="35"/>
      <c r="D43" s="12">
        <f>SUM(D40:D42)</f>
        <v>4177.1386756832453</v>
      </c>
    </row>
    <row r="44" spans="1:4" x14ac:dyDescent="0.2">
      <c r="A44" s="13"/>
      <c r="B44" s="14"/>
      <c r="C44" s="15"/>
      <c r="D44" s="16"/>
    </row>
    <row r="45" spans="1:4" x14ac:dyDescent="0.2">
      <c r="A45" s="204" t="s">
        <v>43</v>
      </c>
      <c r="B45" s="205"/>
      <c r="C45" s="205"/>
      <c r="D45" s="206"/>
    </row>
    <row r="46" spans="1:4" x14ac:dyDescent="0.2">
      <c r="A46" s="17">
        <v>3</v>
      </c>
      <c r="B46" s="2" t="s">
        <v>55</v>
      </c>
      <c r="C46" s="36" t="s">
        <v>0</v>
      </c>
      <c r="D46" s="17" t="s">
        <v>1</v>
      </c>
    </row>
    <row r="47" spans="1:4" x14ac:dyDescent="0.2">
      <c r="A47" s="4" t="s">
        <v>2</v>
      </c>
      <c r="B47" s="30" t="s">
        <v>22</v>
      </c>
      <c r="C47" s="37">
        <f>COMPOSICAO!D34</f>
        <v>4.1666666666666666E-3</v>
      </c>
      <c r="D47" s="22">
        <f>C47*$D$7</f>
        <v>28.726159195833333</v>
      </c>
    </row>
    <row r="48" spans="1:4" x14ac:dyDescent="0.2">
      <c r="A48" s="4" t="s">
        <v>3</v>
      </c>
      <c r="B48" s="30" t="s">
        <v>65</v>
      </c>
      <c r="C48" s="37">
        <f>COMPOSICAO!D35</f>
        <v>3.3333333333333332E-4</v>
      </c>
      <c r="D48" s="22">
        <f>C48*$D$7</f>
        <v>2.2980927356666667</v>
      </c>
    </row>
    <row r="49" spans="1:4" x14ac:dyDescent="0.2">
      <c r="A49" s="19" t="s">
        <v>4</v>
      </c>
      <c r="B49" s="20" t="s">
        <v>66</v>
      </c>
      <c r="C49" s="37">
        <f>COMPOSICAO!D36</f>
        <v>3.4399999999999993E-2</v>
      </c>
      <c r="D49" s="22">
        <f t="shared" ref="D49:D52" si="1">C49*$D$7</f>
        <v>237.16317032079996</v>
      </c>
    </row>
    <row r="50" spans="1:4" x14ac:dyDescent="0.2">
      <c r="A50" s="4" t="s">
        <v>5</v>
      </c>
      <c r="B50" s="30" t="s">
        <v>67</v>
      </c>
      <c r="C50" s="37">
        <f>COMPOSICAO!D37</f>
        <v>1.2444444444444444E-2</v>
      </c>
      <c r="D50" s="22">
        <f t="shared" si="1"/>
        <v>85.795462131555553</v>
      </c>
    </row>
    <row r="51" spans="1:4" x14ac:dyDescent="0.2">
      <c r="A51" s="4" t="s">
        <v>6</v>
      </c>
      <c r="B51" s="30" t="s">
        <v>68</v>
      </c>
      <c r="C51" s="37">
        <f>COMPOSICAO!D38</f>
        <v>4.5631999999999999E-3</v>
      </c>
      <c r="D51" s="22">
        <f t="shared" si="1"/>
        <v>31.459970314182399</v>
      </c>
    </row>
    <row r="52" spans="1:4" x14ac:dyDescent="0.2">
      <c r="A52" s="4" t="s">
        <v>7</v>
      </c>
      <c r="B52" s="30" t="s">
        <v>69</v>
      </c>
      <c r="C52" s="37">
        <f>COMPOSICAO!D39</f>
        <v>3.9680000000000005E-4</v>
      </c>
      <c r="D52" s="22">
        <f t="shared" si="1"/>
        <v>2.7356495925376003</v>
      </c>
    </row>
    <row r="53" spans="1:4" x14ac:dyDescent="0.2">
      <c r="A53" s="207" t="s">
        <v>44</v>
      </c>
      <c r="B53" s="208"/>
      <c r="C53" s="38">
        <f>SUM(C47:C52)</f>
        <v>5.6304444444444435E-2</v>
      </c>
      <c r="D53" s="39">
        <f>SUM(D47:D52)</f>
        <v>388.17850429057546</v>
      </c>
    </row>
    <row r="54" spans="1:4" x14ac:dyDescent="0.2">
      <c r="A54" s="13"/>
      <c r="B54" s="14"/>
      <c r="C54" s="40"/>
      <c r="D54" s="16"/>
    </row>
    <row r="55" spans="1:4" x14ac:dyDescent="0.2">
      <c r="A55" s="204" t="s">
        <v>45</v>
      </c>
      <c r="B55" s="205"/>
      <c r="C55" s="205"/>
      <c r="D55" s="206"/>
    </row>
    <row r="56" spans="1:4" x14ac:dyDescent="0.2">
      <c r="A56" s="17">
        <v>4</v>
      </c>
      <c r="B56" s="2" t="s">
        <v>55</v>
      </c>
      <c r="C56" s="36" t="s">
        <v>0</v>
      </c>
      <c r="D56" s="17" t="s">
        <v>1</v>
      </c>
    </row>
    <row r="57" spans="1:4" x14ac:dyDescent="0.2">
      <c r="A57" s="207" t="s">
        <v>46</v>
      </c>
      <c r="B57" s="208"/>
      <c r="C57" s="41">
        <v>0</v>
      </c>
      <c r="D57" s="42">
        <v>0</v>
      </c>
    </row>
    <row r="58" spans="1:4" x14ac:dyDescent="0.2">
      <c r="A58" s="13"/>
      <c r="B58" s="14"/>
      <c r="C58" s="24"/>
      <c r="D58" s="16"/>
    </row>
    <row r="59" spans="1:4" x14ac:dyDescent="0.2">
      <c r="A59" s="204" t="s">
        <v>47</v>
      </c>
      <c r="B59" s="205"/>
      <c r="C59" s="205"/>
      <c r="D59" s="206"/>
    </row>
    <row r="60" spans="1:4" x14ac:dyDescent="0.2">
      <c r="A60" s="17">
        <v>5</v>
      </c>
      <c r="B60" s="43" t="s">
        <v>55</v>
      </c>
      <c r="C60" s="44"/>
      <c r="D60" s="45" t="s">
        <v>1</v>
      </c>
    </row>
    <row r="61" spans="1:4" x14ac:dyDescent="0.2">
      <c r="A61" s="9" t="s">
        <v>48</v>
      </c>
      <c r="B61" s="10"/>
      <c r="C61" s="47"/>
      <c r="D61" s="48">
        <v>0</v>
      </c>
    </row>
    <row r="62" spans="1:4" x14ac:dyDescent="0.2">
      <c r="A62" s="13"/>
      <c r="B62" s="14"/>
      <c r="C62" s="49"/>
      <c r="D62" s="16"/>
    </row>
    <row r="63" spans="1:4" x14ac:dyDescent="0.2">
      <c r="A63" s="204" t="s">
        <v>49</v>
      </c>
      <c r="B63" s="205"/>
      <c r="C63" s="205"/>
      <c r="D63" s="206"/>
    </row>
    <row r="64" spans="1:4" x14ac:dyDescent="0.2">
      <c r="A64" s="17">
        <v>6</v>
      </c>
      <c r="B64" s="2" t="s">
        <v>55</v>
      </c>
      <c r="C64" s="50" t="s">
        <v>0</v>
      </c>
      <c r="D64" s="17" t="s">
        <v>1</v>
      </c>
    </row>
    <row r="65" spans="1:4" x14ac:dyDescent="0.2">
      <c r="A65" s="51" t="s">
        <v>2</v>
      </c>
      <c r="B65" s="52" t="s">
        <v>70</v>
      </c>
      <c r="C65" s="53">
        <f>COMPOSICAO!D44</f>
        <v>0.05</v>
      </c>
      <c r="D65" s="12">
        <f>C65*$D$81</f>
        <v>572.97976934869109</v>
      </c>
    </row>
    <row r="66" spans="1:4" x14ac:dyDescent="0.2">
      <c r="A66" s="51" t="s">
        <v>3</v>
      </c>
      <c r="B66" s="52" t="s">
        <v>71</v>
      </c>
      <c r="C66" s="53">
        <f>COMPOSICAO!D45</f>
        <v>0.1</v>
      </c>
      <c r="D66" s="12">
        <f>C66*($D$81+$D$65)</f>
        <v>1203.2575156322514</v>
      </c>
    </row>
    <row r="67" spans="1:4" x14ac:dyDescent="0.2">
      <c r="A67" s="51" t="s">
        <v>4</v>
      </c>
      <c r="B67" s="52" t="s">
        <v>72</v>
      </c>
      <c r="C67" s="53">
        <f>COMPOSICAO!D46</f>
        <v>8.3499999999999991E-2</v>
      </c>
      <c r="D67" s="12">
        <f>((D65+D66+D81)/(1-C67))-(D65+D66+D81)</f>
        <v>1205.883282169365</v>
      </c>
    </row>
    <row r="68" spans="1:4" x14ac:dyDescent="0.2">
      <c r="A68" s="19" t="s">
        <v>23</v>
      </c>
      <c r="B68" s="54" t="s">
        <v>24</v>
      </c>
      <c r="C68" s="37">
        <f>COMPOSICAO!D47</f>
        <v>6.4999999999999997E-3</v>
      </c>
      <c r="D68" s="12">
        <f>C68*$D$83</f>
        <v>93.871153701806847</v>
      </c>
    </row>
    <row r="69" spans="1:4" x14ac:dyDescent="0.2">
      <c r="A69" s="19" t="s">
        <v>25</v>
      </c>
      <c r="B69" s="54" t="s">
        <v>26</v>
      </c>
      <c r="C69" s="37">
        <f>COMPOSICAO!D48</f>
        <v>0.03</v>
      </c>
      <c r="D69" s="12">
        <f t="shared" ref="D69:D71" si="2">C69*$D$83</f>
        <v>433.25147862372393</v>
      </c>
    </row>
    <row r="70" spans="1:4" x14ac:dyDescent="0.2">
      <c r="A70" s="4" t="s">
        <v>27</v>
      </c>
      <c r="B70" s="5" t="s">
        <v>28</v>
      </c>
      <c r="C70" s="37">
        <f>COMPOSICAO!D49</f>
        <v>0.02</v>
      </c>
      <c r="D70" s="12">
        <f t="shared" si="2"/>
        <v>288.83431908248264</v>
      </c>
    </row>
    <row r="71" spans="1:4" x14ac:dyDescent="0.2">
      <c r="A71" s="4" t="s">
        <v>29</v>
      </c>
      <c r="B71" s="131" t="s">
        <v>118</v>
      </c>
      <c r="C71" s="37">
        <f>COMPOSICAO!D50</f>
        <v>2.7E-2</v>
      </c>
      <c r="D71" s="12">
        <f t="shared" si="2"/>
        <v>389.92633076135155</v>
      </c>
    </row>
    <row r="72" spans="1:4" x14ac:dyDescent="0.2">
      <c r="A72" s="198" t="s">
        <v>50</v>
      </c>
      <c r="B72" s="199"/>
      <c r="C72" s="55">
        <f>SUM(C65:C67)</f>
        <v>0.23350000000000001</v>
      </c>
      <c r="D72" s="12">
        <f>SUM(D65:D67)</f>
        <v>2982.1205671503076</v>
      </c>
    </row>
    <row r="73" spans="1:4" x14ac:dyDescent="0.2">
      <c r="A73" s="13"/>
      <c r="B73" s="14"/>
      <c r="C73" s="15"/>
      <c r="D73" s="16"/>
    </row>
    <row r="74" spans="1:4" x14ac:dyDescent="0.2">
      <c r="A74" s="200" t="s">
        <v>51</v>
      </c>
      <c r="B74" s="201"/>
      <c r="C74" s="201"/>
      <c r="D74" s="202"/>
    </row>
    <row r="75" spans="1:4" x14ac:dyDescent="0.2">
      <c r="A75" s="26" t="s">
        <v>52</v>
      </c>
      <c r="B75" s="56"/>
      <c r="C75" s="57"/>
      <c r="D75" s="17" t="s">
        <v>1</v>
      </c>
    </row>
    <row r="76" spans="1:4" x14ac:dyDescent="0.2">
      <c r="A76" s="4">
        <v>1</v>
      </c>
      <c r="B76" s="46" t="s">
        <v>73</v>
      </c>
      <c r="C76" s="58"/>
      <c r="D76" s="8">
        <f>D7</f>
        <v>6894.2782070000003</v>
      </c>
    </row>
    <row r="77" spans="1:4" x14ac:dyDescent="0.2">
      <c r="A77" s="4">
        <v>2</v>
      </c>
      <c r="B77" s="46" t="s">
        <v>74</v>
      </c>
      <c r="C77" s="58"/>
      <c r="D77" s="8">
        <f>D43</f>
        <v>4177.1386756832453</v>
      </c>
    </row>
    <row r="78" spans="1:4" x14ac:dyDescent="0.2">
      <c r="A78" s="4">
        <v>3</v>
      </c>
      <c r="B78" s="46" t="s">
        <v>75</v>
      </c>
      <c r="C78" s="58"/>
      <c r="D78" s="8">
        <f>D53</f>
        <v>388.17850429057546</v>
      </c>
    </row>
    <row r="79" spans="1:4" x14ac:dyDescent="0.2">
      <c r="A79" s="4">
        <v>4</v>
      </c>
      <c r="B79" s="46" t="s">
        <v>76</v>
      </c>
      <c r="C79" s="58"/>
      <c r="D79" s="8">
        <v>0</v>
      </c>
    </row>
    <row r="80" spans="1:4" x14ac:dyDescent="0.2">
      <c r="A80" s="4">
        <v>5</v>
      </c>
      <c r="B80" s="46" t="s">
        <v>77</v>
      </c>
      <c r="C80" s="58"/>
      <c r="D80" s="8">
        <v>0</v>
      </c>
    </row>
    <row r="81" spans="1:4" x14ac:dyDescent="0.2">
      <c r="A81" s="59" t="s">
        <v>53</v>
      </c>
      <c r="B81" s="10"/>
      <c r="C81" s="11"/>
      <c r="D81" s="12">
        <f>SUM(D76:D80)</f>
        <v>11459.595386973822</v>
      </c>
    </row>
    <row r="82" spans="1:4" x14ac:dyDescent="0.2">
      <c r="A82" s="4">
        <v>6</v>
      </c>
      <c r="B82" s="46" t="s">
        <v>78</v>
      </c>
      <c r="C82" s="58"/>
      <c r="D82" s="8">
        <f>D72</f>
        <v>2982.1205671503076</v>
      </c>
    </row>
    <row r="83" spans="1:4" x14ac:dyDescent="0.2">
      <c r="A83" s="198" t="s">
        <v>54</v>
      </c>
      <c r="B83" s="203"/>
      <c r="C83" s="199"/>
      <c r="D83" s="60">
        <f>SUM(D81:D82)</f>
        <v>14441.715954124131</v>
      </c>
    </row>
    <row r="84" spans="1:4" x14ac:dyDescent="0.2">
      <c r="C84" s="133" t="s">
        <v>122</v>
      </c>
      <c r="D84" s="134">
        <f>ROUNDUP(D83/D76,2)</f>
        <v>2.0999999999999996</v>
      </c>
    </row>
    <row r="85" spans="1:4" x14ac:dyDescent="0.2"/>
    <row r="86" spans="1:4" hidden="1" x14ac:dyDescent="0.2">
      <c r="D86" s="136"/>
    </row>
  </sheetData>
  <mergeCells count="22">
    <mergeCell ref="A33:A35"/>
    <mergeCell ref="A1:D1"/>
    <mergeCell ref="A3:D3"/>
    <mergeCell ref="A4:D4"/>
    <mergeCell ref="A9:D9"/>
    <mergeCell ref="A10:D10"/>
    <mergeCell ref="A14:B14"/>
    <mergeCell ref="A16:D16"/>
    <mergeCell ref="A26:B26"/>
    <mergeCell ref="A28:D28"/>
    <mergeCell ref="B29:C29"/>
    <mergeCell ref="A30:A32"/>
    <mergeCell ref="A63:D63"/>
    <mergeCell ref="A72:B72"/>
    <mergeCell ref="A74:D74"/>
    <mergeCell ref="A83:C83"/>
    <mergeCell ref="A43:B43"/>
    <mergeCell ref="A45:D45"/>
    <mergeCell ref="A53:B53"/>
    <mergeCell ref="A55:D55"/>
    <mergeCell ref="A57:B57"/>
    <mergeCell ref="A59:D59"/>
  </mergeCells>
  <conditionalFormatting sqref="B69">
    <cfRule type="expression" dxfId="22" priority="1">
      <formula>$D$81=0</formula>
    </cfRule>
  </conditionalFormatting>
  <pageMargins left="0.511811024" right="0.511811024" top="0.78740157499999996" bottom="0.78740157499999996" header="0.31496062000000002" footer="0.3149606200000000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2BFE9A-A535-49DA-874A-AB18B9965807}">
  <sheetPr codeName="Planilha16"/>
  <dimension ref="A1:D86"/>
  <sheetViews>
    <sheetView zoomScaleNormal="100" workbookViewId="0">
      <selection activeCell="C71" sqref="C71"/>
    </sheetView>
  </sheetViews>
  <sheetFormatPr defaultColWidth="0" defaultRowHeight="12" zeroHeight="1" x14ac:dyDescent="0.2"/>
  <cols>
    <col min="1" max="1" width="5.85546875" style="132" customWidth="1"/>
    <col min="2" max="2" width="83.28515625" style="132" customWidth="1"/>
    <col min="3" max="3" width="12.42578125" style="132" customWidth="1"/>
    <col min="4" max="4" width="15.42578125" style="132" customWidth="1"/>
    <col min="5" max="5" width="9.140625" style="132" hidden="1" customWidth="1"/>
    <col min="6" max="16384" width="9.140625" style="132" hidden="1"/>
  </cols>
  <sheetData>
    <row r="1" spans="1:4" ht="12.75" thickBot="1" x14ac:dyDescent="0.25">
      <c r="A1" s="192" t="str">
        <f>PERFIS!C16</f>
        <v>Administrador de banco de dados - Sênior</v>
      </c>
      <c r="B1" s="193"/>
      <c r="C1" s="193"/>
      <c r="D1" s="194"/>
    </row>
    <row r="2" spans="1:4" x14ac:dyDescent="0.2">
      <c r="A2" s="135"/>
      <c r="B2" s="135"/>
      <c r="C2" s="135"/>
      <c r="D2" s="135"/>
    </row>
    <row r="3" spans="1:4" x14ac:dyDescent="0.2">
      <c r="A3" s="217" t="s">
        <v>33</v>
      </c>
      <c r="B3" s="218"/>
      <c r="C3" s="218"/>
      <c r="D3" s="219"/>
    </row>
    <row r="4" spans="1:4" x14ac:dyDescent="0.2">
      <c r="A4" s="204" t="s">
        <v>34</v>
      </c>
      <c r="B4" s="205"/>
      <c r="C4" s="205"/>
      <c r="D4" s="206"/>
    </row>
    <row r="5" spans="1:4" x14ac:dyDescent="0.2">
      <c r="A5" s="1">
        <v>1</v>
      </c>
      <c r="B5" s="2" t="s">
        <v>55</v>
      </c>
      <c r="C5" s="3"/>
      <c r="D5" s="1" t="s">
        <v>1</v>
      </c>
    </row>
    <row r="6" spans="1:4" x14ac:dyDescent="0.2">
      <c r="A6" s="4" t="s">
        <v>2</v>
      </c>
      <c r="B6" s="5" t="s">
        <v>56</v>
      </c>
      <c r="C6" s="6">
        <v>1</v>
      </c>
      <c r="D6" s="7">
        <f>_xlfn.XLOOKUP(A1,PERFIS!C3:C37,PERFIS!D3:D37)</f>
        <v>11112.490404</v>
      </c>
    </row>
    <row r="7" spans="1:4" x14ac:dyDescent="0.2">
      <c r="A7" s="9" t="s">
        <v>35</v>
      </c>
      <c r="B7" s="10"/>
      <c r="C7" s="11"/>
      <c r="D7" s="12">
        <f>SUM(D6)</f>
        <v>11112.490404</v>
      </c>
    </row>
    <row r="8" spans="1:4" x14ac:dyDescent="0.2">
      <c r="A8" s="13"/>
      <c r="B8" s="14"/>
      <c r="C8" s="15"/>
      <c r="D8" s="16"/>
    </row>
    <row r="9" spans="1:4" x14ac:dyDescent="0.2">
      <c r="A9" s="204" t="s">
        <v>36</v>
      </c>
      <c r="B9" s="205"/>
      <c r="C9" s="205"/>
      <c r="D9" s="206"/>
    </row>
    <row r="10" spans="1:4" x14ac:dyDescent="0.2">
      <c r="A10" s="220" t="s">
        <v>125</v>
      </c>
      <c r="B10" s="221"/>
      <c r="C10" s="221"/>
      <c r="D10" s="222"/>
    </row>
    <row r="11" spans="1:4" x14ac:dyDescent="0.2">
      <c r="A11" s="17" t="s">
        <v>9</v>
      </c>
      <c r="B11" s="2" t="s">
        <v>55</v>
      </c>
      <c r="C11" s="18" t="s">
        <v>0</v>
      </c>
      <c r="D11" s="17" t="s">
        <v>1</v>
      </c>
    </row>
    <row r="12" spans="1:4" x14ac:dyDescent="0.2">
      <c r="A12" s="19" t="s">
        <v>2</v>
      </c>
      <c r="B12" s="20" t="s">
        <v>57</v>
      </c>
      <c r="C12" s="21">
        <f>COMPOSICAO!D3</f>
        <v>8.3333333333333329E-2</v>
      </c>
      <c r="D12" s="22">
        <f>C12*$D$7</f>
        <v>926.04086699999993</v>
      </c>
    </row>
    <row r="13" spans="1:4" x14ac:dyDescent="0.2">
      <c r="A13" s="19" t="s">
        <v>3</v>
      </c>
      <c r="B13" s="20" t="s">
        <v>120</v>
      </c>
      <c r="C13" s="21">
        <f>COMPOSICAO!D4</f>
        <v>7.7777777777777779E-2</v>
      </c>
      <c r="D13" s="22">
        <f>C13*$D$7</f>
        <v>864.30480920000002</v>
      </c>
    </row>
    <row r="14" spans="1:4" x14ac:dyDescent="0.2">
      <c r="A14" s="198" t="s">
        <v>126</v>
      </c>
      <c r="B14" s="199"/>
      <c r="C14" s="23">
        <f>SUM(C12:C13)</f>
        <v>0.16111111111111109</v>
      </c>
      <c r="D14" s="12">
        <f>SUM(D12:D13)</f>
        <v>1790.3456762000001</v>
      </c>
    </row>
    <row r="15" spans="1:4" x14ac:dyDescent="0.2">
      <c r="A15" s="13"/>
      <c r="B15" s="14"/>
      <c r="C15" s="24"/>
      <c r="D15" s="16"/>
    </row>
    <row r="16" spans="1:4" x14ac:dyDescent="0.2">
      <c r="A16" s="211" t="s">
        <v>38</v>
      </c>
      <c r="B16" s="212"/>
      <c r="C16" s="212"/>
      <c r="D16" s="213"/>
    </row>
    <row r="17" spans="1:4" x14ac:dyDescent="0.2">
      <c r="A17" s="17" t="s">
        <v>10</v>
      </c>
      <c r="B17" s="2" t="s">
        <v>55</v>
      </c>
      <c r="C17" s="25" t="s">
        <v>0</v>
      </c>
      <c r="D17" s="17" t="s">
        <v>1</v>
      </c>
    </row>
    <row r="18" spans="1:4" x14ac:dyDescent="0.2">
      <c r="A18" s="19" t="s">
        <v>2</v>
      </c>
      <c r="B18" s="61" t="s">
        <v>58</v>
      </c>
      <c r="C18" s="21">
        <f>COMPOSICAO!D9</f>
        <v>0.1</v>
      </c>
      <c r="D18" s="22">
        <f>C18*($D$7+$D$13)</f>
        <v>1197.67952132</v>
      </c>
    </row>
    <row r="19" spans="1:4" x14ac:dyDescent="0.2">
      <c r="A19" s="19" t="s">
        <v>3</v>
      </c>
      <c r="B19" s="62" t="s">
        <v>11</v>
      </c>
      <c r="C19" s="21">
        <f>COMPOSICAO!D10</f>
        <v>2.5000000000000001E-2</v>
      </c>
      <c r="D19" s="22">
        <f t="shared" ref="D19:D24" si="0">C19*($D$7+$D$14)</f>
        <v>322.57090200500005</v>
      </c>
    </row>
    <row r="20" spans="1:4" x14ac:dyDescent="0.2">
      <c r="A20" s="19" t="s">
        <v>4</v>
      </c>
      <c r="B20" s="62" t="s">
        <v>12</v>
      </c>
      <c r="C20" s="21">
        <f>COMPOSICAO!D11</f>
        <v>0.03</v>
      </c>
      <c r="D20" s="22">
        <f t="shared" si="0"/>
        <v>387.08508240600003</v>
      </c>
    </row>
    <row r="21" spans="1:4" x14ac:dyDescent="0.2">
      <c r="A21" s="19" t="s">
        <v>5</v>
      </c>
      <c r="B21" s="62" t="s">
        <v>13</v>
      </c>
      <c r="C21" s="21">
        <f>COMPOSICAO!D12</f>
        <v>1.4999999999999999E-2</v>
      </c>
      <c r="D21" s="22">
        <f t="shared" si="0"/>
        <v>193.54254120300001</v>
      </c>
    </row>
    <row r="22" spans="1:4" x14ac:dyDescent="0.2">
      <c r="A22" s="19" t="s">
        <v>6</v>
      </c>
      <c r="B22" s="62" t="s">
        <v>14</v>
      </c>
      <c r="C22" s="21">
        <f>COMPOSICAO!D13</f>
        <v>0.01</v>
      </c>
      <c r="D22" s="22">
        <f t="shared" si="0"/>
        <v>129.02836080200001</v>
      </c>
    </row>
    <row r="23" spans="1:4" x14ac:dyDescent="0.2">
      <c r="A23" s="19" t="s">
        <v>7</v>
      </c>
      <c r="B23" s="20" t="s">
        <v>15</v>
      </c>
      <c r="C23" s="21">
        <f>COMPOSICAO!D14</f>
        <v>6.0000000000000001E-3</v>
      </c>
      <c r="D23" s="22">
        <f t="shared" si="0"/>
        <v>77.417016481200008</v>
      </c>
    </row>
    <row r="24" spans="1:4" x14ac:dyDescent="0.2">
      <c r="A24" s="19" t="s">
        <v>8</v>
      </c>
      <c r="B24" s="62" t="s">
        <v>16</v>
      </c>
      <c r="C24" s="21">
        <f>COMPOSICAO!D15</f>
        <v>2E-3</v>
      </c>
      <c r="D24" s="22">
        <f t="shared" si="0"/>
        <v>25.8056721604</v>
      </c>
    </row>
    <row r="25" spans="1:4" x14ac:dyDescent="0.2">
      <c r="A25" s="19" t="s">
        <v>17</v>
      </c>
      <c r="B25" s="61" t="s">
        <v>18</v>
      </c>
      <c r="C25" s="21">
        <f>COMPOSICAO!D16</f>
        <v>0.08</v>
      </c>
      <c r="D25" s="22">
        <f>C25*($D$7+$D$14)</f>
        <v>1032.2268864160001</v>
      </c>
    </row>
    <row r="26" spans="1:4" x14ac:dyDescent="0.2">
      <c r="A26" s="209" t="s">
        <v>39</v>
      </c>
      <c r="B26" s="210"/>
      <c r="C26" s="27">
        <f>SUM(C18:C25)</f>
        <v>0.26800000000000002</v>
      </c>
      <c r="D26" s="28">
        <f>SUM(D18:D25)</f>
        <v>3365.3559827936001</v>
      </c>
    </row>
    <row r="27" spans="1:4" x14ac:dyDescent="0.2">
      <c r="A27" s="13"/>
      <c r="B27" s="14"/>
      <c r="C27" s="29"/>
      <c r="D27" s="16"/>
    </row>
    <row r="28" spans="1:4" x14ac:dyDescent="0.2">
      <c r="A28" s="211" t="s">
        <v>40</v>
      </c>
      <c r="B28" s="212"/>
      <c r="C28" s="212"/>
      <c r="D28" s="213"/>
    </row>
    <row r="29" spans="1:4" x14ac:dyDescent="0.2">
      <c r="A29" s="17" t="s">
        <v>19</v>
      </c>
      <c r="B29" s="211" t="s">
        <v>55</v>
      </c>
      <c r="C29" s="213"/>
      <c r="D29" s="17" t="s">
        <v>1</v>
      </c>
    </row>
    <row r="30" spans="1:4" x14ac:dyDescent="0.2">
      <c r="A30" s="195" t="s">
        <v>2</v>
      </c>
      <c r="B30" s="30" t="s">
        <v>59</v>
      </c>
      <c r="C30" s="31"/>
      <c r="D30" s="7">
        <f>COMPOSICAO!D20*2*22</f>
        <v>242</v>
      </c>
    </row>
    <row r="31" spans="1:4" x14ac:dyDescent="0.2">
      <c r="A31" s="196"/>
      <c r="B31" s="30" t="s">
        <v>20</v>
      </c>
      <c r="C31" s="31"/>
      <c r="D31" s="7">
        <f>D6*COMPOSICAO!D21</f>
        <v>666.74942423999994</v>
      </c>
    </row>
    <row r="32" spans="1:4" x14ac:dyDescent="0.2">
      <c r="A32" s="197"/>
      <c r="B32" s="106" t="s">
        <v>21</v>
      </c>
      <c r="C32" s="107"/>
      <c r="D32" s="39">
        <f>IF(D30-D31&gt;0,D30-D31,0)</f>
        <v>0</v>
      </c>
    </row>
    <row r="33" spans="1:4" x14ac:dyDescent="0.2">
      <c r="A33" s="195" t="s">
        <v>3</v>
      </c>
      <c r="B33" s="30" t="s">
        <v>60</v>
      </c>
      <c r="D33" s="7">
        <f>COMPOSICAO!D23*22</f>
        <v>858</v>
      </c>
    </row>
    <row r="34" spans="1:4" x14ac:dyDescent="0.2">
      <c r="A34" s="196"/>
      <c r="B34" s="30" t="s">
        <v>116</v>
      </c>
      <c r="C34" s="129" cm="1">
        <f t="array" ref="C34">_xlfn.IFS(D6&lt;2407,COMPOSICAO!D25,D6&lt;4073.39,COMPOSICAO!D26,D6&lt;5924.92,COMPOSICAO!D27,D6&lt;7406.17,COMPOSICAO!D28,D6&lt;9072.58,COMPOSICAO!D29,D6&gt;9072.59,COMPOSICAO!D30)</f>
        <v>0.15</v>
      </c>
      <c r="D34" s="7">
        <f>D33*C34</f>
        <v>128.69999999999999</v>
      </c>
    </row>
    <row r="35" spans="1:4" x14ac:dyDescent="0.2">
      <c r="A35" s="197"/>
      <c r="B35" s="106" t="s">
        <v>117</v>
      </c>
      <c r="C35" s="108"/>
      <c r="D35" s="39">
        <f>D33-D34</f>
        <v>729.3</v>
      </c>
    </row>
    <row r="36" spans="1:4" x14ac:dyDescent="0.2">
      <c r="A36" s="4" t="s">
        <v>4</v>
      </c>
      <c r="B36" s="30" t="s">
        <v>102</v>
      </c>
      <c r="C36" s="31"/>
      <c r="D36" s="165">
        <f>COMPOSICAO!D31</f>
        <v>184.85</v>
      </c>
    </row>
    <row r="37" spans="1:4" x14ac:dyDescent="0.2">
      <c r="A37" s="9" t="s">
        <v>41</v>
      </c>
      <c r="B37" s="10"/>
      <c r="C37" s="11"/>
      <c r="D37" s="12">
        <f>SUM(D32,D35,D36)</f>
        <v>914.15</v>
      </c>
    </row>
    <row r="38" spans="1:4" x14ac:dyDescent="0.2">
      <c r="A38" s="13"/>
      <c r="B38" s="14"/>
      <c r="C38" s="15"/>
      <c r="D38" s="16"/>
    </row>
    <row r="39" spans="1:4" x14ac:dyDescent="0.2">
      <c r="A39" s="17">
        <v>2</v>
      </c>
      <c r="B39" s="32" t="s">
        <v>61</v>
      </c>
      <c r="C39" s="33"/>
      <c r="D39" s="17" t="s">
        <v>1</v>
      </c>
    </row>
    <row r="40" spans="1:4" x14ac:dyDescent="0.2">
      <c r="A40" s="4" t="s">
        <v>9</v>
      </c>
      <c r="B40" s="30" t="s">
        <v>62</v>
      </c>
      <c r="C40" s="34"/>
      <c r="D40" s="8">
        <f>D14</f>
        <v>1790.3456762000001</v>
      </c>
    </row>
    <row r="41" spans="1:4" x14ac:dyDescent="0.2">
      <c r="A41" s="4" t="s">
        <v>10</v>
      </c>
      <c r="B41" s="30" t="s">
        <v>63</v>
      </c>
      <c r="C41" s="34"/>
      <c r="D41" s="8">
        <f>D26</f>
        <v>3365.3559827936001</v>
      </c>
    </row>
    <row r="42" spans="1:4" x14ac:dyDescent="0.2">
      <c r="A42" s="4" t="s">
        <v>19</v>
      </c>
      <c r="B42" s="30" t="s">
        <v>64</v>
      </c>
      <c r="C42" s="34"/>
      <c r="D42" s="8">
        <f>D37</f>
        <v>914.15</v>
      </c>
    </row>
    <row r="43" spans="1:4" x14ac:dyDescent="0.2">
      <c r="A43" s="198" t="s">
        <v>42</v>
      </c>
      <c r="B43" s="203"/>
      <c r="C43" s="35"/>
      <c r="D43" s="12">
        <f>SUM(D40:D42)</f>
        <v>6069.8516589935998</v>
      </c>
    </row>
    <row r="44" spans="1:4" x14ac:dyDescent="0.2">
      <c r="A44" s="13"/>
      <c r="B44" s="14"/>
      <c r="C44" s="15"/>
      <c r="D44" s="16"/>
    </row>
    <row r="45" spans="1:4" x14ac:dyDescent="0.2">
      <c r="A45" s="204" t="s">
        <v>43</v>
      </c>
      <c r="B45" s="205"/>
      <c r="C45" s="205"/>
      <c r="D45" s="206"/>
    </row>
    <row r="46" spans="1:4" x14ac:dyDescent="0.2">
      <c r="A46" s="17">
        <v>3</v>
      </c>
      <c r="B46" s="2" t="s">
        <v>55</v>
      </c>
      <c r="C46" s="36" t="s">
        <v>0</v>
      </c>
      <c r="D46" s="17" t="s">
        <v>1</v>
      </c>
    </row>
    <row r="47" spans="1:4" x14ac:dyDescent="0.2">
      <c r="A47" s="4" t="s">
        <v>2</v>
      </c>
      <c r="B47" s="30" t="s">
        <v>22</v>
      </c>
      <c r="C47" s="37">
        <f>COMPOSICAO!D34</f>
        <v>4.1666666666666666E-3</v>
      </c>
      <c r="D47" s="22">
        <f>C47*$D$7</f>
        <v>46.302043349999998</v>
      </c>
    </row>
    <row r="48" spans="1:4" x14ac:dyDescent="0.2">
      <c r="A48" s="4" t="s">
        <v>3</v>
      </c>
      <c r="B48" s="30" t="s">
        <v>65</v>
      </c>
      <c r="C48" s="37">
        <f>COMPOSICAO!D35</f>
        <v>3.3333333333333332E-4</v>
      </c>
      <c r="D48" s="22">
        <f>C48*$D$7</f>
        <v>3.704163468</v>
      </c>
    </row>
    <row r="49" spans="1:4" x14ac:dyDescent="0.2">
      <c r="A49" s="19" t="s">
        <v>4</v>
      </c>
      <c r="B49" s="20" t="s">
        <v>66</v>
      </c>
      <c r="C49" s="37">
        <f>COMPOSICAO!D36</f>
        <v>3.4399999999999993E-2</v>
      </c>
      <c r="D49" s="22">
        <f t="shared" ref="D49:D52" si="1">C49*$D$7</f>
        <v>382.26966989759995</v>
      </c>
    </row>
    <row r="50" spans="1:4" x14ac:dyDescent="0.2">
      <c r="A50" s="4" t="s">
        <v>5</v>
      </c>
      <c r="B50" s="30" t="s">
        <v>67</v>
      </c>
      <c r="C50" s="37">
        <f>COMPOSICAO!D37</f>
        <v>1.2444444444444444E-2</v>
      </c>
      <c r="D50" s="22">
        <f t="shared" si="1"/>
        <v>138.28876947199998</v>
      </c>
    </row>
    <row r="51" spans="1:4" x14ac:dyDescent="0.2">
      <c r="A51" s="4" t="s">
        <v>6</v>
      </c>
      <c r="B51" s="30" t="s">
        <v>68</v>
      </c>
      <c r="C51" s="37">
        <f>COMPOSICAO!D38</f>
        <v>4.5631999999999999E-3</v>
      </c>
      <c r="D51" s="22">
        <f t="shared" si="1"/>
        <v>50.708516211532796</v>
      </c>
    </row>
    <row r="52" spans="1:4" x14ac:dyDescent="0.2">
      <c r="A52" s="4" t="s">
        <v>7</v>
      </c>
      <c r="B52" s="30" t="s">
        <v>69</v>
      </c>
      <c r="C52" s="37">
        <f>COMPOSICAO!D39</f>
        <v>3.9680000000000005E-4</v>
      </c>
      <c r="D52" s="22">
        <f t="shared" si="1"/>
        <v>4.4094361923072007</v>
      </c>
    </row>
    <row r="53" spans="1:4" x14ac:dyDescent="0.2">
      <c r="A53" s="207" t="s">
        <v>44</v>
      </c>
      <c r="B53" s="208"/>
      <c r="C53" s="38">
        <f>SUM(C47:C52)</f>
        <v>5.6304444444444435E-2</v>
      </c>
      <c r="D53" s="39">
        <f>SUM(D47:D52)</f>
        <v>625.68259859143996</v>
      </c>
    </row>
    <row r="54" spans="1:4" x14ac:dyDescent="0.2">
      <c r="A54" s="13"/>
      <c r="B54" s="14"/>
      <c r="C54" s="40"/>
      <c r="D54" s="16"/>
    </row>
    <row r="55" spans="1:4" x14ac:dyDescent="0.2">
      <c r="A55" s="204" t="s">
        <v>45</v>
      </c>
      <c r="B55" s="205"/>
      <c r="C55" s="205"/>
      <c r="D55" s="206"/>
    </row>
    <row r="56" spans="1:4" x14ac:dyDescent="0.2">
      <c r="A56" s="17">
        <v>4</v>
      </c>
      <c r="B56" s="2" t="s">
        <v>55</v>
      </c>
      <c r="C56" s="36" t="s">
        <v>0</v>
      </c>
      <c r="D56" s="17" t="s">
        <v>1</v>
      </c>
    </row>
    <row r="57" spans="1:4" x14ac:dyDescent="0.2">
      <c r="A57" s="207" t="s">
        <v>46</v>
      </c>
      <c r="B57" s="208"/>
      <c r="C57" s="41">
        <v>0</v>
      </c>
      <c r="D57" s="42">
        <v>0</v>
      </c>
    </row>
    <row r="58" spans="1:4" x14ac:dyDescent="0.2">
      <c r="A58" s="13"/>
      <c r="B58" s="14"/>
      <c r="C58" s="24"/>
      <c r="D58" s="16"/>
    </row>
    <row r="59" spans="1:4" x14ac:dyDescent="0.2">
      <c r="A59" s="204" t="s">
        <v>47</v>
      </c>
      <c r="B59" s="205"/>
      <c r="C59" s="205"/>
      <c r="D59" s="206"/>
    </row>
    <row r="60" spans="1:4" x14ac:dyDescent="0.2">
      <c r="A60" s="17">
        <v>5</v>
      </c>
      <c r="B60" s="43" t="s">
        <v>55</v>
      </c>
      <c r="C60" s="44"/>
      <c r="D60" s="45" t="s">
        <v>1</v>
      </c>
    </row>
    <row r="61" spans="1:4" x14ac:dyDescent="0.2">
      <c r="A61" s="9" t="s">
        <v>48</v>
      </c>
      <c r="B61" s="10"/>
      <c r="C61" s="47"/>
      <c r="D61" s="48">
        <v>0</v>
      </c>
    </row>
    <row r="62" spans="1:4" x14ac:dyDescent="0.2">
      <c r="A62" s="13"/>
      <c r="B62" s="14"/>
      <c r="C62" s="49"/>
      <c r="D62" s="16"/>
    </row>
    <row r="63" spans="1:4" x14ac:dyDescent="0.2">
      <c r="A63" s="204" t="s">
        <v>49</v>
      </c>
      <c r="B63" s="205"/>
      <c r="C63" s="205"/>
      <c r="D63" s="206"/>
    </row>
    <row r="64" spans="1:4" x14ac:dyDescent="0.2">
      <c r="A64" s="17">
        <v>6</v>
      </c>
      <c r="B64" s="2" t="s">
        <v>55</v>
      </c>
      <c r="C64" s="50" t="s">
        <v>0</v>
      </c>
      <c r="D64" s="17" t="s">
        <v>1</v>
      </c>
    </row>
    <row r="65" spans="1:4" x14ac:dyDescent="0.2">
      <c r="A65" s="51" t="s">
        <v>2</v>
      </c>
      <c r="B65" s="52" t="s">
        <v>70</v>
      </c>
      <c r="C65" s="53">
        <f>COMPOSICAO!D44</f>
        <v>0.05</v>
      </c>
      <c r="D65" s="12">
        <f>C65*$D$81</f>
        <v>890.40123307925205</v>
      </c>
    </row>
    <row r="66" spans="1:4" x14ac:dyDescent="0.2">
      <c r="A66" s="51" t="s">
        <v>3</v>
      </c>
      <c r="B66" s="52" t="s">
        <v>71</v>
      </c>
      <c r="C66" s="53">
        <f>COMPOSICAO!D45</f>
        <v>0.1</v>
      </c>
      <c r="D66" s="12">
        <f>C66*($D$81+$D$65)</f>
        <v>1869.8425894664297</v>
      </c>
    </row>
    <row r="67" spans="1:4" x14ac:dyDescent="0.2">
      <c r="A67" s="51" t="s">
        <v>4</v>
      </c>
      <c r="B67" s="52" t="s">
        <v>72</v>
      </c>
      <c r="C67" s="53">
        <f>COMPOSICAO!D46</f>
        <v>8.3499999999999991E-2</v>
      </c>
      <c r="D67" s="12">
        <f>((D65+D66+D81)/(1-C67))-(D65+D66+D81)</f>
        <v>1873.922987915892</v>
      </c>
    </row>
    <row r="68" spans="1:4" x14ac:dyDescent="0.2">
      <c r="A68" s="19" t="s">
        <v>23</v>
      </c>
      <c r="B68" s="54" t="s">
        <v>24</v>
      </c>
      <c r="C68" s="37">
        <f>COMPOSICAO!D47</f>
        <v>6.4999999999999997E-3</v>
      </c>
      <c r="D68" s="12">
        <f>C68*$D$83</f>
        <v>145.874244568303</v>
      </c>
    </row>
    <row r="69" spans="1:4" x14ac:dyDescent="0.2">
      <c r="A69" s="19" t="s">
        <v>25</v>
      </c>
      <c r="B69" s="54" t="s">
        <v>26</v>
      </c>
      <c r="C69" s="37">
        <f>COMPOSICAO!D48</f>
        <v>0.03</v>
      </c>
      <c r="D69" s="12">
        <f t="shared" ref="D69:D71" si="2">C69*$D$83</f>
        <v>673.2657441613984</v>
      </c>
    </row>
    <row r="70" spans="1:4" x14ac:dyDescent="0.2">
      <c r="A70" s="4" t="s">
        <v>27</v>
      </c>
      <c r="B70" s="5" t="s">
        <v>28</v>
      </c>
      <c r="C70" s="37">
        <f>COMPOSICAO!D49</f>
        <v>0.02</v>
      </c>
      <c r="D70" s="12">
        <f t="shared" si="2"/>
        <v>448.84382944093232</v>
      </c>
    </row>
    <row r="71" spans="1:4" x14ac:dyDescent="0.2">
      <c r="A71" s="4" t="s">
        <v>29</v>
      </c>
      <c r="B71" s="131" t="s">
        <v>118</v>
      </c>
      <c r="C71" s="37">
        <f>COMPOSICAO!D50</f>
        <v>2.7E-2</v>
      </c>
      <c r="D71" s="12">
        <f t="shared" si="2"/>
        <v>605.9391697452586</v>
      </c>
    </row>
    <row r="72" spans="1:4" x14ac:dyDescent="0.2">
      <c r="A72" s="198" t="s">
        <v>50</v>
      </c>
      <c r="B72" s="199"/>
      <c r="C72" s="55">
        <f>SUM(C65:C67)</f>
        <v>0.23350000000000001</v>
      </c>
      <c r="D72" s="12">
        <f>SUM(D65:D67)</f>
        <v>4634.1668104615737</v>
      </c>
    </row>
    <row r="73" spans="1:4" x14ac:dyDescent="0.2">
      <c r="A73" s="13"/>
      <c r="B73" s="14"/>
      <c r="C73" s="15"/>
      <c r="D73" s="16"/>
    </row>
    <row r="74" spans="1:4" x14ac:dyDescent="0.2">
      <c r="A74" s="200" t="s">
        <v>51</v>
      </c>
      <c r="B74" s="201"/>
      <c r="C74" s="201"/>
      <c r="D74" s="202"/>
    </row>
    <row r="75" spans="1:4" x14ac:dyDescent="0.2">
      <c r="A75" s="26" t="s">
        <v>52</v>
      </c>
      <c r="B75" s="56"/>
      <c r="C75" s="57"/>
      <c r="D75" s="17" t="s">
        <v>1</v>
      </c>
    </row>
    <row r="76" spans="1:4" x14ac:dyDescent="0.2">
      <c r="A76" s="4">
        <v>1</v>
      </c>
      <c r="B76" s="46" t="s">
        <v>73</v>
      </c>
      <c r="C76" s="58"/>
      <c r="D76" s="8">
        <f>D7</f>
        <v>11112.490404</v>
      </c>
    </row>
    <row r="77" spans="1:4" x14ac:dyDescent="0.2">
      <c r="A77" s="4">
        <v>2</v>
      </c>
      <c r="B77" s="46" t="s">
        <v>74</v>
      </c>
      <c r="C77" s="58"/>
      <c r="D77" s="8">
        <f>D43</f>
        <v>6069.8516589935998</v>
      </c>
    </row>
    <row r="78" spans="1:4" x14ac:dyDescent="0.2">
      <c r="A78" s="4">
        <v>3</v>
      </c>
      <c r="B78" s="46" t="s">
        <v>75</v>
      </c>
      <c r="C78" s="58"/>
      <c r="D78" s="8">
        <f>D53</f>
        <v>625.68259859143996</v>
      </c>
    </row>
    <row r="79" spans="1:4" x14ac:dyDescent="0.2">
      <c r="A79" s="4">
        <v>4</v>
      </c>
      <c r="B79" s="46" t="s">
        <v>76</v>
      </c>
      <c r="C79" s="58"/>
      <c r="D79" s="8">
        <v>0</v>
      </c>
    </row>
    <row r="80" spans="1:4" x14ac:dyDescent="0.2">
      <c r="A80" s="4">
        <v>5</v>
      </c>
      <c r="B80" s="46" t="s">
        <v>77</v>
      </c>
      <c r="C80" s="58"/>
      <c r="D80" s="8">
        <v>0</v>
      </c>
    </row>
    <row r="81" spans="1:4" x14ac:dyDescent="0.2">
      <c r="A81" s="59" t="s">
        <v>53</v>
      </c>
      <c r="B81" s="10"/>
      <c r="C81" s="11"/>
      <c r="D81" s="12">
        <f>SUM(D76:D80)</f>
        <v>17808.024661585041</v>
      </c>
    </row>
    <row r="82" spans="1:4" x14ac:dyDescent="0.2">
      <c r="A82" s="4">
        <v>6</v>
      </c>
      <c r="B82" s="46" t="s">
        <v>78</v>
      </c>
      <c r="C82" s="58"/>
      <c r="D82" s="8">
        <f>D72</f>
        <v>4634.1668104615737</v>
      </c>
    </row>
    <row r="83" spans="1:4" x14ac:dyDescent="0.2">
      <c r="A83" s="198" t="s">
        <v>54</v>
      </c>
      <c r="B83" s="203"/>
      <c r="C83" s="199"/>
      <c r="D83" s="60">
        <f>SUM(D81:D82)</f>
        <v>22442.191472046616</v>
      </c>
    </row>
    <row r="84" spans="1:4" x14ac:dyDescent="0.2">
      <c r="C84" s="133" t="s">
        <v>122</v>
      </c>
      <c r="D84" s="134">
        <f>ROUNDUP(D83/D76,2)</f>
        <v>2.0199999999999996</v>
      </c>
    </row>
    <row r="85" spans="1:4" x14ac:dyDescent="0.2"/>
    <row r="86" spans="1:4" hidden="1" x14ac:dyDescent="0.2">
      <c r="D86" s="136"/>
    </row>
  </sheetData>
  <mergeCells count="22">
    <mergeCell ref="A33:A35"/>
    <mergeCell ref="A1:D1"/>
    <mergeCell ref="A3:D3"/>
    <mergeCell ref="A4:D4"/>
    <mergeCell ref="A9:D9"/>
    <mergeCell ref="A10:D10"/>
    <mergeCell ref="A14:B14"/>
    <mergeCell ref="A16:D16"/>
    <mergeCell ref="A26:B26"/>
    <mergeCell ref="A28:D28"/>
    <mergeCell ref="B29:C29"/>
    <mergeCell ref="A30:A32"/>
    <mergeCell ref="A63:D63"/>
    <mergeCell ref="A72:B72"/>
    <mergeCell ref="A74:D74"/>
    <mergeCell ref="A83:C83"/>
    <mergeCell ref="A43:B43"/>
    <mergeCell ref="A45:D45"/>
    <mergeCell ref="A53:B53"/>
    <mergeCell ref="A55:D55"/>
    <mergeCell ref="A57:B57"/>
    <mergeCell ref="A59:D59"/>
  </mergeCells>
  <conditionalFormatting sqref="B69">
    <cfRule type="expression" dxfId="21" priority="1">
      <formula>$D$81=0</formula>
    </cfRule>
  </conditionalFormatting>
  <pageMargins left="0.511811024" right="0.511811024" top="0.78740157499999996" bottom="0.78740157499999996" header="0.31496062000000002" footer="0.3149606200000000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39B7CC-40E2-422E-8A2B-351E7A272367}">
  <sheetPr codeName="Planilha17"/>
  <dimension ref="A1:D86"/>
  <sheetViews>
    <sheetView zoomScaleNormal="100" workbookViewId="0">
      <selection activeCell="C71" sqref="C71"/>
    </sheetView>
  </sheetViews>
  <sheetFormatPr defaultColWidth="0" defaultRowHeight="12" zeroHeight="1" x14ac:dyDescent="0.2"/>
  <cols>
    <col min="1" max="1" width="5.85546875" style="132" customWidth="1"/>
    <col min="2" max="2" width="83.28515625" style="132" customWidth="1"/>
    <col min="3" max="3" width="12.42578125" style="132" customWidth="1"/>
    <col min="4" max="4" width="15.42578125" style="132" customWidth="1"/>
    <col min="5" max="5" width="9.140625" style="132" hidden="1" customWidth="1"/>
    <col min="6" max="16384" width="9.140625" style="132" hidden="1"/>
  </cols>
  <sheetData>
    <row r="1" spans="1:4" ht="12.75" thickBot="1" x14ac:dyDescent="0.25">
      <c r="A1" s="192" t="str">
        <f>PERFIS!C17</f>
        <v>Administrador de sistemas operacionais Júnior</v>
      </c>
      <c r="B1" s="193"/>
      <c r="C1" s="193"/>
      <c r="D1" s="194"/>
    </row>
    <row r="2" spans="1:4" x14ac:dyDescent="0.2">
      <c r="A2" s="135"/>
      <c r="B2" s="135"/>
      <c r="C2" s="135"/>
      <c r="D2" s="135"/>
    </row>
    <row r="3" spans="1:4" x14ac:dyDescent="0.2">
      <c r="A3" s="217" t="s">
        <v>33</v>
      </c>
      <c r="B3" s="218"/>
      <c r="C3" s="218"/>
      <c r="D3" s="219"/>
    </row>
    <row r="4" spans="1:4" x14ac:dyDescent="0.2">
      <c r="A4" s="204" t="s">
        <v>34</v>
      </c>
      <c r="B4" s="205"/>
      <c r="C4" s="205"/>
      <c r="D4" s="206"/>
    </row>
    <row r="5" spans="1:4" x14ac:dyDescent="0.2">
      <c r="A5" s="1">
        <v>1</v>
      </c>
      <c r="B5" s="2" t="s">
        <v>55</v>
      </c>
      <c r="C5" s="3"/>
      <c r="D5" s="1" t="s">
        <v>1</v>
      </c>
    </row>
    <row r="6" spans="1:4" x14ac:dyDescent="0.2">
      <c r="A6" s="4" t="s">
        <v>2</v>
      </c>
      <c r="B6" s="5" t="s">
        <v>56</v>
      </c>
      <c r="C6" s="6">
        <v>1</v>
      </c>
      <c r="D6" s="7">
        <f>_xlfn.XLOOKUP(A1,PERFIS!C3:C37,PERFIS!D3:D37)</f>
        <v>4887.2749999999996</v>
      </c>
    </row>
    <row r="7" spans="1:4" x14ac:dyDescent="0.2">
      <c r="A7" s="9" t="s">
        <v>35</v>
      </c>
      <c r="B7" s="10"/>
      <c r="C7" s="11"/>
      <c r="D7" s="12">
        <f>SUM(D6)</f>
        <v>4887.2749999999996</v>
      </c>
    </row>
    <row r="8" spans="1:4" x14ac:dyDescent="0.2">
      <c r="A8" s="13"/>
      <c r="B8" s="14"/>
      <c r="C8" s="15"/>
      <c r="D8" s="16"/>
    </row>
    <row r="9" spans="1:4" x14ac:dyDescent="0.2">
      <c r="A9" s="204" t="s">
        <v>36</v>
      </c>
      <c r="B9" s="205"/>
      <c r="C9" s="205"/>
      <c r="D9" s="206"/>
    </row>
    <row r="10" spans="1:4" x14ac:dyDescent="0.2">
      <c r="A10" s="220" t="s">
        <v>125</v>
      </c>
      <c r="B10" s="221"/>
      <c r="C10" s="221"/>
      <c r="D10" s="222"/>
    </row>
    <row r="11" spans="1:4" x14ac:dyDescent="0.2">
      <c r="A11" s="17" t="s">
        <v>9</v>
      </c>
      <c r="B11" s="2" t="s">
        <v>55</v>
      </c>
      <c r="C11" s="18" t="s">
        <v>0</v>
      </c>
      <c r="D11" s="17" t="s">
        <v>1</v>
      </c>
    </row>
    <row r="12" spans="1:4" x14ac:dyDescent="0.2">
      <c r="A12" s="19" t="s">
        <v>2</v>
      </c>
      <c r="B12" s="20" t="s">
        <v>57</v>
      </c>
      <c r="C12" s="21">
        <f>COMPOSICAO!D3</f>
        <v>8.3333333333333329E-2</v>
      </c>
      <c r="D12" s="22">
        <f>C12*$D$7</f>
        <v>407.27291666666662</v>
      </c>
    </row>
    <row r="13" spans="1:4" x14ac:dyDescent="0.2">
      <c r="A13" s="19" t="s">
        <v>3</v>
      </c>
      <c r="B13" s="20" t="s">
        <v>120</v>
      </c>
      <c r="C13" s="21">
        <f>COMPOSICAO!D4</f>
        <v>7.7777777777777779E-2</v>
      </c>
      <c r="D13" s="22">
        <f>C13*$D$7</f>
        <v>380.12138888888887</v>
      </c>
    </row>
    <row r="14" spans="1:4" x14ac:dyDescent="0.2">
      <c r="A14" s="198" t="s">
        <v>126</v>
      </c>
      <c r="B14" s="199"/>
      <c r="C14" s="23">
        <f>SUM(C12:C13)</f>
        <v>0.16111111111111109</v>
      </c>
      <c r="D14" s="12">
        <f>SUM(D12:D13)</f>
        <v>787.39430555555555</v>
      </c>
    </row>
    <row r="15" spans="1:4" x14ac:dyDescent="0.2">
      <c r="A15" s="13"/>
      <c r="B15" s="14"/>
      <c r="C15" s="24"/>
      <c r="D15" s="16"/>
    </row>
    <row r="16" spans="1:4" x14ac:dyDescent="0.2">
      <c r="A16" s="211" t="s">
        <v>38</v>
      </c>
      <c r="B16" s="212"/>
      <c r="C16" s="212"/>
      <c r="D16" s="213"/>
    </row>
    <row r="17" spans="1:4" x14ac:dyDescent="0.2">
      <c r="A17" s="17" t="s">
        <v>10</v>
      </c>
      <c r="B17" s="2" t="s">
        <v>55</v>
      </c>
      <c r="C17" s="25" t="s">
        <v>0</v>
      </c>
      <c r="D17" s="17" t="s">
        <v>1</v>
      </c>
    </row>
    <row r="18" spans="1:4" x14ac:dyDescent="0.2">
      <c r="A18" s="19" t="s">
        <v>2</v>
      </c>
      <c r="B18" s="61" t="s">
        <v>58</v>
      </c>
      <c r="C18" s="21">
        <f>COMPOSICAO!D9</f>
        <v>0.1</v>
      </c>
      <c r="D18" s="22">
        <f>C18*($D$7+$D$13)</f>
        <v>526.73963888888886</v>
      </c>
    </row>
    <row r="19" spans="1:4" x14ac:dyDescent="0.2">
      <c r="A19" s="19" t="s">
        <v>3</v>
      </c>
      <c r="B19" s="62" t="s">
        <v>11</v>
      </c>
      <c r="C19" s="21">
        <f>COMPOSICAO!D10</f>
        <v>2.5000000000000001E-2</v>
      </c>
      <c r="D19" s="22">
        <f t="shared" ref="D19:D24" si="0">C19*($D$7+$D$14)</f>
        <v>141.86673263888889</v>
      </c>
    </row>
    <row r="20" spans="1:4" x14ac:dyDescent="0.2">
      <c r="A20" s="19" t="s">
        <v>4</v>
      </c>
      <c r="B20" s="62" t="s">
        <v>12</v>
      </c>
      <c r="C20" s="21">
        <f>COMPOSICAO!D11</f>
        <v>0.03</v>
      </c>
      <c r="D20" s="22">
        <f t="shared" si="0"/>
        <v>170.24007916666665</v>
      </c>
    </row>
    <row r="21" spans="1:4" x14ac:dyDescent="0.2">
      <c r="A21" s="19" t="s">
        <v>5</v>
      </c>
      <c r="B21" s="62" t="s">
        <v>13</v>
      </c>
      <c r="C21" s="21">
        <f>COMPOSICAO!D12</f>
        <v>1.4999999999999999E-2</v>
      </c>
      <c r="D21" s="22">
        <f t="shared" si="0"/>
        <v>85.120039583333323</v>
      </c>
    </row>
    <row r="22" spans="1:4" x14ac:dyDescent="0.2">
      <c r="A22" s="19" t="s">
        <v>6</v>
      </c>
      <c r="B22" s="62" t="s">
        <v>14</v>
      </c>
      <c r="C22" s="21">
        <f>COMPOSICAO!D13</f>
        <v>0.01</v>
      </c>
      <c r="D22" s="22">
        <f t="shared" si="0"/>
        <v>56.746693055555554</v>
      </c>
    </row>
    <row r="23" spans="1:4" x14ac:dyDescent="0.2">
      <c r="A23" s="19" t="s">
        <v>7</v>
      </c>
      <c r="B23" s="20" t="s">
        <v>15</v>
      </c>
      <c r="C23" s="21">
        <f>COMPOSICAO!D14</f>
        <v>6.0000000000000001E-3</v>
      </c>
      <c r="D23" s="22">
        <f t="shared" si="0"/>
        <v>34.048015833333331</v>
      </c>
    </row>
    <row r="24" spans="1:4" x14ac:dyDescent="0.2">
      <c r="A24" s="19" t="s">
        <v>8</v>
      </c>
      <c r="B24" s="62" t="s">
        <v>16</v>
      </c>
      <c r="C24" s="21">
        <f>COMPOSICAO!D15</f>
        <v>2E-3</v>
      </c>
      <c r="D24" s="22">
        <f t="shared" si="0"/>
        <v>11.349338611111111</v>
      </c>
    </row>
    <row r="25" spans="1:4" x14ac:dyDescent="0.2">
      <c r="A25" s="19" t="s">
        <v>17</v>
      </c>
      <c r="B25" s="61" t="s">
        <v>18</v>
      </c>
      <c r="C25" s="21">
        <f>COMPOSICAO!D16</f>
        <v>0.08</v>
      </c>
      <c r="D25" s="22">
        <f>C25*($D$7+$D$14)</f>
        <v>453.97354444444443</v>
      </c>
    </row>
    <row r="26" spans="1:4" x14ac:dyDescent="0.2">
      <c r="A26" s="209" t="s">
        <v>39</v>
      </c>
      <c r="B26" s="210"/>
      <c r="C26" s="27">
        <f>SUM(C18:C25)</f>
        <v>0.26800000000000002</v>
      </c>
      <c r="D26" s="28">
        <f>SUM(D18:D25)</f>
        <v>1480.0840822222222</v>
      </c>
    </row>
    <row r="27" spans="1:4" x14ac:dyDescent="0.2">
      <c r="A27" s="13"/>
      <c r="B27" s="14"/>
      <c r="C27" s="29"/>
      <c r="D27" s="16"/>
    </row>
    <row r="28" spans="1:4" x14ac:dyDescent="0.2">
      <c r="A28" s="211" t="s">
        <v>40</v>
      </c>
      <c r="B28" s="212"/>
      <c r="C28" s="212"/>
      <c r="D28" s="213"/>
    </row>
    <row r="29" spans="1:4" x14ac:dyDescent="0.2">
      <c r="A29" s="17" t="s">
        <v>19</v>
      </c>
      <c r="B29" s="211" t="s">
        <v>55</v>
      </c>
      <c r="C29" s="213"/>
      <c r="D29" s="17" t="s">
        <v>1</v>
      </c>
    </row>
    <row r="30" spans="1:4" x14ac:dyDescent="0.2">
      <c r="A30" s="195" t="s">
        <v>2</v>
      </c>
      <c r="B30" s="30" t="s">
        <v>59</v>
      </c>
      <c r="C30" s="31"/>
      <c r="D30" s="7">
        <f>COMPOSICAO!D20*2*22</f>
        <v>242</v>
      </c>
    </row>
    <row r="31" spans="1:4" x14ac:dyDescent="0.2">
      <c r="A31" s="196"/>
      <c r="B31" s="30" t="s">
        <v>20</v>
      </c>
      <c r="C31" s="31"/>
      <c r="D31" s="7">
        <f>D6*COMPOSICAO!D21</f>
        <v>293.23649999999998</v>
      </c>
    </row>
    <row r="32" spans="1:4" x14ac:dyDescent="0.2">
      <c r="A32" s="197"/>
      <c r="B32" s="106" t="s">
        <v>21</v>
      </c>
      <c r="C32" s="107"/>
      <c r="D32" s="39">
        <f>IF(D30-D31&gt;0,D30-D31,0)</f>
        <v>0</v>
      </c>
    </row>
    <row r="33" spans="1:4" x14ac:dyDescent="0.2">
      <c r="A33" s="195" t="s">
        <v>3</v>
      </c>
      <c r="B33" s="30" t="s">
        <v>60</v>
      </c>
      <c r="D33" s="7">
        <f>COMPOSICAO!D23*22</f>
        <v>858</v>
      </c>
    </row>
    <row r="34" spans="1:4" x14ac:dyDescent="0.2">
      <c r="A34" s="196"/>
      <c r="B34" s="30" t="s">
        <v>116</v>
      </c>
      <c r="C34" s="129" cm="1">
        <f t="array" ref="C34">_xlfn.IFS(D6&lt;2407,COMPOSICAO!D25,D6&lt;4073.39,COMPOSICAO!D26,D6&lt;5924.92,COMPOSICAO!D27,D6&lt;7406.17,COMPOSICAO!D28,D6&lt;9072.58,COMPOSICAO!D29,D6&gt;9072.59,COMPOSICAO!D30)</f>
        <v>5.62E-2</v>
      </c>
      <c r="D34" s="7">
        <f>D33*C34</f>
        <v>48.2196</v>
      </c>
    </row>
    <row r="35" spans="1:4" x14ac:dyDescent="0.2">
      <c r="A35" s="197"/>
      <c r="B35" s="106" t="s">
        <v>117</v>
      </c>
      <c r="C35" s="108"/>
      <c r="D35" s="39">
        <f>D33-D34</f>
        <v>809.78039999999999</v>
      </c>
    </row>
    <row r="36" spans="1:4" x14ac:dyDescent="0.2">
      <c r="A36" s="4" t="s">
        <v>4</v>
      </c>
      <c r="B36" s="30" t="s">
        <v>102</v>
      </c>
      <c r="C36" s="31"/>
      <c r="D36" s="165">
        <f>COMPOSICAO!D31</f>
        <v>184.85</v>
      </c>
    </row>
    <row r="37" spans="1:4" x14ac:dyDescent="0.2">
      <c r="A37" s="9" t="s">
        <v>41</v>
      </c>
      <c r="B37" s="10"/>
      <c r="C37" s="11"/>
      <c r="D37" s="12">
        <f>SUM(D32,D35,D36)</f>
        <v>994.63040000000001</v>
      </c>
    </row>
    <row r="38" spans="1:4" x14ac:dyDescent="0.2">
      <c r="A38" s="13"/>
      <c r="B38" s="14"/>
      <c r="C38" s="15"/>
      <c r="D38" s="16"/>
    </row>
    <row r="39" spans="1:4" x14ac:dyDescent="0.2">
      <c r="A39" s="17">
        <v>2</v>
      </c>
      <c r="B39" s="32" t="s">
        <v>61</v>
      </c>
      <c r="C39" s="33"/>
      <c r="D39" s="17" t="s">
        <v>1</v>
      </c>
    </row>
    <row r="40" spans="1:4" x14ac:dyDescent="0.2">
      <c r="A40" s="4" t="s">
        <v>9</v>
      </c>
      <c r="B40" s="30" t="s">
        <v>62</v>
      </c>
      <c r="C40" s="34"/>
      <c r="D40" s="8">
        <f>D14</f>
        <v>787.39430555555555</v>
      </c>
    </row>
    <row r="41" spans="1:4" x14ac:dyDescent="0.2">
      <c r="A41" s="4" t="s">
        <v>10</v>
      </c>
      <c r="B41" s="30" t="s">
        <v>63</v>
      </c>
      <c r="C41" s="34"/>
      <c r="D41" s="8">
        <f>D26</f>
        <v>1480.0840822222222</v>
      </c>
    </row>
    <row r="42" spans="1:4" x14ac:dyDescent="0.2">
      <c r="A42" s="4" t="s">
        <v>19</v>
      </c>
      <c r="B42" s="30" t="s">
        <v>64</v>
      </c>
      <c r="C42" s="34"/>
      <c r="D42" s="8">
        <f>D37</f>
        <v>994.63040000000001</v>
      </c>
    </row>
    <row r="43" spans="1:4" x14ac:dyDescent="0.2">
      <c r="A43" s="198" t="s">
        <v>42</v>
      </c>
      <c r="B43" s="203"/>
      <c r="C43" s="35"/>
      <c r="D43" s="12">
        <f>SUM(D40:D42)</f>
        <v>3262.1087877777777</v>
      </c>
    </row>
    <row r="44" spans="1:4" x14ac:dyDescent="0.2">
      <c r="A44" s="13"/>
      <c r="B44" s="14"/>
      <c r="C44" s="15"/>
      <c r="D44" s="16"/>
    </row>
    <row r="45" spans="1:4" x14ac:dyDescent="0.2">
      <c r="A45" s="204" t="s">
        <v>43</v>
      </c>
      <c r="B45" s="205"/>
      <c r="C45" s="205"/>
      <c r="D45" s="206"/>
    </row>
    <row r="46" spans="1:4" x14ac:dyDescent="0.2">
      <c r="A46" s="17">
        <v>3</v>
      </c>
      <c r="B46" s="2" t="s">
        <v>55</v>
      </c>
      <c r="C46" s="36" t="s">
        <v>0</v>
      </c>
      <c r="D46" s="17" t="s">
        <v>1</v>
      </c>
    </row>
    <row r="47" spans="1:4" x14ac:dyDescent="0.2">
      <c r="A47" s="4" t="s">
        <v>2</v>
      </c>
      <c r="B47" s="30" t="s">
        <v>22</v>
      </c>
      <c r="C47" s="37">
        <f>COMPOSICAO!D34</f>
        <v>4.1666666666666666E-3</v>
      </c>
      <c r="D47" s="22">
        <f>C47*$D$7</f>
        <v>20.363645833333333</v>
      </c>
    </row>
    <row r="48" spans="1:4" x14ac:dyDescent="0.2">
      <c r="A48" s="4" t="s">
        <v>3</v>
      </c>
      <c r="B48" s="30" t="s">
        <v>65</v>
      </c>
      <c r="C48" s="37">
        <f>COMPOSICAO!D35</f>
        <v>3.3333333333333332E-4</v>
      </c>
      <c r="D48" s="22">
        <f>C48*$D$7</f>
        <v>1.6290916666666664</v>
      </c>
    </row>
    <row r="49" spans="1:4" x14ac:dyDescent="0.2">
      <c r="A49" s="19" t="s">
        <v>4</v>
      </c>
      <c r="B49" s="20" t="s">
        <v>66</v>
      </c>
      <c r="C49" s="37">
        <f>COMPOSICAO!D36</f>
        <v>3.4399999999999993E-2</v>
      </c>
      <c r="D49" s="22">
        <f t="shared" ref="D49:D52" si="1">C49*$D$7</f>
        <v>168.12225999999995</v>
      </c>
    </row>
    <row r="50" spans="1:4" x14ac:dyDescent="0.2">
      <c r="A50" s="4" t="s">
        <v>5</v>
      </c>
      <c r="B50" s="30" t="s">
        <v>67</v>
      </c>
      <c r="C50" s="37">
        <f>COMPOSICAO!D37</f>
        <v>1.2444444444444444E-2</v>
      </c>
      <c r="D50" s="22">
        <f t="shared" si="1"/>
        <v>60.819422222222215</v>
      </c>
    </row>
    <row r="51" spans="1:4" x14ac:dyDescent="0.2">
      <c r="A51" s="4" t="s">
        <v>6</v>
      </c>
      <c r="B51" s="30" t="s">
        <v>68</v>
      </c>
      <c r="C51" s="37">
        <f>COMPOSICAO!D38</f>
        <v>4.5631999999999999E-3</v>
      </c>
      <c r="D51" s="22">
        <f t="shared" si="1"/>
        <v>22.301613279999998</v>
      </c>
    </row>
    <row r="52" spans="1:4" x14ac:dyDescent="0.2">
      <c r="A52" s="4" t="s">
        <v>7</v>
      </c>
      <c r="B52" s="30" t="s">
        <v>69</v>
      </c>
      <c r="C52" s="37">
        <f>COMPOSICAO!D39</f>
        <v>3.9680000000000005E-4</v>
      </c>
      <c r="D52" s="22">
        <f t="shared" si="1"/>
        <v>1.9392707200000001</v>
      </c>
    </row>
    <row r="53" spans="1:4" x14ac:dyDescent="0.2">
      <c r="A53" s="207" t="s">
        <v>44</v>
      </c>
      <c r="B53" s="208"/>
      <c r="C53" s="38">
        <f>SUM(C47:C52)</f>
        <v>5.6304444444444435E-2</v>
      </c>
      <c r="D53" s="39">
        <f>SUM(D47:D52)</f>
        <v>275.17530372222217</v>
      </c>
    </row>
    <row r="54" spans="1:4" x14ac:dyDescent="0.2">
      <c r="A54" s="13"/>
      <c r="B54" s="14"/>
      <c r="C54" s="40"/>
      <c r="D54" s="16"/>
    </row>
    <row r="55" spans="1:4" x14ac:dyDescent="0.2">
      <c r="A55" s="204" t="s">
        <v>45</v>
      </c>
      <c r="B55" s="205"/>
      <c r="C55" s="205"/>
      <c r="D55" s="206"/>
    </row>
    <row r="56" spans="1:4" x14ac:dyDescent="0.2">
      <c r="A56" s="17">
        <v>4</v>
      </c>
      <c r="B56" s="2" t="s">
        <v>55</v>
      </c>
      <c r="C56" s="36" t="s">
        <v>0</v>
      </c>
      <c r="D56" s="17" t="s">
        <v>1</v>
      </c>
    </row>
    <row r="57" spans="1:4" x14ac:dyDescent="0.2">
      <c r="A57" s="207" t="s">
        <v>46</v>
      </c>
      <c r="B57" s="208"/>
      <c r="C57" s="41">
        <v>0</v>
      </c>
      <c r="D57" s="42">
        <v>0</v>
      </c>
    </row>
    <row r="58" spans="1:4" x14ac:dyDescent="0.2">
      <c r="A58" s="13"/>
      <c r="B58" s="14"/>
      <c r="C58" s="24"/>
      <c r="D58" s="16"/>
    </row>
    <row r="59" spans="1:4" x14ac:dyDescent="0.2">
      <c r="A59" s="204" t="s">
        <v>47</v>
      </c>
      <c r="B59" s="205"/>
      <c r="C59" s="205"/>
      <c r="D59" s="206"/>
    </row>
    <row r="60" spans="1:4" x14ac:dyDescent="0.2">
      <c r="A60" s="17">
        <v>5</v>
      </c>
      <c r="B60" s="43" t="s">
        <v>55</v>
      </c>
      <c r="C60" s="44"/>
      <c r="D60" s="45" t="s">
        <v>1</v>
      </c>
    </row>
    <row r="61" spans="1:4" x14ac:dyDescent="0.2">
      <c r="A61" s="9" t="s">
        <v>48</v>
      </c>
      <c r="B61" s="10"/>
      <c r="C61" s="47"/>
      <c r="D61" s="48">
        <v>0</v>
      </c>
    </row>
    <row r="62" spans="1:4" x14ac:dyDescent="0.2">
      <c r="A62" s="13"/>
      <c r="B62" s="14"/>
      <c r="C62" s="49"/>
      <c r="D62" s="16"/>
    </row>
    <row r="63" spans="1:4" x14ac:dyDescent="0.2">
      <c r="A63" s="204" t="s">
        <v>49</v>
      </c>
      <c r="B63" s="205"/>
      <c r="C63" s="205"/>
      <c r="D63" s="206"/>
    </row>
    <row r="64" spans="1:4" x14ac:dyDescent="0.2">
      <c r="A64" s="17">
        <v>6</v>
      </c>
      <c r="B64" s="2" t="s">
        <v>55</v>
      </c>
      <c r="C64" s="50" t="s">
        <v>0</v>
      </c>
      <c r="D64" s="17" t="s">
        <v>1</v>
      </c>
    </row>
    <row r="65" spans="1:4" x14ac:dyDescent="0.2">
      <c r="A65" s="51" t="s">
        <v>2</v>
      </c>
      <c r="B65" s="52" t="s">
        <v>70</v>
      </c>
      <c r="C65" s="53">
        <f>COMPOSICAO!D44</f>
        <v>0.05</v>
      </c>
      <c r="D65" s="12">
        <f>C65*$D$81</f>
        <v>421.22795457500001</v>
      </c>
    </row>
    <row r="66" spans="1:4" x14ac:dyDescent="0.2">
      <c r="A66" s="51" t="s">
        <v>3</v>
      </c>
      <c r="B66" s="52" t="s">
        <v>71</v>
      </c>
      <c r="C66" s="53">
        <f>COMPOSICAO!D45</f>
        <v>0.1</v>
      </c>
      <c r="D66" s="12">
        <f>C66*($D$81+$D$65)</f>
        <v>884.57870460750007</v>
      </c>
    </row>
    <row r="67" spans="1:4" x14ac:dyDescent="0.2">
      <c r="A67" s="51" t="s">
        <v>4</v>
      </c>
      <c r="B67" s="52" t="s">
        <v>72</v>
      </c>
      <c r="C67" s="53">
        <f>COMPOSICAO!D46</f>
        <v>8.3499999999999991E-2</v>
      </c>
      <c r="D67" s="12">
        <f>((D65+D66+D81)/(1-C67))-(D65+D66+D81)</f>
        <v>886.50904547952996</v>
      </c>
    </row>
    <row r="68" spans="1:4" x14ac:dyDescent="0.2">
      <c r="A68" s="19" t="s">
        <v>23</v>
      </c>
      <c r="B68" s="54" t="s">
        <v>24</v>
      </c>
      <c r="C68" s="37">
        <f>COMPOSICAO!D47</f>
        <v>6.4999999999999997E-3</v>
      </c>
      <c r="D68" s="12">
        <f>C68*$D$83</f>
        <v>69.009686175053176</v>
      </c>
    </row>
    <row r="69" spans="1:4" x14ac:dyDescent="0.2">
      <c r="A69" s="19" t="s">
        <v>25</v>
      </c>
      <c r="B69" s="54" t="s">
        <v>26</v>
      </c>
      <c r="C69" s="37">
        <f>COMPOSICAO!D48</f>
        <v>0.03</v>
      </c>
      <c r="D69" s="12">
        <f t="shared" ref="D69:D71" si="2">C69*$D$83</f>
        <v>318.50624388486085</v>
      </c>
    </row>
    <row r="70" spans="1:4" x14ac:dyDescent="0.2">
      <c r="A70" s="4" t="s">
        <v>27</v>
      </c>
      <c r="B70" s="5" t="s">
        <v>28</v>
      </c>
      <c r="C70" s="37">
        <f>COMPOSICAO!D49</f>
        <v>0.02</v>
      </c>
      <c r="D70" s="12">
        <f t="shared" si="2"/>
        <v>212.33749592324057</v>
      </c>
    </row>
    <row r="71" spans="1:4" x14ac:dyDescent="0.2">
      <c r="A71" s="4" t="s">
        <v>29</v>
      </c>
      <c r="B71" s="131" t="s">
        <v>118</v>
      </c>
      <c r="C71" s="37">
        <f>COMPOSICAO!D50</f>
        <v>2.7E-2</v>
      </c>
      <c r="D71" s="12">
        <f t="shared" si="2"/>
        <v>286.65561949637475</v>
      </c>
    </row>
    <row r="72" spans="1:4" x14ac:dyDescent="0.2">
      <c r="A72" s="198" t="s">
        <v>50</v>
      </c>
      <c r="B72" s="199"/>
      <c r="C72" s="55">
        <f>SUM(C65:C67)</f>
        <v>0.23350000000000001</v>
      </c>
      <c r="D72" s="12">
        <f>SUM(D65:D67)</f>
        <v>2192.3157046620299</v>
      </c>
    </row>
    <row r="73" spans="1:4" x14ac:dyDescent="0.2">
      <c r="A73" s="13"/>
      <c r="B73" s="14"/>
      <c r="C73" s="15"/>
      <c r="D73" s="16"/>
    </row>
    <row r="74" spans="1:4" x14ac:dyDescent="0.2">
      <c r="A74" s="200" t="s">
        <v>51</v>
      </c>
      <c r="B74" s="201"/>
      <c r="C74" s="201"/>
      <c r="D74" s="202"/>
    </row>
    <row r="75" spans="1:4" x14ac:dyDescent="0.2">
      <c r="A75" s="26" t="s">
        <v>52</v>
      </c>
      <c r="B75" s="56"/>
      <c r="C75" s="57"/>
      <c r="D75" s="17" t="s">
        <v>1</v>
      </c>
    </row>
    <row r="76" spans="1:4" x14ac:dyDescent="0.2">
      <c r="A76" s="4">
        <v>1</v>
      </c>
      <c r="B76" s="46" t="s">
        <v>73</v>
      </c>
      <c r="C76" s="58"/>
      <c r="D76" s="8">
        <f>D7</f>
        <v>4887.2749999999996</v>
      </c>
    </row>
    <row r="77" spans="1:4" x14ac:dyDescent="0.2">
      <c r="A77" s="4">
        <v>2</v>
      </c>
      <c r="B77" s="46" t="s">
        <v>74</v>
      </c>
      <c r="C77" s="58"/>
      <c r="D77" s="8">
        <f>D43</f>
        <v>3262.1087877777777</v>
      </c>
    </row>
    <row r="78" spans="1:4" x14ac:dyDescent="0.2">
      <c r="A78" s="4">
        <v>3</v>
      </c>
      <c r="B78" s="46" t="s">
        <v>75</v>
      </c>
      <c r="C78" s="58"/>
      <c r="D78" s="8">
        <f>D53</f>
        <v>275.17530372222217</v>
      </c>
    </row>
    <row r="79" spans="1:4" x14ac:dyDescent="0.2">
      <c r="A79" s="4">
        <v>4</v>
      </c>
      <c r="B79" s="46" t="s">
        <v>76</v>
      </c>
      <c r="C79" s="58"/>
      <c r="D79" s="8">
        <v>0</v>
      </c>
    </row>
    <row r="80" spans="1:4" x14ac:dyDescent="0.2">
      <c r="A80" s="4">
        <v>5</v>
      </c>
      <c r="B80" s="46" t="s">
        <v>77</v>
      </c>
      <c r="C80" s="58"/>
      <c r="D80" s="8">
        <v>0</v>
      </c>
    </row>
    <row r="81" spans="1:4" x14ac:dyDescent="0.2">
      <c r="A81" s="59" t="s">
        <v>53</v>
      </c>
      <c r="B81" s="10"/>
      <c r="C81" s="11"/>
      <c r="D81" s="12">
        <f>SUM(D76:D80)</f>
        <v>8424.5590914999993</v>
      </c>
    </row>
    <row r="82" spans="1:4" x14ac:dyDescent="0.2">
      <c r="A82" s="4">
        <v>6</v>
      </c>
      <c r="B82" s="46" t="s">
        <v>78</v>
      </c>
      <c r="C82" s="58"/>
      <c r="D82" s="8">
        <f>D72</f>
        <v>2192.3157046620299</v>
      </c>
    </row>
    <row r="83" spans="1:4" x14ac:dyDescent="0.2">
      <c r="A83" s="198" t="s">
        <v>54</v>
      </c>
      <c r="B83" s="203"/>
      <c r="C83" s="199"/>
      <c r="D83" s="60">
        <f>SUM(D81:D82)</f>
        <v>10616.874796162028</v>
      </c>
    </row>
    <row r="84" spans="1:4" x14ac:dyDescent="0.2">
      <c r="C84" s="133" t="s">
        <v>122</v>
      </c>
      <c r="D84" s="134">
        <f>ROUNDUP(D83/D76,2)</f>
        <v>2.1799999999999997</v>
      </c>
    </row>
    <row r="85" spans="1:4" x14ac:dyDescent="0.2"/>
    <row r="86" spans="1:4" hidden="1" x14ac:dyDescent="0.2">
      <c r="D86" s="136"/>
    </row>
  </sheetData>
  <mergeCells count="22">
    <mergeCell ref="A33:A35"/>
    <mergeCell ref="A1:D1"/>
    <mergeCell ref="A3:D3"/>
    <mergeCell ref="A4:D4"/>
    <mergeCell ref="A9:D9"/>
    <mergeCell ref="A10:D10"/>
    <mergeCell ref="A14:B14"/>
    <mergeCell ref="A16:D16"/>
    <mergeCell ref="A26:B26"/>
    <mergeCell ref="A28:D28"/>
    <mergeCell ref="B29:C29"/>
    <mergeCell ref="A30:A32"/>
    <mergeCell ref="A63:D63"/>
    <mergeCell ref="A72:B72"/>
    <mergeCell ref="A74:D74"/>
    <mergeCell ref="A83:C83"/>
    <mergeCell ref="A43:B43"/>
    <mergeCell ref="A45:D45"/>
    <mergeCell ref="A53:B53"/>
    <mergeCell ref="A55:D55"/>
    <mergeCell ref="A57:B57"/>
    <mergeCell ref="A59:D59"/>
  </mergeCells>
  <conditionalFormatting sqref="B69">
    <cfRule type="expression" dxfId="20" priority="1">
      <formula>$D$81=0</formula>
    </cfRule>
  </conditionalFormatting>
  <pageMargins left="0.511811024" right="0.511811024" top="0.78740157499999996" bottom="0.78740157499999996" header="0.31496062000000002" footer="0.3149606200000000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4EC073-C547-4A0A-8F37-FC8907B8E5F6}">
  <sheetPr codeName="Planilha18"/>
  <dimension ref="A1:D86"/>
  <sheetViews>
    <sheetView zoomScaleNormal="100" workbookViewId="0">
      <selection activeCell="C71" sqref="C71"/>
    </sheetView>
  </sheetViews>
  <sheetFormatPr defaultColWidth="0" defaultRowHeight="12" zeroHeight="1" x14ac:dyDescent="0.2"/>
  <cols>
    <col min="1" max="1" width="5.85546875" style="132" customWidth="1"/>
    <col min="2" max="2" width="83.28515625" style="132" customWidth="1"/>
    <col min="3" max="3" width="12.42578125" style="132" customWidth="1"/>
    <col min="4" max="4" width="15.42578125" style="132" customWidth="1"/>
    <col min="5" max="5" width="9.140625" style="132" hidden="1" customWidth="1"/>
    <col min="6" max="16384" width="9.140625" style="132" hidden="1"/>
  </cols>
  <sheetData>
    <row r="1" spans="1:4" ht="12.75" thickBot="1" x14ac:dyDescent="0.25">
      <c r="A1" s="192" t="str">
        <f>PERFIS!C18</f>
        <v>Administrador de sistemas operacionais Pleno</v>
      </c>
      <c r="B1" s="193"/>
      <c r="C1" s="193"/>
      <c r="D1" s="194"/>
    </row>
    <row r="2" spans="1:4" x14ac:dyDescent="0.2">
      <c r="A2" s="135"/>
      <c r="B2" s="135"/>
      <c r="C2" s="135"/>
      <c r="D2" s="135"/>
    </row>
    <row r="3" spans="1:4" x14ac:dyDescent="0.2">
      <c r="A3" s="217" t="s">
        <v>33</v>
      </c>
      <c r="B3" s="218"/>
      <c r="C3" s="218"/>
      <c r="D3" s="219"/>
    </row>
    <row r="4" spans="1:4" x14ac:dyDescent="0.2">
      <c r="A4" s="204" t="s">
        <v>34</v>
      </c>
      <c r="B4" s="205"/>
      <c r="C4" s="205"/>
      <c r="D4" s="206"/>
    </row>
    <row r="5" spans="1:4" x14ac:dyDescent="0.2">
      <c r="A5" s="1">
        <v>1</v>
      </c>
      <c r="B5" s="2" t="s">
        <v>55</v>
      </c>
      <c r="C5" s="3"/>
      <c r="D5" s="1" t="s">
        <v>1</v>
      </c>
    </row>
    <row r="6" spans="1:4" x14ac:dyDescent="0.2">
      <c r="A6" s="4" t="s">
        <v>2</v>
      </c>
      <c r="B6" s="5" t="s">
        <v>56</v>
      </c>
      <c r="C6" s="6">
        <v>1</v>
      </c>
      <c r="D6" s="7">
        <f>_xlfn.XLOOKUP(A1,PERFIS!C3:C37,PERFIS!D3:D37)</f>
        <v>6589.7855410000002</v>
      </c>
    </row>
    <row r="7" spans="1:4" x14ac:dyDescent="0.2">
      <c r="A7" s="9" t="s">
        <v>35</v>
      </c>
      <c r="B7" s="10"/>
      <c r="C7" s="11"/>
      <c r="D7" s="12">
        <f>SUM(D6)</f>
        <v>6589.7855410000002</v>
      </c>
    </row>
    <row r="8" spans="1:4" x14ac:dyDescent="0.2">
      <c r="A8" s="13"/>
      <c r="B8" s="14"/>
      <c r="C8" s="15"/>
      <c r="D8" s="16"/>
    </row>
    <row r="9" spans="1:4" x14ac:dyDescent="0.2">
      <c r="A9" s="204" t="s">
        <v>36</v>
      </c>
      <c r="B9" s="205"/>
      <c r="C9" s="205"/>
      <c r="D9" s="206"/>
    </row>
    <row r="10" spans="1:4" x14ac:dyDescent="0.2">
      <c r="A10" s="220" t="s">
        <v>125</v>
      </c>
      <c r="B10" s="221"/>
      <c r="C10" s="221"/>
      <c r="D10" s="222"/>
    </row>
    <row r="11" spans="1:4" x14ac:dyDescent="0.2">
      <c r="A11" s="17" t="s">
        <v>9</v>
      </c>
      <c r="B11" s="2" t="s">
        <v>55</v>
      </c>
      <c r="C11" s="18" t="s">
        <v>0</v>
      </c>
      <c r="D11" s="17" t="s">
        <v>1</v>
      </c>
    </row>
    <row r="12" spans="1:4" x14ac:dyDescent="0.2">
      <c r="A12" s="19" t="s">
        <v>2</v>
      </c>
      <c r="B12" s="20" t="s">
        <v>57</v>
      </c>
      <c r="C12" s="21">
        <f>COMPOSICAO!D3</f>
        <v>8.3333333333333329E-2</v>
      </c>
      <c r="D12" s="22">
        <f>C12*$D$7</f>
        <v>549.14879508333331</v>
      </c>
    </row>
    <row r="13" spans="1:4" x14ac:dyDescent="0.2">
      <c r="A13" s="19" t="s">
        <v>3</v>
      </c>
      <c r="B13" s="20" t="s">
        <v>120</v>
      </c>
      <c r="C13" s="21">
        <f>COMPOSICAO!D4</f>
        <v>7.7777777777777779E-2</v>
      </c>
      <c r="D13" s="22">
        <f>C13*$D$7</f>
        <v>512.53887541111112</v>
      </c>
    </row>
    <row r="14" spans="1:4" x14ac:dyDescent="0.2">
      <c r="A14" s="198" t="s">
        <v>126</v>
      </c>
      <c r="B14" s="199"/>
      <c r="C14" s="23">
        <f>SUM(C12:C13)</f>
        <v>0.16111111111111109</v>
      </c>
      <c r="D14" s="12">
        <f>SUM(D12:D13)</f>
        <v>1061.6876704944443</v>
      </c>
    </row>
    <row r="15" spans="1:4" x14ac:dyDescent="0.2">
      <c r="A15" s="13"/>
      <c r="B15" s="14"/>
      <c r="C15" s="24"/>
      <c r="D15" s="16"/>
    </row>
    <row r="16" spans="1:4" x14ac:dyDescent="0.2">
      <c r="A16" s="211" t="s">
        <v>38</v>
      </c>
      <c r="B16" s="212"/>
      <c r="C16" s="212"/>
      <c r="D16" s="213"/>
    </row>
    <row r="17" spans="1:4" x14ac:dyDescent="0.2">
      <c r="A17" s="17" t="s">
        <v>10</v>
      </c>
      <c r="B17" s="2" t="s">
        <v>55</v>
      </c>
      <c r="C17" s="25" t="s">
        <v>0</v>
      </c>
      <c r="D17" s="17" t="s">
        <v>1</v>
      </c>
    </row>
    <row r="18" spans="1:4" x14ac:dyDescent="0.2">
      <c r="A18" s="19" t="s">
        <v>2</v>
      </c>
      <c r="B18" s="61" t="s">
        <v>58</v>
      </c>
      <c r="C18" s="21">
        <f>COMPOSICAO!D9</f>
        <v>0.1</v>
      </c>
      <c r="D18" s="22">
        <f>C18*($D$7+$D$13)</f>
        <v>710.23244164111111</v>
      </c>
    </row>
    <row r="19" spans="1:4" x14ac:dyDescent="0.2">
      <c r="A19" s="19" t="s">
        <v>3</v>
      </c>
      <c r="B19" s="62" t="s">
        <v>11</v>
      </c>
      <c r="C19" s="21">
        <f>COMPOSICAO!D10</f>
        <v>2.5000000000000001E-2</v>
      </c>
      <c r="D19" s="22">
        <f t="shared" ref="D19:D24" si="0">C19*($D$7+$D$14)</f>
        <v>191.28683028736111</v>
      </c>
    </row>
    <row r="20" spans="1:4" x14ac:dyDescent="0.2">
      <c r="A20" s="19" t="s">
        <v>4</v>
      </c>
      <c r="B20" s="62" t="s">
        <v>12</v>
      </c>
      <c r="C20" s="21">
        <f>COMPOSICAO!D11</f>
        <v>0.03</v>
      </c>
      <c r="D20" s="22">
        <f t="shared" si="0"/>
        <v>229.54419634483332</v>
      </c>
    </row>
    <row r="21" spans="1:4" x14ac:dyDescent="0.2">
      <c r="A21" s="19" t="s">
        <v>5</v>
      </c>
      <c r="B21" s="62" t="s">
        <v>13</v>
      </c>
      <c r="C21" s="21">
        <f>COMPOSICAO!D12</f>
        <v>1.4999999999999999E-2</v>
      </c>
      <c r="D21" s="22">
        <f t="shared" si="0"/>
        <v>114.77209817241666</v>
      </c>
    </row>
    <row r="22" spans="1:4" x14ac:dyDescent="0.2">
      <c r="A22" s="19" t="s">
        <v>6</v>
      </c>
      <c r="B22" s="62" t="s">
        <v>14</v>
      </c>
      <c r="C22" s="21">
        <f>COMPOSICAO!D13</f>
        <v>0.01</v>
      </c>
      <c r="D22" s="22">
        <f t="shared" si="0"/>
        <v>76.514732114944451</v>
      </c>
    </row>
    <row r="23" spans="1:4" x14ac:dyDescent="0.2">
      <c r="A23" s="19" t="s">
        <v>7</v>
      </c>
      <c r="B23" s="20" t="s">
        <v>15</v>
      </c>
      <c r="C23" s="21">
        <f>COMPOSICAO!D14</f>
        <v>6.0000000000000001E-3</v>
      </c>
      <c r="D23" s="22">
        <f t="shared" si="0"/>
        <v>45.908839268966666</v>
      </c>
    </row>
    <row r="24" spans="1:4" x14ac:dyDescent="0.2">
      <c r="A24" s="19" t="s">
        <v>8</v>
      </c>
      <c r="B24" s="62" t="s">
        <v>16</v>
      </c>
      <c r="C24" s="21">
        <f>COMPOSICAO!D15</f>
        <v>2E-3</v>
      </c>
      <c r="D24" s="22">
        <f t="shared" si="0"/>
        <v>15.302946422988889</v>
      </c>
    </row>
    <row r="25" spans="1:4" x14ac:dyDescent="0.2">
      <c r="A25" s="19" t="s">
        <v>17</v>
      </c>
      <c r="B25" s="61" t="s">
        <v>18</v>
      </c>
      <c r="C25" s="21">
        <f>COMPOSICAO!D16</f>
        <v>0.08</v>
      </c>
      <c r="D25" s="22">
        <f>C25*($D$7+$D$14)</f>
        <v>612.11785691955561</v>
      </c>
    </row>
    <row r="26" spans="1:4" x14ac:dyDescent="0.2">
      <c r="A26" s="209" t="s">
        <v>39</v>
      </c>
      <c r="B26" s="210"/>
      <c r="C26" s="27">
        <f>SUM(C18:C25)</f>
        <v>0.26800000000000002</v>
      </c>
      <c r="D26" s="28">
        <f>SUM(D18:D25)</f>
        <v>1995.6799411721779</v>
      </c>
    </row>
    <row r="27" spans="1:4" x14ac:dyDescent="0.2">
      <c r="A27" s="13"/>
      <c r="B27" s="14"/>
      <c r="C27" s="29"/>
      <c r="D27" s="16"/>
    </row>
    <row r="28" spans="1:4" x14ac:dyDescent="0.2">
      <c r="A28" s="211" t="s">
        <v>40</v>
      </c>
      <c r="B28" s="212"/>
      <c r="C28" s="212"/>
      <c r="D28" s="213"/>
    </row>
    <row r="29" spans="1:4" x14ac:dyDescent="0.2">
      <c r="A29" s="17" t="s">
        <v>19</v>
      </c>
      <c r="B29" s="211" t="s">
        <v>55</v>
      </c>
      <c r="C29" s="213"/>
      <c r="D29" s="17" t="s">
        <v>1</v>
      </c>
    </row>
    <row r="30" spans="1:4" x14ac:dyDescent="0.2">
      <c r="A30" s="195" t="s">
        <v>2</v>
      </c>
      <c r="B30" s="30" t="s">
        <v>59</v>
      </c>
      <c r="C30" s="31"/>
      <c r="D30" s="7">
        <f>COMPOSICAO!D20*2*22</f>
        <v>242</v>
      </c>
    </row>
    <row r="31" spans="1:4" x14ac:dyDescent="0.2">
      <c r="A31" s="196"/>
      <c r="B31" s="30" t="s">
        <v>20</v>
      </c>
      <c r="C31" s="31"/>
      <c r="D31" s="7">
        <f>D6*COMPOSICAO!D21</f>
        <v>395.38713245999998</v>
      </c>
    </row>
    <row r="32" spans="1:4" x14ac:dyDescent="0.2">
      <c r="A32" s="197"/>
      <c r="B32" s="106" t="s">
        <v>21</v>
      </c>
      <c r="C32" s="107"/>
      <c r="D32" s="39">
        <f>IF(D30-D31&gt;0,D30-D31,0)</f>
        <v>0</v>
      </c>
    </row>
    <row r="33" spans="1:4" x14ac:dyDescent="0.2">
      <c r="A33" s="195" t="s">
        <v>3</v>
      </c>
      <c r="B33" s="30" t="s">
        <v>60</v>
      </c>
      <c r="D33" s="7">
        <f>COMPOSICAO!D23*22</f>
        <v>858</v>
      </c>
    </row>
    <row r="34" spans="1:4" x14ac:dyDescent="0.2">
      <c r="A34" s="196"/>
      <c r="B34" s="30" t="s">
        <v>116</v>
      </c>
      <c r="C34" s="129" cm="1">
        <f t="array" ref="C34">_xlfn.IFS(D6&lt;2407,COMPOSICAO!D25,D6&lt;4073.39,COMPOSICAO!D26,D6&lt;5924.92,COMPOSICAO!D27,D6&lt;7406.17,COMPOSICAO!D28,D6&lt;9072.58,COMPOSICAO!D29,D6&gt;9072.59,COMPOSICAO!D30)</f>
        <v>7.4999999999999997E-2</v>
      </c>
      <c r="D34" s="7">
        <f>D33*C34</f>
        <v>64.349999999999994</v>
      </c>
    </row>
    <row r="35" spans="1:4" x14ac:dyDescent="0.2">
      <c r="A35" s="197"/>
      <c r="B35" s="106" t="s">
        <v>117</v>
      </c>
      <c r="C35" s="108"/>
      <c r="D35" s="39">
        <f>D33-D34</f>
        <v>793.65</v>
      </c>
    </row>
    <row r="36" spans="1:4" x14ac:dyDescent="0.2">
      <c r="A36" s="4" t="s">
        <v>4</v>
      </c>
      <c r="B36" s="30" t="s">
        <v>102</v>
      </c>
      <c r="C36" s="31"/>
      <c r="D36" s="165">
        <f>COMPOSICAO!D31</f>
        <v>184.85</v>
      </c>
    </row>
    <row r="37" spans="1:4" x14ac:dyDescent="0.2">
      <c r="A37" s="9" t="s">
        <v>41</v>
      </c>
      <c r="B37" s="10"/>
      <c r="C37" s="11"/>
      <c r="D37" s="12">
        <f>SUM(D32,D35,D36)</f>
        <v>978.5</v>
      </c>
    </row>
    <row r="38" spans="1:4" x14ac:dyDescent="0.2">
      <c r="A38" s="13"/>
      <c r="B38" s="14"/>
      <c r="C38" s="15"/>
      <c r="D38" s="16"/>
    </row>
    <row r="39" spans="1:4" x14ac:dyDescent="0.2">
      <c r="A39" s="17">
        <v>2</v>
      </c>
      <c r="B39" s="32" t="s">
        <v>61</v>
      </c>
      <c r="C39" s="33"/>
      <c r="D39" s="17" t="s">
        <v>1</v>
      </c>
    </row>
    <row r="40" spans="1:4" x14ac:dyDescent="0.2">
      <c r="A40" s="4" t="s">
        <v>9</v>
      </c>
      <c r="B40" s="30" t="s">
        <v>62</v>
      </c>
      <c r="C40" s="34"/>
      <c r="D40" s="8">
        <f>D14</f>
        <v>1061.6876704944443</v>
      </c>
    </row>
    <row r="41" spans="1:4" x14ac:dyDescent="0.2">
      <c r="A41" s="4" t="s">
        <v>10</v>
      </c>
      <c r="B41" s="30" t="s">
        <v>63</v>
      </c>
      <c r="C41" s="34"/>
      <c r="D41" s="8">
        <f>D26</f>
        <v>1995.6799411721779</v>
      </c>
    </row>
    <row r="42" spans="1:4" x14ac:dyDescent="0.2">
      <c r="A42" s="4" t="s">
        <v>19</v>
      </c>
      <c r="B42" s="30" t="s">
        <v>64</v>
      </c>
      <c r="C42" s="34"/>
      <c r="D42" s="8">
        <f>D37</f>
        <v>978.5</v>
      </c>
    </row>
    <row r="43" spans="1:4" x14ac:dyDescent="0.2">
      <c r="A43" s="198" t="s">
        <v>42</v>
      </c>
      <c r="B43" s="203"/>
      <c r="C43" s="35"/>
      <c r="D43" s="12">
        <f>SUM(D40:D42)</f>
        <v>4035.867611666622</v>
      </c>
    </row>
    <row r="44" spans="1:4" x14ac:dyDescent="0.2">
      <c r="A44" s="13"/>
      <c r="B44" s="14"/>
      <c r="C44" s="15"/>
      <c r="D44" s="16"/>
    </row>
    <row r="45" spans="1:4" x14ac:dyDescent="0.2">
      <c r="A45" s="204" t="s">
        <v>43</v>
      </c>
      <c r="B45" s="205"/>
      <c r="C45" s="205"/>
      <c r="D45" s="206"/>
    </row>
    <row r="46" spans="1:4" x14ac:dyDescent="0.2">
      <c r="A46" s="17">
        <v>3</v>
      </c>
      <c r="B46" s="2" t="s">
        <v>55</v>
      </c>
      <c r="C46" s="36" t="s">
        <v>0</v>
      </c>
      <c r="D46" s="17" t="s">
        <v>1</v>
      </c>
    </row>
    <row r="47" spans="1:4" x14ac:dyDescent="0.2">
      <c r="A47" s="4" t="s">
        <v>2</v>
      </c>
      <c r="B47" s="30" t="s">
        <v>22</v>
      </c>
      <c r="C47" s="37">
        <f>COMPOSICAO!D34</f>
        <v>4.1666666666666666E-3</v>
      </c>
      <c r="D47" s="22">
        <f>C47*$D$7</f>
        <v>27.457439754166668</v>
      </c>
    </row>
    <row r="48" spans="1:4" x14ac:dyDescent="0.2">
      <c r="A48" s="4" t="s">
        <v>3</v>
      </c>
      <c r="B48" s="30" t="s">
        <v>65</v>
      </c>
      <c r="C48" s="37">
        <f>COMPOSICAO!D35</f>
        <v>3.3333333333333332E-4</v>
      </c>
      <c r="D48" s="22">
        <f>C48*$D$7</f>
        <v>2.1965951803333335</v>
      </c>
    </row>
    <row r="49" spans="1:4" x14ac:dyDescent="0.2">
      <c r="A49" s="19" t="s">
        <v>4</v>
      </c>
      <c r="B49" s="20" t="s">
        <v>66</v>
      </c>
      <c r="C49" s="37">
        <f>COMPOSICAO!D36</f>
        <v>3.4399999999999993E-2</v>
      </c>
      <c r="D49" s="22">
        <f t="shared" ref="D49:D52" si="1">C49*$D$7</f>
        <v>226.68862261039996</v>
      </c>
    </row>
    <row r="50" spans="1:4" x14ac:dyDescent="0.2">
      <c r="A50" s="4" t="s">
        <v>5</v>
      </c>
      <c r="B50" s="30" t="s">
        <v>67</v>
      </c>
      <c r="C50" s="37">
        <f>COMPOSICAO!D37</f>
        <v>1.2444444444444444E-2</v>
      </c>
      <c r="D50" s="22">
        <f t="shared" si="1"/>
        <v>82.006220065777782</v>
      </c>
    </row>
    <row r="51" spans="1:4" x14ac:dyDescent="0.2">
      <c r="A51" s="4" t="s">
        <v>6</v>
      </c>
      <c r="B51" s="30" t="s">
        <v>68</v>
      </c>
      <c r="C51" s="37">
        <f>COMPOSICAO!D38</f>
        <v>4.5631999999999999E-3</v>
      </c>
      <c r="D51" s="22">
        <f t="shared" si="1"/>
        <v>30.070509380691199</v>
      </c>
    </row>
    <row r="52" spans="1:4" x14ac:dyDescent="0.2">
      <c r="A52" s="4" t="s">
        <v>7</v>
      </c>
      <c r="B52" s="30" t="s">
        <v>69</v>
      </c>
      <c r="C52" s="37">
        <f>COMPOSICAO!D39</f>
        <v>3.9680000000000005E-4</v>
      </c>
      <c r="D52" s="22">
        <f t="shared" si="1"/>
        <v>2.6148269026688005</v>
      </c>
    </row>
    <row r="53" spans="1:4" x14ac:dyDescent="0.2">
      <c r="A53" s="207" t="s">
        <v>44</v>
      </c>
      <c r="B53" s="208"/>
      <c r="C53" s="38">
        <f>SUM(C47:C52)</f>
        <v>5.6304444444444435E-2</v>
      </c>
      <c r="D53" s="39">
        <f>SUM(D47:D52)</f>
        <v>371.03421389403775</v>
      </c>
    </row>
    <row r="54" spans="1:4" x14ac:dyDescent="0.2">
      <c r="A54" s="13"/>
      <c r="B54" s="14"/>
      <c r="C54" s="40"/>
      <c r="D54" s="16"/>
    </row>
    <row r="55" spans="1:4" x14ac:dyDescent="0.2">
      <c r="A55" s="204" t="s">
        <v>45</v>
      </c>
      <c r="B55" s="205"/>
      <c r="C55" s="205"/>
      <c r="D55" s="206"/>
    </row>
    <row r="56" spans="1:4" x14ac:dyDescent="0.2">
      <c r="A56" s="17">
        <v>4</v>
      </c>
      <c r="B56" s="2" t="s">
        <v>55</v>
      </c>
      <c r="C56" s="36" t="s">
        <v>0</v>
      </c>
      <c r="D56" s="17" t="s">
        <v>1</v>
      </c>
    </row>
    <row r="57" spans="1:4" x14ac:dyDescent="0.2">
      <c r="A57" s="207" t="s">
        <v>46</v>
      </c>
      <c r="B57" s="208"/>
      <c r="C57" s="41">
        <v>0</v>
      </c>
      <c r="D57" s="42">
        <v>0</v>
      </c>
    </row>
    <row r="58" spans="1:4" x14ac:dyDescent="0.2">
      <c r="A58" s="13"/>
      <c r="B58" s="14"/>
      <c r="C58" s="24"/>
      <c r="D58" s="16"/>
    </row>
    <row r="59" spans="1:4" x14ac:dyDescent="0.2">
      <c r="A59" s="204" t="s">
        <v>47</v>
      </c>
      <c r="B59" s="205"/>
      <c r="C59" s="205"/>
      <c r="D59" s="206"/>
    </row>
    <row r="60" spans="1:4" x14ac:dyDescent="0.2">
      <c r="A60" s="17">
        <v>5</v>
      </c>
      <c r="B60" s="43" t="s">
        <v>55</v>
      </c>
      <c r="C60" s="44"/>
      <c r="D60" s="45" t="s">
        <v>1</v>
      </c>
    </row>
    <row r="61" spans="1:4" x14ac:dyDescent="0.2">
      <c r="A61" s="9" t="s">
        <v>48</v>
      </c>
      <c r="B61" s="10"/>
      <c r="C61" s="47"/>
      <c r="D61" s="48">
        <v>0</v>
      </c>
    </row>
    <row r="62" spans="1:4" x14ac:dyDescent="0.2">
      <c r="A62" s="13"/>
      <c r="B62" s="14"/>
      <c r="C62" s="49"/>
      <c r="D62" s="16"/>
    </row>
    <row r="63" spans="1:4" x14ac:dyDescent="0.2">
      <c r="A63" s="204" t="s">
        <v>49</v>
      </c>
      <c r="B63" s="205"/>
      <c r="C63" s="205"/>
      <c r="D63" s="206"/>
    </row>
    <row r="64" spans="1:4" x14ac:dyDescent="0.2">
      <c r="A64" s="17">
        <v>6</v>
      </c>
      <c r="B64" s="2" t="s">
        <v>55</v>
      </c>
      <c r="C64" s="50" t="s">
        <v>0</v>
      </c>
      <c r="D64" s="17" t="s">
        <v>1</v>
      </c>
    </row>
    <row r="65" spans="1:4" x14ac:dyDescent="0.2">
      <c r="A65" s="51" t="s">
        <v>2</v>
      </c>
      <c r="B65" s="52" t="s">
        <v>70</v>
      </c>
      <c r="C65" s="53">
        <f>COMPOSICAO!D44</f>
        <v>0.05</v>
      </c>
      <c r="D65" s="12">
        <f>C65*$D$81</f>
        <v>549.83436832803307</v>
      </c>
    </row>
    <row r="66" spans="1:4" x14ac:dyDescent="0.2">
      <c r="A66" s="51" t="s">
        <v>3</v>
      </c>
      <c r="B66" s="52" t="s">
        <v>71</v>
      </c>
      <c r="C66" s="53">
        <f>COMPOSICAO!D45</f>
        <v>0.1</v>
      </c>
      <c r="D66" s="12">
        <f>C66*($D$81+$D$65)</f>
        <v>1154.6521734888693</v>
      </c>
    </row>
    <row r="67" spans="1:4" x14ac:dyDescent="0.2">
      <c r="A67" s="51" t="s">
        <v>4</v>
      </c>
      <c r="B67" s="52" t="s">
        <v>72</v>
      </c>
      <c r="C67" s="53">
        <f>COMPOSICAO!D46</f>
        <v>8.3499999999999991E-2</v>
      </c>
      <c r="D67" s="12">
        <f>((D65+D66+D81)/(1-C67))-(D65+D66+D81)</f>
        <v>1157.1718727217976</v>
      </c>
    </row>
    <row r="68" spans="1:4" x14ac:dyDescent="0.2">
      <c r="A68" s="19" t="s">
        <v>23</v>
      </c>
      <c r="B68" s="54" t="s">
        <v>24</v>
      </c>
      <c r="C68" s="37">
        <f>COMPOSICAO!D47</f>
        <v>6.4999999999999997E-3</v>
      </c>
      <c r="D68" s="12">
        <f>C68*$D$83</f>
        <v>90.079247577145836</v>
      </c>
    </row>
    <row r="69" spans="1:4" x14ac:dyDescent="0.2">
      <c r="A69" s="19" t="s">
        <v>25</v>
      </c>
      <c r="B69" s="54" t="s">
        <v>26</v>
      </c>
      <c r="C69" s="37">
        <f>COMPOSICAO!D48</f>
        <v>0.03</v>
      </c>
      <c r="D69" s="12">
        <f t="shared" ref="D69:D71" si="2">C69*$D$83</f>
        <v>415.75037343298078</v>
      </c>
    </row>
    <row r="70" spans="1:4" x14ac:dyDescent="0.2">
      <c r="A70" s="4" t="s">
        <v>27</v>
      </c>
      <c r="B70" s="5" t="s">
        <v>28</v>
      </c>
      <c r="C70" s="37">
        <f>COMPOSICAO!D49</f>
        <v>0.02</v>
      </c>
      <c r="D70" s="12">
        <f t="shared" si="2"/>
        <v>277.16691562198724</v>
      </c>
    </row>
    <row r="71" spans="1:4" x14ac:dyDescent="0.2">
      <c r="A71" s="4" t="s">
        <v>29</v>
      </c>
      <c r="B71" s="131" t="s">
        <v>118</v>
      </c>
      <c r="C71" s="37">
        <f>COMPOSICAO!D50</f>
        <v>2.7E-2</v>
      </c>
      <c r="D71" s="12">
        <f t="shared" si="2"/>
        <v>374.17533608968273</v>
      </c>
    </row>
    <row r="72" spans="1:4" x14ac:dyDescent="0.2">
      <c r="A72" s="198" t="s">
        <v>50</v>
      </c>
      <c r="B72" s="199"/>
      <c r="C72" s="55">
        <f>SUM(C65:C67)</f>
        <v>0.23350000000000001</v>
      </c>
      <c r="D72" s="12">
        <f>SUM(D65:D67)</f>
        <v>2861.6584145387001</v>
      </c>
    </row>
    <row r="73" spans="1:4" x14ac:dyDescent="0.2">
      <c r="A73" s="13"/>
      <c r="B73" s="14"/>
      <c r="C73" s="15"/>
      <c r="D73" s="16"/>
    </row>
    <row r="74" spans="1:4" x14ac:dyDescent="0.2">
      <c r="A74" s="200" t="s">
        <v>51</v>
      </c>
      <c r="B74" s="201"/>
      <c r="C74" s="201"/>
      <c r="D74" s="202"/>
    </row>
    <row r="75" spans="1:4" x14ac:dyDescent="0.2">
      <c r="A75" s="26" t="s">
        <v>52</v>
      </c>
      <c r="B75" s="56"/>
      <c r="C75" s="57"/>
      <c r="D75" s="17" t="s">
        <v>1</v>
      </c>
    </row>
    <row r="76" spans="1:4" x14ac:dyDescent="0.2">
      <c r="A76" s="4">
        <v>1</v>
      </c>
      <c r="B76" s="46" t="s">
        <v>73</v>
      </c>
      <c r="C76" s="58"/>
      <c r="D76" s="8">
        <f>D7</f>
        <v>6589.7855410000002</v>
      </c>
    </row>
    <row r="77" spans="1:4" x14ac:dyDescent="0.2">
      <c r="A77" s="4">
        <v>2</v>
      </c>
      <c r="B77" s="46" t="s">
        <v>74</v>
      </c>
      <c r="C77" s="58"/>
      <c r="D77" s="8">
        <f>D43</f>
        <v>4035.867611666622</v>
      </c>
    </row>
    <row r="78" spans="1:4" x14ac:dyDescent="0.2">
      <c r="A78" s="4">
        <v>3</v>
      </c>
      <c r="B78" s="46" t="s">
        <v>75</v>
      </c>
      <c r="C78" s="58"/>
      <c r="D78" s="8">
        <f>D53</f>
        <v>371.03421389403775</v>
      </c>
    </row>
    <row r="79" spans="1:4" x14ac:dyDescent="0.2">
      <c r="A79" s="4">
        <v>4</v>
      </c>
      <c r="B79" s="46" t="s">
        <v>76</v>
      </c>
      <c r="C79" s="58"/>
      <c r="D79" s="8">
        <v>0</v>
      </c>
    </row>
    <row r="80" spans="1:4" x14ac:dyDescent="0.2">
      <c r="A80" s="4">
        <v>5</v>
      </c>
      <c r="B80" s="46" t="s">
        <v>77</v>
      </c>
      <c r="C80" s="58"/>
      <c r="D80" s="8">
        <v>0</v>
      </c>
    </row>
    <row r="81" spans="1:4" x14ac:dyDescent="0.2">
      <c r="A81" s="59" t="s">
        <v>53</v>
      </c>
      <c r="B81" s="10"/>
      <c r="C81" s="11"/>
      <c r="D81" s="12">
        <f>SUM(D76:D80)</f>
        <v>10996.68736656066</v>
      </c>
    </row>
    <row r="82" spans="1:4" x14ac:dyDescent="0.2">
      <c r="A82" s="4">
        <v>6</v>
      </c>
      <c r="B82" s="46" t="s">
        <v>78</v>
      </c>
      <c r="C82" s="58"/>
      <c r="D82" s="8">
        <f>D72</f>
        <v>2861.6584145387001</v>
      </c>
    </row>
    <row r="83" spans="1:4" x14ac:dyDescent="0.2">
      <c r="A83" s="198" t="s">
        <v>54</v>
      </c>
      <c r="B83" s="203"/>
      <c r="C83" s="199"/>
      <c r="D83" s="60">
        <f>SUM(D81:D82)</f>
        <v>13858.34578109936</v>
      </c>
    </row>
    <row r="84" spans="1:4" x14ac:dyDescent="0.2">
      <c r="C84" s="133" t="s">
        <v>122</v>
      </c>
      <c r="D84" s="134">
        <f>ROUNDUP(D83/D76,2)</f>
        <v>2.11</v>
      </c>
    </row>
    <row r="85" spans="1:4" x14ac:dyDescent="0.2"/>
    <row r="86" spans="1:4" hidden="1" x14ac:dyDescent="0.2">
      <c r="D86" s="136"/>
    </row>
  </sheetData>
  <mergeCells count="22">
    <mergeCell ref="A33:A35"/>
    <mergeCell ref="A1:D1"/>
    <mergeCell ref="A3:D3"/>
    <mergeCell ref="A4:D4"/>
    <mergeCell ref="A9:D9"/>
    <mergeCell ref="A10:D10"/>
    <mergeCell ref="A14:B14"/>
    <mergeCell ref="A16:D16"/>
    <mergeCell ref="A26:B26"/>
    <mergeCell ref="A28:D28"/>
    <mergeCell ref="B29:C29"/>
    <mergeCell ref="A30:A32"/>
    <mergeCell ref="A63:D63"/>
    <mergeCell ref="A72:B72"/>
    <mergeCell ref="A74:D74"/>
    <mergeCell ref="A83:C83"/>
    <mergeCell ref="A43:B43"/>
    <mergeCell ref="A45:D45"/>
    <mergeCell ref="A53:B53"/>
    <mergeCell ref="A55:D55"/>
    <mergeCell ref="A57:B57"/>
    <mergeCell ref="A59:D59"/>
  </mergeCells>
  <conditionalFormatting sqref="B69">
    <cfRule type="expression" dxfId="19" priority="1">
      <formula>$D$81=0</formula>
    </cfRule>
  </conditionalFormatting>
  <pageMargins left="0.511811024" right="0.511811024" top="0.78740157499999996" bottom="0.78740157499999996" header="0.31496062000000002" footer="0.3149606200000000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07144A-6ACF-44E7-9DFF-DD8268BBD088}">
  <sheetPr codeName="Planilha19"/>
  <dimension ref="A1:D86"/>
  <sheetViews>
    <sheetView zoomScaleNormal="100" workbookViewId="0">
      <selection activeCell="C71" sqref="C71"/>
    </sheetView>
  </sheetViews>
  <sheetFormatPr defaultColWidth="0" defaultRowHeight="12" zeroHeight="1" x14ac:dyDescent="0.2"/>
  <cols>
    <col min="1" max="1" width="5.85546875" style="132" customWidth="1"/>
    <col min="2" max="2" width="83.28515625" style="132" customWidth="1"/>
    <col min="3" max="3" width="12.42578125" style="132" customWidth="1"/>
    <col min="4" max="4" width="15.42578125" style="132" customWidth="1"/>
    <col min="5" max="5" width="9.140625" style="132" hidden="1" customWidth="1"/>
    <col min="6" max="16384" width="9.140625" style="132" hidden="1"/>
  </cols>
  <sheetData>
    <row r="1" spans="1:4" ht="12.75" thickBot="1" x14ac:dyDescent="0.25">
      <c r="A1" s="192" t="str">
        <f>PERFIS!C19</f>
        <v>Administrador de sistemas operacionais Sênior</v>
      </c>
      <c r="B1" s="193"/>
      <c r="C1" s="193"/>
      <c r="D1" s="194"/>
    </row>
    <row r="2" spans="1:4" x14ac:dyDescent="0.2">
      <c r="A2" s="135"/>
      <c r="B2" s="135"/>
      <c r="C2" s="135"/>
      <c r="D2" s="135"/>
    </row>
    <row r="3" spans="1:4" x14ac:dyDescent="0.2">
      <c r="A3" s="217" t="s">
        <v>33</v>
      </c>
      <c r="B3" s="218"/>
      <c r="C3" s="218"/>
      <c r="D3" s="219"/>
    </row>
    <row r="4" spans="1:4" x14ac:dyDescent="0.2">
      <c r="A4" s="204" t="s">
        <v>34</v>
      </c>
      <c r="B4" s="205"/>
      <c r="C4" s="205"/>
      <c r="D4" s="206"/>
    </row>
    <row r="5" spans="1:4" x14ac:dyDescent="0.2">
      <c r="A5" s="1">
        <v>1</v>
      </c>
      <c r="B5" s="2" t="s">
        <v>55</v>
      </c>
      <c r="C5" s="3"/>
      <c r="D5" s="1" t="s">
        <v>1</v>
      </c>
    </row>
    <row r="6" spans="1:4" x14ac:dyDescent="0.2">
      <c r="A6" s="4" t="s">
        <v>2</v>
      </c>
      <c r="B6" s="5" t="s">
        <v>56</v>
      </c>
      <c r="C6" s="6">
        <v>1</v>
      </c>
      <c r="D6" s="7">
        <f>_xlfn.XLOOKUP(A1,PERFIS!C3:C37,PERFIS!D3:D37)</f>
        <v>10109.23</v>
      </c>
    </row>
    <row r="7" spans="1:4" x14ac:dyDescent="0.2">
      <c r="A7" s="9" t="s">
        <v>35</v>
      </c>
      <c r="B7" s="10"/>
      <c r="C7" s="11"/>
      <c r="D7" s="12">
        <f>SUM(D6)</f>
        <v>10109.23</v>
      </c>
    </row>
    <row r="8" spans="1:4" x14ac:dyDescent="0.2">
      <c r="A8" s="13"/>
      <c r="B8" s="14"/>
      <c r="C8" s="15"/>
      <c r="D8" s="16"/>
    </row>
    <row r="9" spans="1:4" x14ac:dyDescent="0.2">
      <c r="A9" s="204" t="s">
        <v>36</v>
      </c>
      <c r="B9" s="205"/>
      <c r="C9" s="205"/>
      <c r="D9" s="206"/>
    </row>
    <row r="10" spans="1:4" x14ac:dyDescent="0.2">
      <c r="A10" s="220" t="s">
        <v>125</v>
      </c>
      <c r="B10" s="221"/>
      <c r="C10" s="221"/>
      <c r="D10" s="222"/>
    </row>
    <row r="11" spans="1:4" x14ac:dyDescent="0.2">
      <c r="A11" s="17" t="s">
        <v>9</v>
      </c>
      <c r="B11" s="2" t="s">
        <v>55</v>
      </c>
      <c r="C11" s="18" t="s">
        <v>0</v>
      </c>
      <c r="D11" s="17" t="s">
        <v>1</v>
      </c>
    </row>
    <row r="12" spans="1:4" x14ac:dyDescent="0.2">
      <c r="A12" s="19" t="s">
        <v>2</v>
      </c>
      <c r="B12" s="20" t="s">
        <v>57</v>
      </c>
      <c r="C12" s="21">
        <f>COMPOSICAO!D3</f>
        <v>8.3333333333333329E-2</v>
      </c>
      <c r="D12" s="22">
        <f>C12*$D$7</f>
        <v>842.43583333333322</v>
      </c>
    </row>
    <row r="13" spans="1:4" x14ac:dyDescent="0.2">
      <c r="A13" s="19" t="s">
        <v>3</v>
      </c>
      <c r="B13" s="20" t="s">
        <v>120</v>
      </c>
      <c r="C13" s="21">
        <f>COMPOSICAO!D4</f>
        <v>7.7777777777777779E-2</v>
      </c>
      <c r="D13" s="22">
        <f>C13*$D$7</f>
        <v>786.27344444444441</v>
      </c>
    </row>
    <row r="14" spans="1:4" x14ac:dyDescent="0.2">
      <c r="A14" s="198" t="s">
        <v>126</v>
      </c>
      <c r="B14" s="199"/>
      <c r="C14" s="23">
        <f>SUM(C12:C13)</f>
        <v>0.16111111111111109</v>
      </c>
      <c r="D14" s="12">
        <f>SUM(D12:D13)</f>
        <v>1628.7092777777775</v>
      </c>
    </row>
    <row r="15" spans="1:4" x14ac:dyDescent="0.2">
      <c r="A15" s="13"/>
      <c r="B15" s="14"/>
      <c r="C15" s="24"/>
      <c r="D15" s="16"/>
    </row>
    <row r="16" spans="1:4" x14ac:dyDescent="0.2">
      <c r="A16" s="211" t="s">
        <v>38</v>
      </c>
      <c r="B16" s="212"/>
      <c r="C16" s="212"/>
      <c r="D16" s="213"/>
    </row>
    <row r="17" spans="1:4" x14ac:dyDescent="0.2">
      <c r="A17" s="17" t="s">
        <v>10</v>
      </c>
      <c r="B17" s="2" t="s">
        <v>55</v>
      </c>
      <c r="C17" s="25" t="s">
        <v>0</v>
      </c>
      <c r="D17" s="17" t="s">
        <v>1</v>
      </c>
    </row>
    <row r="18" spans="1:4" x14ac:dyDescent="0.2">
      <c r="A18" s="19" t="s">
        <v>2</v>
      </c>
      <c r="B18" s="61" t="s">
        <v>58</v>
      </c>
      <c r="C18" s="21">
        <f>COMPOSICAO!D9</f>
        <v>0.1</v>
      </c>
      <c r="D18" s="22">
        <f>C18*($D$7+$D$13)</f>
        <v>1089.5503444444446</v>
      </c>
    </row>
    <row r="19" spans="1:4" x14ac:dyDescent="0.2">
      <c r="A19" s="19" t="s">
        <v>3</v>
      </c>
      <c r="B19" s="62" t="s">
        <v>11</v>
      </c>
      <c r="C19" s="21">
        <f>COMPOSICAO!D10</f>
        <v>2.5000000000000001E-2</v>
      </c>
      <c r="D19" s="22">
        <f t="shared" ref="D19:D24" si="0">C19*($D$7+$D$14)</f>
        <v>293.44848194444444</v>
      </c>
    </row>
    <row r="20" spans="1:4" x14ac:dyDescent="0.2">
      <c r="A20" s="19" t="s">
        <v>4</v>
      </c>
      <c r="B20" s="62" t="s">
        <v>12</v>
      </c>
      <c r="C20" s="21">
        <f>COMPOSICAO!D11</f>
        <v>0.03</v>
      </c>
      <c r="D20" s="22">
        <f t="shared" si="0"/>
        <v>352.13817833333331</v>
      </c>
    </row>
    <row r="21" spans="1:4" x14ac:dyDescent="0.2">
      <c r="A21" s="19" t="s">
        <v>5</v>
      </c>
      <c r="B21" s="62" t="s">
        <v>13</v>
      </c>
      <c r="C21" s="21">
        <f>COMPOSICAO!D12</f>
        <v>1.4999999999999999E-2</v>
      </c>
      <c r="D21" s="22">
        <f t="shared" si="0"/>
        <v>176.06908916666666</v>
      </c>
    </row>
    <row r="22" spans="1:4" x14ac:dyDescent="0.2">
      <c r="A22" s="19" t="s">
        <v>6</v>
      </c>
      <c r="B22" s="62" t="s">
        <v>14</v>
      </c>
      <c r="C22" s="21">
        <f>COMPOSICAO!D13</f>
        <v>0.01</v>
      </c>
      <c r="D22" s="22">
        <f t="shared" si="0"/>
        <v>117.37939277777778</v>
      </c>
    </row>
    <row r="23" spans="1:4" x14ac:dyDescent="0.2">
      <c r="A23" s="19" t="s">
        <v>7</v>
      </c>
      <c r="B23" s="20" t="s">
        <v>15</v>
      </c>
      <c r="C23" s="21">
        <f>COMPOSICAO!D14</f>
        <v>6.0000000000000001E-3</v>
      </c>
      <c r="D23" s="22">
        <f t="shared" si="0"/>
        <v>70.42763566666666</v>
      </c>
    </row>
    <row r="24" spans="1:4" x14ac:dyDescent="0.2">
      <c r="A24" s="19" t="s">
        <v>8</v>
      </c>
      <c r="B24" s="62" t="s">
        <v>16</v>
      </c>
      <c r="C24" s="21">
        <f>COMPOSICAO!D15</f>
        <v>2E-3</v>
      </c>
      <c r="D24" s="22">
        <f t="shared" si="0"/>
        <v>23.475878555555557</v>
      </c>
    </row>
    <row r="25" spans="1:4" x14ac:dyDescent="0.2">
      <c r="A25" s="19" t="s">
        <v>17</v>
      </c>
      <c r="B25" s="61" t="s">
        <v>18</v>
      </c>
      <c r="C25" s="21">
        <f>COMPOSICAO!D16</f>
        <v>0.08</v>
      </c>
      <c r="D25" s="22">
        <f>C25*($D$7+$D$14)</f>
        <v>939.03514222222225</v>
      </c>
    </row>
    <row r="26" spans="1:4" x14ac:dyDescent="0.2">
      <c r="A26" s="209" t="s">
        <v>39</v>
      </c>
      <c r="B26" s="210"/>
      <c r="C26" s="27">
        <f>SUM(C18:C25)</f>
        <v>0.26800000000000002</v>
      </c>
      <c r="D26" s="28">
        <f>SUM(D18:D25)</f>
        <v>3061.5241431111108</v>
      </c>
    </row>
    <row r="27" spans="1:4" x14ac:dyDescent="0.2">
      <c r="A27" s="13"/>
      <c r="B27" s="14"/>
      <c r="C27" s="29"/>
      <c r="D27" s="16"/>
    </row>
    <row r="28" spans="1:4" x14ac:dyDescent="0.2">
      <c r="A28" s="211" t="s">
        <v>40</v>
      </c>
      <c r="B28" s="212"/>
      <c r="C28" s="212"/>
      <c r="D28" s="213"/>
    </row>
    <row r="29" spans="1:4" x14ac:dyDescent="0.2">
      <c r="A29" s="17" t="s">
        <v>19</v>
      </c>
      <c r="B29" s="211" t="s">
        <v>55</v>
      </c>
      <c r="C29" s="213"/>
      <c r="D29" s="17" t="s">
        <v>1</v>
      </c>
    </row>
    <row r="30" spans="1:4" x14ac:dyDescent="0.2">
      <c r="A30" s="195" t="s">
        <v>2</v>
      </c>
      <c r="B30" s="30" t="s">
        <v>59</v>
      </c>
      <c r="C30" s="31"/>
      <c r="D30" s="7">
        <f>COMPOSICAO!D20*2*22</f>
        <v>242</v>
      </c>
    </row>
    <row r="31" spans="1:4" x14ac:dyDescent="0.2">
      <c r="A31" s="196"/>
      <c r="B31" s="30" t="s">
        <v>20</v>
      </c>
      <c r="C31" s="31"/>
      <c r="D31" s="7">
        <f>D6*COMPOSICAO!D21</f>
        <v>606.55379999999991</v>
      </c>
    </row>
    <row r="32" spans="1:4" x14ac:dyDescent="0.2">
      <c r="A32" s="197"/>
      <c r="B32" s="106" t="s">
        <v>21</v>
      </c>
      <c r="C32" s="107"/>
      <c r="D32" s="39">
        <f>IF(D30-D31&gt;0,D30-D31,0)</f>
        <v>0</v>
      </c>
    </row>
    <row r="33" spans="1:4" x14ac:dyDescent="0.2">
      <c r="A33" s="195" t="s">
        <v>3</v>
      </c>
      <c r="B33" s="30" t="s">
        <v>60</v>
      </c>
      <c r="D33" s="7">
        <f>COMPOSICAO!D23*22</f>
        <v>858</v>
      </c>
    </row>
    <row r="34" spans="1:4" x14ac:dyDescent="0.2">
      <c r="A34" s="196"/>
      <c r="B34" s="30" t="s">
        <v>116</v>
      </c>
      <c r="C34" s="129" cm="1">
        <f t="array" ref="C34">_xlfn.IFS(D6&lt;2407,COMPOSICAO!D25,D6&lt;4073.39,COMPOSICAO!D26,D6&lt;5924.92,COMPOSICAO!D27,D6&lt;7406.17,COMPOSICAO!D28,D6&lt;9072.58,COMPOSICAO!D29,D6&gt;9072.59,COMPOSICAO!D30)</f>
        <v>0.15</v>
      </c>
      <c r="D34" s="7">
        <f>D33*C34</f>
        <v>128.69999999999999</v>
      </c>
    </row>
    <row r="35" spans="1:4" x14ac:dyDescent="0.2">
      <c r="A35" s="197"/>
      <c r="B35" s="106" t="s">
        <v>117</v>
      </c>
      <c r="C35" s="108"/>
      <c r="D35" s="39">
        <f>D33-D34</f>
        <v>729.3</v>
      </c>
    </row>
    <row r="36" spans="1:4" x14ac:dyDescent="0.2">
      <c r="A36" s="4" t="s">
        <v>4</v>
      </c>
      <c r="B36" s="30" t="s">
        <v>102</v>
      </c>
      <c r="C36" s="31"/>
      <c r="D36" s="165">
        <f>COMPOSICAO!D31</f>
        <v>184.85</v>
      </c>
    </row>
    <row r="37" spans="1:4" x14ac:dyDescent="0.2">
      <c r="A37" s="9" t="s">
        <v>41</v>
      </c>
      <c r="B37" s="10"/>
      <c r="C37" s="11"/>
      <c r="D37" s="12">
        <f>SUM(D32,D35,D36)</f>
        <v>914.15</v>
      </c>
    </row>
    <row r="38" spans="1:4" x14ac:dyDescent="0.2">
      <c r="A38" s="13"/>
      <c r="B38" s="14"/>
      <c r="C38" s="15"/>
      <c r="D38" s="16"/>
    </row>
    <row r="39" spans="1:4" x14ac:dyDescent="0.2">
      <c r="A39" s="17">
        <v>2</v>
      </c>
      <c r="B39" s="32" t="s">
        <v>61</v>
      </c>
      <c r="C39" s="33"/>
      <c r="D39" s="17" t="s">
        <v>1</v>
      </c>
    </row>
    <row r="40" spans="1:4" x14ac:dyDescent="0.2">
      <c r="A40" s="4" t="s">
        <v>9</v>
      </c>
      <c r="B40" s="30" t="s">
        <v>62</v>
      </c>
      <c r="C40" s="34"/>
      <c r="D40" s="8">
        <f>D14</f>
        <v>1628.7092777777775</v>
      </c>
    </row>
    <row r="41" spans="1:4" x14ac:dyDescent="0.2">
      <c r="A41" s="4" t="s">
        <v>10</v>
      </c>
      <c r="B41" s="30" t="s">
        <v>63</v>
      </c>
      <c r="C41" s="34"/>
      <c r="D41" s="8">
        <f>D26</f>
        <v>3061.5241431111108</v>
      </c>
    </row>
    <row r="42" spans="1:4" x14ac:dyDescent="0.2">
      <c r="A42" s="4" t="s">
        <v>19</v>
      </c>
      <c r="B42" s="30" t="s">
        <v>64</v>
      </c>
      <c r="C42" s="34"/>
      <c r="D42" s="8">
        <f>D37</f>
        <v>914.15</v>
      </c>
    </row>
    <row r="43" spans="1:4" x14ac:dyDescent="0.2">
      <c r="A43" s="198" t="s">
        <v>42</v>
      </c>
      <c r="B43" s="203"/>
      <c r="C43" s="35"/>
      <c r="D43" s="12">
        <f>SUM(D40:D42)</f>
        <v>5604.3834208888875</v>
      </c>
    </row>
    <row r="44" spans="1:4" x14ac:dyDescent="0.2">
      <c r="A44" s="13"/>
      <c r="B44" s="14"/>
      <c r="C44" s="15"/>
      <c r="D44" s="16"/>
    </row>
    <row r="45" spans="1:4" x14ac:dyDescent="0.2">
      <c r="A45" s="204" t="s">
        <v>43</v>
      </c>
      <c r="B45" s="205"/>
      <c r="C45" s="205"/>
      <c r="D45" s="206"/>
    </row>
    <row r="46" spans="1:4" x14ac:dyDescent="0.2">
      <c r="A46" s="17">
        <v>3</v>
      </c>
      <c r="B46" s="2" t="s">
        <v>55</v>
      </c>
      <c r="C46" s="36" t="s">
        <v>0</v>
      </c>
      <c r="D46" s="17" t="s">
        <v>1</v>
      </c>
    </row>
    <row r="47" spans="1:4" x14ac:dyDescent="0.2">
      <c r="A47" s="4" t="s">
        <v>2</v>
      </c>
      <c r="B47" s="30" t="s">
        <v>22</v>
      </c>
      <c r="C47" s="37">
        <f>COMPOSICAO!D34</f>
        <v>4.1666666666666666E-3</v>
      </c>
      <c r="D47" s="22">
        <f>C47*$D$7</f>
        <v>42.121791666666667</v>
      </c>
    </row>
    <row r="48" spans="1:4" x14ac:dyDescent="0.2">
      <c r="A48" s="4" t="s">
        <v>3</v>
      </c>
      <c r="B48" s="30" t="s">
        <v>65</v>
      </c>
      <c r="C48" s="37">
        <f>COMPOSICAO!D35</f>
        <v>3.3333333333333332E-4</v>
      </c>
      <c r="D48" s="22">
        <f>C48*$D$7</f>
        <v>3.3697433333333331</v>
      </c>
    </row>
    <row r="49" spans="1:4" x14ac:dyDescent="0.2">
      <c r="A49" s="19" t="s">
        <v>4</v>
      </c>
      <c r="B49" s="20" t="s">
        <v>66</v>
      </c>
      <c r="C49" s="37">
        <f>COMPOSICAO!D36</f>
        <v>3.4399999999999993E-2</v>
      </c>
      <c r="D49" s="22">
        <f t="shared" ref="D49:D52" si="1">C49*$D$7</f>
        <v>347.75751199999991</v>
      </c>
    </row>
    <row r="50" spans="1:4" x14ac:dyDescent="0.2">
      <c r="A50" s="4" t="s">
        <v>5</v>
      </c>
      <c r="B50" s="30" t="s">
        <v>67</v>
      </c>
      <c r="C50" s="37">
        <f>COMPOSICAO!D37</f>
        <v>1.2444444444444444E-2</v>
      </c>
      <c r="D50" s="22">
        <f t="shared" si="1"/>
        <v>125.8037511111111</v>
      </c>
    </row>
    <row r="51" spans="1:4" x14ac:dyDescent="0.2">
      <c r="A51" s="4" t="s">
        <v>6</v>
      </c>
      <c r="B51" s="30" t="s">
        <v>68</v>
      </c>
      <c r="C51" s="37">
        <f>COMPOSICAO!D38</f>
        <v>4.5631999999999999E-3</v>
      </c>
      <c r="D51" s="22">
        <f t="shared" si="1"/>
        <v>46.130438335999997</v>
      </c>
    </row>
    <row r="52" spans="1:4" x14ac:dyDescent="0.2">
      <c r="A52" s="4" t="s">
        <v>7</v>
      </c>
      <c r="B52" s="30" t="s">
        <v>69</v>
      </c>
      <c r="C52" s="37">
        <f>COMPOSICAO!D39</f>
        <v>3.9680000000000005E-4</v>
      </c>
      <c r="D52" s="22">
        <f t="shared" si="1"/>
        <v>4.0113424640000002</v>
      </c>
    </row>
    <row r="53" spans="1:4" x14ac:dyDescent="0.2">
      <c r="A53" s="207" t="s">
        <v>44</v>
      </c>
      <c r="B53" s="208"/>
      <c r="C53" s="38">
        <f>SUM(C47:C52)</f>
        <v>5.6304444444444435E-2</v>
      </c>
      <c r="D53" s="39">
        <f>SUM(D47:D52)</f>
        <v>569.19457891111097</v>
      </c>
    </row>
    <row r="54" spans="1:4" x14ac:dyDescent="0.2">
      <c r="A54" s="13"/>
      <c r="B54" s="14"/>
      <c r="C54" s="40"/>
      <c r="D54" s="16"/>
    </row>
    <row r="55" spans="1:4" x14ac:dyDescent="0.2">
      <c r="A55" s="204" t="s">
        <v>45</v>
      </c>
      <c r="B55" s="205"/>
      <c r="C55" s="205"/>
      <c r="D55" s="206"/>
    </row>
    <row r="56" spans="1:4" x14ac:dyDescent="0.2">
      <c r="A56" s="17">
        <v>4</v>
      </c>
      <c r="B56" s="2" t="s">
        <v>55</v>
      </c>
      <c r="C56" s="36" t="s">
        <v>0</v>
      </c>
      <c r="D56" s="17" t="s">
        <v>1</v>
      </c>
    </row>
    <row r="57" spans="1:4" x14ac:dyDescent="0.2">
      <c r="A57" s="207" t="s">
        <v>46</v>
      </c>
      <c r="B57" s="208"/>
      <c r="C57" s="41">
        <v>0</v>
      </c>
      <c r="D57" s="42">
        <v>0</v>
      </c>
    </row>
    <row r="58" spans="1:4" x14ac:dyDescent="0.2">
      <c r="A58" s="13"/>
      <c r="B58" s="14"/>
      <c r="C58" s="24"/>
      <c r="D58" s="16"/>
    </row>
    <row r="59" spans="1:4" x14ac:dyDescent="0.2">
      <c r="A59" s="204" t="s">
        <v>47</v>
      </c>
      <c r="B59" s="205"/>
      <c r="C59" s="205"/>
      <c r="D59" s="206"/>
    </row>
    <row r="60" spans="1:4" x14ac:dyDescent="0.2">
      <c r="A60" s="17">
        <v>5</v>
      </c>
      <c r="B60" s="43" t="s">
        <v>55</v>
      </c>
      <c r="C60" s="44"/>
      <c r="D60" s="45" t="s">
        <v>1</v>
      </c>
    </row>
    <row r="61" spans="1:4" x14ac:dyDescent="0.2">
      <c r="A61" s="9" t="s">
        <v>48</v>
      </c>
      <c r="B61" s="10"/>
      <c r="C61" s="47"/>
      <c r="D61" s="48">
        <v>0</v>
      </c>
    </row>
    <row r="62" spans="1:4" x14ac:dyDescent="0.2">
      <c r="A62" s="13"/>
      <c r="B62" s="14"/>
      <c r="C62" s="49"/>
      <c r="D62" s="16"/>
    </row>
    <row r="63" spans="1:4" x14ac:dyDescent="0.2">
      <c r="A63" s="204" t="s">
        <v>49</v>
      </c>
      <c r="B63" s="205"/>
      <c r="C63" s="205"/>
      <c r="D63" s="206"/>
    </row>
    <row r="64" spans="1:4" x14ac:dyDescent="0.2">
      <c r="A64" s="17">
        <v>6</v>
      </c>
      <c r="B64" s="2" t="s">
        <v>55</v>
      </c>
      <c r="C64" s="50" t="s">
        <v>0</v>
      </c>
      <c r="D64" s="17" t="s">
        <v>1</v>
      </c>
    </row>
    <row r="65" spans="1:4" x14ac:dyDescent="0.2">
      <c r="A65" s="51" t="s">
        <v>2</v>
      </c>
      <c r="B65" s="52" t="s">
        <v>70</v>
      </c>
      <c r="C65" s="53">
        <f>COMPOSICAO!D44</f>
        <v>0.05</v>
      </c>
      <c r="D65" s="12">
        <f>C65*$D$81</f>
        <v>814.14039998999988</v>
      </c>
    </row>
    <row r="66" spans="1:4" x14ac:dyDescent="0.2">
      <c r="A66" s="51" t="s">
        <v>3</v>
      </c>
      <c r="B66" s="52" t="s">
        <v>71</v>
      </c>
      <c r="C66" s="53">
        <f>COMPOSICAO!D45</f>
        <v>0.1</v>
      </c>
      <c r="D66" s="12">
        <f>C66*($D$81+$D$65)</f>
        <v>1709.6948399789999</v>
      </c>
    </row>
    <row r="67" spans="1:4" x14ac:dyDescent="0.2">
      <c r="A67" s="51" t="s">
        <v>4</v>
      </c>
      <c r="B67" s="52" t="s">
        <v>72</v>
      </c>
      <c r="C67" s="53">
        <f>COMPOSICAO!D46</f>
        <v>8.3499999999999991E-2</v>
      </c>
      <c r="D67" s="12">
        <f>((D65+D66+D81)/(1-C67))-(D65+D66+D81)</f>
        <v>1713.4257616156137</v>
      </c>
    </row>
    <row r="68" spans="1:4" x14ac:dyDescent="0.2">
      <c r="A68" s="19" t="s">
        <v>23</v>
      </c>
      <c r="B68" s="54" t="s">
        <v>24</v>
      </c>
      <c r="C68" s="37">
        <f>COMPOSICAO!D47</f>
        <v>6.4999999999999997E-3</v>
      </c>
      <c r="D68" s="12">
        <f>C68*$D$83</f>
        <v>133.38044850899996</v>
      </c>
    </row>
    <row r="69" spans="1:4" x14ac:dyDescent="0.2">
      <c r="A69" s="19" t="s">
        <v>25</v>
      </c>
      <c r="B69" s="54" t="s">
        <v>26</v>
      </c>
      <c r="C69" s="37">
        <f>COMPOSICAO!D48</f>
        <v>0.03</v>
      </c>
      <c r="D69" s="12">
        <f t="shared" ref="D69:D71" si="2">C69*$D$83</f>
        <v>615.60207004153824</v>
      </c>
    </row>
    <row r="70" spans="1:4" x14ac:dyDescent="0.2">
      <c r="A70" s="4" t="s">
        <v>27</v>
      </c>
      <c r="B70" s="5" t="s">
        <v>28</v>
      </c>
      <c r="C70" s="37">
        <f>COMPOSICAO!D49</f>
        <v>0.02</v>
      </c>
      <c r="D70" s="12">
        <f t="shared" si="2"/>
        <v>410.4013800276922</v>
      </c>
    </row>
    <row r="71" spans="1:4" x14ac:dyDescent="0.2">
      <c r="A71" s="4" t="s">
        <v>29</v>
      </c>
      <c r="B71" s="131" t="s">
        <v>118</v>
      </c>
      <c r="C71" s="37">
        <f>COMPOSICAO!D50</f>
        <v>2.7E-2</v>
      </c>
      <c r="D71" s="12">
        <f t="shared" si="2"/>
        <v>554.04186303738447</v>
      </c>
    </row>
    <row r="72" spans="1:4" x14ac:dyDescent="0.2">
      <c r="A72" s="198" t="s">
        <v>50</v>
      </c>
      <c r="B72" s="199"/>
      <c r="C72" s="55">
        <f>SUM(C65:C67)</f>
        <v>0.23350000000000001</v>
      </c>
      <c r="D72" s="12">
        <f>SUM(D65:D67)</f>
        <v>4237.261001584613</v>
      </c>
    </row>
    <row r="73" spans="1:4" x14ac:dyDescent="0.2">
      <c r="A73" s="13"/>
      <c r="B73" s="14"/>
      <c r="C73" s="15"/>
      <c r="D73" s="16"/>
    </row>
    <row r="74" spans="1:4" x14ac:dyDescent="0.2">
      <c r="A74" s="200" t="s">
        <v>51</v>
      </c>
      <c r="B74" s="201"/>
      <c r="C74" s="201"/>
      <c r="D74" s="202"/>
    </row>
    <row r="75" spans="1:4" x14ac:dyDescent="0.2">
      <c r="A75" s="26" t="s">
        <v>52</v>
      </c>
      <c r="B75" s="56"/>
      <c r="C75" s="57"/>
      <c r="D75" s="17" t="s">
        <v>1</v>
      </c>
    </row>
    <row r="76" spans="1:4" x14ac:dyDescent="0.2">
      <c r="A76" s="4">
        <v>1</v>
      </c>
      <c r="B76" s="46" t="s">
        <v>73</v>
      </c>
      <c r="C76" s="58"/>
      <c r="D76" s="8">
        <f>D7</f>
        <v>10109.23</v>
      </c>
    </row>
    <row r="77" spans="1:4" x14ac:dyDescent="0.2">
      <c r="A77" s="4">
        <v>2</v>
      </c>
      <c r="B77" s="46" t="s">
        <v>74</v>
      </c>
      <c r="C77" s="58"/>
      <c r="D77" s="8">
        <f>D43</f>
        <v>5604.3834208888875</v>
      </c>
    </row>
    <row r="78" spans="1:4" x14ac:dyDescent="0.2">
      <c r="A78" s="4">
        <v>3</v>
      </c>
      <c r="B78" s="46" t="s">
        <v>75</v>
      </c>
      <c r="C78" s="58"/>
      <c r="D78" s="8">
        <f>D53</f>
        <v>569.19457891111097</v>
      </c>
    </row>
    <row r="79" spans="1:4" x14ac:dyDescent="0.2">
      <c r="A79" s="4">
        <v>4</v>
      </c>
      <c r="B79" s="46" t="s">
        <v>76</v>
      </c>
      <c r="C79" s="58"/>
      <c r="D79" s="8">
        <v>0</v>
      </c>
    </row>
    <row r="80" spans="1:4" x14ac:dyDescent="0.2">
      <c r="A80" s="4">
        <v>5</v>
      </c>
      <c r="B80" s="46" t="s">
        <v>77</v>
      </c>
      <c r="C80" s="58"/>
      <c r="D80" s="8">
        <v>0</v>
      </c>
    </row>
    <row r="81" spans="1:4" x14ac:dyDescent="0.2">
      <c r="A81" s="59" t="s">
        <v>53</v>
      </c>
      <c r="B81" s="10"/>
      <c r="C81" s="11"/>
      <c r="D81" s="12">
        <f>SUM(D76:D80)</f>
        <v>16282.807999799998</v>
      </c>
    </row>
    <row r="82" spans="1:4" x14ac:dyDescent="0.2">
      <c r="A82" s="4">
        <v>6</v>
      </c>
      <c r="B82" s="46" t="s">
        <v>78</v>
      </c>
      <c r="C82" s="58"/>
      <c r="D82" s="8">
        <f>D72</f>
        <v>4237.261001584613</v>
      </c>
    </row>
    <row r="83" spans="1:4" x14ac:dyDescent="0.2">
      <c r="A83" s="198" t="s">
        <v>54</v>
      </c>
      <c r="B83" s="203"/>
      <c r="C83" s="199"/>
      <c r="D83" s="60">
        <f>SUM(D81:D82)</f>
        <v>20520.069001384611</v>
      </c>
    </row>
    <row r="84" spans="1:4" x14ac:dyDescent="0.2">
      <c r="C84" s="133" t="s">
        <v>122</v>
      </c>
      <c r="D84" s="134">
        <f>ROUNDUP(D83/D76,2)</f>
        <v>2.0299999999999998</v>
      </c>
    </row>
    <row r="85" spans="1:4" x14ac:dyDescent="0.2"/>
    <row r="86" spans="1:4" hidden="1" x14ac:dyDescent="0.2">
      <c r="D86" s="136"/>
    </row>
  </sheetData>
  <mergeCells count="22">
    <mergeCell ref="A33:A35"/>
    <mergeCell ref="A1:D1"/>
    <mergeCell ref="A3:D3"/>
    <mergeCell ref="A4:D4"/>
    <mergeCell ref="A9:D9"/>
    <mergeCell ref="A10:D10"/>
    <mergeCell ref="A14:B14"/>
    <mergeCell ref="A16:D16"/>
    <mergeCell ref="A26:B26"/>
    <mergeCell ref="A28:D28"/>
    <mergeCell ref="B29:C29"/>
    <mergeCell ref="A30:A32"/>
    <mergeCell ref="A63:D63"/>
    <mergeCell ref="A72:B72"/>
    <mergeCell ref="A74:D74"/>
    <mergeCell ref="A83:C83"/>
    <mergeCell ref="A43:B43"/>
    <mergeCell ref="A45:D45"/>
    <mergeCell ref="A53:B53"/>
    <mergeCell ref="A55:D55"/>
    <mergeCell ref="A57:B57"/>
    <mergeCell ref="A59:D59"/>
  </mergeCells>
  <conditionalFormatting sqref="B69">
    <cfRule type="expression" dxfId="18" priority="1">
      <formula>$D$81=0</formula>
    </cfRule>
  </conditionalFormatting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C2032E-2133-4176-9171-6C0EA95FCE2A}">
  <sheetPr codeName="Planilha2"/>
  <dimension ref="A1:U52"/>
  <sheetViews>
    <sheetView topLeftCell="A18" workbookViewId="0">
      <selection activeCell="D45" sqref="D45"/>
    </sheetView>
  </sheetViews>
  <sheetFormatPr defaultColWidth="0" defaultRowHeight="14.25" zeroHeight="1" x14ac:dyDescent="0.2"/>
  <cols>
    <col min="1" max="1" width="9.140625" style="101" customWidth="1"/>
    <col min="2" max="2" width="5.85546875" style="101" customWidth="1"/>
    <col min="3" max="3" width="66.140625" style="101" bestFit="1" customWidth="1"/>
    <col min="4" max="4" width="12" style="101" bestFit="1" customWidth="1"/>
    <col min="5" max="5" width="69.5703125" style="101" bestFit="1" customWidth="1"/>
    <col min="6" max="6" width="208.5703125" style="101" bestFit="1" customWidth="1"/>
    <col min="7" max="7" width="46.28515625" style="101" hidden="1" customWidth="1"/>
    <col min="8" max="9" width="41" style="101" hidden="1" customWidth="1"/>
    <col min="10" max="21" width="0" style="101" hidden="1" customWidth="1"/>
    <col min="22" max="16384" width="9.140625" style="101" hidden="1"/>
  </cols>
  <sheetData>
    <row r="1" spans="2:9" x14ac:dyDescent="0.2"/>
    <row r="2" spans="2:9" ht="15" customHeight="1" x14ac:dyDescent="0.2">
      <c r="B2" s="181" t="s">
        <v>119</v>
      </c>
      <c r="C2" s="182"/>
      <c r="D2" s="63" t="s">
        <v>0</v>
      </c>
      <c r="E2" s="64" t="s">
        <v>79</v>
      </c>
      <c r="F2" s="64" t="s">
        <v>80</v>
      </c>
    </row>
    <row r="3" spans="2:9" x14ac:dyDescent="0.2">
      <c r="B3" s="65" t="s">
        <v>2</v>
      </c>
      <c r="C3" s="66" t="s">
        <v>57</v>
      </c>
      <c r="D3" s="67">
        <f>1/12</f>
        <v>8.3333333333333329E-2</v>
      </c>
      <c r="E3" s="68" t="s">
        <v>81</v>
      </c>
      <c r="F3" s="68" t="s">
        <v>82</v>
      </c>
    </row>
    <row r="4" spans="2:9" x14ac:dyDescent="0.2">
      <c r="B4" s="65" t="s">
        <v>3</v>
      </c>
      <c r="C4" s="66" t="s">
        <v>120</v>
      </c>
      <c r="D4" s="67">
        <f>(D3*1/3)+(1/20)</f>
        <v>7.7777777777777779E-2</v>
      </c>
      <c r="E4" s="68" t="s">
        <v>121</v>
      </c>
      <c r="F4" s="68" t="s">
        <v>83</v>
      </c>
    </row>
    <row r="5" spans="2:9" ht="15" x14ac:dyDescent="0.25">
      <c r="B5" s="187" t="s">
        <v>37</v>
      </c>
      <c r="C5" s="188"/>
      <c r="D5" s="69">
        <f>SUM(D3:D4)</f>
        <v>0.16111111111111109</v>
      </c>
      <c r="E5" s="70"/>
      <c r="F5" s="95"/>
    </row>
    <row r="6" spans="2:9" x14ac:dyDescent="0.2"/>
    <row r="7" spans="2:9" ht="15" x14ac:dyDescent="0.2">
      <c r="B7" s="181" t="s">
        <v>38</v>
      </c>
      <c r="C7" s="186"/>
      <c r="D7" s="182"/>
      <c r="E7" s="71" t="s">
        <v>79</v>
      </c>
      <c r="F7" s="71" t="s">
        <v>80</v>
      </c>
      <c r="G7" s="102"/>
      <c r="H7" s="102"/>
      <c r="I7" s="102"/>
    </row>
    <row r="8" spans="2:9" ht="15" x14ac:dyDescent="0.2">
      <c r="B8" s="72" t="s">
        <v>10</v>
      </c>
      <c r="C8" s="73" t="s">
        <v>55</v>
      </c>
      <c r="D8" s="74" t="s">
        <v>0</v>
      </c>
      <c r="E8" s="75"/>
      <c r="F8" s="121"/>
      <c r="G8" s="76"/>
      <c r="H8" s="76"/>
      <c r="I8" s="76"/>
    </row>
    <row r="9" spans="2:9" ht="15" x14ac:dyDescent="0.2">
      <c r="B9" s="77" t="s">
        <v>2</v>
      </c>
      <c r="C9" s="78" t="s">
        <v>58</v>
      </c>
      <c r="D9" s="79">
        <v>0.1</v>
      </c>
      <c r="E9" s="80"/>
      <c r="F9" s="122" t="s">
        <v>198</v>
      </c>
      <c r="G9" s="81"/>
      <c r="H9" s="81"/>
      <c r="I9" s="81"/>
    </row>
    <row r="10" spans="2:9" ht="15" x14ac:dyDescent="0.2">
      <c r="B10" s="77" t="s">
        <v>3</v>
      </c>
      <c r="C10" s="82" t="s">
        <v>11</v>
      </c>
      <c r="D10" s="83">
        <v>2.5000000000000001E-2</v>
      </c>
      <c r="E10" s="75"/>
      <c r="F10" s="123" t="s">
        <v>87</v>
      </c>
      <c r="G10" s="84"/>
      <c r="H10" s="84"/>
      <c r="I10" s="84"/>
    </row>
    <row r="11" spans="2:9" ht="15" x14ac:dyDescent="0.2">
      <c r="B11" s="77" t="s">
        <v>4</v>
      </c>
      <c r="C11" s="82" t="s">
        <v>12</v>
      </c>
      <c r="D11" s="83">
        <v>0.03</v>
      </c>
      <c r="E11" s="75"/>
      <c r="F11" s="123" t="s">
        <v>89</v>
      </c>
      <c r="G11" s="84"/>
      <c r="H11" s="84"/>
      <c r="I11" s="84"/>
    </row>
    <row r="12" spans="2:9" ht="15" x14ac:dyDescent="0.2">
      <c r="B12" s="77" t="s">
        <v>5</v>
      </c>
      <c r="C12" s="82" t="s">
        <v>13</v>
      </c>
      <c r="D12" s="83">
        <v>1.4999999999999999E-2</v>
      </c>
      <c r="E12" s="75"/>
      <c r="F12" s="123" t="s">
        <v>84</v>
      </c>
      <c r="G12" s="84"/>
      <c r="H12" s="84"/>
      <c r="I12" s="84"/>
    </row>
    <row r="13" spans="2:9" ht="15" x14ac:dyDescent="0.2">
      <c r="B13" s="77" t="s">
        <v>6</v>
      </c>
      <c r="C13" s="82" t="s">
        <v>14</v>
      </c>
      <c r="D13" s="83">
        <v>0.01</v>
      </c>
      <c r="E13" s="75"/>
      <c r="F13" s="123" t="s">
        <v>85</v>
      </c>
      <c r="G13" s="84"/>
      <c r="H13" s="84"/>
      <c r="I13" s="84"/>
    </row>
    <row r="14" spans="2:9" ht="15" x14ac:dyDescent="0.2">
      <c r="B14" s="77" t="s">
        <v>7</v>
      </c>
      <c r="C14" s="85" t="s">
        <v>15</v>
      </c>
      <c r="D14" s="83">
        <v>6.0000000000000001E-3</v>
      </c>
      <c r="E14" s="75"/>
      <c r="F14" s="123" t="s">
        <v>90</v>
      </c>
      <c r="G14" s="84"/>
      <c r="H14" s="84"/>
      <c r="I14" s="84"/>
    </row>
    <row r="15" spans="2:9" ht="15" x14ac:dyDescent="0.2">
      <c r="B15" s="77" t="s">
        <v>17</v>
      </c>
      <c r="C15" s="82" t="s">
        <v>16</v>
      </c>
      <c r="D15" s="83">
        <v>2E-3</v>
      </c>
      <c r="E15" s="75"/>
      <c r="F15" s="123" t="s">
        <v>86</v>
      </c>
      <c r="G15" s="84"/>
      <c r="H15" s="84"/>
      <c r="I15" s="84"/>
    </row>
    <row r="16" spans="2:9" ht="15" x14ac:dyDescent="0.2">
      <c r="B16" s="77" t="s">
        <v>8</v>
      </c>
      <c r="C16" s="78" t="s">
        <v>18</v>
      </c>
      <c r="D16" s="79">
        <v>0.08</v>
      </c>
      <c r="E16" s="86"/>
      <c r="F16" s="123" t="s">
        <v>88</v>
      </c>
      <c r="G16" s="87"/>
      <c r="H16" s="81"/>
      <c r="I16" s="81"/>
    </row>
    <row r="17" spans="2:9" ht="15" customHeight="1" x14ac:dyDescent="0.2">
      <c r="B17" s="174" t="s">
        <v>39</v>
      </c>
      <c r="C17" s="175"/>
      <c r="D17" s="88">
        <f>SUM(D9:D16)</f>
        <v>0.26800000000000002</v>
      </c>
      <c r="E17" s="86"/>
      <c r="F17" s="120"/>
      <c r="G17" s="102"/>
      <c r="H17" s="102"/>
      <c r="I17" s="102"/>
    </row>
    <row r="18" spans="2:9" x14ac:dyDescent="0.2"/>
    <row r="19" spans="2:9" ht="17.25" x14ac:dyDescent="0.2">
      <c r="B19" s="89" t="s">
        <v>97</v>
      </c>
      <c r="C19" s="90"/>
      <c r="D19" s="91" t="s">
        <v>95</v>
      </c>
      <c r="E19" s="71" t="s">
        <v>79</v>
      </c>
      <c r="F19" s="89" t="s">
        <v>80</v>
      </c>
      <c r="G19" s="124"/>
    </row>
    <row r="20" spans="2:9" x14ac:dyDescent="0.2">
      <c r="B20" s="189" t="s">
        <v>2</v>
      </c>
      <c r="C20" s="92" t="s">
        <v>91</v>
      </c>
      <c r="D20" s="168">
        <v>5.5</v>
      </c>
      <c r="E20" s="68" t="s">
        <v>98</v>
      </c>
      <c r="F20" s="93" t="s">
        <v>92</v>
      </c>
      <c r="G20" s="125"/>
    </row>
    <row r="21" spans="2:9" x14ac:dyDescent="0.2">
      <c r="B21" s="190"/>
      <c r="C21" s="92" t="s">
        <v>20</v>
      </c>
      <c r="D21" s="94">
        <v>0.06</v>
      </c>
      <c r="E21" s="96" t="s">
        <v>99</v>
      </c>
      <c r="F21" s="173" t="s">
        <v>233</v>
      </c>
      <c r="G21" s="125"/>
    </row>
    <row r="22" spans="2:9" x14ac:dyDescent="0.2">
      <c r="B22" s="191"/>
      <c r="C22" s="92" t="s">
        <v>21</v>
      </c>
      <c r="D22" s="94"/>
      <c r="E22" s="96" t="s">
        <v>100</v>
      </c>
      <c r="F22" s="173"/>
      <c r="G22" s="125"/>
    </row>
    <row r="23" spans="2:9" x14ac:dyDescent="0.2">
      <c r="B23" s="189" t="s">
        <v>3</v>
      </c>
      <c r="C23" s="95" t="s">
        <v>93</v>
      </c>
      <c r="D23" s="168">
        <v>39</v>
      </c>
      <c r="E23" s="68" t="s">
        <v>96</v>
      </c>
      <c r="F23" s="95" t="s">
        <v>94</v>
      </c>
      <c r="G23" s="126"/>
    </row>
    <row r="24" spans="2:9" ht="15" x14ac:dyDescent="0.2">
      <c r="B24" s="190"/>
      <c r="C24" s="97" t="s">
        <v>101</v>
      </c>
      <c r="D24" s="103"/>
      <c r="E24" s="171"/>
      <c r="F24" s="226" t="s">
        <v>233</v>
      </c>
    </row>
    <row r="25" spans="2:9" x14ac:dyDescent="0.2">
      <c r="B25" s="190"/>
      <c r="C25" s="98" t="s">
        <v>227</v>
      </c>
      <c r="D25" s="104">
        <v>0</v>
      </c>
      <c r="E25" s="96" t="s">
        <v>99</v>
      </c>
      <c r="F25" s="227"/>
    </row>
    <row r="26" spans="2:9" x14ac:dyDescent="0.2">
      <c r="B26" s="190"/>
      <c r="C26" s="98" t="s">
        <v>228</v>
      </c>
      <c r="D26" s="104">
        <v>3.7499999999999999E-2</v>
      </c>
      <c r="E26" s="96" t="s">
        <v>99</v>
      </c>
      <c r="F26" s="227"/>
    </row>
    <row r="27" spans="2:9" x14ac:dyDescent="0.2">
      <c r="B27" s="190"/>
      <c r="C27" s="98" t="s">
        <v>229</v>
      </c>
      <c r="D27" s="104">
        <v>5.62E-2</v>
      </c>
      <c r="E27" s="96" t="s">
        <v>99</v>
      </c>
      <c r="F27" s="227"/>
    </row>
    <row r="28" spans="2:9" x14ac:dyDescent="0.2">
      <c r="B28" s="190"/>
      <c r="C28" s="98" t="s">
        <v>230</v>
      </c>
      <c r="D28" s="104">
        <v>7.4999999999999997E-2</v>
      </c>
      <c r="E28" s="96" t="s">
        <v>99</v>
      </c>
      <c r="F28" s="227"/>
    </row>
    <row r="29" spans="2:9" x14ac:dyDescent="0.2">
      <c r="B29" s="190"/>
      <c r="C29" s="98" t="s">
        <v>231</v>
      </c>
      <c r="D29" s="104">
        <v>0.1125</v>
      </c>
      <c r="E29" s="96" t="s">
        <v>99</v>
      </c>
      <c r="F29" s="227"/>
    </row>
    <row r="30" spans="2:9" x14ac:dyDescent="0.2">
      <c r="B30" s="191"/>
      <c r="C30" s="99" t="s">
        <v>232</v>
      </c>
      <c r="D30" s="105">
        <v>0.15</v>
      </c>
      <c r="E30" s="172" t="s">
        <v>99</v>
      </c>
      <c r="F30" s="227"/>
    </row>
    <row r="31" spans="2:9" ht="15" customHeight="1" x14ac:dyDescent="0.2">
      <c r="B31" s="77" t="s">
        <v>4</v>
      </c>
      <c r="C31" s="98" t="s">
        <v>102</v>
      </c>
      <c r="D31" s="169">
        <v>184.85</v>
      </c>
      <c r="E31" s="171"/>
      <c r="F31" s="228"/>
    </row>
    <row r="32" spans="2:9" x14ac:dyDescent="0.2">
      <c r="F32" s="229"/>
    </row>
    <row r="33" spans="1:21" ht="15" x14ac:dyDescent="0.2">
      <c r="B33" s="181" t="s">
        <v>75</v>
      </c>
      <c r="C33" s="182"/>
      <c r="D33" s="109" t="s">
        <v>0</v>
      </c>
      <c r="E33" s="89" t="s">
        <v>79</v>
      </c>
      <c r="F33" s="64" t="s">
        <v>80</v>
      </c>
      <c r="G33" s="127"/>
    </row>
    <row r="34" spans="1:21" x14ac:dyDescent="0.2">
      <c r="A34" s="130"/>
      <c r="B34" s="110" t="s">
        <v>2</v>
      </c>
      <c r="C34" s="111" t="s">
        <v>22</v>
      </c>
      <c r="D34" s="112">
        <f>((0.05*(1/12)))</f>
        <v>4.1666666666666666E-3</v>
      </c>
      <c r="E34" s="120" t="s">
        <v>103</v>
      </c>
      <c r="F34" s="123" t="s">
        <v>104</v>
      </c>
      <c r="G34" s="84"/>
    </row>
    <row r="35" spans="1:21" x14ac:dyDescent="0.2">
      <c r="A35" s="130"/>
      <c r="B35" s="110" t="s">
        <v>3</v>
      </c>
      <c r="C35" s="111" t="s">
        <v>65</v>
      </c>
      <c r="D35" s="112">
        <f>0.08*D34</f>
        <v>3.3333333333333332E-4</v>
      </c>
      <c r="E35" s="120" t="s">
        <v>105</v>
      </c>
      <c r="F35" s="123" t="s">
        <v>106</v>
      </c>
      <c r="G35" s="84"/>
    </row>
    <row r="36" spans="1:21" x14ac:dyDescent="0.2">
      <c r="A36" s="130"/>
      <c r="B36" s="77" t="s">
        <v>4</v>
      </c>
      <c r="C36" s="113" t="s">
        <v>66</v>
      </c>
      <c r="D36" s="114">
        <f>0.08 * 0.4 * 0.9 *(1 + 1/12 + 1/12 + (1/3 * 1/12))</f>
        <v>3.4399999999999993E-2</v>
      </c>
      <c r="E36" s="115" t="s">
        <v>107</v>
      </c>
      <c r="F36" s="123" t="s">
        <v>108</v>
      </c>
      <c r="G36" s="84"/>
    </row>
    <row r="37" spans="1:21" x14ac:dyDescent="0.2">
      <c r="A37" s="130"/>
      <c r="B37" s="110" t="s">
        <v>5</v>
      </c>
      <c r="C37" s="111" t="s">
        <v>67</v>
      </c>
      <c r="D37" s="112">
        <f>(((7/30) + (7/30 * 0.1 * 8/12)) / 20)</f>
        <v>1.2444444444444444E-2</v>
      </c>
      <c r="E37" s="120" t="s">
        <v>114</v>
      </c>
      <c r="F37" s="123" t="s">
        <v>109</v>
      </c>
    </row>
    <row r="38" spans="1:21" ht="15" customHeight="1" x14ac:dyDescent="0.2">
      <c r="A38" s="130"/>
      <c r="B38" s="110" t="s">
        <v>6</v>
      </c>
      <c r="C38" s="111" t="s">
        <v>110</v>
      </c>
      <c r="D38" s="112">
        <f>(0.368*0.0124)</f>
        <v>4.5631999999999999E-3</v>
      </c>
      <c r="E38" s="120" t="s">
        <v>115</v>
      </c>
      <c r="F38" s="123" t="s">
        <v>111</v>
      </c>
    </row>
    <row r="39" spans="1:21" x14ac:dyDescent="0.2">
      <c r="A39" s="130"/>
      <c r="B39" s="110" t="s">
        <v>7</v>
      </c>
      <c r="C39" s="111" t="s">
        <v>123</v>
      </c>
      <c r="D39" s="112">
        <f>(0.0124*0.08)*0.4</f>
        <v>3.9680000000000005E-4</v>
      </c>
      <c r="E39" s="120" t="s">
        <v>124</v>
      </c>
      <c r="F39" s="123" t="s">
        <v>112</v>
      </c>
    </row>
    <row r="40" spans="1:21" ht="15" x14ac:dyDescent="0.25">
      <c r="B40" s="179" t="s">
        <v>44</v>
      </c>
      <c r="C40" s="180"/>
      <c r="D40" s="117">
        <f>SUM(D34:D39)</f>
        <v>5.6304444444444435E-2</v>
      </c>
      <c r="E40" s="118" t="s">
        <v>113</v>
      </c>
      <c r="F40" s="119"/>
      <c r="G40" s="128"/>
    </row>
    <row r="41" spans="1:21" x14ac:dyDescent="0.2"/>
    <row r="42" spans="1:21" ht="14.25" customHeight="1" x14ac:dyDescent="0.2">
      <c r="B42" s="177" t="s">
        <v>49</v>
      </c>
      <c r="C42" s="178"/>
      <c r="D42" s="137"/>
      <c r="E42" s="167" t="s">
        <v>79</v>
      </c>
      <c r="F42" s="166" t="s">
        <v>80</v>
      </c>
      <c r="G42" s="147"/>
      <c r="H42" s="147"/>
      <c r="I42" s="147"/>
      <c r="J42" s="147"/>
      <c r="K42" s="126"/>
      <c r="L42" s="126"/>
      <c r="M42" s="126"/>
      <c r="N42" s="126"/>
      <c r="O42" s="126"/>
      <c r="P42" s="126"/>
      <c r="Q42" s="126"/>
      <c r="R42" s="126"/>
      <c r="S42" s="126"/>
      <c r="T42" s="126"/>
      <c r="U42" s="126"/>
    </row>
    <row r="43" spans="1:21" ht="15" x14ac:dyDescent="0.2">
      <c r="B43" s="138">
        <v>6</v>
      </c>
      <c r="C43" s="139" t="s">
        <v>55</v>
      </c>
      <c r="D43" s="140" t="s">
        <v>0</v>
      </c>
    </row>
    <row r="44" spans="1:21" ht="15" x14ac:dyDescent="0.2">
      <c r="B44" s="80" t="s">
        <v>2</v>
      </c>
      <c r="C44" s="116" t="s">
        <v>70</v>
      </c>
      <c r="D44" s="141">
        <v>0.05</v>
      </c>
      <c r="E44" s="103" t="s">
        <v>199</v>
      </c>
      <c r="F44" s="173" t="s">
        <v>200</v>
      </c>
    </row>
    <row r="45" spans="1:21" ht="15" x14ac:dyDescent="0.2">
      <c r="B45" s="80" t="s">
        <v>3</v>
      </c>
      <c r="C45" s="116" t="s">
        <v>71</v>
      </c>
      <c r="D45" s="141">
        <v>0.1</v>
      </c>
      <c r="E45" s="103" t="s">
        <v>201</v>
      </c>
      <c r="F45" s="173"/>
    </row>
    <row r="46" spans="1:21" ht="15" x14ac:dyDescent="0.2">
      <c r="B46" s="80" t="s">
        <v>4</v>
      </c>
      <c r="C46" s="116" t="s">
        <v>72</v>
      </c>
      <c r="D46" s="142">
        <f>SUM(D47:D50)</f>
        <v>8.3499999999999991E-2</v>
      </c>
      <c r="E46" s="103" t="s">
        <v>202</v>
      </c>
      <c r="F46" s="103"/>
    </row>
    <row r="47" spans="1:21" x14ac:dyDescent="0.2">
      <c r="B47" s="77" t="s">
        <v>23</v>
      </c>
      <c r="C47" s="113" t="s">
        <v>24</v>
      </c>
      <c r="D47" s="143">
        <v>6.4999999999999997E-3</v>
      </c>
      <c r="E47" s="103"/>
      <c r="F47" s="183" t="s">
        <v>203</v>
      </c>
    </row>
    <row r="48" spans="1:21" x14ac:dyDescent="0.2">
      <c r="B48" s="77" t="s">
        <v>25</v>
      </c>
      <c r="C48" s="113" t="s">
        <v>26</v>
      </c>
      <c r="D48" s="143">
        <v>0.03</v>
      </c>
      <c r="E48" s="103"/>
      <c r="F48" s="184"/>
    </row>
    <row r="49" spans="2:6" x14ac:dyDescent="0.2">
      <c r="B49" s="110" t="s">
        <v>27</v>
      </c>
      <c r="C49" s="111" t="s">
        <v>28</v>
      </c>
      <c r="D49" s="144">
        <v>0.02</v>
      </c>
      <c r="E49" s="103"/>
      <c r="F49" s="185"/>
    </row>
    <row r="50" spans="2:6" x14ac:dyDescent="0.2">
      <c r="B50" s="110" t="s">
        <v>29</v>
      </c>
      <c r="C50" s="145" t="s">
        <v>118</v>
      </c>
      <c r="D50" s="144">
        <v>2.7E-2</v>
      </c>
      <c r="E50" s="103"/>
      <c r="F50" s="170" t="s">
        <v>198</v>
      </c>
    </row>
    <row r="51" spans="2:6" ht="15" x14ac:dyDescent="0.2">
      <c r="B51" s="176" t="s">
        <v>50</v>
      </c>
      <c r="C51" s="176"/>
      <c r="D51" s="146">
        <f>SUM(D44:D46)</f>
        <v>0.23350000000000001</v>
      </c>
      <c r="E51" s="103" t="s">
        <v>204</v>
      </c>
      <c r="F51" s="103"/>
    </row>
    <row r="52" spans="2:6" x14ac:dyDescent="0.2"/>
  </sheetData>
  <mergeCells count="14">
    <mergeCell ref="B7:D7"/>
    <mergeCell ref="B2:C2"/>
    <mergeCell ref="B5:C5"/>
    <mergeCell ref="B20:B22"/>
    <mergeCell ref="B23:B30"/>
    <mergeCell ref="F21:F22"/>
    <mergeCell ref="B17:C17"/>
    <mergeCell ref="B51:C51"/>
    <mergeCell ref="B42:C42"/>
    <mergeCell ref="B40:C40"/>
    <mergeCell ref="B33:C33"/>
    <mergeCell ref="F44:F45"/>
    <mergeCell ref="F47:F49"/>
    <mergeCell ref="F24:F31"/>
  </mergeCells>
  <pageMargins left="0.511811024" right="0.511811024" top="0.78740157499999996" bottom="0.78740157499999996" header="0.31496062000000002" footer="0.3149606200000000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783897-C434-43C5-AD28-00E55A092FEC}">
  <sheetPr codeName="Planilha20"/>
  <dimension ref="A1:D86"/>
  <sheetViews>
    <sheetView zoomScaleNormal="100" workbookViewId="0">
      <selection activeCell="C71" sqref="C71"/>
    </sheetView>
  </sheetViews>
  <sheetFormatPr defaultColWidth="0" defaultRowHeight="12" zeroHeight="1" x14ac:dyDescent="0.2"/>
  <cols>
    <col min="1" max="1" width="5.85546875" style="132" customWidth="1"/>
    <col min="2" max="2" width="83.28515625" style="132" customWidth="1"/>
    <col min="3" max="3" width="12.42578125" style="132" customWidth="1"/>
    <col min="4" max="4" width="15.42578125" style="132" customWidth="1"/>
    <col min="5" max="5" width="9.140625" style="132" hidden="1" customWidth="1"/>
    <col min="6" max="16384" width="9.140625" style="132" hidden="1"/>
  </cols>
  <sheetData>
    <row r="1" spans="1:4" ht="12.75" thickBot="1" x14ac:dyDescent="0.25">
      <c r="A1" s="192" t="str">
        <f>PERFIS!C20</f>
        <v>Analista de redes e de comunicação de dados Júnior</v>
      </c>
      <c r="B1" s="193"/>
      <c r="C1" s="193"/>
      <c r="D1" s="194"/>
    </row>
    <row r="2" spans="1:4" x14ac:dyDescent="0.2">
      <c r="A2" s="135"/>
      <c r="B2" s="135"/>
      <c r="C2" s="135"/>
      <c r="D2" s="135"/>
    </row>
    <row r="3" spans="1:4" x14ac:dyDescent="0.2">
      <c r="A3" s="217" t="s">
        <v>33</v>
      </c>
      <c r="B3" s="218"/>
      <c r="C3" s="218"/>
      <c r="D3" s="219"/>
    </row>
    <row r="4" spans="1:4" x14ac:dyDescent="0.2">
      <c r="A4" s="204" t="s">
        <v>34</v>
      </c>
      <c r="B4" s="205"/>
      <c r="C4" s="205"/>
      <c r="D4" s="206"/>
    </row>
    <row r="5" spans="1:4" x14ac:dyDescent="0.2">
      <c r="A5" s="1">
        <v>1</v>
      </c>
      <c r="B5" s="2" t="s">
        <v>55</v>
      </c>
      <c r="C5" s="3"/>
      <c r="D5" s="1" t="s">
        <v>1</v>
      </c>
    </row>
    <row r="6" spans="1:4" x14ac:dyDescent="0.2">
      <c r="A6" s="4" t="s">
        <v>2</v>
      </c>
      <c r="B6" s="5" t="s">
        <v>56</v>
      </c>
      <c r="C6" s="6">
        <v>1</v>
      </c>
      <c r="D6" s="7">
        <f>_xlfn.XLOOKUP(A1,PERFIS!C3:C37,PERFIS!D3:D37)</f>
        <v>4561.456666666666</v>
      </c>
    </row>
    <row r="7" spans="1:4" x14ac:dyDescent="0.2">
      <c r="A7" s="9" t="s">
        <v>35</v>
      </c>
      <c r="B7" s="10"/>
      <c r="C7" s="11"/>
      <c r="D7" s="12">
        <f>SUM(D6)</f>
        <v>4561.456666666666</v>
      </c>
    </row>
    <row r="8" spans="1:4" x14ac:dyDescent="0.2">
      <c r="A8" s="13"/>
      <c r="B8" s="14"/>
      <c r="C8" s="15"/>
      <c r="D8" s="16"/>
    </row>
    <row r="9" spans="1:4" x14ac:dyDescent="0.2">
      <c r="A9" s="204" t="s">
        <v>36</v>
      </c>
      <c r="B9" s="205"/>
      <c r="C9" s="205"/>
      <c r="D9" s="206"/>
    </row>
    <row r="10" spans="1:4" x14ac:dyDescent="0.2">
      <c r="A10" s="220" t="s">
        <v>125</v>
      </c>
      <c r="B10" s="221"/>
      <c r="C10" s="221"/>
      <c r="D10" s="222"/>
    </row>
    <row r="11" spans="1:4" x14ac:dyDescent="0.2">
      <c r="A11" s="17" t="s">
        <v>9</v>
      </c>
      <c r="B11" s="2" t="s">
        <v>55</v>
      </c>
      <c r="C11" s="18" t="s">
        <v>0</v>
      </c>
      <c r="D11" s="17" t="s">
        <v>1</v>
      </c>
    </row>
    <row r="12" spans="1:4" x14ac:dyDescent="0.2">
      <c r="A12" s="19" t="s">
        <v>2</v>
      </c>
      <c r="B12" s="20" t="s">
        <v>57</v>
      </c>
      <c r="C12" s="21">
        <f>COMPOSICAO!D3</f>
        <v>8.3333333333333329E-2</v>
      </c>
      <c r="D12" s="22">
        <f>C12*$D$7</f>
        <v>380.12138888888882</v>
      </c>
    </row>
    <row r="13" spans="1:4" x14ac:dyDescent="0.2">
      <c r="A13" s="19" t="s">
        <v>3</v>
      </c>
      <c r="B13" s="20" t="s">
        <v>120</v>
      </c>
      <c r="C13" s="21">
        <f>COMPOSICAO!D4</f>
        <v>7.7777777777777779E-2</v>
      </c>
      <c r="D13" s="22">
        <f>C13*$D$7</f>
        <v>354.77996296296294</v>
      </c>
    </row>
    <row r="14" spans="1:4" x14ac:dyDescent="0.2">
      <c r="A14" s="198" t="s">
        <v>126</v>
      </c>
      <c r="B14" s="199"/>
      <c r="C14" s="23">
        <f>SUM(C12:C13)</f>
        <v>0.16111111111111109</v>
      </c>
      <c r="D14" s="12">
        <f>SUM(D12:D13)</f>
        <v>734.90135185185181</v>
      </c>
    </row>
    <row r="15" spans="1:4" x14ac:dyDescent="0.2">
      <c r="A15" s="13"/>
      <c r="B15" s="14"/>
      <c r="C15" s="24"/>
      <c r="D15" s="16"/>
    </row>
    <row r="16" spans="1:4" x14ac:dyDescent="0.2">
      <c r="A16" s="211" t="s">
        <v>38</v>
      </c>
      <c r="B16" s="212"/>
      <c r="C16" s="212"/>
      <c r="D16" s="213"/>
    </row>
    <row r="17" spans="1:4" x14ac:dyDescent="0.2">
      <c r="A17" s="17" t="s">
        <v>10</v>
      </c>
      <c r="B17" s="2" t="s">
        <v>55</v>
      </c>
      <c r="C17" s="25" t="s">
        <v>0</v>
      </c>
      <c r="D17" s="17" t="s">
        <v>1</v>
      </c>
    </row>
    <row r="18" spans="1:4" x14ac:dyDescent="0.2">
      <c r="A18" s="19" t="s">
        <v>2</v>
      </c>
      <c r="B18" s="61" t="s">
        <v>58</v>
      </c>
      <c r="C18" s="21">
        <f>COMPOSICAO!D9</f>
        <v>0.1</v>
      </c>
      <c r="D18" s="22">
        <f>C18*($D$7+$D$13)</f>
        <v>491.6236629629629</v>
      </c>
    </row>
    <row r="19" spans="1:4" x14ac:dyDescent="0.2">
      <c r="A19" s="19" t="s">
        <v>3</v>
      </c>
      <c r="B19" s="62" t="s">
        <v>11</v>
      </c>
      <c r="C19" s="21">
        <f>COMPOSICAO!D10</f>
        <v>2.5000000000000001E-2</v>
      </c>
      <c r="D19" s="22">
        <f t="shared" ref="D19:D24" si="0">C19*($D$7+$D$14)</f>
        <v>132.40895046296296</v>
      </c>
    </row>
    <row r="20" spans="1:4" x14ac:dyDescent="0.2">
      <c r="A20" s="19" t="s">
        <v>4</v>
      </c>
      <c r="B20" s="62" t="s">
        <v>12</v>
      </c>
      <c r="C20" s="21">
        <f>COMPOSICAO!D11</f>
        <v>0.03</v>
      </c>
      <c r="D20" s="22">
        <f t="shared" si="0"/>
        <v>158.89074055555554</v>
      </c>
    </row>
    <row r="21" spans="1:4" x14ac:dyDescent="0.2">
      <c r="A21" s="19" t="s">
        <v>5</v>
      </c>
      <c r="B21" s="62" t="s">
        <v>13</v>
      </c>
      <c r="C21" s="21">
        <f>COMPOSICAO!D12</f>
        <v>1.4999999999999999E-2</v>
      </c>
      <c r="D21" s="22">
        <f t="shared" si="0"/>
        <v>79.445370277777769</v>
      </c>
    </row>
    <row r="22" spans="1:4" x14ac:dyDescent="0.2">
      <c r="A22" s="19" t="s">
        <v>6</v>
      </c>
      <c r="B22" s="62" t="s">
        <v>14</v>
      </c>
      <c r="C22" s="21">
        <f>COMPOSICAO!D13</f>
        <v>0.01</v>
      </c>
      <c r="D22" s="22">
        <f t="shared" si="0"/>
        <v>52.963580185185187</v>
      </c>
    </row>
    <row r="23" spans="1:4" x14ac:dyDescent="0.2">
      <c r="A23" s="19" t="s">
        <v>7</v>
      </c>
      <c r="B23" s="20" t="s">
        <v>15</v>
      </c>
      <c r="C23" s="21">
        <f>COMPOSICAO!D14</f>
        <v>6.0000000000000001E-3</v>
      </c>
      <c r="D23" s="22">
        <f t="shared" si="0"/>
        <v>31.778148111111111</v>
      </c>
    </row>
    <row r="24" spans="1:4" x14ac:dyDescent="0.2">
      <c r="A24" s="19" t="s">
        <v>8</v>
      </c>
      <c r="B24" s="62" t="s">
        <v>16</v>
      </c>
      <c r="C24" s="21">
        <f>COMPOSICAO!D15</f>
        <v>2E-3</v>
      </c>
      <c r="D24" s="22">
        <f t="shared" si="0"/>
        <v>10.592716037037038</v>
      </c>
    </row>
    <row r="25" spans="1:4" x14ac:dyDescent="0.2">
      <c r="A25" s="19" t="s">
        <v>17</v>
      </c>
      <c r="B25" s="61" t="s">
        <v>18</v>
      </c>
      <c r="C25" s="21">
        <f>COMPOSICAO!D16</f>
        <v>0.08</v>
      </c>
      <c r="D25" s="22">
        <f>C25*($D$7+$D$14)</f>
        <v>423.70864148148149</v>
      </c>
    </row>
    <row r="26" spans="1:4" x14ac:dyDescent="0.2">
      <c r="A26" s="209" t="s">
        <v>39</v>
      </c>
      <c r="B26" s="210"/>
      <c r="C26" s="27">
        <f>SUM(C18:C25)</f>
        <v>0.26800000000000002</v>
      </c>
      <c r="D26" s="28">
        <f>SUM(D18:D25)</f>
        <v>1381.4118100740741</v>
      </c>
    </row>
    <row r="27" spans="1:4" x14ac:dyDescent="0.2">
      <c r="A27" s="13"/>
      <c r="B27" s="14"/>
      <c r="C27" s="29"/>
      <c r="D27" s="16"/>
    </row>
    <row r="28" spans="1:4" x14ac:dyDescent="0.2">
      <c r="A28" s="211" t="s">
        <v>40</v>
      </c>
      <c r="B28" s="212"/>
      <c r="C28" s="212"/>
      <c r="D28" s="213"/>
    </row>
    <row r="29" spans="1:4" x14ac:dyDescent="0.2">
      <c r="A29" s="17" t="s">
        <v>19</v>
      </c>
      <c r="B29" s="211" t="s">
        <v>55</v>
      </c>
      <c r="C29" s="213"/>
      <c r="D29" s="17" t="s">
        <v>1</v>
      </c>
    </row>
    <row r="30" spans="1:4" x14ac:dyDescent="0.2">
      <c r="A30" s="195" t="s">
        <v>2</v>
      </c>
      <c r="B30" s="30" t="s">
        <v>59</v>
      </c>
      <c r="C30" s="31"/>
      <c r="D30" s="7">
        <f>COMPOSICAO!D20*2*22</f>
        <v>242</v>
      </c>
    </row>
    <row r="31" spans="1:4" x14ac:dyDescent="0.2">
      <c r="A31" s="196"/>
      <c r="B31" s="30" t="s">
        <v>20</v>
      </c>
      <c r="C31" s="31"/>
      <c r="D31" s="7">
        <f>D6*COMPOSICAO!D21</f>
        <v>273.68739999999997</v>
      </c>
    </row>
    <row r="32" spans="1:4" x14ac:dyDescent="0.2">
      <c r="A32" s="197"/>
      <c r="B32" s="106" t="s">
        <v>21</v>
      </c>
      <c r="C32" s="107"/>
      <c r="D32" s="39">
        <f>IF(D30-D31&gt;0,D30-D31,0)</f>
        <v>0</v>
      </c>
    </row>
    <row r="33" spans="1:4" x14ac:dyDescent="0.2">
      <c r="A33" s="195" t="s">
        <v>3</v>
      </c>
      <c r="B33" s="30" t="s">
        <v>60</v>
      </c>
      <c r="D33" s="7">
        <f>COMPOSICAO!D23*22</f>
        <v>858</v>
      </c>
    </row>
    <row r="34" spans="1:4" x14ac:dyDescent="0.2">
      <c r="A34" s="196"/>
      <c r="B34" s="30" t="s">
        <v>116</v>
      </c>
      <c r="C34" s="129" cm="1">
        <f t="array" ref="C34">_xlfn.IFS(D6&lt;2407,COMPOSICAO!D25,D6&lt;4073.39,COMPOSICAO!D26,D6&lt;5924.92,COMPOSICAO!D27,D6&lt;7406.17,COMPOSICAO!D28,D6&lt;9072.58,COMPOSICAO!D29,D6&gt;9072.59,COMPOSICAO!D30)</f>
        <v>5.62E-2</v>
      </c>
      <c r="D34" s="7">
        <f>D33*C34</f>
        <v>48.2196</v>
      </c>
    </row>
    <row r="35" spans="1:4" x14ac:dyDescent="0.2">
      <c r="A35" s="197"/>
      <c r="B35" s="106" t="s">
        <v>117</v>
      </c>
      <c r="C35" s="108"/>
      <c r="D35" s="39">
        <f>D33-D34</f>
        <v>809.78039999999999</v>
      </c>
    </row>
    <row r="36" spans="1:4" x14ac:dyDescent="0.2">
      <c r="A36" s="4" t="s">
        <v>4</v>
      </c>
      <c r="B36" s="30" t="s">
        <v>102</v>
      </c>
      <c r="C36" s="31"/>
      <c r="D36" s="165">
        <f>COMPOSICAO!D31</f>
        <v>184.85</v>
      </c>
    </row>
    <row r="37" spans="1:4" x14ac:dyDescent="0.2">
      <c r="A37" s="9" t="s">
        <v>41</v>
      </c>
      <c r="B37" s="10"/>
      <c r="C37" s="11"/>
      <c r="D37" s="12">
        <f>SUM(D32,D35,D36)</f>
        <v>994.63040000000001</v>
      </c>
    </row>
    <row r="38" spans="1:4" x14ac:dyDescent="0.2">
      <c r="A38" s="13"/>
      <c r="B38" s="14"/>
      <c r="C38" s="15"/>
      <c r="D38" s="16"/>
    </row>
    <row r="39" spans="1:4" x14ac:dyDescent="0.2">
      <c r="A39" s="17">
        <v>2</v>
      </c>
      <c r="B39" s="32" t="s">
        <v>61</v>
      </c>
      <c r="C39" s="33"/>
      <c r="D39" s="17" t="s">
        <v>1</v>
      </c>
    </row>
    <row r="40" spans="1:4" x14ac:dyDescent="0.2">
      <c r="A40" s="4" t="s">
        <v>9</v>
      </c>
      <c r="B40" s="30" t="s">
        <v>62</v>
      </c>
      <c r="C40" s="34"/>
      <c r="D40" s="8">
        <f>D14</f>
        <v>734.90135185185181</v>
      </c>
    </row>
    <row r="41" spans="1:4" x14ac:dyDescent="0.2">
      <c r="A41" s="4" t="s">
        <v>10</v>
      </c>
      <c r="B41" s="30" t="s">
        <v>63</v>
      </c>
      <c r="C41" s="34"/>
      <c r="D41" s="8">
        <f>D26</f>
        <v>1381.4118100740741</v>
      </c>
    </row>
    <row r="42" spans="1:4" x14ac:dyDescent="0.2">
      <c r="A42" s="4" t="s">
        <v>19</v>
      </c>
      <c r="B42" s="30" t="s">
        <v>64</v>
      </c>
      <c r="C42" s="34"/>
      <c r="D42" s="8">
        <f>D37</f>
        <v>994.63040000000001</v>
      </c>
    </row>
    <row r="43" spans="1:4" x14ac:dyDescent="0.2">
      <c r="A43" s="198" t="s">
        <v>42</v>
      </c>
      <c r="B43" s="203"/>
      <c r="C43" s="35"/>
      <c r="D43" s="12">
        <f>SUM(D40:D42)</f>
        <v>3110.9435619259257</v>
      </c>
    </row>
    <row r="44" spans="1:4" x14ac:dyDescent="0.2">
      <c r="A44" s="13"/>
      <c r="B44" s="14"/>
      <c r="C44" s="15"/>
      <c r="D44" s="16"/>
    </row>
    <row r="45" spans="1:4" x14ac:dyDescent="0.2">
      <c r="A45" s="204" t="s">
        <v>43</v>
      </c>
      <c r="B45" s="205"/>
      <c r="C45" s="205"/>
      <c r="D45" s="206"/>
    </row>
    <row r="46" spans="1:4" x14ac:dyDescent="0.2">
      <c r="A46" s="17">
        <v>3</v>
      </c>
      <c r="B46" s="2" t="s">
        <v>55</v>
      </c>
      <c r="C46" s="36" t="s">
        <v>0</v>
      </c>
      <c r="D46" s="17" t="s">
        <v>1</v>
      </c>
    </row>
    <row r="47" spans="1:4" x14ac:dyDescent="0.2">
      <c r="A47" s="4" t="s">
        <v>2</v>
      </c>
      <c r="B47" s="30" t="s">
        <v>22</v>
      </c>
      <c r="C47" s="37">
        <f>COMPOSICAO!D34</f>
        <v>4.1666666666666666E-3</v>
      </c>
      <c r="D47" s="22">
        <f>C47*$D$7</f>
        <v>19.006069444444442</v>
      </c>
    </row>
    <row r="48" spans="1:4" x14ac:dyDescent="0.2">
      <c r="A48" s="4" t="s">
        <v>3</v>
      </c>
      <c r="B48" s="30" t="s">
        <v>65</v>
      </c>
      <c r="C48" s="37">
        <f>COMPOSICAO!D35</f>
        <v>3.3333333333333332E-4</v>
      </c>
      <c r="D48" s="22">
        <f>C48*$D$7</f>
        <v>1.5204855555555552</v>
      </c>
    </row>
    <row r="49" spans="1:4" x14ac:dyDescent="0.2">
      <c r="A49" s="19" t="s">
        <v>4</v>
      </c>
      <c r="B49" s="20" t="s">
        <v>66</v>
      </c>
      <c r="C49" s="37">
        <f>COMPOSICAO!D36</f>
        <v>3.4399999999999993E-2</v>
      </c>
      <c r="D49" s="22">
        <f t="shared" ref="D49:D52" si="1">C49*$D$7</f>
        <v>156.91410933333327</v>
      </c>
    </row>
    <row r="50" spans="1:4" x14ac:dyDescent="0.2">
      <c r="A50" s="4" t="s">
        <v>5</v>
      </c>
      <c r="B50" s="30" t="s">
        <v>67</v>
      </c>
      <c r="C50" s="37">
        <f>COMPOSICAO!D37</f>
        <v>1.2444444444444444E-2</v>
      </c>
      <c r="D50" s="22">
        <f t="shared" si="1"/>
        <v>56.764794074074061</v>
      </c>
    </row>
    <row r="51" spans="1:4" x14ac:dyDescent="0.2">
      <c r="A51" s="4" t="s">
        <v>6</v>
      </c>
      <c r="B51" s="30" t="s">
        <v>68</v>
      </c>
      <c r="C51" s="37">
        <f>COMPOSICAO!D38</f>
        <v>4.5631999999999999E-3</v>
      </c>
      <c r="D51" s="22">
        <f t="shared" si="1"/>
        <v>20.814839061333331</v>
      </c>
    </row>
    <row r="52" spans="1:4" x14ac:dyDescent="0.2">
      <c r="A52" s="4" t="s">
        <v>7</v>
      </c>
      <c r="B52" s="30" t="s">
        <v>69</v>
      </c>
      <c r="C52" s="37">
        <f>COMPOSICAO!D39</f>
        <v>3.9680000000000005E-4</v>
      </c>
      <c r="D52" s="22">
        <f t="shared" si="1"/>
        <v>1.8099860053333332</v>
      </c>
    </row>
    <row r="53" spans="1:4" x14ac:dyDescent="0.2">
      <c r="A53" s="207" t="s">
        <v>44</v>
      </c>
      <c r="B53" s="208"/>
      <c r="C53" s="38">
        <f>SUM(C47:C52)</f>
        <v>5.6304444444444435E-2</v>
      </c>
      <c r="D53" s="39">
        <f>SUM(D47:D52)</f>
        <v>256.83028347407395</v>
      </c>
    </row>
    <row r="54" spans="1:4" x14ac:dyDescent="0.2">
      <c r="A54" s="13"/>
      <c r="B54" s="14"/>
      <c r="C54" s="40"/>
      <c r="D54" s="16"/>
    </row>
    <row r="55" spans="1:4" x14ac:dyDescent="0.2">
      <c r="A55" s="204" t="s">
        <v>45</v>
      </c>
      <c r="B55" s="205"/>
      <c r="C55" s="205"/>
      <c r="D55" s="206"/>
    </row>
    <row r="56" spans="1:4" x14ac:dyDescent="0.2">
      <c r="A56" s="17">
        <v>4</v>
      </c>
      <c r="B56" s="2" t="s">
        <v>55</v>
      </c>
      <c r="C56" s="36" t="s">
        <v>0</v>
      </c>
      <c r="D56" s="17" t="s">
        <v>1</v>
      </c>
    </row>
    <row r="57" spans="1:4" x14ac:dyDescent="0.2">
      <c r="A57" s="207" t="s">
        <v>46</v>
      </c>
      <c r="B57" s="208"/>
      <c r="C57" s="41">
        <v>0</v>
      </c>
      <c r="D57" s="42">
        <v>0</v>
      </c>
    </row>
    <row r="58" spans="1:4" x14ac:dyDescent="0.2">
      <c r="A58" s="13"/>
      <c r="B58" s="14"/>
      <c r="C58" s="24"/>
      <c r="D58" s="16"/>
    </row>
    <row r="59" spans="1:4" x14ac:dyDescent="0.2">
      <c r="A59" s="204" t="s">
        <v>47</v>
      </c>
      <c r="B59" s="205"/>
      <c r="C59" s="205"/>
      <c r="D59" s="206"/>
    </row>
    <row r="60" spans="1:4" x14ac:dyDescent="0.2">
      <c r="A60" s="17">
        <v>5</v>
      </c>
      <c r="B60" s="43" t="s">
        <v>55</v>
      </c>
      <c r="C60" s="44"/>
      <c r="D60" s="45" t="s">
        <v>1</v>
      </c>
    </row>
    <row r="61" spans="1:4" x14ac:dyDescent="0.2">
      <c r="A61" s="9" t="s">
        <v>48</v>
      </c>
      <c r="B61" s="10"/>
      <c r="C61" s="47"/>
      <c r="D61" s="48">
        <v>0</v>
      </c>
    </row>
    <row r="62" spans="1:4" x14ac:dyDescent="0.2">
      <c r="A62" s="13"/>
      <c r="B62" s="14"/>
      <c r="C62" s="49"/>
      <c r="D62" s="16"/>
    </row>
    <row r="63" spans="1:4" x14ac:dyDescent="0.2">
      <c r="A63" s="204" t="s">
        <v>49</v>
      </c>
      <c r="B63" s="205"/>
      <c r="C63" s="205"/>
      <c r="D63" s="206"/>
    </row>
    <row r="64" spans="1:4" x14ac:dyDescent="0.2">
      <c r="A64" s="17">
        <v>6</v>
      </c>
      <c r="B64" s="2" t="s">
        <v>55</v>
      </c>
      <c r="C64" s="50" t="s">
        <v>0</v>
      </c>
      <c r="D64" s="17" t="s">
        <v>1</v>
      </c>
    </row>
    <row r="65" spans="1:4" x14ac:dyDescent="0.2">
      <c r="A65" s="51" t="s">
        <v>2</v>
      </c>
      <c r="B65" s="52" t="s">
        <v>70</v>
      </c>
      <c r="C65" s="53">
        <f>COMPOSICAO!D44</f>
        <v>0.05</v>
      </c>
      <c r="D65" s="12">
        <f>C65*$D$81</f>
        <v>396.46152560333331</v>
      </c>
    </row>
    <row r="66" spans="1:4" x14ac:dyDescent="0.2">
      <c r="A66" s="51" t="s">
        <v>3</v>
      </c>
      <c r="B66" s="52" t="s">
        <v>71</v>
      </c>
      <c r="C66" s="53">
        <f>COMPOSICAO!D45</f>
        <v>0.1</v>
      </c>
      <c r="D66" s="12">
        <f>C66*($D$81+$D$65)</f>
        <v>832.56920376700009</v>
      </c>
    </row>
    <row r="67" spans="1:4" x14ac:dyDescent="0.2">
      <c r="A67" s="51" t="s">
        <v>4</v>
      </c>
      <c r="B67" s="52" t="s">
        <v>72</v>
      </c>
      <c r="C67" s="53">
        <f>COMPOSICAO!D46</f>
        <v>8.3499999999999991E-2</v>
      </c>
      <c r="D67" s="12">
        <f>((D65+D66+D81)/(1-C67))-(D65+D66+D81)</f>
        <v>834.38604872884935</v>
      </c>
    </row>
    <row r="68" spans="1:4" x14ac:dyDescent="0.2">
      <c r="A68" s="19" t="s">
        <v>23</v>
      </c>
      <c r="B68" s="54" t="s">
        <v>24</v>
      </c>
      <c r="C68" s="37">
        <f>COMPOSICAO!D47</f>
        <v>6.4999999999999997E-3</v>
      </c>
      <c r="D68" s="12">
        <f>C68*$D$83</f>
        <v>64.952207386078015</v>
      </c>
    </row>
    <row r="69" spans="1:4" x14ac:dyDescent="0.2">
      <c r="A69" s="19" t="s">
        <v>25</v>
      </c>
      <c r="B69" s="54" t="s">
        <v>26</v>
      </c>
      <c r="C69" s="37">
        <f>COMPOSICAO!D48</f>
        <v>0.03</v>
      </c>
      <c r="D69" s="12">
        <f t="shared" ref="D69:D71" si="2">C69*$D$83</f>
        <v>299.77941870497546</v>
      </c>
    </row>
    <row r="70" spans="1:4" x14ac:dyDescent="0.2">
      <c r="A70" s="4" t="s">
        <v>27</v>
      </c>
      <c r="B70" s="5" t="s">
        <v>28</v>
      </c>
      <c r="C70" s="37">
        <f>COMPOSICAO!D49</f>
        <v>0.02</v>
      </c>
      <c r="D70" s="12">
        <f t="shared" si="2"/>
        <v>199.85294580331697</v>
      </c>
    </row>
    <row r="71" spans="1:4" x14ac:dyDescent="0.2">
      <c r="A71" s="4" t="s">
        <v>29</v>
      </c>
      <c r="B71" s="131" t="s">
        <v>118</v>
      </c>
      <c r="C71" s="37">
        <f>COMPOSICAO!D50</f>
        <v>2.7E-2</v>
      </c>
      <c r="D71" s="12">
        <f t="shared" si="2"/>
        <v>269.80147683447791</v>
      </c>
    </row>
    <row r="72" spans="1:4" x14ac:dyDescent="0.2">
      <c r="A72" s="198" t="s">
        <v>50</v>
      </c>
      <c r="B72" s="199"/>
      <c r="C72" s="55">
        <f>SUM(C65:C67)</f>
        <v>0.23350000000000001</v>
      </c>
      <c r="D72" s="12">
        <f>SUM(D65:D67)</f>
        <v>2063.4167780991829</v>
      </c>
    </row>
    <row r="73" spans="1:4" x14ac:dyDescent="0.2">
      <c r="A73" s="13"/>
      <c r="B73" s="14"/>
      <c r="C73" s="15"/>
      <c r="D73" s="16"/>
    </row>
    <row r="74" spans="1:4" x14ac:dyDescent="0.2">
      <c r="A74" s="200" t="s">
        <v>51</v>
      </c>
      <c r="B74" s="201"/>
      <c r="C74" s="201"/>
      <c r="D74" s="202"/>
    </row>
    <row r="75" spans="1:4" x14ac:dyDescent="0.2">
      <c r="A75" s="26" t="s">
        <v>52</v>
      </c>
      <c r="B75" s="56"/>
      <c r="C75" s="57"/>
      <c r="D75" s="17" t="s">
        <v>1</v>
      </c>
    </row>
    <row r="76" spans="1:4" x14ac:dyDescent="0.2">
      <c r="A76" s="4">
        <v>1</v>
      </c>
      <c r="B76" s="46" t="s">
        <v>73</v>
      </c>
      <c r="C76" s="58"/>
      <c r="D76" s="8">
        <f>D7</f>
        <v>4561.456666666666</v>
      </c>
    </row>
    <row r="77" spans="1:4" x14ac:dyDescent="0.2">
      <c r="A77" s="4">
        <v>2</v>
      </c>
      <c r="B77" s="46" t="s">
        <v>74</v>
      </c>
      <c r="C77" s="58"/>
      <c r="D77" s="8">
        <f>D43</f>
        <v>3110.9435619259257</v>
      </c>
    </row>
    <row r="78" spans="1:4" x14ac:dyDescent="0.2">
      <c r="A78" s="4">
        <v>3</v>
      </c>
      <c r="B78" s="46" t="s">
        <v>75</v>
      </c>
      <c r="C78" s="58"/>
      <c r="D78" s="8">
        <f>D53</f>
        <v>256.83028347407395</v>
      </c>
    </row>
    <row r="79" spans="1:4" x14ac:dyDescent="0.2">
      <c r="A79" s="4">
        <v>4</v>
      </c>
      <c r="B79" s="46" t="s">
        <v>76</v>
      </c>
      <c r="C79" s="58"/>
      <c r="D79" s="8">
        <v>0</v>
      </c>
    </row>
    <row r="80" spans="1:4" x14ac:dyDescent="0.2">
      <c r="A80" s="4">
        <v>5</v>
      </c>
      <c r="B80" s="46" t="s">
        <v>77</v>
      </c>
      <c r="C80" s="58"/>
      <c r="D80" s="8">
        <v>0</v>
      </c>
    </row>
    <row r="81" spans="1:4" x14ac:dyDescent="0.2">
      <c r="A81" s="59" t="s">
        <v>53</v>
      </c>
      <c r="B81" s="10"/>
      <c r="C81" s="11"/>
      <c r="D81" s="12">
        <f>SUM(D76:D80)</f>
        <v>7929.2305120666661</v>
      </c>
    </row>
    <row r="82" spans="1:4" x14ac:dyDescent="0.2">
      <c r="A82" s="4">
        <v>6</v>
      </c>
      <c r="B82" s="46" t="s">
        <v>78</v>
      </c>
      <c r="C82" s="58"/>
      <c r="D82" s="8">
        <f>D72</f>
        <v>2063.4167780991829</v>
      </c>
    </row>
    <row r="83" spans="1:4" x14ac:dyDescent="0.2">
      <c r="A83" s="198" t="s">
        <v>54</v>
      </c>
      <c r="B83" s="203"/>
      <c r="C83" s="199"/>
      <c r="D83" s="60">
        <f>SUM(D81:D82)</f>
        <v>9992.647290165849</v>
      </c>
    </row>
    <row r="84" spans="1:4" x14ac:dyDescent="0.2">
      <c r="C84" s="133" t="s">
        <v>122</v>
      </c>
      <c r="D84" s="134">
        <f>ROUNDUP(D83/D76,2)</f>
        <v>2.1999999999999997</v>
      </c>
    </row>
    <row r="85" spans="1:4" x14ac:dyDescent="0.2"/>
    <row r="86" spans="1:4" hidden="1" x14ac:dyDescent="0.2">
      <c r="D86" s="136"/>
    </row>
  </sheetData>
  <mergeCells count="22">
    <mergeCell ref="A33:A35"/>
    <mergeCell ref="A1:D1"/>
    <mergeCell ref="A3:D3"/>
    <mergeCell ref="A4:D4"/>
    <mergeCell ref="A9:D9"/>
    <mergeCell ref="A10:D10"/>
    <mergeCell ref="A14:B14"/>
    <mergeCell ref="A16:D16"/>
    <mergeCell ref="A26:B26"/>
    <mergeCell ref="A28:D28"/>
    <mergeCell ref="B29:C29"/>
    <mergeCell ref="A30:A32"/>
    <mergeCell ref="A63:D63"/>
    <mergeCell ref="A72:B72"/>
    <mergeCell ref="A74:D74"/>
    <mergeCell ref="A83:C83"/>
    <mergeCell ref="A43:B43"/>
    <mergeCell ref="A45:D45"/>
    <mergeCell ref="A53:B53"/>
    <mergeCell ref="A55:D55"/>
    <mergeCell ref="A57:B57"/>
    <mergeCell ref="A59:D59"/>
  </mergeCells>
  <conditionalFormatting sqref="B69">
    <cfRule type="expression" dxfId="17" priority="1">
      <formula>$D$81=0</formula>
    </cfRule>
  </conditionalFormatting>
  <pageMargins left="0.511811024" right="0.511811024" top="0.78740157499999996" bottom="0.78740157499999996" header="0.31496062000000002" footer="0.3149606200000000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0E0F8A-BD0D-4821-9C98-D3D22C72FE0C}">
  <sheetPr codeName="Planilha21"/>
  <dimension ref="A1:D86"/>
  <sheetViews>
    <sheetView zoomScaleNormal="100" workbookViewId="0">
      <selection activeCell="C71" sqref="C71"/>
    </sheetView>
  </sheetViews>
  <sheetFormatPr defaultColWidth="0" defaultRowHeight="12" zeroHeight="1" x14ac:dyDescent="0.2"/>
  <cols>
    <col min="1" max="1" width="5.85546875" style="132" customWidth="1"/>
    <col min="2" max="2" width="83.28515625" style="132" customWidth="1"/>
    <col min="3" max="3" width="12.42578125" style="132" customWidth="1"/>
    <col min="4" max="4" width="15.42578125" style="132" customWidth="1"/>
    <col min="5" max="5" width="9.140625" style="132" hidden="1" customWidth="1"/>
    <col min="6" max="16384" width="9.140625" style="132" hidden="1"/>
  </cols>
  <sheetData>
    <row r="1" spans="1:4" ht="12.75" thickBot="1" x14ac:dyDescent="0.25">
      <c r="A1" s="192" t="str">
        <f>PERFIS!C21</f>
        <v>Analista de redes e de comunicação de dados Pleno</v>
      </c>
      <c r="B1" s="193"/>
      <c r="C1" s="193"/>
      <c r="D1" s="194"/>
    </row>
    <row r="2" spans="1:4" x14ac:dyDescent="0.2">
      <c r="A2" s="135"/>
      <c r="B2" s="135"/>
      <c r="C2" s="135"/>
      <c r="D2" s="135"/>
    </row>
    <row r="3" spans="1:4" x14ac:dyDescent="0.2">
      <c r="A3" s="217" t="s">
        <v>33</v>
      </c>
      <c r="B3" s="218"/>
      <c r="C3" s="218"/>
      <c r="D3" s="219"/>
    </row>
    <row r="4" spans="1:4" x14ac:dyDescent="0.2">
      <c r="A4" s="204" t="s">
        <v>34</v>
      </c>
      <c r="B4" s="205"/>
      <c r="C4" s="205"/>
      <c r="D4" s="206"/>
    </row>
    <row r="5" spans="1:4" x14ac:dyDescent="0.2">
      <c r="A5" s="1">
        <v>1</v>
      </c>
      <c r="B5" s="2" t="s">
        <v>55</v>
      </c>
      <c r="C5" s="3"/>
      <c r="D5" s="1" t="s">
        <v>1</v>
      </c>
    </row>
    <row r="6" spans="1:4" x14ac:dyDescent="0.2">
      <c r="A6" s="4" t="s">
        <v>2</v>
      </c>
      <c r="B6" s="5" t="s">
        <v>56</v>
      </c>
      <c r="C6" s="6">
        <v>1</v>
      </c>
      <c r="D6" s="7">
        <f>_xlfn.XLOOKUP(A1,PERFIS!C3:C37,PERFIS!D3:D37)</f>
        <v>7597.6645423888885</v>
      </c>
    </row>
    <row r="7" spans="1:4" x14ac:dyDescent="0.2">
      <c r="A7" s="9" t="s">
        <v>35</v>
      </c>
      <c r="B7" s="10"/>
      <c r="C7" s="11"/>
      <c r="D7" s="12">
        <f>SUM(D6)</f>
        <v>7597.6645423888885</v>
      </c>
    </row>
    <row r="8" spans="1:4" x14ac:dyDescent="0.2">
      <c r="A8" s="13"/>
      <c r="B8" s="14"/>
      <c r="C8" s="15"/>
      <c r="D8" s="16"/>
    </row>
    <row r="9" spans="1:4" x14ac:dyDescent="0.2">
      <c r="A9" s="204" t="s">
        <v>36</v>
      </c>
      <c r="B9" s="205"/>
      <c r="C9" s="205"/>
      <c r="D9" s="206"/>
    </row>
    <row r="10" spans="1:4" x14ac:dyDescent="0.2">
      <c r="A10" s="220" t="s">
        <v>125</v>
      </c>
      <c r="B10" s="221"/>
      <c r="C10" s="221"/>
      <c r="D10" s="222"/>
    </row>
    <row r="11" spans="1:4" x14ac:dyDescent="0.2">
      <c r="A11" s="17" t="s">
        <v>9</v>
      </c>
      <c r="B11" s="2" t="s">
        <v>55</v>
      </c>
      <c r="C11" s="18" t="s">
        <v>0</v>
      </c>
      <c r="D11" s="17" t="s">
        <v>1</v>
      </c>
    </row>
    <row r="12" spans="1:4" x14ac:dyDescent="0.2">
      <c r="A12" s="19" t="s">
        <v>2</v>
      </c>
      <c r="B12" s="20" t="s">
        <v>57</v>
      </c>
      <c r="C12" s="21">
        <f>COMPOSICAO!D3</f>
        <v>8.3333333333333329E-2</v>
      </c>
      <c r="D12" s="22">
        <f>C12*$D$7</f>
        <v>633.13871186574067</v>
      </c>
    </row>
    <row r="13" spans="1:4" x14ac:dyDescent="0.2">
      <c r="A13" s="19" t="s">
        <v>3</v>
      </c>
      <c r="B13" s="20" t="s">
        <v>120</v>
      </c>
      <c r="C13" s="21">
        <f>COMPOSICAO!D4</f>
        <v>7.7777777777777779E-2</v>
      </c>
      <c r="D13" s="22">
        <f>C13*$D$7</f>
        <v>590.92946440802473</v>
      </c>
    </row>
    <row r="14" spans="1:4" x14ac:dyDescent="0.2">
      <c r="A14" s="198" t="s">
        <v>126</v>
      </c>
      <c r="B14" s="199"/>
      <c r="C14" s="23">
        <f>SUM(C12:C13)</f>
        <v>0.16111111111111109</v>
      </c>
      <c r="D14" s="12">
        <f>SUM(D12:D13)</f>
        <v>1224.0681762737654</v>
      </c>
    </row>
    <row r="15" spans="1:4" x14ac:dyDescent="0.2">
      <c r="A15" s="13"/>
      <c r="B15" s="14"/>
      <c r="C15" s="24"/>
      <c r="D15" s="16"/>
    </row>
    <row r="16" spans="1:4" x14ac:dyDescent="0.2">
      <c r="A16" s="211" t="s">
        <v>38</v>
      </c>
      <c r="B16" s="212"/>
      <c r="C16" s="212"/>
      <c r="D16" s="213"/>
    </row>
    <row r="17" spans="1:4" x14ac:dyDescent="0.2">
      <c r="A17" s="17" t="s">
        <v>10</v>
      </c>
      <c r="B17" s="2" t="s">
        <v>55</v>
      </c>
      <c r="C17" s="25" t="s">
        <v>0</v>
      </c>
      <c r="D17" s="17" t="s">
        <v>1</v>
      </c>
    </row>
    <row r="18" spans="1:4" x14ac:dyDescent="0.2">
      <c r="A18" s="19" t="s">
        <v>2</v>
      </c>
      <c r="B18" s="61" t="s">
        <v>58</v>
      </c>
      <c r="C18" s="21">
        <f>COMPOSICAO!D9</f>
        <v>0.1</v>
      </c>
      <c r="D18" s="22">
        <f>C18*($D$7+$D$13)</f>
        <v>818.85940067969136</v>
      </c>
    </row>
    <row r="19" spans="1:4" x14ac:dyDescent="0.2">
      <c r="A19" s="19" t="s">
        <v>3</v>
      </c>
      <c r="B19" s="62" t="s">
        <v>11</v>
      </c>
      <c r="C19" s="21">
        <f>COMPOSICAO!D10</f>
        <v>2.5000000000000001E-2</v>
      </c>
      <c r="D19" s="22">
        <f t="shared" ref="D19:D24" si="0">C19*($D$7+$D$14)</f>
        <v>220.54331796656635</v>
      </c>
    </row>
    <row r="20" spans="1:4" x14ac:dyDescent="0.2">
      <c r="A20" s="19" t="s">
        <v>4</v>
      </c>
      <c r="B20" s="62" t="s">
        <v>12</v>
      </c>
      <c r="C20" s="21">
        <f>COMPOSICAO!D11</f>
        <v>0.03</v>
      </c>
      <c r="D20" s="22">
        <f t="shared" si="0"/>
        <v>264.65198155987957</v>
      </c>
    </row>
    <row r="21" spans="1:4" x14ac:dyDescent="0.2">
      <c r="A21" s="19" t="s">
        <v>5</v>
      </c>
      <c r="B21" s="62" t="s">
        <v>13</v>
      </c>
      <c r="C21" s="21">
        <f>COMPOSICAO!D12</f>
        <v>1.4999999999999999E-2</v>
      </c>
      <c r="D21" s="22">
        <f t="shared" si="0"/>
        <v>132.32599077993979</v>
      </c>
    </row>
    <row r="22" spans="1:4" x14ac:dyDescent="0.2">
      <c r="A22" s="19" t="s">
        <v>6</v>
      </c>
      <c r="B22" s="62" t="s">
        <v>14</v>
      </c>
      <c r="C22" s="21">
        <f>COMPOSICAO!D13</f>
        <v>0.01</v>
      </c>
      <c r="D22" s="22">
        <f t="shared" si="0"/>
        <v>88.217327186626534</v>
      </c>
    </row>
    <row r="23" spans="1:4" x14ac:dyDescent="0.2">
      <c r="A23" s="19" t="s">
        <v>7</v>
      </c>
      <c r="B23" s="20" t="s">
        <v>15</v>
      </c>
      <c r="C23" s="21">
        <f>COMPOSICAO!D14</f>
        <v>6.0000000000000001E-3</v>
      </c>
      <c r="D23" s="22">
        <f t="shared" si="0"/>
        <v>52.930396311975919</v>
      </c>
    </row>
    <row r="24" spans="1:4" x14ac:dyDescent="0.2">
      <c r="A24" s="19" t="s">
        <v>8</v>
      </c>
      <c r="B24" s="62" t="s">
        <v>16</v>
      </c>
      <c r="C24" s="21">
        <f>COMPOSICAO!D15</f>
        <v>2E-3</v>
      </c>
      <c r="D24" s="22">
        <f t="shared" si="0"/>
        <v>17.643465437325307</v>
      </c>
    </row>
    <row r="25" spans="1:4" x14ac:dyDescent="0.2">
      <c r="A25" s="19" t="s">
        <v>17</v>
      </c>
      <c r="B25" s="61" t="s">
        <v>18</v>
      </c>
      <c r="C25" s="21">
        <f>COMPOSICAO!D16</f>
        <v>0.08</v>
      </c>
      <c r="D25" s="22">
        <f>C25*($D$7+$D$14)</f>
        <v>705.73861749301227</v>
      </c>
    </row>
    <row r="26" spans="1:4" x14ac:dyDescent="0.2">
      <c r="A26" s="209" t="s">
        <v>39</v>
      </c>
      <c r="B26" s="210"/>
      <c r="C26" s="27">
        <f>SUM(C18:C25)</f>
        <v>0.26800000000000002</v>
      </c>
      <c r="D26" s="28">
        <f>SUM(D18:D25)</f>
        <v>2300.9104974150168</v>
      </c>
    </row>
    <row r="27" spans="1:4" x14ac:dyDescent="0.2">
      <c r="A27" s="13"/>
      <c r="B27" s="14"/>
      <c r="C27" s="29"/>
      <c r="D27" s="16"/>
    </row>
    <row r="28" spans="1:4" x14ac:dyDescent="0.2">
      <c r="A28" s="211" t="s">
        <v>40</v>
      </c>
      <c r="B28" s="212"/>
      <c r="C28" s="212"/>
      <c r="D28" s="213"/>
    </row>
    <row r="29" spans="1:4" x14ac:dyDescent="0.2">
      <c r="A29" s="17" t="s">
        <v>19</v>
      </c>
      <c r="B29" s="211" t="s">
        <v>55</v>
      </c>
      <c r="C29" s="213"/>
      <c r="D29" s="17" t="s">
        <v>1</v>
      </c>
    </row>
    <row r="30" spans="1:4" x14ac:dyDescent="0.2">
      <c r="A30" s="195" t="s">
        <v>2</v>
      </c>
      <c r="B30" s="30" t="s">
        <v>59</v>
      </c>
      <c r="C30" s="31"/>
      <c r="D30" s="7">
        <f>COMPOSICAO!D20*2*22</f>
        <v>242</v>
      </c>
    </row>
    <row r="31" spans="1:4" x14ac:dyDescent="0.2">
      <c r="A31" s="196"/>
      <c r="B31" s="30" t="s">
        <v>20</v>
      </c>
      <c r="C31" s="31"/>
      <c r="D31" s="7">
        <f>D6*COMPOSICAO!D21</f>
        <v>455.85987254333332</v>
      </c>
    </row>
    <row r="32" spans="1:4" x14ac:dyDescent="0.2">
      <c r="A32" s="197"/>
      <c r="B32" s="106" t="s">
        <v>21</v>
      </c>
      <c r="C32" s="107"/>
      <c r="D32" s="39">
        <f>IF(D30-D31&gt;0,D30-D31,0)</f>
        <v>0</v>
      </c>
    </row>
    <row r="33" spans="1:4" x14ac:dyDescent="0.2">
      <c r="A33" s="195" t="s">
        <v>3</v>
      </c>
      <c r="B33" s="30" t="s">
        <v>60</v>
      </c>
      <c r="D33" s="7">
        <f>COMPOSICAO!D23*22</f>
        <v>858</v>
      </c>
    </row>
    <row r="34" spans="1:4" x14ac:dyDescent="0.2">
      <c r="A34" s="196"/>
      <c r="B34" s="30" t="s">
        <v>116</v>
      </c>
      <c r="C34" s="129" cm="1">
        <f t="array" ref="C34">_xlfn.IFS(D6&lt;2407,COMPOSICAO!D25,D6&lt;4073.39,COMPOSICAO!D26,D6&lt;5924.92,COMPOSICAO!D27,D6&lt;7406.17,COMPOSICAO!D28,D6&lt;9072.58,COMPOSICAO!D29,D6&gt;9072.59,COMPOSICAO!D30)</f>
        <v>0.1125</v>
      </c>
      <c r="D34" s="7">
        <f>D33*C34</f>
        <v>96.525000000000006</v>
      </c>
    </row>
    <row r="35" spans="1:4" x14ac:dyDescent="0.2">
      <c r="A35" s="197"/>
      <c r="B35" s="106" t="s">
        <v>117</v>
      </c>
      <c r="C35" s="108"/>
      <c r="D35" s="39">
        <f>D33-D34</f>
        <v>761.47500000000002</v>
      </c>
    </row>
    <row r="36" spans="1:4" x14ac:dyDescent="0.2">
      <c r="A36" s="4" t="s">
        <v>4</v>
      </c>
      <c r="B36" s="30" t="s">
        <v>102</v>
      </c>
      <c r="C36" s="31"/>
      <c r="D36" s="165">
        <f>COMPOSICAO!D31</f>
        <v>184.85</v>
      </c>
    </row>
    <row r="37" spans="1:4" x14ac:dyDescent="0.2">
      <c r="A37" s="9" t="s">
        <v>41</v>
      </c>
      <c r="B37" s="10"/>
      <c r="C37" s="11"/>
      <c r="D37" s="12">
        <f>SUM(D32,D35,D36)</f>
        <v>946.32500000000005</v>
      </c>
    </row>
    <row r="38" spans="1:4" x14ac:dyDescent="0.2">
      <c r="A38" s="13"/>
      <c r="B38" s="14"/>
      <c r="C38" s="15"/>
      <c r="D38" s="16"/>
    </row>
    <row r="39" spans="1:4" x14ac:dyDescent="0.2">
      <c r="A39" s="17">
        <v>2</v>
      </c>
      <c r="B39" s="32" t="s">
        <v>61</v>
      </c>
      <c r="C39" s="33"/>
      <c r="D39" s="17" t="s">
        <v>1</v>
      </c>
    </row>
    <row r="40" spans="1:4" x14ac:dyDescent="0.2">
      <c r="A40" s="4" t="s">
        <v>9</v>
      </c>
      <c r="B40" s="30" t="s">
        <v>62</v>
      </c>
      <c r="C40" s="34"/>
      <c r="D40" s="8">
        <f>D14</f>
        <v>1224.0681762737654</v>
      </c>
    </row>
    <row r="41" spans="1:4" x14ac:dyDescent="0.2">
      <c r="A41" s="4" t="s">
        <v>10</v>
      </c>
      <c r="B41" s="30" t="s">
        <v>63</v>
      </c>
      <c r="C41" s="34"/>
      <c r="D41" s="8">
        <f>D26</f>
        <v>2300.9104974150168</v>
      </c>
    </row>
    <row r="42" spans="1:4" x14ac:dyDescent="0.2">
      <c r="A42" s="4" t="s">
        <v>19</v>
      </c>
      <c r="B42" s="30" t="s">
        <v>64</v>
      </c>
      <c r="C42" s="34"/>
      <c r="D42" s="8">
        <f>D37</f>
        <v>946.32500000000005</v>
      </c>
    </row>
    <row r="43" spans="1:4" x14ac:dyDescent="0.2">
      <c r="A43" s="198" t="s">
        <v>42</v>
      </c>
      <c r="B43" s="203"/>
      <c r="C43" s="35"/>
      <c r="D43" s="12">
        <f>SUM(D40:D42)</f>
        <v>4471.3036736887825</v>
      </c>
    </row>
    <row r="44" spans="1:4" x14ac:dyDescent="0.2">
      <c r="A44" s="13"/>
      <c r="B44" s="14"/>
      <c r="C44" s="15"/>
      <c r="D44" s="16"/>
    </row>
    <row r="45" spans="1:4" x14ac:dyDescent="0.2">
      <c r="A45" s="204" t="s">
        <v>43</v>
      </c>
      <c r="B45" s="205"/>
      <c r="C45" s="205"/>
      <c r="D45" s="206"/>
    </row>
    <row r="46" spans="1:4" x14ac:dyDescent="0.2">
      <c r="A46" s="17">
        <v>3</v>
      </c>
      <c r="B46" s="2" t="s">
        <v>55</v>
      </c>
      <c r="C46" s="36" t="s">
        <v>0</v>
      </c>
      <c r="D46" s="17" t="s">
        <v>1</v>
      </c>
    </row>
    <row r="47" spans="1:4" x14ac:dyDescent="0.2">
      <c r="A47" s="4" t="s">
        <v>2</v>
      </c>
      <c r="B47" s="30" t="s">
        <v>22</v>
      </c>
      <c r="C47" s="37">
        <f>COMPOSICAO!D34</f>
        <v>4.1666666666666666E-3</v>
      </c>
      <c r="D47" s="22">
        <f>C47*$D$7</f>
        <v>31.656935593287034</v>
      </c>
    </row>
    <row r="48" spans="1:4" x14ac:dyDescent="0.2">
      <c r="A48" s="4" t="s">
        <v>3</v>
      </c>
      <c r="B48" s="30" t="s">
        <v>65</v>
      </c>
      <c r="C48" s="37">
        <f>COMPOSICAO!D35</f>
        <v>3.3333333333333332E-4</v>
      </c>
      <c r="D48" s="22">
        <f>C48*$D$7</f>
        <v>2.5325548474629627</v>
      </c>
    </row>
    <row r="49" spans="1:4" x14ac:dyDescent="0.2">
      <c r="A49" s="19" t="s">
        <v>4</v>
      </c>
      <c r="B49" s="20" t="s">
        <v>66</v>
      </c>
      <c r="C49" s="37">
        <f>COMPOSICAO!D36</f>
        <v>3.4399999999999993E-2</v>
      </c>
      <c r="D49" s="22">
        <f t="shared" ref="D49:D52" si="1">C49*$D$7</f>
        <v>261.35966025817771</v>
      </c>
    </row>
    <row r="50" spans="1:4" x14ac:dyDescent="0.2">
      <c r="A50" s="4" t="s">
        <v>5</v>
      </c>
      <c r="B50" s="30" t="s">
        <v>67</v>
      </c>
      <c r="C50" s="37">
        <f>COMPOSICAO!D37</f>
        <v>1.2444444444444444E-2</v>
      </c>
      <c r="D50" s="22">
        <f t="shared" si="1"/>
        <v>94.548714305283937</v>
      </c>
    </row>
    <row r="51" spans="1:4" x14ac:dyDescent="0.2">
      <c r="A51" s="4" t="s">
        <v>6</v>
      </c>
      <c r="B51" s="30" t="s">
        <v>68</v>
      </c>
      <c r="C51" s="37">
        <f>COMPOSICAO!D38</f>
        <v>4.5631999999999999E-3</v>
      </c>
      <c r="D51" s="22">
        <f t="shared" si="1"/>
        <v>34.669662839828973</v>
      </c>
    </row>
    <row r="52" spans="1:4" x14ac:dyDescent="0.2">
      <c r="A52" s="4" t="s">
        <v>7</v>
      </c>
      <c r="B52" s="30" t="s">
        <v>69</v>
      </c>
      <c r="C52" s="37">
        <f>COMPOSICAO!D39</f>
        <v>3.9680000000000005E-4</v>
      </c>
      <c r="D52" s="22">
        <f t="shared" si="1"/>
        <v>3.0147532904199115</v>
      </c>
    </row>
    <row r="53" spans="1:4" x14ac:dyDescent="0.2">
      <c r="A53" s="207" t="s">
        <v>44</v>
      </c>
      <c r="B53" s="208"/>
      <c r="C53" s="38">
        <f>SUM(C47:C52)</f>
        <v>5.6304444444444435E-2</v>
      </c>
      <c r="D53" s="39">
        <f>SUM(D47:D52)</f>
        <v>427.78228113446045</v>
      </c>
    </row>
    <row r="54" spans="1:4" x14ac:dyDescent="0.2">
      <c r="A54" s="13"/>
      <c r="B54" s="14"/>
      <c r="C54" s="40"/>
      <c r="D54" s="16"/>
    </row>
    <row r="55" spans="1:4" x14ac:dyDescent="0.2">
      <c r="A55" s="204" t="s">
        <v>45</v>
      </c>
      <c r="B55" s="205"/>
      <c r="C55" s="205"/>
      <c r="D55" s="206"/>
    </row>
    <row r="56" spans="1:4" x14ac:dyDescent="0.2">
      <c r="A56" s="17">
        <v>4</v>
      </c>
      <c r="B56" s="2" t="s">
        <v>55</v>
      </c>
      <c r="C56" s="36" t="s">
        <v>0</v>
      </c>
      <c r="D56" s="17" t="s">
        <v>1</v>
      </c>
    </row>
    <row r="57" spans="1:4" x14ac:dyDescent="0.2">
      <c r="A57" s="207" t="s">
        <v>46</v>
      </c>
      <c r="B57" s="208"/>
      <c r="C57" s="41">
        <v>0</v>
      </c>
      <c r="D57" s="42">
        <v>0</v>
      </c>
    </row>
    <row r="58" spans="1:4" x14ac:dyDescent="0.2">
      <c r="A58" s="13"/>
      <c r="B58" s="14"/>
      <c r="C58" s="24"/>
      <c r="D58" s="16"/>
    </row>
    <row r="59" spans="1:4" x14ac:dyDescent="0.2">
      <c r="A59" s="204" t="s">
        <v>47</v>
      </c>
      <c r="B59" s="205"/>
      <c r="C59" s="205"/>
      <c r="D59" s="206"/>
    </row>
    <row r="60" spans="1:4" x14ac:dyDescent="0.2">
      <c r="A60" s="17">
        <v>5</v>
      </c>
      <c r="B60" s="43" t="s">
        <v>55</v>
      </c>
      <c r="C60" s="44"/>
      <c r="D60" s="45" t="s">
        <v>1</v>
      </c>
    </row>
    <row r="61" spans="1:4" x14ac:dyDescent="0.2">
      <c r="A61" s="9" t="s">
        <v>48</v>
      </c>
      <c r="B61" s="10"/>
      <c r="C61" s="47"/>
      <c r="D61" s="48">
        <v>0</v>
      </c>
    </row>
    <row r="62" spans="1:4" x14ac:dyDescent="0.2">
      <c r="A62" s="13"/>
      <c r="B62" s="14"/>
      <c r="C62" s="49"/>
      <c r="D62" s="16"/>
    </row>
    <row r="63" spans="1:4" x14ac:dyDescent="0.2">
      <c r="A63" s="204" t="s">
        <v>49</v>
      </c>
      <c r="B63" s="205"/>
      <c r="C63" s="205"/>
      <c r="D63" s="206"/>
    </row>
    <row r="64" spans="1:4" x14ac:dyDescent="0.2">
      <c r="A64" s="17">
        <v>6</v>
      </c>
      <c r="B64" s="2" t="s">
        <v>55</v>
      </c>
      <c r="C64" s="50" t="s">
        <v>0</v>
      </c>
      <c r="D64" s="17" t="s">
        <v>1</v>
      </c>
    </row>
    <row r="65" spans="1:4" x14ac:dyDescent="0.2">
      <c r="A65" s="51" t="s">
        <v>2</v>
      </c>
      <c r="B65" s="52" t="s">
        <v>70</v>
      </c>
      <c r="C65" s="53">
        <f>COMPOSICAO!D44</f>
        <v>0.05</v>
      </c>
      <c r="D65" s="12">
        <f>C65*$D$81</f>
        <v>624.83752486060666</v>
      </c>
    </row>
    <row r="66" spans="1:4" x14ac:dyDescent="0.2">
      <c r="A66" s="51" t="s">
        <v>3</v>
      </c>
      <c r="B66" s="52" t="s">
        <v>71</v>
      </c>
      <c r="C66" s="53">
        <f>COMPOSICAO!D45</f>
        <v>0.1</v>
      </c>
      <c r="D66" s="12">
        <f>C66*($D$81+$D$65)</f>
        <v>1312.158802207274</v>
      </c>
    </row>
    <row r="67" spans="1:4" x14ac:dyDescent="0.2">
      <c r="A67" s="51" t="s">
        <v>4</v>
      </c>
      <c r="B67" s="52" t="s">
        <v>72</v>
      </c>
      <c r="C67" s="53">
        <f>COMPOSICAO!D46</f>
        <v>8.3499999999999991E-2</v>
      </c>
      <c r="D67" s="12">
        <f>((D65+D66+D81)/(1-C67))-(D65+D66+D81)</f>
        <v>1315.022214759827</v>
      </c>
    </row>
    <row r="68" spans="1:4" x14ac:dyDescent="0.2">
      <c r="A68" s="19" t="s">
        <v>23</v>
      </c>
      <c r="B68" s="54" t="s">
        <v>24</v>
      </c>
      <c r="C68" s="37">
        <f>COMPOSICAO!D47</f>
        <v>6.4999999999999997E-3</v>
      </c>
      <c r="D68" s="12">
        <f>C68*$D$83</f>
        <v>102.36699875375896</v>
      </c>
    </row>
    <row r="69" spans="1:4" x14ac:dyDescent="0.2">
      <c r="A69" s="19" t="s">
        <v>25</v>
      </c>
      <c r="B69" s="54" t="s">
        <v>26</v>
      </c>
      <c r="C69" s="37">
        <f>COMPOSICAO!D48</f>
        <v>0.03</v>
      </c>
      <c r="D69" s="12">
        <f t="shared" ref="D69:D71" si="2">C69*$D$83</f>
        <v>472.46307117119522</v>
      </c>
    </row>
    <row r="70" spans="1:4" x14ac:dyDescent="0.2">
      <c r="A70" s="4" t="s">
        <v>27</v>
      </c>
      <c r="B70" s="5" t="s">
        <v>28</v>
      </c>
      <c r="C70" s="37">
        <f>COMPOSICAO!D49</f>
        <v>0.02</v>
      </c>
      <c r="D70" s="12">
        <f t="shared" si="2"/>
        <v>314.97538078079685</v>
      </c>
    </row>
    <row r="71" spans="1:4" x14ac:dyDescent="0.2">
      <c r="A71" s="4" t="s">
        <v>29</v>
      </c>
      <c r="B71" s="131" t="s">
        <v>118</v>
      </c>
      <c r="C71" s="37">
        <f>COMPOSICAO!D50</f>
        <v>2.7E-2</v>
      </c>
      <c r="D71" s="12">
        <f t="shared" si="2"/>
        <v>425.21676405407572</v>
      </c>
    </row>
    <row r="72" spans="1:4" x14ac:dyDescent="0.2">
      <c r="A72" s="198" t="s">
        <v>50</v>
      </c>
      <c r="B72" s="199"/>
      <c r="C72" s="55">
        <f>SUM(C65:C67)</f>
        <v>0.23350000000000001</v>
      </c>
      <c r="D72" s="12">
        <f>SUM(D65:D67)</f>
        <v>3252.0185418277078</v>
      </c>
    </row>
    <row r="73" spans="1:4" x14ac:dyDescent="0.2">
      <c r="A73" s="13"/>
      <c r="B73" s="14"/>
      <c r="C73" s="15"/>
      <c r="D73" s="16"/>
    </row>
    <row r="74" spans="1:4" x14ac:dyDescent="0.2">
      <c r="A74" s="200" t="s">
        <v>51</v>
      </c>
      <c r="B74" s="201"/>
      <c r="C74" s="201"/>
      <c r="D74" s="202"/>
    </row>
    <row r="75" spans="1:4" x14ac:dyDescent="0.2">
      <c r="A75" s="26" t="s">
        <v>52</v>
      </c>
      <c r="B75" s="56"/>
      <c r="C75" s="57"/>
      <c r="D75" s="17" t="s">
        <v>1</v>
      </c>
    </row>
    <row r="76" spans="1:4" x14ac:dyDescent="0.2">
      <c r="A76" s="4">
        <v>1</v>
      </c>
      <c r="B76" s="46" t="s">
        <v>73</v>
      </c>
      <c r="C76" s="58"/>
      <c r="D76" s="8">
        <f>D7</f>
        <v>7597.6645423888885</v>
      </c>
    </row>
    <row r="77" spans="1:4" x14ac:dyDescent="0.2">
      <c r="A77" s="4">
        <v>2</v>
      </c>
      <c r="B77" s="46" t="s">
        <v>74</v>
      </c>
      <c r="C77" s="58"/>
      <c r="D77" s="8">
        <f>D43</f>
        <v>4471.3036736887825</v>
      </c>
    </row>
    <row r="78" spans="1:4" x14ac:dyDescent="0.2">
      <c r="A78" s="4">
        <v>3</v>
      </c>
      <c r="B78" s="46" t="s">
        <v>75</v>
      </c>
      <c r="C78" s="58"/>
      <c r="D78" s="8">
        <f>D53</f>
        <v>427.78228113446045</v>
      </c>
    </row>
    <row r="79" spans="1:4" x14ac:dyDescent="0.2">
      <c r="A79" s="4">
        <v>4</v>
      </c>
      <c r="B79" s="46" t="s">
        <v>76</v>
      </c>
      <c r="C79" s="58"/>
      <c r="D79" s="8">
        <v>0</v>
      </c>
    </row>
    <row r="80" spans="1:4" x14ac:dyDescent="0.2">
      <c r="A80" s="4">
        <v>5</v>
      </c>
      <c r="B80" s="46" t="s">
        <v>77</v>
      </c>
      <c r="C80" s="58"/>
      <c r="D80" s="8">
        <v>0</v>
      </c>
    </row>
    <row r="81" spans="1:4" x14ac:dyDescent="0.2">
      <c r="A81" s="59" t="s">
        <v>53</v>
      </c>
      <c r="B81" s="10"/>
      <c r="C81" s="11"/>
      <c r="D81" s="12">
        <f>SUM(D76:D80)</f>
        <v>12496.750497212133</v>
      </c>
    </row>
    <row r="82" spans="1:4" x14ac:dyDescent="0.2">
      <c r="A82" s="4">
        <v>6</v>
      </c>
      <c r="B82" s="46" t="s">
        <v>78</v>
      </c>
      <c r="C82" s="58"/>
      <c r="D82" s="8">
        <f>D72</f>
        <v>3252.0185418277078</v>
      </c>
    </row>
    <row r="83" spans="1:4" x14ac:dyDescent="0.2">
      <c r="A83" s="198" t="s">
        <v>54</v>
      </c>
      <c r="B83" s="203"/>
      <c r="C83" s="199"/>
      <c r="D83" s="60">
        <f>SUM(D81:D82)</f>
        <v>15748.769039039842</v>
      </c>
    </row>
    <row r="84" spans="1:4" x14ac:dyDescent="0.2">
      <c r="C84" s="133" t="s">
        <v>122</v>
      </c>
      <c r="D84" s="134">
        <f>ROUNDUP(D83/D76,2)</f>
        <v>2.0799999999999996</v>
      </c>
    </row>
    <row r="85" spans="1:4" x14ac:dyDescent="0.2"/>
    <row r="86" spans="1:4" hidden="1" x14ac:dyDescent="0.2">
      <c r="D86" s="136"/>
    </row>
  </sheetData>
  <mergeCells count="22">
    <mergeCell ref="A33:A35"/>
    <mergeCell ref="A1:D1"/>
    <mergeCell ref="A3:D3"/>
    <mergeCell ref="A4:D4"/>
    <mergeCell ref="A9:D9"/>
    <mergeCell ref="A10:D10"/>
    <mergeCell ref="A14:B14"/>
    <mergeCell ref="A16:D16"/>
    <mergeCell ref="A26:B26"/>
    <mergeCell ref="A28:D28"/>
    <mergeCell ref="B29:C29"/>
    <mergeCell ref="A30:A32"/>
    <mergeCell ref="A63:D63"/>
    <mergeCell ref="A72:B72"/>
    <mergeCell ref="A74:D74"/>
    <mergeCell ref="A83:C83"/>
    <mergeCell ref="A43:B43"/>
    <mergeCell ref="A45:D45"/>
    <mergeCell ref="A53:B53"/>
    <mergeCell ref="A55:D55"/>
    <mergeCell ref="A57:B57"/>
    <mergeCell ref="A59:D59"/>
  </mergeCells>
  <conditionalFormatting sqref="B69">
    <cfRule type="expression" dxfId="16" priority="1">
      <formula>$D$81=0</formula>
    </cfRule>
  </conditionalFormatting>
  <pageMargins left="0.511811024" right="0.511811024" top="0.78740157499999996" bottom="0.78740157499999996" header="0.31496062000000002" footer="0.3149606200000000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94CDEB-6E16-44DD-9CFD-43A51CA498A0}">
  <sheetPr codeName="Planilha22"/>
  <dimension ref="A1:D86"/>
  <sheetViews>
    <sheetView zoomScaleNormal="100" workbookViewId="0">
      <selection activeCell="C71" sqref="C71"/>
    </sheetView>
  </sheetViews>
  <sheetFormatPr defaultColWidth="0" defaultRowHeight="12" zeroHeight="1" x14ac:dyDescent="0.2"/>
  <cols>
    <col min="1" max="1" width="5.85546875" style="132" customWidth="1"/>
    <col min="2" max="2" width="83.28515625" style="132" customWidth="1"/>
    <col min="3" max="3" width="12.42578125" style="132" customWidth="1"/>
    <col min="4" max="4" width="15.42578125" style="132" customWidth="1"/>
    <col min="5" max="5" width="9.140625" style="132" hidden="1" customWidth="1"/>
    <col min="6" max="16384" width="9.140625" style="132" hidden="1"/>
  </cols>
  <sheetData>
    <row r="1" spans="1:4" ht="12.75" thickBot="1" x14ac:dyDescent="0.25">
      <c r="A1" s="192" t="str">
        <f>PERFIS!C22</f>
        <v>Analista de redes e de comunicação de dados Sênior</v>
      </c>
      <c r="B1" s="193"/>
      <c r="C1" s="193"/>
      <c r="D1" s="194"/>
    </row>
    <row r="2" spans="1:4" x14ac:dyDescent="0.2">
      <c r="A2" s="135"/>
      <c r="B2" s="135"/>
      <c r="C2" s="135"/>
      <c r="D2" s="135"/>
    </row>
    <row r="3" spans="1:4" x14ac:dyDescent="0.2">
      <c r="A3" s="217" t="s">
        <v>33</v>
      </c>
      <c r="B3" s="218"/>
      <c r="C3" s="218"/>
      <c r="D3" s="219"/>
    </row>
    <row r="4" spans="1:4" x14ac:dyDescent="0.2">
      <c r="A4" s="204" t="s">
        <v>34</v>
      </c>
      <c r="B4" s="205"/>
      <c r="C4" s="205"/>
      <c r="D4" s="206"/>
    </row>
    <row r="5" spans="1:4" x14ac:dyDescent="0.2">
      <c r="A5" s="1">
        <v>1</v>
      </c>
      <c r="B5" s="2" t="s">
        <v>55</v>
      </c>
      <c r="C5" s="3"/>
      <c r="D5" s="1" t="s">
        <v>1</v>
      </c>
    </row>
    <row r="6" spans="1:4" x14ac:dyDescent="0.2">
      <c r="A6" s="4" t="s">
        <v>2</v>
      </c>
      <c r="B6" s="5" t="s">
        <v>56</v>
      </c>
      <c r="C6" s="6">
        <v>1</v>
      </c>
      <c r="D6" s="7">
        <f>_xlfn.XLOOKUP(A1,PERFIS!C3:C37,PERFIS!D3:D37)</f>
        <v>10750</v>
      </c>
    </row>
    <row r="7" spans="1:4" x14ac:dyDescent="0.2">
      <c r="A7" s="9" t="s">
        <v>35</v>
      </c>
      <c r="B7" s="10"/>
      <c r="C7" s="11"/>
      <c r="D7" s="12">
        <f>SUM(D6)</f>
        <v>10750</v>
      </c>
    </row>
    <row r="8" spans="1:4" x14ac:dyDescent="0.2">
      <c r="A8" s="13"/>
      <c r="B8" s="14"/>
      <c r="C8" s="15"/>
      <c r="D8" s="16"/>
    </row>
    <row r="9" spans="1:4" x14ac:dyDescent="0.2">
      <c r="A9" s="204" t="s">
        <v>36</v>
      </c>
      <c r="B9" s="205"/>
      <c r="C9" s="205"/>
      <c r="D9" s="206"/>
    </row>
    <row r="10" spans="1:4" x14ac:dyDescent="0.2">
      <c r="A10" s="220" t="s">
        <v>125</v>
      </c>
      <c r="B10" s="221"/>
      <c r="C10" s="221"/>
      <c r="D10" s="222"/>
    </row>
    <row r="11" spans="1:4" x14ac:dyDescent="0.2">
      <c r="A11" s="17" t="s">
        <v>9</v>
      </c>
      <c r="B11" s="2" t="s">
        <v>55</v>
      </c>
      <c r="C11" s="18" t="s">
        <v>0</v>
      </c>
      <c r="D11" s="17" t="s">
        <v>1</v>
      </c>
    </row>
    <row r="12" spans="1:4" x14ac:dyDescent="0.2">
      <c r="A12" s="19" t="s">
        <v>2</v>
      </c>
      <c r="B12" s="20" t="s">
        <v>57</v>
      </c>
      <c r="C12" s="21">
        <f>COMPOSICAO!D3</f>
        <v>8.3333333333333329E-2</v>
      </c>
      <c r="D12" s="22">
        <f>C12*$D$7</f>
        <v>895.83333333333326</v>
      </c>
    </row>
    <row r="13" spans="1:4" x14ac:dyDescent="0.2">
      <c r="A13" s="19" t="s">
        <v>3</v>
      </c>
      <c r="B13" s="20" t="s">
        <v>120</v>
      </c>
      <c r="C13" s="21">
        <f>COMPOSICAO!D4</f>
        <v>7.7777777777777779E-2</v>
      </c>
      <c r="D13" s="22">
        <f>C13*$D$7</f>
        <v>836.11111111111109</v>
      </c>
    </row>
    <row r="14" spans="1:4" x14ac:dyDescent="0.2">
      <c r="A14" s="198" t="s">
        <v>126</v>
      </c>
      <c r="B14" s="199"/>
      <c r="C14" s="23">
        <f>SUM(C12:C13)</f>
        <v>0.16111111111111109</v>
      </c>
      <c r="D14" s="12">
        <f>SUM(D12:D13)</f>
        <v>1731.9444444444443</v>
      </c>
    </row>
    <row r="15" spans="1:4" x14ac:dyDescent="0.2">
      <c r="A15" s="13"/>
      <c r="B15" s="14"/>
      <c r="C15" s="24"/>
      <c r="D15" s="16"/>
    </row>
    <row r="16" spans="1:4" x14ac:dyDescent="0.2">
      <c r="A16" s="211" t="s">
        <v>38</v>
      </c>
      <c r="B16" s="212"/>
      <c r="C16" s="212"/>
      <c r="D16" s="213"/>
    </row>
    <row r="17" spans="1:4" x14ac:dyDescent="0.2">
      <c r="A17" s="17" t="s">
        <v>10</v>
      </c>
      <c r="B17" s="2" t="s">
        <v>55</v>
      </c>
      <c r="C17" s="25" t="s">
        <v>0</v>
      </c>
      <c r="D17" s="17" t="s">
        <v>1</v>
      </c>
    </row>
    <row r="18" spans="1:4" x14ac:dyDescent="0.2">
      <c r="A18" s="19" t="s">
        <v>2</v>
      </c>
      <c r="B18" s="61" t="s">
        <v>58</v>
      </c>
      <c r="C18" s="21">
        <f>COMPOSICAO!D9</f>
        <v>0.1</v>
      </c>
      <c r="D18" s="22">
        <f>C18*($D$7+$D$13)</f>
        <v>1158.6111111111111</v>
      </c>
    </row>
    <row r="19" spans="1:4" x14ac:dyDescent="0.2">
      <c r="A19" s="19" t="s">
        <v>3</v>
      </c>
      <c r="B19" s="62" t="s">
        <v>11</v>
      </c>
      <c r="C19" s="21">
        <f>COMPOSICAO!D10</f>
        <v>2.5000000000000001E-2</v>
      </c>
      <c r="D19" s="22">
        <f t="shared" ref="D19:D24" si="0">C19*($D$7+$D$14)</f>
        <v>312.04861111111114</v>
      </c>
    </row>
    <row r="20" spans="1:4" x14ac:dyDescent="0.2">
      <c r="A20" s="19" t="s">
        <v>4</v>
      </c>
      <c r="B20" s="62" t="s">
        <v>12</v>
      </c>
      <c r="C20" s="21">
        <f>COMPOSICAO!D11</f>
        <v>0.03</v>
      </c>
      <c r="D20" s="22">
        <f t="shared" si="0"/>
        <v>374.45833333333337</v>
      </c>
    </row>
    <row r="21" spans="1:4" x14ac:dyDescent="0.2">
      <c r="A21" s="19" t="s">
        <v>5</v>
      </c>
      <c r="B21" s="62" t="s">
        <v>13</v>
      </c>
      <c r="C21" s="21">
        <f>COMPOSICAO!D12</f>
        <v>1.4999999999999999E-2</v>
      </c>
      <c r="D21" s="22">
        <f t="shared" si="0"/>
        <v>187.22916666666669</v>
      </c>
    </row>
    <row r="22" spans="1:4" x14ac:dyDescent="0.2">
      <c r="A22" s="19" t="s">
        <v>6</v>
      </c>
      <c r="B22" s="62" t="s">
        <v>14</v>
      </c>
      <c r="C22" s="21">
        <f>COMPOSICAO!D13</f>
        <v>0.01</v>
      </c>
      <c r="D22" s="22">
        <f t="shared" si="0"/>
        <v>124.81944444444446</v>
      </c>
    </row>
    <row r="23" spans="1:4" x14ac:dyDescent="0.2">
      <c r="A23" s="19" t="s">
        <v>7</v>
      </c>
      <c r="B23" s="20" t="s">
        <v>15</v>
      </c>
      <c r="C23" s="21">
        <f>COMPOSICAO!D14</f>
        <v>6.0000000000000001E-3</v>
      </c>
      <c r="D23" s="22">
        <f t="shared" si="0"/>
        <v>74.89166666666668</v>
      </c>
    </row>
    <row r="24" spans="1:4" x14ac:dyDescent="0.2">
      <c r="A24" s="19" t="s">
        <v>8</v>
      </c>
      <c r="B24" s="62" t="s">
        <v>16</v>
      </c>
      <c r="C24" s="21">
        <f>COMPOSICAO!D15</f>
        <v>2E-3</v>
      </c>
      <c r="D24" s="22">
        <f t="shared" si="0"/>
        <v>24.963888888888892</v>
      </c>
    </row>
    <row r="25" spans="1:4" x14ac:dyDescent="0.2">
      <c r="A25" s="19" t="s">
        <v>17</v>
      </c>
      <c r="B25" s="61" t="s">
        <v>18</v>
      </c>
      <c r="C25" s="21">
        <f>COMPOSICAO!D16</f>
        <v>0.08</v>
      </c>
      <c r="D25" s="22">
        <f>C25*($D$7+$D$14)</f>
        <v>998.55555555555566</v>
      </c>
    </row>
    <row r="26" spans="1:4" x14ac:dyDescent="0.2">
      <c r="A26" s="209" t="s">
        <v>39</v>
      </c>
      <c r="B26" s="210"/>
      <c r="C26" s="27">
        <f>SUM(C18:C25)</f>
        <v>0.26800000000000002</v>
      </c>
      <c r="D26" s="28">
        <f>SUM(D18:D25)</f>
        <v>3255.5777777777785</v>
      </c>
    </row>
    <row r="27" spans="1:4" x14ac:dyDescent="0.2">
      <c r="A27" s="13"/>
      <c r="B27" s="14"/>
      <c r="C27" s="29"/>
      <c r="D27" s="16"/>
    </row>
    <row r="28" spans="1:4" x14ac:dyDescent="0.2">
      <c r="A28" s="211" t="s">
        <v>40</v>
      </c>
      <c r="B28" s="212"/>
      <c r="C28" s="212"/>
      <c r="D28" s="213"/>
    </row>
    <row r="29" spans="1:4" x14ac:dyDescent="0.2">
      <c r="A29" s="17" t="s">
        <v>19</v>
      </c>
      <c r="B29" s="211" t="s">
        <v>55</v>
      </c>
      <c r="C29" s="213"/>
      <c r="D29" s="17" t="s">
        <v>1</v>
      </c>
    </row>
    <row r="30" spans="1:4" x14ac:dyDescent="0.2">
      <c r="A30" s="195" t="s">
        <v>2</v>
      </c>
      <c r="B30" s="30" t="s">
        <v>59</v>
      </c>
      <c r="C30" s="31"/>
      <c r="D30" s="7">
        <f>COMPOSICAO!D20*2*22</f>
        <v>242</v>
      </c>
    </row>
    <row r="31" spans="1:4" x14ac:dyDescent="0.2">
      <c r="A31" s="196"/>
      <c r="B31" s="30" t="s">
        <v>20</v>
      </c>
      <c r="C31" s="31"/>
      <c r="D31" s="7">
        <f>D6*COMPOSICAO!D21</f>
        <v>645</v>
      </c>
    </row>
    <row r="32" spans="1:4" x14ac:dyDescent="0.2">
      <c r="A32" s="197"/>
      <c r="B32" s="106" t="s">
        <v>21</v>
      </c>
      <c r="C32" s="107"/>
      <c r="D32" s="39">
        <f>IF(D30-D31&gt;0,D30-D31,0)</f>
        <v>0</v>
      </c>
    </row>
    <row r="33" spans="1:4" x14ac:dyDescent="0.2">
      <c r="A33" s="195" t="s">
        <v>3</v>
      </c>
      <c r="B33" s="30" t="s">
        <v>60</v>
      </c>
      <c r="D33" s="7">
        <f>COMPOSICAO!D23*22</f>
        <v>858</v>
      </c>
    </row>
    <row r="34" spans="1:4" x14ac:dyDescent="0.2">
      <c r="A34" s="196"/>
      <c r="B34" s="30" t="s">
        <v>116</v>
      </c>
      <c r="C34" s="129" cm="1">
        <f t="array" ref="C34">_xlfn.IFS(D6&lt;2407,COMPOSICAO!D25,D6&lt;4073.39,COMPOSICAO!D26,D6&lt;5924.92,COMPOSICAO!D27,D6&lt;7406.17,COMPOSICAO!D28,D6&lt;9072.58,COMPOSICAO!D29,D6&gt;9072.59,COMPOSICAO!D30)</f>
        <v>0.15</v>
      </c>
      <c r="D34" s="7">
        <f>D33*C34</f>
        <v>128.69999999999999</v>
      </c>
    </row>
    <row r="35" spans="1:4" x14ac:dyDescent="0.2">
      <c r="A35" s="197"/>
      <c r="B35" s="106" t="s">
        <v>117</v>
      </c>
      <c r="C35" s="108"/>
      <c r="D35" s="39">
        <f>D33-D34</f>
        <v>729.3</v>
      </c>
    </row>
    <row r="36" spans="1:4" x14ac:dyDescent="0.2">
      <c r="A36" s="4" t="s">
        <v>4</v>
      </c>
      <c r="B36" s="30" t="s">
        <v>102</v>
      </c>
      <c r="C36" s="31"/>
      <c r="D36" s="165">
        <f>COMPOSICAO!D31</f>
        <v>184.85</v>
      </c>
    </row>
    <row r="37" spans="1:4" x14ac:dyDescent="0.2">
      <c r="A37" s="9" t="s">
        <v>41</v>
      </c>
      <c r="B37" s="10"/>
      <c r="C37" s="11"/>
      <c r="D37" s="12">
        <f>SUM(D32,D35,D36)</f>
        <v>914.15</v>
      </c>
    </row>
    <row r="38" spans="1:4" x14ac:dyDescent="0.2">
      <c r="A38" s="13"/>
      <c r="B38" s="14"/>
      <c r="C38" s="15"/>
      <c r="D38" s="16"/>
    </row>
    <row r="39" spans="1:4" x14ac:dyDescent="0.2">
      <c r="A39" s="17">
        <v>2</v>
      </c>
      <c r="B39" s="32" t="s">
        <v>61</v>
      </c>
      <c r="C39" s="33"/>
      <c r="D39" s="17" t="s">
        <v>1</v>
      </c>
    </row>
    <row r="40" spans="1:4" x14ac:dyDescent="0.2">
      <c r="A40" s="4" t="s">
        <v>9</v>
      </c>
      <c r="B40" s="30" t="s">
        <v>62</v>
      </c>
      <c r="C40" s="34"/>
      <c r="D40" s="8">
        <f>D14</f>
        <v>1731.9444444444443</v>
      </c>
    </row>
    <row r="41" spans="1:4" x14ac:dyDescent="0.2">
      <c r="A41" s="4" t="s">
        <v>10</v>
      </c>
      <c r="B41" s="30" t="s">
        <v>63</v>
      </c>
      <c r="C41" s="34"/>
      <c r="D41" s="8">
        <f>D26</f>
        <v>3255.5777777777785</v>
      </c>
    </row>
    <row r="42" spans="1:4" x14ac:dyDescent="0.2">
      <c r="A42" s="4" t="s">
        <v>19</v>
      </c>
      <c r="B42" s="30" t="s">
        <v>64</v>
      </c>
      <c r="C42" s="34"/>
      <c r="D42" s="8">
        <f>D37</f>
        <v>914.15</v>
      </c>
    </row>
    <row r="43" spans="1:4" x14ac:dyDescent="0.2">
      <c r="A43" s="198" t="s">
        <v>42</v>
      </c>
      <c r="B43" s="203"/>
      <c r="C43" s="35"/>
      <c r="D43" s="12">
        <f>SUM(D40:D42)</f>
        <v>5901.6722222222224</v>
      </c>
    </row>
    <row r="44" spans="1:4" x14ac:dyDescent="0.2">
      <c r="A44" s="13"/>
      <c r="B44" s="14"/>
      <c r="C44" s="15"/>
      <c r="D44" s="16"/>
    </row>
    <row r="45" spans="1:4" x14ac:dyDescent="0.2">
      <c r="A45" s="204" t="s">
        <v>43</v>
      </c>
      <c r="B45" s="205"/>
      <c r="C45" s="205"/>
      <c r="D45" s="206"/>
    </row>
    <row r="46" spans="1:4" x14ac:dyDescent="0.2">
      <c r="A46" s="17">
        <v>3</v>
      </c>
      <c r="B46" s="2" t="s">
        <v>55</v>
      </c>
      <c r="C46" s="36" t="s">
        <v>0</v>
      </c>
      <c r="D46" s="17" t="s">
        <v>1</v>
      </c>
    </row>
    <row r="47" spans="1:4" x14ac:dyDescent="0.2">
      <c r="A47" s="4" t="s">
        <v>2</v>
      </c>
      <c r="B47" s="30" t="s">
        <v>22</v>
      </c>
      <c r="C47" s="37">
        <f>COMPOSICAO!D34</f>
        <v>4.1666666666666666E-3</v>
      </c>
      <c r="D47" s="22">
        <f>C47*$D$7</f>
        <v>44.791666666666664</v>
      </c>
    </row>
    <row r="48" spans="1:4" x14ac:dyDescent="0.2">
      <c r="A48" s="4" t="s">
        <v>3</v>
      </c>
      <c r="B48" s="30" t="s">
        <v>65</v>
      </c>
      <c r="C48" s="37">
        <f>COMPOSICAO!D35</f>
        <v>3.3333333333333332E-4</v>
      </c>
      <c r="D48" s="22">
        <f>C48*$D$7</f>
        <v>3.583333333333333</v>
      </c>
    </row>
    <row r="49" spans="1:4" x14ac:dyDescent="0.2">
      <c r="A49" s="19" t="s">
        <v>4</v>
      </c>
      <c r="B49" s="20" t="s">
        <v>66</v>
      </c>
      <c r="C49" s="37">
        <f>COMPOSICAO!D36</f>
        <v>3.4399999999999993E-2</v>
      </c>
      <c r="D49" s="22">
        <f t="shared" ref="D49:D52" si="1">C49*$D$7</f>
        <v>369.7999999999999</v>
      </c>
    </row>
    <row r="50" spans="1:4" x14ac:dyDescent="0.2">
      <c r="A50" s="4" t="s">
        <v>5</v>
      </c>
      <c r="B50" s="30" t="s">
        <v>67</v>
      </c>
      <c r="C50" s="37">
        <f>COMPOSICAO!D37</f>
        <v>1.2444444444444444E-2</v>
      </c>
      <c r="D50" s="22">
        <f t="shared" si="1"/>
        <v>133.77777777777777</v>
      </c>
    </row>
    <row r="51" spans="1:4" x14ac:dyDescent="0.2">
      <c r="A51" s="4" t="s">
        <v>6</v>
      </c>
      <c r="B51" s="30" t="s">
        <v>68</v>
      </c>
      <c r="C51" s="37">
        <f>COMPOSICAO!D38</f>
        <v>4.5631999999999999E-3</v>
      </c>
      <c r="D51" s="22">
        <f t="shared" si="1"/>
        <v>49.054400000000001</v>
      </c>
    </row>
    <row r="52" spans="1:4" x14ac:dyDescent="0.2">
      <c r="A52" s="4" t="s">
        <v>7</v>
      </c>
      <c r="B52" s="30" t="s">
        <v>69</v>
      </c>
      <c r="C52" s="37">
        <f>COMPOSICAO!D39</f>
        <v>3.9680000000000005E-4</v>
      </c>
      <c r="D52" s="22">
        <f t="shared" si="1"/>
        <v>4.2656000000000009</v>
      </c>
    </row>
    <row r="53" spans="1:4" x14ac:dyDescent="0.2">
      <c r="A53" s="207" t="s">
        <v>44</v>
      </c>
      <c r="B53" s="208"/>
      <c r="C53" s="38">
        <f>SUM(C47:C52)</f>
        <v>5.6304444444444435E-2</v>
      </c>
      <c r="D53" s="39">
        <f>SUM(D47:D52)</f>
        <v>605.27277777777761</v>
      </c>
    </row>
    <row r="54" spans="1:4" x14ac:dyDescent="0.2">
      <c r="A54" s="13"/>
      <c r="B54" s="14"/>
      <c r="C54" s="40"/>
      <c r="D54" s="16"/>
    </row>
    <row r="55" spans="1:4" x14ac:dyDescent="0.2">
      <c r="A55" s="204" t="s">
        <v>45</v>
      </c>
      <c r="B55" s="205"/>
      <c r="C55" s="205"/>
      <c r="D55" s="206"/>
    </row>
    <row r="56" spans="1:4" x14ac:dyDescent="0.2">
      <c r="A56" s="17">
        <v>4</v>
      </c>
      <c r="B56" s="2" t="s">
        <v>55</v>
      </c>
      <c r="C56" s="36" t="s">
        <v>0</v>
      </c>
      <c r="D56" s="17" t="s">
        <v>1</v>
      </c>
    </row>
    <row r="57" spans="1:4" x14ac:dyDescent="0.2">
      <c r="A57" s="207" t="s">
        <v>46</v>
      </c>
      <c r="B57" s="208"/>
      <c r="C57" s="41">
        <v>0</v>
      </c>
      <c r="D57" s="42">
        <v>0</v>
      </c>
    </row>
    <row r="58" spans="1:4" x14ac:dyDescent="0.2">
      <c r="A58" s="13"/>
      <c r="B58" s="14"/>
      <c r="C58" s="24"/>
      <c r="D58" s="16"/>
    </row>
    <row r="59" spans="1:4" x14ac:dyDescent="0.2">
      <c r="A59" s="204" t="s">
        <v>47</v>
      </c>
      <c r="B59" s="205"/>
      <c r="C59" s="205"/>
      <c r="D59" s="206"/>
    </row>
    <row r="60" spans="1:4" x14ac:dyDescent="0.2">
      <c r="A60" s="17">
        <v>5</v>
      </c>
      <c r="B60" s="43" t="s">
        <v>55</v>
      </c>
      <c r="C60" s="44"/>
      <c r="D60" s="45" t="s">
        <v>1</v>
      </c>
    </row>
    <row r="61" spans="1:4" x14ac:dyDescent="0.2">
      <c r="A61" s="9" t="s">
        <v>48</v>
      </c>
      <c r="B61" s="10"/>
      <c r="C61" s="47"/>
      <c r="D61" s="48">
        <v>0</v>
      </c>
    </row>
    <row r="62" spans="1:4" x14ac:dyDescent="0.2">
      <c r="A62" s="13"/>
      <c r="B62" s="14"/>
      <c r="C62" s="49"/>
      <c r="D62" s="16"/>
    </row>
    <row r="63" spans="1:4" x14ac:dyDescent="0.2">
      <c r="A63" s="204" t="s">
        <v>49</v>
      </c>
      <c r="B63" s="205"/>
      <c r="C63" s="205"/>
      <c r="D63" s="206"/>
    </row>
    <row r="64" spans="1:4" x14ac:dyDescent="0.2">
      <c r="A64" s="17">
        <v>6</v>
      </c>
      <c r="B64" s="2" t="s">
        <v>55</v>
      </c>
      <c r="C64" s="50" t="s">
        <v>0</v>
      </c>
      <c r="D64" s="17" t="s">
        <v>1</v>
      </c>
    </row>
    <row r="65" spans="1:4" x14ac:dyDescent="0.2">
      <c r="A65" s="51" t="s">
        <v>2</v>
      </c>
      <c r="B65" s="52" t="s">
        <v>70</v>
      </c>
      <c r="C65" s="53">
        <f>COMPOSICAO!D44</f>
        <v>0.05</v>
      </c>
      <c r="D65" s="12">
        <f>C65*$D$81</f>
        <v>862.84725000000003</v>
      </c>
    </row>
    <row r="66" spans="1:4" x14ac:dyDescent="0.2">
      <c r="A66" s="51" t="s">
        <v>3</v>
      </c>
      <c r="B66" s="52" t="s">
        <v>71</v>
      </c>
      <c r="C66" s="53">
        <f>COMPOSICAO!D45</f>
        <v>0.1</v>
      </c>
      <c r="D66" s="12">
        <f>C66*($D$81+$D$65)</f>
        <v>1811.979225</v>
      </c>
    </row>
    <row r="67" spans="1:4" x14ac:dyDescent="0.2">
      <c r="A67" s="51" t="s">
        <v>4</v>
      </c>
      <c r="B67" s="52" t="s">
        <v>72</v>
      </c>
      <c r="C67" s="53">
        <f>COMPOSICAO!D46</f>
        <v>8.3499999999999991E-2</v>
      </c>
      <c r="D67" s="12">
        <f>((D65+D66+D81)/(1-C67))-(D65+D66+D81)</f>
        <v>1815.9333531505727</v>
      </c>
    </row>
    <row r="68" spans="1:4" x14ac:dyDescent="0.2">
      <c r="A68" s="19" t="s">
        <v>23</v>
      </c>
      <c r="B68" s="54" t="s">
        <v>24</v>
      </c>
      <c r="C68" s="37">
        <f>COMPOSICAO!D47</f>
        <v>6.4999999999999997E-3</v>
      </c>
      <c r="D68" s="12">
        <f>C68*$D$83</f>
        <v>141.36008138297871</v>
      </c>
    </row>
    <row r="69" spans="1:4" x14ac:dyDescent="0.2">
      <c r="A69" s="19" t="s">
        <v>25</v>
      </c>
      <c r="B69" s="54" t="s">
        <v>26</v>
      </c>
      <c r="C69" s="37">
        <f>COMPOSICAO!D48</f>
        <v>0.03</v>
      </c>
      <c r="D69" s="12">
        <f t="shared" ref="D69:D71" si="2">C69*$D$83</f>
        <v>652.43114484451712</v>
      </c>
    </row>
    <row r="70" spans="1:4" x14ac:dyDescent="0.2">
      <c r="A70" s="4" t="s">
        <v>27</v>
      </c>
      <c r="B70" s="5" t="s">
        <v>28</v>
      </c>
      <c r="C70" s="37">
        <f>COMPOSICAO!D49</f>
        <v>0.02</v>
      </c>
      <c r="D70" s="12">
        <f t="shared" si="2"/>
        <v>434.95409656301143</v>
      </c>
    </row>
    <row r="71" spans="1:4" x14ac:dyDescent="0.2">
      <c r="A71" s="4" t="s">
        <v>29</v>
      </c>
      <c r="B71" s="131" t="s">
        <v>118</v>
      </c>
      <c r="C71" s="37">
        <f>COMPOSICAO!D50</f>
        <v>2.7E-2</v>
      </c>
      <c r="D71" s="12">
        <f t="shared" si="2"/>
        <v>587.18803036006534</v>
      </c>
    </row>
    <row r="72" spans="1:4" x14ac:dyDescent="0.2">
      <c r="A72" s="198" t="s">
        <v>50</v>
      </c>
      <c r="B72" s="199"/>
      <c r="C72" s="55">
        <f>SUM(C65:C67)</f>
        <v>0.23350000000000001</v>
      </c>
      <c r="D72" s="12">
        <f>SUM(D65:D67)</f>
        <v>4490.7598281505725</v>
      </c>
    </row>
    <row r="73" spans="1:4" x14ac:dyDescent="0.2">
      <c r="A73" s="13"/>
      <c r="B73" s="14"/>
      <c r="C73" s="15"/>
      <c r="D73" s="16"/>
    </row>
    <row r="74" spans="1:4" x14ac:dyDescent="0.2">
      <c r="A74" s="200" t="s">
        <v>51</v>
      </c>
      <c r="B74" s="201"/>
      <c r="C74" s="201"/>
      <c r="D74" s="202"/>
    </row>
    <row r="75" spans="1:4" x14ac:dyDescent="0.2">
      <c r="A75" s="26" t="s">
        <v>52</v>
      </c>
      <c r="B75" s="56"/>
      <c r="C75" s="57"/>
      <c r="D75" s="17" t="s">
        <v>1</v>
      </c>
    </row>
    <row r="76" spans="1:4" x14ac:dyDescent="0.2">
      <c r="A76" s="4">
        <v>1</v>
      </c>
      <c r="B76" s="46" t="s">
        <v>73</v>
      </c>
      <c r="C76" s="58"/>
      <c r="D76" s="8">
        <f>D7</f>
        <v>10750</v>
      </c>
    </row>
    <row r="77" spans="1:4" x14ac:dyDescent="0.2">
      <c r="A77" s="4">
        <v>2</v>
      </c>
      <c r="B77" s="46" t="s">
        <v>74</v>
      </c>
      <c r="C77" s="58"/>
      <c r="D77" s="8">
        <f>D43</f>
        <v>5901.6722222222224</v>
      </c>
    </row>
    <row r="78" spans="1:4" x14ac:dyDescent="0.2">
      <c r="A78" s="4">
        <v>3</v>
      </c>
      <c r="B78" s="46" t="s">
        <v>75</v>
      </c>
      <c r="C78" s="58"/>
      <c r="D78" s="8">
        <f>D53</f>
        <v>605.27277777777761</v>
      </c>
    </row>
    <row r="79" spans="1:4" x14ac:dyDescent="0.2">
      <c r="A79" s="4">
        <v>4</v>
      </c>
      <c r="B79" s="46" t="s">
        <v>76</v>
      </c>
      <c r="C79" s="58"/>
      <c r="D79" s="8">
        <v>0</v>
      </c>
    </row>
    <row r="80" spans="1:4" x14ac:dyDescent="0.2">
      <c r="A80" s="4">
        <v>5</v>
      </c>
      <c r="B80" s="46" t="s">
        <v>77</v>
      </c>
      <c r="C80" s="58"/>
      <c r="D80" s="8">
        <v>0</v>
      </c>
    </row>
    <row r="81" spans="1:4" x14ac:dyDescent="0.2">
      <c r="A81" s="59" t="s">
        <v>53</v>
      </c>
      <c r="B81" s="10"/>
      <c r="C81" s="11"/>
      <c r="D81" s="12">
        <f>SUM(D76:D80)</f>
        <v>17256.945</v>
      </c>
    </row>
    <row r="82" spans="1:4" x14ac:dyDescent="0.2">
      <c r="A82" s="4">
        <v>6</v>
      </c>
      <c r="B82" s="46" t="s">
        <v>78</v>
      </c>
      <c r="C82" s="58"/>
      <c r="D82" s="8">
        <f>D72</f>
        <v>4490.7598281505725</v>
      </c>
    </row>
    <row r="83" spans="1:4" x14ac:dyDescent="0.2">
      <c r="A83" s="198" t="s">
        <v>54</v>
      </c>
      <c r="B83" s="203"/>
      <c r="C83" s="199"/>
      <c r="D83" s="60">
        <f>SUM(D81:D82)</f>
        <v>21747.70482815057</v>
      </c>
    </row>
    <row r="84" spans="1:4" x14ac:dyDescent="0.2">
      <c r="C84" s="133" t="s">
        <v>122</v>
      </c>
      <c r="D84" s="134">
        <f>ROUNDUP(D83/D76,2)</f>
        <v>2.0299999999999998</v>
      </c>
    </row>
    <row r="85" spans="1:4" x14ac:dyDescent="0.2"/>
    <row r="86" spans="1:4" hidden="1" x14ac:dyDescent="0.2">
      <c r="D86" s="136"/>
    </row>
  </sheetData>
  <mergeCells count="22">
    <mergeCell ref="A33:A35"/>
    <mergeCell ref="A1:D1"/>
    <mergeCell ref="A3:D3"/>
    <mergeCell ref="A4:D4"/>
    <mergeCell ref="A9:D9"/>
    <mergeCell ref="A10:D10"/>
    <mergeCell ref="A14:B14"/>
    <mergeCell ref="A16:D16"/>
    <mergeCell ref="A26:B26"/>
    <mergeCell ref="A28:D28"/>
    <mergeCell ref="B29:C29"/>
    <mergeCell ref="A30:A32"/>
    <mergeCell ref="A63:D63"/>
    <mergeCell ref="A72:B72"/>
    <mergeCell ref="A74:D74"/>
    <mergeCell ref="A83:C83"/>
    <mergeCell ref="A43:B43"/>
    <mergeCell ref="A45:D45"/>
    <mergeCell ref="A53:B53"/>
    <mergeCell ref="A55:D55"/>
    <mergeCell ref="A57:B57"/>
    <mergeCell ref="A59:D59"/>
  </mergeCells>
  <conditionalFormatting sqref="B69">
    <cfRule type="expression" dxfId="15" priority="1">
      <formula>$D$81=0</formula>
    </cfRule>
  </conditionalFormatting>
  <pageMargins left="0.511811024" right="0.511811024" top="0.78740157499999996" bottom="0.78740157499999996" header="0.31496062000000002" footer="0.3149606200000000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3B6BC0-C9AA-4B08-A072-D55F805E0D55}">
  <sheetPr codeName="Planilha37"/>
  <dimension ref="A1:D86"/>
  <sheetViews>
    <sheetView zoomScaleNormal="100" workbookViewId="0">
      <selection activeCell="C71" sqref="C71"/>
    </sheetView>
  </sheetViews>
  <sheetFormatPr defaultColWidth="0" defaultRowHeight="12" zeroHeight="1" x14ac:dyDescent="0.2"/>
  <cols>
    <col min="1" max="1" width="5.85546875" style="132" customWidth="1"/>
    <col min="2" max="2" width="83.28515625" style="132" customWidth="1"/>
    <col min="3" max="3" width="12.42578125" style="132" customWidth="1"/>
    <col min="4" max="4" width="15.42578125" style="132" customWidth="1"/>
    <col min="5" max="5" width="9.140625" style="132" hidden="1" customWidth="1"/>
    <col min="6" max="16384" width="9.140625" style="132" hidden="1"/>
  </cols>
  <sheetData>
    <row r="1" spans="1:4" ht="12.75" thickBot="1" x14ac:dyDescent="0.25">
      <c r="A1" s="192" t="str">
        <f>PERFIS!C23</f>
        <v>Tecnico de Rede (Telecomunicacoes) Júnior</v>
      </c>
      <c r="B1" s="193"/>
      <c r="C1" s="193"/>
      <c r="D1" s="194"/>
    </row>
    <row r="2" spans="1:4" x14ac:dyDescent="0.2">
      <c r="A2" s="135"/>
      <c r="B2" s="135"/>
      <c r="C2" s="135"/>
      <c r="D2" s="135"/>
    </row>
    <row r="3" spans="1:4" x14ac:dyDescent="0.2">
      <c r="A3" s="217" t="s">
        <v>33</v>
      </c>
      <c r="B3" s="218"/>
      <c r="C3" s="218"/>
      <c r="D3" s="219"/>
    </row>
    <row r="4" spans="1:4" x14ac:dyDescent="0.2">
      <c r="A4" s="204" t="s">
        <v>34</v>
      </c>
      <c r="B4" s="205"/>
      <c r="C4" s="205"/>
      <c r="D4" s="206"/>
    </row>
    <row r="5" spans="1:4" x14ac:dyDescent="0.2">
      <c r="A5" s="1">
        <v>1</v>
      </c>
      <c r="B5" s="2" t="s">
        <v>55</v>
      </c>
      <c r="C5" s="3"/>
      <c r="D5" s="1" t="s">
        <v>1</v>
      </c>
    </row>
    <row r="6" spans="1:4" x14ac:dyDescent="0.2">
      <c r="A6" s="4" t="s">
        <v>2</v>
      </c>
      <c r="B6" s="5" t="s">
        <v>56</v>
      </c>
      <c r="C6" s="6">
        <v>1</v>
      </c>
      <c r="D6" s="7">
        <f>_xlfn.XLOOKUP(A1,PERFIS!C3:C37,PERFIS!D3:D37)</f>
        <v>2391.375</v>
      </c>
    </row>
    <row r="7" spans="1:4" x14ac:dyDescent="0.2">
      <c r="A7" s="9" t="s">
        <v>35</v>
      </c>
      <c r="B7" s="10"/>
      <c r="C7" s="11"/>
      <c r="D7" s="12">
        <f>SUM(D6)</f>
        <v>2391.375</v>
      </c>
    </row>
    <row r="8" spans="1:4" x14ac:dyDescent="0.2">
      <c r="A8" s="13"/>
      <c r="B8" s="14"/>
      <c r="C8" s="15"/>
      <c r="D8" s="16"/>
    </row>
    <row r="9" spans="1:4" x14ac:dyDescent="0.2">
      <c r="A9" s="204" t="s">
        <v>36</v>
      </c>
      <c r="B9" s="205"/>
      <c r="C9" s="205"/>
      <c r="D9" s="206"/>
    </row>
    <row r="10" spans="1:4" x14ac:dyDescent="0.2">
      <c r="A10" s="220" t="s">
        <v>125</v>
      </c>
      <c r="B10" s="221"/>
      <c r="C10" s="221"/>
      <c r="D10" s="222"/>
    </row>
    <row r="11" spans="1:4" x14ac:dyDescent="0.2">
      <c r="A11" s="17" t="s">
        <v>9</v>
      </c>
      <c r="B11" s="2" t="s">
        <v>55</v>
      </c>
      <c r="C11" s="18" t="s">
        <v>0</v>
      </c>
      <c r="D11" s="17" t="s">
        <v>1</v>
      </c>
    </row>
    <row r="12" spans="1:4" x14ac:dyDescent="0.2">
      <c r="A12" s="19" t="s">
        <v>2</v>
      </c>
      <c r="B12" s="20" t="s">
        <v>57</v>
      </c>
      <c r="C12" s="21">
        <f>COMPOSICAO!D3</f>
        <v>8.3333333333333329E-2</v>
      </c>
      <c r="D12" s="22">
        <f>C12*$D$7</f>
        <v>199.28125</v>
      </c>
    </row>
    <row r="13" spans="1:4" x14ac:dyDescent="0.2">
      <c r="A13" s="19" t="s">
        <v>3</v>
      </c>
      <c r="B13" s="20" t="s">
        <v>120</v>
      </c>
      <c r="C13" s="21">
        <f>COMPOSICAO!D4</f>
        <v>7.7777777777777779E-2</v>
      </c>
      <c r="D13" s="22">
        <f>C13*$D$7</f>
        <v>185.99583333333334</v>
      </c>
    </row>
    <row r="14" spans="1:4" x14ac:dyDescent="0.2">
      <c r="A14" s="198" t="s">
        <v>126</v>
      </c>
      <c r="B14" s="199"/>
      <c r="C14" s="23">
        <f>SUM(C12:C13)</f>
        <v>0.16111111111111109</v>
      </c>
      <c r="D14" s="12">
        <f>SUM(D12:D13)</f>
        <v>385.27708333333334</v>
      </c>
    </row>
    <row r="15" spans="1:4" x14ac:dyDescent="0.2">
      <c r="A15" s="13"/>
      <c r="B15" s="14"/>
      <c r="C15" s="24"/>
      <c r="D15" s="16"/>
    </row>
    <row r="16" spans="1:4" x14ac:dyDescent="0.2">
      <c r="A16" s="211" t="s">
        <v>38</v>
      </c>
      <c r="B16" s="212"/>
      <c r="C16" s="212"/>
      <c r="D16" s="213"/>
    </row>
    <row r="17" spans="1:4" x14ac:dyDescent="0.2">
      <c r="A17" s="17" t="s">
        <v>10</v>
      </c>
      <c r="B17" s="2" t="s">
        <v>55</v>
      </c>
      <c r="C17" s="25" t="s">
        <v>0</v>
      </c>
      <c r="D17" s="17" t="s">
        <v>1</v>
      </c>
    </row>
    <row r="18" spans="1:4" x14ac:dyDescent="0.2">
      <c r="A18" s="19" t="s">
        <v>2</v>
      </c>
      <c r="B18" s="61" t="s">
        <v>58</v>
      </c>
      <c r="C18" s="21">
        <f>COMPOSICAO!D9</f>
        <v>0.1</v>
      </c>
      <c r="D18" s="22">
        <f>C18*($D$7+$D$13)</f>
        <v>257.73708333333337</v>
      </c>
    </row>
    <row r="19" spans="1:4" x14ac:dyDescent="0.2">
      <c r="A19" s="19" t="s">
        <v>3</v>
      </c>
      <c r="B19" s="62" t="s">
        <v>11</v>
      </c>
      <c r="C19" s="21">
        <f>COMPOSICAO!D10</f>
        <v>2.5000000000000001E-2</v>
      </c>
      <c r="D19" s="22">
        <f t="shared" ref="D19:D24" si="0">C19*($D$7+$D$14)</f>
        <v>69.416302083333335</v>
      </c>
    </row>
    <row r="20" spans="1:4" x14ac:dyDescent="0.2">
      <c r="A20" s="19" t="s">
        <v>4</v>
      </c>
      <c r="B20" s="62" t="s">
        <v>12</v>
      </c>
      <c r="C20" s="21">
        <f>COMPOSICAO!D11</f>
        <v>0.03</v>
      </c>
      <c r="D20" s="22">
        <f t="shared" si="0"/>
        <v>83.299562499999993</v>
      </c>
    </row>
    <row r="21" spans="1:4" x14ac:dyDescent="0.2">
      <c r="A21" s="19" t="s">
        <v>5</v>
      </c>
      <c r="B21" s="62" t="s">
        <v>13</v>
      </c>
      <c r="C21" s="21">
        <f>COMPOSICAO!D12</f>
        <v>1.4999999999999999E-2</v>
      </c>
      <c r="D21" s="22">
        <f t="shared" si="0"/>
        <v>41.649781249999997</v>
      </c>
    </row>
    <row r="22" spans="1:4" x14ac:dyDescent="0.2">
      <c r="A22" s="19" t="s">
        <v>6</v>
      </c>
      <c r="B22" s="62" t="s">
        <v>14</v>
      </c>
      <c r="C22" s="21">
        <f>COMPOSICAO!D13</f>
        <v>0.01</v>
      </c>
      <c r="D22" s="22">
        <f t="shared" si="0"/>
        <v>27.766520833333335</v>
      </c>
    </row>
    <row r="23" spans="1:4" x14ac:dyDescent="0.2">
      <c r="A23" s="19" t="s">
        <v>7</v>
      </c>
      <c r="B23" s="20" t="s">
        <v>15</v>
      </c>
      <c r="C23" s="21">
        <f>COMPOSICAO!D14</f>
        <v>6.0000000000000001E-3</v>
      </c>
      <c r="D23" s="22">
        <f t="shared" si="0"/>
        <v>16.659912500000001</v>
      </c>
    </row>
    <row r="24" spans="1:4" x14ac:dyDescent="0.2">
      <c r="A24" s="19" t="s">
        <v>8</v>
      </c>
      <c r="B24" s="62" t="s">
        <v>16</v>
      </c>
      <c r="C24" s="21">
        <f>COMPOSICAO!D15</f>
        <v>2E-3</v>
      </c>
      <c r="D24" s="22">
        <f t="shared" si="0"/>
        <v>5.5533041666666669</v>
      </c>
    </row>
    <row r="25" spans="1:4" x14ac:dyDescent="0.2">
      <c r="A25" s="19" t="s">
        <v>17</v>
      </c>
      <c r="B25" s="61" t="s">
        <v>18</v>
      </c>
      <c r="C25" s="21">
        <f>COMPOSICAO!D16</f>
        <v>0.08</v>
      </c>
      <c r="D25" s="22">
        <f>C25*($D$7+$D$14)</f>
        <v>222.13216666666668</v>
      </c>
    </row>
    <row r="26" spans="1:4" x14ac:dyDescent="0.2">
      <c r="A26" s="209" t="s">
        <v>39</v>
      </c>
      <c r="B26" s="210"/>
      <c r="C26" s="27">
        <f>SUM(C18:C25)</f>
        <v>0.26800000000000002</v>
      </c>
      <c r="D26" s="28">
        <f>SUM(D18:D25)</f>
        <v>724.21463333333338</v>
      </c>
    </row>
    <row r="27" spans="1:4" x14ac:dyDescent="0.2">
      <c r="A27" s="13"/>
      <c r="B27" s="14"/>
      <c r="C27" s="29"/>
      <c r="D27" s="16"/>
    </row>
    <row r="28" spans="1:4" x14ac:dyDescent="0.2">
      <c r="A28" s="211" t="s">
        <v>40</v>
      </c>
      <c r="B28" s="212"/>
      <c r="C28" s="212"/>
      <c r="D28" s="213"/>
    </row>
    <row r="29" spans="1:4" x14ac:dyDescent="0.2">
      <c r="A29" s="17" t="s">
        <v>19</v>
      </c>
      <c r="B29" s="211" t="s">
        <v>55</v>
      </c>
      <c r="C29" s="213"/>
      <c r="D29" s="17" t="s">
        <v>1</v>
      </c>
    </row>
    <row r="30" spans="1:4" x14ac:dyDescent="0.2">
      <c r="A30" s="195" t="s">
        <v>2</v>
      </c>
      <c r="B30" s="30" t="s">
        <v>59</v>
      </c>
      <c r="C30" s="31"/>
      <c r="D30" s="7">
        <f>COMPOSICAO!D20*2*22</f>
        <v>242</v>
      </c>
    </row>
    <row r="31" spans="1:4" x14ac:dyDescent="0.2">
      <c r="A31" s="196"/>
      <c r="B31" s="30" t="s">
        <v>20</v>
      </c>
      <c r="C31" s="31"/>
      <c r="D31" s="7">
        <f>D6*COMPOSICAO!D21</f>
        <v>143.48249999999999</v>
      </c>
    </row>
    <row r="32" spans="1:4" x14ac:dyDescent="0.2">
      <c r="A32" s="197"/>
      <c r="B32" s="106" t="s">
        <v>21</v>
      </c>
      <c r="C32" s="107"/>
      <c r="D32" s="39">
        <f>IF(D30-D31&gt;0,D30-D31,0)</f>
        <v>98.517500000000013</v>
      </c>
    </row>
    <row r="33" spans="1:4" x14ac:dyDescent="0.2">
      <c r="A33" s="195" t="s">
        <v>3</v>
      </c>
      <c r="B33" s="30" t="s">
        <v>60</v>
      </c>
      <c r="D33" s="7">
        <f>COMPOSICAO!D23*22</f>
        <v>858</v>
      </c>
    </row>
    <row r="34" spans="1:4" x14ac:dyDescent="0.2">
      <c r="A34" s="196"/>
      <c r="B34" s="30" t="s">
        <v>116</v>
      </c>
      <c r="C34" s="129" cm="1">
        <f t="array" ref="C34">_xlfn.IFS(D6&lt;2407,COMPOSICAO!D25,D6&lt;4073.39,COMPOSICAO!D26,D6&lt;5924.92,COMPOSICAO!D27,D6&lt;7406.17,COMPOSICAO!D28,D6&lt;9072.58,COMPOSICAO!D29,D6&gt;9072.59,COMPOSICAO!D30)</f>
        <v>0</v>
      </c>
      <c r="D34" s="7">
        <f>D33*C34</f>
        <v>0</v>
      </c>
    </row>
    <row r="35" spans="1:4" x14ac:dyDescent="0.2">
      <c r="A35" s="197"/>
      <c r="B35" s="106" t="s">
        <v>117</v>
      </c>
      <c r="C35" s="108"/>
      <c r="D35" s="39">
        <f>D33-D34</f>
        <v>858</v>
      </c>
    </row>
    <row r="36" spans="1:4" x14ac:dyDescent="0.2">
      <c r="A36" s="4" t="s">
        <v>4</v>
      </c>
      <c r="B36" s="30" t="s">
        <v>102</v>
      </c>
      <c r="C36" s="31"/>
      <c r="D36" s="165">
        <f>COMPOSICAO!D31</f>
        <v>184.85</v>
      </c>
    </row>
    <row r="37" spans="1:4" x14ac:dyDescent="0.2">
      <c r="A37" s="9" t="s">
        <v>41</v>
      </c>
      <c r="B37" s="10"/>
      <c r="C37" s="11"/>
      <c r="D37" s="12">
        <f>SUM(D32,D35,D36)</f>
        <v>1141.3675000000001</v>
      </c>
    </row>
    <row r="38" spans="1:4" x14ac:dyDescent="0.2">
      <c r="A38" s="13"/>
      <c r="B38" s="14"/>
      <c r="C38" s="15"/>
      <c r="D38" s="16"/>
    </row>
    <row r="39" spans="1:4" x14ac:dyDescent="0.2">
      <c r="A39" s="17">
        <v>2</v>
      </c>
      <c r="B39" s="32" t="s">
        <v>61</v>
      </c>
      <c r="C39" s="33"/>
      <c r="D39" s="17" t="s">
        <v>1</v>
      </c>
    </row>
    <row r="40" spans="1:4" x14ac:dyDescent="0.2">
      <c r="A40" s="4" t="s">
        <v>9</v>
      </c>
      <c r="B40" s="30" t="s">
        <v>62</v>
      </c>
      <c r="C40" s="34"/>
      <c r="D40" s="8">
        <f>D14</f>
        <v>385.27708333333334</v>
      </c>
    </row>
    <row r="41" spans="1:4" x14ac:dyDescent="0.2">
      <c r="A41" s="4" t="s">
        <v>10</v>
      </c>
      <c r="B41" s="30" t="s">
        <v>63</v>
      </c>
      <c r="C41" s="34"/>
      <c r="D41" s="8">
        <f>D26</f>
        <v>724.21463333333338</v>
      </c>
    </row>
    <row r="42" spans="1:4" x14ac:dyDescent="0.2">
      <c r="A42" s="4" t="s">
        <v>19</v>
      </c>
      <c r="B42" s="30" t="s">
        <v>64</v>
      </c>
      <c r="C42" s="34"/>
      <c r="D42" s="8">
        <f>D37</f>
        <v>1141.3675000000001</v>
      </c>
    </row>
    <row r="43" spans="1:4" x14ac:dyDescent="0.2">
      <c r="A43" s="198" t="s">
        <v>42</v>
      </c>
      <c r="B43" s="203"/>
      <c r="C43" s="35"/>
      <c r="D43" s="12">
        <f>SUM(D40:D42)</f>
        <v>2250.8592166666667</v>
      </c>
    </row>
    <row r="44" spans="1:4" x14ac:dyDescent="0.2">
      <c r="A44" s="13"/>
      <c r="B44" s="14"/>
      <c r="C44" s="15"/>
      <c r="D44" s="16"/>
    </row>
    <row r="45" spans="1:4" x14ac:dyDescent="0.2">
      <c r="A45" s="204" t="s">
        <v>43</v>
      </c>
      <c r="B45" s="205"/>
      <c r="C45" s="205"/>
      <c r="D45" s="206"/>
    </row>
    <row r="46" spans="1:4" x14ac:dyDescent="0.2">
      <c r="A46" s="17">
        <v>3</v>
      </c>
      <c r="B46" s="2" t="s">
        <v>55</v>
      </c>
      <c r="C46" s="36" t="s">
        <v>0</v>
      </c>
      <c r="D46" s="17" t="s">
        <v>1</v>
      </c>
    </row>
    <row r="47" spans="1:4" x14ac:dyDescent="0.2">
      <c r="A47" s="4" t="s">
        <v>2</v>
      </c>
      <c r="B47" s="30" t="s">
        <v>22</v>
      </c>
      <c r="C47" s="37">
        <f>COMPOSICAO!D34</f>
        <v>4.1666666666666666E-3</v>
      </c>
      <c r="D47" s="22">
        <f>C47*$D$7</f>
        <v>9.9640625000000007</v>
      </c>
    </row>
    <row r="48" spans="1:4" x14ac:dyDescent="0.2">
      <c r="A48" s="4" t="s">
        <v>3</v>
      </c>
      <c r="B48" s="30" t="s">
        <v>65</v>
      </c>
      <c r="C48" s="37">
        <f>COMPOSICAO!D35</f>
        <v>3.3333333333333332E-4</v>
      </c>
      <c r="D48" s="22">
        <f>C48*$D$7</f>
        <v>0.79712499999999997</v>
      </c>
    </row>
    <row r="49" spans="1:4" x14ac:dyDescent="0.2">
      <c r="A49" s="19" t="s">
        <v>4</v>
      </c>
      <c r="B49" s="20" t="s">
        <v>66</v>
      </c>
      <c r="C49" s="37">
        <f>COMPOSICAO!D36</f>
        <v>3.4399999999999993E-2</v>
      </c>
      <c r="D49" s="22">
        <f t="shared" ref="D49:D52" si="1">C49*$D$7</f>
        <v>82.263299999999987</v>
      </c>
    </row>
    <row r="50" spans="1:4" x14ac:dyDescent="0.2">
      <c r="A50" s="4" t="s">
        <v>5</v>
      </c>
      <c r="B50" s="30" t="s">
        <v>67</v>
      </c>
      <c r="C50" s="37">
        <f>COMPOSICAO!D37</f>
        <v>1.2444444444444444E-2</v>
      </c>
      <c r="D50" s="22">
        <f t="shared" si="1"/>
        <v>29.759333333333331</v>
      </c>
    </row>
    <row r="51" spans="1:4" x14ac:dyDescent="0.2">
      <c r="A51" s="4" t="s">
        <v>6</v>
      </c>
      <c r="B51" s="30" t="s">
        <v>68</v>
      </c>
      <c r="C51" s="37">
        <f>COMPOSICAO!D38</f>
        <v>4.5631999999999999E-3</v>
      </c>
      <c r="D51" s="22">
        <f t="shared" si="1"/>
        <v>10.912322399999999</v>
      </c>
    </row>
    <row r="52" spans="1:4" x14ac:dyDescent="0.2">
      <c r="A52" s="4" t="s">
        <v>7</v>
      </c>
      <c r="B52" s="30" t="s">
        <v>69</v>
      </c>
      <c r="C52" s="37">
        <f>COMPOSICAO!D39</f>
        <v>3.9680000000000005E-4</v>
      </c>
      <c r="D52" s="22">
        <f t="shared" si="1"/>
        <v>0.94889760000000012</v>
      </c>
    </row>
    <row r="53" spans="1:4" x14ac:dyDescent="0.2">
      <c r="A53" s="207" t="s">
        <v>44</v>
      </c>
      <c r="B53" s="208"/>
      <c r="C53" s="38">
        <f>SUM(C47:C52)</f>
        <v>5.6304444444444435E-2</v>
      </c>
      <c r="D53" s="39">
        <f>SUM(D47:D52)</f>
        <v>134.64504083333333</v>
      </c>
    </row>
    <row r="54" spans="1:4" x14ac:dyDescent="0.2">
      <c r="A54" s="13"/>
      <c r="B54" s="14"/>
      <c r="C54" s="40"/>
      <c r="D54" s="16"/>
    </row>
    <row r="55" spans="1:4" x14ac:dyDescent="0.2">
      <c r="A55" s="204" t="s">
        <v>45</v>
      </c>
      <c r="B55" s="205"/>
      <c r="C55" s="205"/>
      <c r="D55" s="206"/>
    </row>
    <row r="56" spans="1:4" x14ac:dyDescent="0.2">
      <c r="A56" s="17">
        <v>4</v>
      </c>
      <c r="B56" s="2" t="s">
        <v>55</v>
      </c>
      <c r="C56" s="36" t="s">
        <v>0</v>
      </c>
      <c r="D56" s="17" t="s">
        <v>1</v>
      </c>
    </row>
    <row r="57" spans="1:4" x14ac:dyDescent="0.2">
      <c r="A57" s="207" t="s">
        <v>46</v>
      </c>
      <c r="B57" s="208"/>
      <c r="C57" s="41">
        <v>0</v>
      </c>
      <c r="D57" s="42">
        <v>0</v>
      </c>
    </row>
    <row r="58" spans="1:4" x14ac:dyDescent="0.2">
      <c r="A58" s="13"/>
      <c r="B58" s="14"/>
      <c r="C58" s="24"/>
      <c r="D58" s="16"/>
    </row>
    <row r="59" spans="1:4" x14ac:dyDescent="0.2">
      <c r="A59" s="204" t="s">
        <v>47</v>
      </c>
      <c r="B59" s="205"/>
      <c r="C59" s="205"/>
      <c r="D59" s="206"/>
    </row>
    <row r="60" spans="1:4" x14ac:dyDescent="0.2">
      <c r="A60" s="17">
        <v>5</v>
      </c>
      <c r="B60" s="43" t="s">
        <v>55</v>
      </c>
      <c r="C60" s="44"/>
      <c r="D60" s="45" t="s">
        <v>1</v>
      </c>
    </row>
    <row r="61" spans="1:4" x14ac:dyDescent="0.2">
      <c r="A61" s="9" t="s">
        <v>48</v>
      </c>
      <c r="B61" s="10"/>
      <c r="C61" s="47"/>
      <c r="D61" s="48">
        <v>0</v>
      </c>
    </row>
    <row r="62" spans="1:4" x14ac:dyDescent="0.2">
      <c r="A62" s="13"/>
      <c r="B62" s="14"/>
      <c r="C62" s="49"/>
      <c r="D62" s="16"/>
    </row>
    <row r="63" spans="1:4" x14ac:dyDescent="0.2">
      <c r="A63" s="204" t="s">
        <v>49</v>
      </c>
      <c r="B63" s="205"/>
      <c r="C63" s="205"/>
      <c r="D63" s="206"/>
    </row>
    <row r="64" spans="1:4" x14ac:dyDescent="0.2">
      <c r="A64" s="17">
        <v>6</v>
      </c>
      <c r="B64" s="2" t="s">
        <v>55</v>
      </c>
      <c r="C64" s="50" t="s">
        <v>0</v>
      </c>
      <c r="D64" s="17" t="s">
        <v>1</v>
      </c>
    </row>
    <row r="65" spans="1:4" x14ac:dyDescent="0.2">
      <c r="A65" s="51" t="s">
        <v>2</v>
      </c>
      <c r="B65" s="52" t="s">
        <v>70</v>
      </c>
      <c r="C65" s="53">
        <f>COMPOSICAO!D44</f>
        <v>0.05</v>
      </c>
      <c r="D65" s="12">
        <f>C65*$D$81</f>
        <v>238.84396287499999</v>
      </c>
    </row>
    <row r="66" spans="1:4" x14ac:dyDescent="0.2">
      <c r="A66" s="51" t="s">
        <v>3</v>
      </c>
      <c r="B66" s="52" t="s">
        <v>71</v>
      </c>
      <c r="C66" s="53">
        <f>COMPOSICAO!D45</f>
        <v>0.1</v>
      </c>
      <c r="D66" s="12">
        <f>C66*($D$81+$D$65)</f>
        <v>501.57232203750004</v>
      </c>
    </row>
    <row r="67" spans="1:4" x14ac:dyDescent="0.2">
      <c r="A67" s="51" t="s">
        <v>4</v>
      </c>
      <c r="B67" s="52" t="s">
        <v>72</v>
      </c>
      <c r="C67" s="53">
        <f>COMPOSICAO!D46</f>
        <v>8.3499999999999991E-2</v>
      </c>
      <c r="D67" s="12">
        <f>((D65+D66+D81)/(1-C67))-(D65+D66+D81)</f>
        <v>502.66686065623981</v>
      </c>
    </row>
    <row r="68" spans="1:4" x14ac:dyDescent="0.2">
      <c r="A68" s="19" t="s">
        <v>23</v>
      </c>
      <c r="B68" s="54" t="s">
        <v>24</v>
      </c>
      <c r="C68" s="37">
        <f>COMPOSICAO!D47</f>
        <v>6.4999999999999997E-3</v>
      </c>
      <c r="D68" s="12">
        <f>C68*$D$83</f>
        <v>39.129755619946806</v>
      </c>
    </row>
    <row r="69" spans="1:4" x14ac:dyDescent="0.2">
      <c r="A69" s="19" t="s">
        <v>25</v>
      </c>
      <c r="B69" s="54" t="s">
        <v>26</v>
      </c>
      <c r="C69" s="37">
        <f>COMPOSICAO!D48</f>
        <v>0.03</v>
      </c>
      <c r="D69" s="12">
        <f t="shared" ref="D69:D71" si="2">C69*$D$83</f>
        <v>180.59887209206218</v>
      </c>
    </row>
    <row r="70" spans="1:4" x14ac:dyDescent="0.2">
      <c r="A70" s="4" t="s">
        <v>27</v>
      </c>
      <c r="B70" s="5" t="s">
        <v>28</v>
      </c>
      <c r="C70" s="37">
        <f>COMPOSICAO!D49</f>
        <v>0.02</v>
      </c>
      <c r="D70" s="12">
        <f t="shared" si="2"/>
        <v>120.39924806137479</v>
      </c>
    </row>
    <row r="71" spans="1:4" x14ac:dyDescent="0.2">
      <c r="A71" s="4" t="s">
        <v>29</v>
      </c>
      <c r="B71" s="131" t="s">
        <v>118</v>
      </c>
      <c r="C71" s="37">
        <f>COMPOSICAO!D50</f>
        <v>2.7E-2</v>
      </c>
      <c r="D71" s="12">
        <f t="shared" si="2"/>
        <v>162.53898488285594</v>
      </c>
    </row>
    <row r="72" spans="1:4" x14ac:dyDescent="0.2">
      <c r="A72" s="198" t="s">
        <v>50</v>
      </c>
      <c r="B72" s="199"/>
      <c r="C72" s="55">
        <f>SUM(C65:C67)</f>
        <v>0.23350000000000001</v>
      </c>
      <c r="D72" s="12">
        <f>SUM(D65:D67)</f>
        <v>1243.0831455687398</v>
      </c>
    </row>
    <row r="73" spans="1:4" x14ac:dyDescent="0.2">
      <c r="A73" s="13"/>
      <c r="B73" s="14"/>
      <c r="C73" s="15"/>
      <c r="D73" s="16"/>
    </row>
    <row r="74" spans="1:4" x14ac:dyDescent="0.2">
      <c r="A74" s="200" t="s">
        <v>51</v>
      </c>
      <c r="B74" s="201"/>
      <c r="C74" s="201"/>
      <c r="D74" s="202"/>
    </row>
    <row r="75" spans="1:4" x14ac:dyDescent="0.2">
      <c r="A75" s="26" t="s">
        <v>52</v>
      </c>
      <c r="B75" s="56"/>
      <c r="C75" s="57"/>
      <c r="D75" s="17" t="s">
        <v>1</v>
      </c>
    </row>
    <row r="76" spans="1:4" x14ac:dyDescent="0.2">
      <c r="A76" s="4">
        <v>1</v>
      </c>
      <c r="B76" s="46" t="s">
        <v>73</v>
      </c>
      <c r="C76" s="58"/>
      <c r="D76" s="8">
        <f>D7</f>
        <v>2391.375</v>
      </c>
    </row>
    <row r="77" spans="1:4" x14ac:dyDescent="0.2">
      <c r="A77" s="4">
        <v>2</v>
      </c>
      <c r="B77" s="46" t="s">
        <v>74</v>
      </c>
      <c r="C77" s="58"/>
      <c r="D77" s="8">
        <f>D43</f>
        <v>2250.8592166666667</v>
      </c>
    </row>
    <row r="78" spans="1:4" x14ac:dyDescent="0.2">
      <c r="A78" s="4">
        <v>3</v>
      </c>
      <c r="B78" s="46" t="s">
        <v>75</v>
      </c>
      <c r="C78" s="58"/>
      <c r="D78" s="8">
        <f>D53</f>
        <v>134.64504083333333</v>
      </c>
    </row>
    <row r="79" spans="1:4" x14ac:dyDescent="0.2">
      <c r="A79" s="4">
        <v>4</v>
      </c>
      <c r="B79" s="46" t="s">
        <v>76</v>
      </c>
      <c r="C79" s="58"/>
      <c r="D79" s="8">
        <v>0</v>
      </c>
    </row>
    <row r="80" spans="1:4" x14ac:dyDescent="0.2">
      <c r="A80" s="4">
        <v>5</v>
      </c>
      <c r="B80" s="46" t="s">
        <v>77</v>
      </c>
      <c r="C80" s="58"/>
      <c r="D80" s="8">
        <v>0</v>
      </c>
    </row>
    <row r="81" spans="1:4" x14ac:dyDescent="0.2">
      <c r="A81" s="59" t="s">
        <v>53</v>
      </c>
      <c r="B81" s="10"/>
      <c r="C81" s="11"/>
      <c r="D81" s="12">
        <f>SUM(D76:D80)</f>
        <v>4776.8792574999998</v>
      </c>
    </row>
    <row r="82" spans="1:4" x14ac:dyDescent="0.2">
      <c r="A82" s="4">
        <v>6</v>
      </c>
      <c r="B82" s="46" t="s">
        <v>78</v>
      </c>
      <c r="C82" s="58"/>
      <c r="D82" s="8">
        <f>D72</f>
        <v>1243.0831455687398</v>
      </c>
    </row>
    <row r="83" spans="1:4" x14ac:dyDescent="0.2">
      <c r="A83" s="198" t="s">
        <v>54</v>
      </c>
      <c r="B83" s="203"/>
      <c r="C83" s="199"/>
      <c r="D83" s="60">
        <f>SUM(D81:D82)</f>
        <v>6019.9624030687391</v>
      </c>
    </row>
    <row r="84" spans="1:4" x14ac:dyDescent="0.2">
      <c r="C84" s="133" t="s">
        <v>122</v>
      </c>
      <c r="D84" s="134">
        <f>ROUNDUP(D83/D76,2)</f>
        <v>2.5199999999999996</v>
      </c>
    </row>
    <row r="85" spans="1:4" x14ac:dyDescent="0.2"/>
    <row r="86" spans="1:4" hidden="1" x14ac:dyDescent="0.2">
      <c r="D86" s="136"/>
    </row>
  </sheetData>
  <mergeCells count="22">
    <mergeCell ref="A33:A35"/>
    <mergeCell ref="A1:D1"/>
    <mergeCell ref="A3:D3"/>
    <mergeCell ref="A4:D4"/>
    <mergeCell ref="A9:D9"/>
    <mergeCell ref="A10:D10"/>
    <mergeCell ref="A14:B14"/>
    <mergeCell ref="A16:D16"/>
    <mergeCell ref="A26:B26"/>
    <mergeCell ref="A28:D28"/>
    <mergeCell ref="B29:C29"/>
    <mergeCell ref="A30:A32"/>
    <mergeCell ref="A63:D63"/>
    <mergeCell ref="A72:B72"/>
    <mergeCell ref="A74:D74"/>
    <mergeCell ref="A83:C83"/>
    <mergeCell ref="A43:B43"/>
    <mergeCell ref="A45:D45"/>
    <mergeCell ref="A53:B53"/>
    <mergeCell ref="A55:D55"/>
    <mergeCell ref="A57:B57"/>
    <mergeCell ref="A59:D59"/>
  </mergeCells>
  <conditionalFormatting sqref="B69">
    <cfRule type="expression" dxfId="14" priority="1">
      <formula>$D$81=0</formula>
    </cfRule>
  </conditionalFormatting>
  <pageMargins left="0.511811024" right="0.511811024" top="0.78740157499999996" bottom="0.78740157499999996" header="0.31496062000000002" footer="0.3149606200000000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7D366C-780B-4627-A5FA-33B28476DA4E}">
  <sheetPr codeName="Planilha38"/>
  <dimension ref="A1:D86"/>
  <sheetViews>
    <sheetView zoomScaleNormal="100" workbookViewId="0">
      <selection activeCell="C71" sqref="C71"/>
    </sheetView>
  </sheetViews>
  <sheetFormatPr defaultColWidth="0" defaultRowHeight="12" zeroHeight="1" x14ac:dyDescent="0.2"/>
  <cols>
    <col min="1" max="1" width="5.85546875" style="132" customWidth="1"/>
    <col min="2" max="2" width="83.28515625" style="132" customWidth="1"/>
    <col min="3" max="3" width="12.42578125" style="132" customWidth="1"/>
    <col min="4" max="4" width="15.42578125" style="132" customWidth="1"/>
    <col min="5" max="5" width="9.140625" style="132" hidden="1" customWidth="1"/>
    <col min="6" max="16384" width="9.140625" style="132" hidden="1"/>
  </cols>
  <sheetData>
    <row r="1" spans="1:4" ht="12.75" thickBot="1" x14ac:dyDescent="0.25">
      <c r="A1" s="192" t="str">
        <f>PERFIS!C24</f>
        <v>Tecnico de Rede (Telecomunicacoes) Pleno</v>
      </c>
      <c r="B1" s="193"/>
      <c r="C1" s="193"/>
      <c r="D1" s="194"/>
    </row>
    <row r="2" spans="1:4" x14ac:dyDescent="0.2">
      <c r="A2" s="135"/>
      <c r="B2" s="135"/>
      <c r="C2" s="135"/>
      <c r="D2" s="135"/>
    </row>
    <row r="3" spans="1:4" x14ac:dyDescent="0.2">
      <c r="A3" s="217" t="s">
        <v>33</v>
      </c>
      <c r="B3" s="218"/>
      <c r="C3" s="218"/>
      <c r="D3" s="219"/>
    </row>
    <row r="4" spans="1:4" x14ac:dyDescent="0.2">
      <c r="A4" s="204" t="s">
        <v>34</v>
      </c>
      <c r="B4" s="205"/>
      <c r="C4" s="205"/>
      <c r="D4" s="206"/>
    </row>
    <row r="5" spans="1:4" x14ac:dyDescent="0.2">
      <c r="A5" s="1">
        <v>1</v>
      </c>
      <c r="B5" s="2" t="s">
        <v>55</v>
      </c>
      <c r="C5" s="3"/>
      <c r="D5" s="1" t="s">
        <v>1</v>
      </c>
    </row>
    <row r="6" spans="1:4" x14ac:dyDescent="0.2">
      <c r="A6" s="4" t="s">
        <v>2</v>
      </c>
      <c r="B6" s="5" t="s">
        <v>56</v>
      </c>
      <c r="C6" s="6">
        <v>1</v>
      </c>
      <c r="D6" s="7">
        <f>_xlfn.XLOOKUP(A1,PERFIS!C3:C37,PERFIS!D3:D37)</f>
        <v>2758.73</v>
      </c>
    </row>
    <row r="7" spans="1:4" x14ac:dyDescent="0.2">
      <c r="A7" s="9" t="s">
        <v>35</v>
      </c>
      <c r="B7" s="10"/>
      <c r="C7" s="11"/>
      <c r="D7" s="12">
        <f>SUM(D6)</f>
        <v>2758.73</v>
      </c>
    </row>
    <row r="8" spans="1:4" x14ac:dyDescent="0.2">
      <c r="A8" s="13"/>
      <c r="B8" s="14"/>
      <c r="C8" s="15"/>
      <c r="D8" s="16"/>
    </row>
    <row r="9" spans="1:4" x14ac:dyDescent="0.2">
      <c r="A9" s="204" t="s">
        <v>36</v>
      </c>
      <c r="B9" s="205"/>
      <c r="C9" s="205"/>
      <c r="D9" s="206"/>
    </row>
    <row r="10" spans="1:4" x14ac:dyDescent="0.2">
      <c r="A10" s="220" t="s">
        <v>125</v>
      </c>
      <c r="B10" s="221"/>
      <c r="C10" s="221"/>
      <c r="D10" s="222"/>
    </row>
    <row r="11" spans="1:4" x14ac:dyDescent="0.2">
      <c r="A11" s="17" t="s">
        <v>9</v>
      </c>
      <c r="B11" s="2" t="s">
        <v>55</v>
      </c>
      <c r="C11" s="18" t="s">
        <v>0</v>
      </c>
      <c r="D11" s="17" t="s">
        <v>1</v>
      </c>
    </row>
    <row r="12" spans="1:4" x14ac:dyDescent="0.2">
      <c r="A12" s="19" t="s">
        <v>2</v>
      </c>
      <c r="B12" s="20" t="s">
        <v>57</v>
      </c>
      <c r="C12" s="21">
        <f>COMPOSICAO!D3</f>
        <v>8.3333333333333329E-2</v>
      </c>
      <c r="D12" s="22">
        <f>C12*$D$7</f>
        <v>229.89416666666665</v>
      </c>
    </row>
    <row r="13" spans="1:4" x14ac:dyDescent="0.2">
      <c r="A13" s="19" t="s">
        <v>3</v>
      </c>
      <c r="B13" s="20" t="s">
        <v>120</v>
      </c>
      <c r="C13" s="21">
        <f>COMPOSICAO!D4</f>
        <v>7.7777777777777779E-2</v>
      </c>
      <c r="D13" s="22">
        <f>C13*$D$7</f>
        <v>214.56788888888889</v>
      </c>
    </row>
    <row r="14" spans="1:4" x14ac:dyDescent="0.2">
      <c r="A14" s="198" t="s">
        <v>126</v>
      </c>
      <c r="B14" s="199"/>
      <c r="C14" s="23">
        <f>SUM(C12:C13)</f>
        <v>0.16111111111111109</v>
      </c>
      <c r="D14" s="12">
        <f>SUM(D12:D13)</f>
        <v>444.46205555555554</v>
      </c>
    </row>
    <row r="15" spans="1:4" x14ac:dyDescent="0.2">
      <c r="A15" s="13"/>
      <c r="B15" s="14"/>
      <c r="C15" s="24"/>
      <c r="D15" s="16"/>
    </row>
    <row r="16" spans="1:4" x14ac:dyDescent="0.2">
      <c r="A16" s="211" t="s">
        <v>38</v>
      </c>
      <c r="B16" s="212"/>
      <c r="C16" s="212"/>
      <c r="D16" s="213"/>
    </row>
    <row r="17" spans="1:4" x14ac:dyDescent="0.2">
      <c r="A17" s="17" t="s">
        <v>10</v>
      </c>
      <c r="B17" s="2" t="s">
        <v>55</v>
      </c>
      <c r="C17" s="25" t="s">
        <v>0</v>
      </c>
      <c r="D17" s="17" t="s">
        <v>1</v>
      </c>
    </row>
    <row r="18" spans="1:4" x14ac:dyDescent="0.2">
      <c r="A18" s="19" t="s">
        <v>2</v>
      </c>
      <c r="B18" s="61" t="s">
        <v>58</v>
      </c>
      <c r="C18" s="21">
        <f>COMPOSICAO!D9</f>
        <v>0.1</v>
      </c>
      <c r="D18" s="22">
        <f>C18*($D$7+$D$13)</f>
        <v>297.32978888888891</v>
      </c>
    </row>
    <row r="19" spans="1:4" x14ac:dyDescent="0.2">
      <c r="A19" s="19" t="s">
        <v>3</v>
      </c>
      <c r="B19" s="62" t="s">
        <v>11</v>
      </c>
      <c r="C19" s="21">
        <f>COMPOSICAO!D10</f>
        <v>2.5000000000000001E-2</v>
      </c>
      <c r="D19" s="22">
        <f t="shared" ref="D19:D24" si="0">C19*($D$7+$D$14)</f>
        <v>80.079801388888896</v>
      </c>
    </row>
    <row r="20" spans="1:4" x14ac:dyDescent="0.2">
      <c r="A20" s="19" t="s">
        <v>4</v>
      </c>
      <c r="B20" s="62" t="s">
        <v>12</v>
      </c>
      <c r="C20" s="21">
        <f>COMPOSICAO!D11</f>
        <v>0.03</v>
      </c>
      <c r="D20" s="22">
        <f t="shared" si="0"/>
        <v>96.095761666666675</v>
      </c>
    </row>
    <row r="21" spans="1:4" x14ac:dyDescent="0.2">
      <c r="A21" s="19" t="s">
        <v>5</v>
      </c>
      <c r="B21" s="62" t="s">
        <v>13</v>
      </c>
      <c r="C21" s="21">
        <f>COMPOSICAO!D12</f>
        <v>1.4999999999999999E-2</v>
      </c>
      <c r="D21" s="22">
        <f t="shared" si="0"/>
        <v>48.047880833333338</v>
      </c>
    </row>
    <row r="22" spans="1:4" x14ac:dyDescent="0.2">
      <c r="A22" s="19" t="s">
        <v>6</v>
      </c>
      <c r="B22" s="62" t="s">
        <v>14</v>
      </c>
      <c r="C22" s="21">
        <f>COMPOSICAO!D13</f>
        <v>0.01</v>
      </c>
      <c r="D22" s="22">
        <f t="shared" si="0"/>
        <v>32.031920555555558</v>
      </c>
    </row>
    <row r="23" spans="1:4" x14ac:dyDescent="0.2">
      <c r="A23" s="19" t="s">
        <v>7</v>
      </c>
      <c r="B23" s="20" t="s">
        <v>15</v>
      </c>
      <c r="C23" s="21">
        <f>COMPOSICAO!D14</f>
        <v>6.0000000000000001E-3</v>
      </c>
      <c r="D23" s="22">
        <f t="shared" si="0"/>
        <v>19.219152333333334</v>
      </c>
    </row>
    <row r="24" spans="1:4" x14ac:dyDescent="0.2">
      <c r="A24" s="19" t="s">
        <v>8</v>
      </c>
      <c r="B24" s="62" t="s">
        <v>16</v>
      </c>
      <c r="C24" s="21">
        <f>COMPOSICAO!D15</f>
        <v>2E-3</v>
      </c>
      <c r="D24" s="22">
        <f t="shared" si="0"/>
        <v>6.4063841111111115</v>
      </c>
    </row>
    <row r="25" spans="1:4" x14ac:dyDescent="0.2">
      <c r="A25" s="19" t="s">
        <v>17</v>
      </c>
      <c r="B25" s="61" t="s">
        <v>18</v>
      </c>
      <c r="C25" s="21">
        <f>COMPOSICAO!D16</f>
        <v>0.08</v>
      </c>
      <c r="D25" s="22">
        <f>C25*($D$7+$D$14)</f>
        <v>256.25536444444447</v>
      </c>
    </row>
    <row r="26" spans="1:4" x14ac:dyDescent="0.2">
      <c r="A26" s="209" t="s">
        <v>39</v>
      </c>
      <c r="B26" s="210"/>
      <c r="C26" s="27">
        <f>SUM(C18:C25)</f>
        <v>0.26800000000000002</v>
      </c>
      <c r="D26" s="28">
        <f>SUM(D18:D25)</f>
        <v>835.46605422222228</v>
      </c>
    </row>
    <row r="27" spans="1:4" x14ac:dyDescent="0.2">
      <c r="A27" s="13"/>
      <c r="B27" s="14"/>
      <c r="C27" s="29"/>
      <c r="D27" s="16"/>
    </row>
    <row r="28" spans="1:4" x14ac:dyDescent="0.2">
      <c r="A28" s="211" t="s">
        <v>40</v>
      </c>
      <c r="B28" s="212"/>
      <c r="C28" s="212"/>
      <c r="D28" s="213"/>
    </row>
    <row r="29" spans="1:4" x14ac:dyDescent="0.2">
      <c r="A29" s="17" t="s">
        <v>19</v>
      </c>
      <c r="B29" s="211" t="s">
        <v>55</v>
      </c>
      <c r="C29" s="213"/>
      <c r="D29" s="17" t="s">
        <v>1</v>
      </c>
    </row>
    <row r="30" spans="1:4" x14ac:dyDescent="0.2">
      <c r="A30" s="195" t="s">
        <v>2</v>
      </c>
      <c r="B30" s="30" t="s">
        <v>59</v>
      </c>
      <c r="C30" s="31"/>
      <c r="D30" s="7">
        <f>COMPOSICAO!D20*2*22</f>
        <v>242</v>
      </c>
    </row>
    <row r="31" spans="1:4" x14ac:dyDescent="0.2">
      <c r="A31" s="196"/>
      <c r="B31" s="30" t="s">
        <v>20</v>
      </c>
      <c r="C31" s="31"/>
      <c r="D31" s="7">
        <f>D6*COMPOSICAO!D21</f>
        <v>165.52379999999999</v>
      </c>
    </row>
    <row r="32" spans="1:4" x14ac:dyDescent="0.2">
      <c r="A32" s="197"/>
      <c r="B32" s="106" t="s">
        <v>21</v>
      </c>
      <c r="C32" s="107"/>
      <c r="D32" s="39">
        <f>IF(D30-D31&gt;0,D30-D31,0)</f>
        <v>76.476200000000006</v>
      </c>
    </row>
    <row r="33" spans="1:4" x14ac:dyDescent="0.2">
      <c r="A33" s="195" t="s">
        <v>3</v>
      </c>
      <c r="B33" s="30" t="s">
        <v>60</v>
      </c>
      <c r="D33" s="7">
        <f>COMPOSICAO!D23*22</f>
        <v>858</v>
      </c>
    </row>
    <row r="34" spans="1:4" x14ac:dyDescent="0.2">
      <c r="A34" s="196"/>
      <c r="B34" s="30" t="s">
        <v>116</v>
      </c>
      <c r="C34" s="129" cm="1">
        <f t="array" ref="C34">_xlfn.IFS(D6&lt;2407,COMPOSICAO!D25,D6&lt;4073.39,COMPOSICAO!D26,D6&lt;5924.92,COMPOSICAO!D27,D6&lt;7406.17,COMPOSICAO!D28,D6&lt;9072.58,COMPOSICAO!D29,D6&gt;9072.59,COMPOSICAO!D30)</f>
        <v>3.7499999999999999E-2</v>
      </c>
      <c r="D34" s="7">
        <f>D33*C34</f>
        <v>32.174999999999997</v>
      </c>
    </row>
    <row r="35" spans="1:4" x14ac:dyDescent="0.2">
      <c r="A35" s="197"/>
      <c r="B35" s="106" t="s">
        <v>117</v>
      </c>
      <c r="C35" s="108"/>
      <c r="D35" s="39">
        <f>D33-D34</f>
        <v>825.82500000000005</v>
      </c>
    </row>
    <row r="36" spans="1:4" x14ac:dyDescent="0.2">
      <c r="A36" s="4" t="s">
        <v>4</v>
      </c>
      <c r="B36" s="30" t="s">
        <v>102</v>
      </c>
      <c r="C36" s="31"/>
      <c r="D36" s="165">
        <f>COMPOSICAO!D31</f>
        <v>184.85</v>
      </c>
    </row>
    <row r="37" spans="1:4" x14ac:dyDescent="0.2">
      <c r="A37" s="9" t="s">
        <v>41</v>
      </c>
      <c r="B37" s="10"/>
      <c r="C37" s="11"/>
      <c r="D37" s="12">
        <f>SUM(D32,D35,D36)</f>
        <v>1087.1512</v>
      </c>
    </row>
    <row r="38" spans="1:4" x14ac:dyDescent="0.2">
      <c r="A38" s="13"/>
      <c r="B38" s="14"/>
      <c r="C38" s="15"/>
      <c r="D38" s="16"/>
    </row>
    <row r="39" spans="1:4" x14ac:dyDescent="0.2">
      <c r="A39" s="17">
        <v>2</v>
      </c>
      <c r="B39" s="32" t="s">
        <v>61</v>
      </c>
      <c r="C39" s="33"/>
      <c r="D39" s="17" t="s">
        <v>1</v>
      </c>
    </row>
    <row r="40" spans="1:4" x14ac:dyDescent="0.2">
      <c r="A40" s="4" t="s">
        <v>9</v>
      </c>
      <c r="B40" s="30" t="s">
        <v>62</v>
      </c>
      <c r="C40" s="34"/>
      <c r="D40" s="8">
        <f>D14</f>
        <v>444.46205555555554</v>
      </c>
    </row>
    <row r="41" spans="1:4" x14ac:dyDescent="0.2">
      <c r="A41" s="4" t="s">
        <v>10</v>
      </c>
      <c r="B41" s="30" t="s">
        <v>63</v>
      </c>
      <c r="C41" s="34"/>
      <c r="D41" s="8">
        <f>D26</f>
        <v>835.46605422222228</v>
      </c>
    </row>
    <row r="42" spans="1:4" x14ac:dyDescent="0.2">
      <c r="A42" s="4" t="s">
        <v>19</v>
      </c>
      <c r="B42" s="30" t="s">
        <v>64</v>
      </c>
      <c r="C42" s="34"/>
      <c r="D42" s="8">
        <f>D37</f>
        <v>1087.1512</v>
      </c>
    </row>
    <row r="43" spans="1:4" x14ac:dyDescent="0.2">
      <c r="A43" s="198" t="s">
        <v>42</v>
      </c>
      <c r="B43" s="203"/>
      <c r="C43" s="35"/>
      <c r="D43" s="12">
        <f>SUM(D40:D42)</f>
        <v>2367.0793097777778</v>
      </c>
    </row>
    <row r="44" spans="1:4" x14ac:dyDescent="0.2">
      <c r="A44" s="13"/>
      <c r="B44" s="14"/>
      <c r="C44" s="15"/>
      <c r="D44" s="16"/>
    </row>
    <row r="45" spans="1:4" x14ac:dyDescent="0.2">
      <c r="A45" s="204" t="s">
        <v>43</v>
      </c>
      <c r="B45" s="205"/>
      <c r="C45" s="205"/>
      <c r="D45" s="206"/>
    </row>
    <row r="46" spans="1:4" x14ac:dyDescent="0.2">
      <c r="A46" s="17">
        <v>3</v>
      </c>
      <c r="B46" s="2" t="s">
        <v>55</v>
      </c>
      <c r="C46" s="36" t="s">
        <v>0</v>
      </c>
      <c r="D46" s="17" t="s">
        <v>1</v>
      </c>
    </row>
    <row r="47" spans="1:4" x14ac:dyDescent="0.2">
      <c r="A47" s="4" t="s">
        <v>2</v>
      </c>
      <c r="B47" s="30" t="s">
        <v>22</v>
      </c>
      <c r="C47" s="37">
        <f>COMPOSICAO!D34</f>
        <v>4.1666666666666666E-3</v>
      </c>
      <c r="D47" s="22">
        <f>C47*$D$7</f>
        <v>11.494708333333334</v>
      </c>
    </row>
    <row r="48" spans="1:4" x14ac:dyDescent="0.2">
      <c r="A48" s="4" t="s">
        <v>3</v>
      </c>
      <c r="B48" s="30" t="s">
        <v>65</v>
      </c>
      <c r="C48" s="37">
        <f>COMPOSICAO!D35</f>
        <v>3.3333333333333332E-4</v>
      </c>
      <c r="D48" s="22">
        <f>C48*$D$7</f>
        <v>0.9195766666666666</v>
      </c>
    </row>
    <row r="49" spans="1:4" x14ac:dyDescent="0.2">
      <c r="A49" s="19" t="s">
        <v>4</v>
      </c>
      <c r="B49" s="20" t="s">
        <v>66</v>
      </c>
      <c r="C49" s="37">
        <f>COMPOSICAO!D36</f>
        <v>3.4399999999999993E-2</v>
      </c>
      <c r="D49" s="22">
        <f t="shared" ref="D49:D52" si="1">C49*$D$7</f>
        <v>94.900311999999985</v>
      </c>
    </row>
    <row r="50" spans="1:4" x14ac:dyDescent="0.2">
      <c r="A50" s="4" t="s">
        <v>5</v>
      </c>
      <c r="B50" s="30" t="s">
        <v>67</v>
      </c>
      <c r="C50" s="37">
        <f>COMPOSICAO!D37</f>
        <v>1.2444444444444444E-2</v>
      </c>
      <c r="D50" s="22">
        <f t="shared" si="1"/>
        <v>34.330862222222223</v>
      </c>
    </row>
    <row r="51" spans="1:4" x14ac:dyDescent="0.2">
      <c r="A51" s="4" t="s">
        <v>6</v>
      </c>
      <c r="B51" s="30" t="s">
        <v>68</v>
      </c>
      <c r="C51" s="37">
        <f>COMPOSICAO!D38</f>
        <v>4.5631999999999999E-3</v>
      </c>
      <c r="D51" s="22">
        <f t="shared" si="1"/>
        <v>12.588636736</v>
      </c>
    </row>
    <row r="52" spans="1:4" x14ac:dyDescent="0.2">
      <c r="A52" s="4" t="s">
        <v>7</v>
      </c>
      <c r="B52" s="30" t="s">
        <v>69</v>
      </c>
      <c r="C52" s="37">
        <f>COMPOSICAO!D39</f>
        <v>3.9680000000000005E-4</v>
      </c>
      <c r="D52" s="22">
        <f t="shared" si="1"/>
        <v>1.094664064</v>
      </c>
    </row>
    <row r="53" spans="1:4" x14ac:dyDescent="0.2">
      <c r="A53" s="207" t="s">
        <v>44</v>
      </c>
      <c r="B53" s="208"/>
      <c r="C53" s="38">
        <f>SUM(C47:C52)</f>
        <v>5.6304444444444435E-2</v>
      </c>
      <c r="D53" s="39">
        <f>SUM(D47:D52)</f>
        <v>155.32876002222221</v>
      </c>
    </row>
    <row r="54" spans="1:4" x14ac:dyDescent="0.2">
      <c r="A54" s="13"/>
      <c r="B54" s="14"/>
      <c r="C54" s="40"/>
      <c r="D54" s="16"/>
    </row>
    <row r="55" spans="1:4" x14ac:dyDescent="0.2">
      <c r="A55" s="204" t="s">
        <v>45</v>
      </c>
      <c r="B55" s="205"/>
      <c r="C55" s="205"/>
      <c r="D55" s="206"/>
    </row>
    <row r="56" spans="1:4" x14ac:dyDescent="0.2">
      <c r="A56" s="17">
        <v>4</v>
      </c>
      <c r="B56" s="2" t="s">
        <v>55</v>
      </c>
      <c r="C56" s="36" t="s">
        <v>0</v>
      </c>
      <c r="D56" s="17" t="s">
        <v>1</v>
      </c>
    </row>
    <row r="57" spans="1:4" x14ac:dyDescent="0.2">
      <c r="A57" s="207" t="s">
        <v>46</v>
      </c>
      <c r="B57" s="208"/>
      <c r="C57" s="41">
        <v>0</v>
      </c>
      <c r="D57" s="42">
        <v>0</v>
      </c>
    </row>
    <row r="58" spans="1:4" x14ac:dyDescent="0.2">
      <c r="A58" s="13"/>
      <c r="B58" s="14"/>
      <c r="C58" s="24"/>
      <c r="D58" s="16"/>
    </row>
    <row r="59" spans="1:4" x14ac:dyDescent="0.2">
      <c r="A59" s="204" t="s">
        <v>47</v>
      </c>
      <c r="B59" s="205"/>
      <c r="C59" s="205"/>
      <c r="D59" s="206"/>
    </row>
    <row r="60" spans="1:4" x14ac:dyDescent="0.2">
      <c r="A60" s="17">
        <v>5</v>
      </c>
      <c r="B60" s="43" t="s">
        <v>55</v>
      </c>
      <c r="C60" s="44"/>
      <c r="D60" s="45" t="s">
        <v>1</v>
      </c>
    </row>
    <row r="61" spans="1:4" x14ac:dyDescent="0.2">
      <c r="A61" s="9" t="s">
        <v>48</v>
      </c>
      <c r="B61" s="10"/>
      <c r="C61" s="47"/>
      <c r="D61" s="48">
        <v>0</v>
      </c>
    </row>
    <row r="62" spans="1:4" x14ac:dyDescent="0.2">
      <c r="A62" s="13"/>
      <c r="B62" s="14"/>
      <c r="C62" s="49"/>
      <c r="D62" s="16"/>
    </row>
    <row r="63" spans="1:4" x14ac:dyDescent="0.2">
      <c r="A63" s="204" t="s">
        <v>49</v>
      </c>
      <c r="B63" s="205"/>
      <c r="C63" s="205"/>
      <c r="D63" s="206"/>
    </row>
    <row r="64" spans="1:4" x14ac:dyDescent="0.2">
      <c r="A64" s="17">
        <v>6</v>
      </c>
      <c r="B64" s="2" t="s">
        <v>55</v>
      </c>
      <c r="C64" s="50" t="s">
        <v>0</v>
      </c>
      <c r="D64" s="17" t="s">
        <v>1</v>
      </c>
    </row>
    <row r="65" spans="1:4" x14ac:dyDescent="0.2">
      <c r="A65" s="51" t="s">
        <v>2</v>
      </c>
      <c r="B65" s="52" t="s">
        <v>70</v>
      </c>
      <c r="C65" s="53">
        <f>COMPOSICAO!D44</f>
        <v>0.05</v>
      </c>
      <c r="D65" s="12">
        <f>C65*$D$81</f>
        <v>264.05690349000002</v>
      </c>
    </row>
    <row r="66" spans="1:4" x14ac:dyDescent="0.2">
      <c r="A66" s="51" t="s">
        <v>3</v>
      </c>
      <c r="B66" s="52" t="s">
        <v>71</v>
      </c>
      <c r="C66" s="53">
        <f>COMPOSICAO!D45</f>
        <v>0.1</v>
      </c>
      <c r="D66" s="12">
        <f>C66*($D$81+$D$65)</f>
        <v>554.51949732900005</v>
      </c>
    </row>
    <row r="67" spans="1:4" x14ac:dyDescent="0.2">
      <c r="A67" s="51" t="s">
        <v>4</v>
      </c>
      <c r="B67" s="52" t="s">
        <v>72</v>
      </c>
      <c r="C67" s="53">
        <f>COMPOSICAO!D46</f>
        <v>8.3499999999999991E-2</v>
      </c>
      <c r="D67" s="12">
        <f>((D65+D66+D81)/(1-C67))-(D65+D66+D81)</f>
        <v>555.72957806512477</v>
      </c>
    </row>
    <row r="68" spans="1:4" x14ac:dyDescent="0.2">
      <c r="A68" s="19" t="s">
        <v>23</v>
      </c>
      <c r="B68" s="54" t="s">
        <v>24</v>
      </c>
      <c r="C68" s="37">
        <f>COMPOSICAO!D47</f>
        <v>6.4999999999999997E-3</v>
      </c>
      <c r="D68" s="12">
        <f>C68*$D$83</f>
        <v>43.260386316446812</v>
      </c>
    </row>
    <row r="69" spans="1:4" x14ac:dyDescent="0.2">
      <c r="A69" s="19" t="s">
        <v>25</v>
      </c>
      <c r="B69" s="54" t="s">
        <v>26</v>
      </c>
      <c r="C69" s="37">
        <f>COMPOSICAO!D48</f>
        <v>0.03</v>
      </c>
      <c r="D69" s="12">
        <f t="shared" ref="D69:D71" si="2">C69*$D$83</f>
        <v>199.66332146052375</v>
      </c>
    </row>
    <row r="70" spans="1:4" x14ac:dyDescent="0.2">
      <c r="A70" s="4" t="s">
        <v>27</v>
      </c>
      <c r="B70" s="5" t="s">
        <v>28</v>
      </c>
      <c r="C70" s="37">
        <f>COMPOSICAO!D49</f>
        <v>0.02</v>
      </c>
      <c r="D70" s="12">
        <f t="shared" si="2"/>
        <v>133.10888097368249</v>
      </c>
    </row>
    <row r="71" spans="1:4" x14ac:dyDescent="0.2">
      <c r="A71" s="4" t="s">
        <v>29</v>
      </c>
      <c r="B71" s="131" t="s">
        <v>118</v>
      </c>
      <c r="C71" s="37">
        <f>COMPOSICAO!D50</f>
        <v>2.7E-2</v>
      </c>
      <c r="D71" s="12">
        <f t="shared" si="2"/>
        <v>179.69698931447138</v>
      </c>
    </row>
    <row r="72" spans="1:4" x14ac:dyDescent="0.2">
      <c r="A72" s="198" t="s">
        <v>50</v>
      </c>
      <c r="B72" s="199"/>
      <c r="C72" s="55">
        <f>SUM(C65:C67)</f>
        <v>0.23350000000000001</v>
      </c>
      <c r="D72" s="12">
        <f>SUM(D65:D67)</f>
        <v>1374.3059788841249</v>
      </c>
    </row>
    <row r="73" spans="1:4" x14ac:dyDescent="0.2">
      <c r="A73" s="13"/>
      <c r="B73" s="14"/>
      <c r="C73" s="15"/>
      <c r="D73" s="16"/>
    </row>
    <row r="74" spans="1:4" x14ac:dyDescent="0.2">
      <c r="A74" s="200" t="s">
        <v>51</v>
      </c>
      <c r="B74" s="201"/>
      <c r="C74" s="201"/>
      <c r="D74" s="202"/>
    </row>
    <row r="75" spans="1:4" x14ac:dyDescent="0.2">
      <c r="A75" s="26" t="s">
        <v>52</v>
      </c>
      <c r="B75" s="56"/>
      <c r="C75" s="57"/>
      <c r="D75" s="17" t="s">
        <v>1</v>
      </c>
    </row>
    <row r="76" spans="1:4" x14ac:dyDescent="0.2">
      <c r="A76" s="4">
        <v>1</v>
      </c>
      <c r="B76" s="46" t="s">
        <v>73</v>
      </c>
      <c r="C76" s="58"/>
      <c r="D76" s="8">
        <f>D7</f>
        <v>2758.73</v>
      </c>
    </row>
    <row r="77" spans="1:4" x14ac:dyDescent="0.2">
      <c r="A77" s="4">
        <v>2</v>
      </c>
      <c r="B77" s="46" t="s">
        <v>74</v>
      </c>
      <c r="C77" s="58"/>
      <c r="D77" s="8">
        <f>D43</f>
        <v>2367.0793097777778</v>
      </c>
    </row>
    <row r="78" spans="1:4" x14ac:dyDescent="0.2">
      <c r="A78" s="4">
        <v>3</v>
      </c>
      <c r="B78" s="46" t="s">
        <v>75</v>
      </c>
      <c r="C78" s="58"/>
      <c r="D78" s="8">
        <f>D53</f>
        <v>155.32876002222221</v>
      </c>
    </row>
    <row r="79" spans="1:4" x14ac:dyDescent="0.2">
      <c r="A79" s="4">
        <v>4</v>
      </c>
      <c r="B79" s="46" t="s">
        <v>76</v>
      </c>
      <c r="C79" s="58"/>
      <c r="D79" s="8">
        <v>0</v>
      </c>
    </row>
    <row r="80" spans="1:4" x14ac:dyDescent="0.2">
      <c r="A80" s="4">
        <v>5</v>
      </c>
      <c r="B80" s="46" t="s">
        <v>77</v>
      </c>
      <c r="C80" s="58"/>
      <c r="D80" s="8">
        <v>0</v>
      </c>
    </row>
    <row r="81" spans="1:4" x14ac:dyDescent="0.2">
      <c r="A81" s="59" t="s">
        <v>53</v>
      </c>
      <c r="B81" s="10"/>
      <c r="C81" s="11"/>
      <c r="D81" s="12">
        <f>SUM(D76:D80)</f>
        <v>5281.1380698000003</v>
      </c>
    </row>
    <row r="82" spans="1:4" x14ac:dyDescent="0.2">
      <c r="A82" s="4">
        <v>6</v>
      </c>
      <c r="B82" s="46" t="s">
        <v>78</v>
      </c>
      <c r="C82" s="58"/>
      <c r="D82" s="8">
        <f>D72</f>
        <v>1374.3059788841249</v>
      </c>
    </row>
    <row r="83" spans="1:4" x14ac:dyDescent="0.2">
      <c r="A83" s="198" t="s">
        <v>54</v>
      </c>
      <c r="B83" s="203"/>
      <c r="C83" s="199"/>
      <c r="D83" s="60">
        <f>SUM(D81:D82)</f>
        <v>6655.4440486841249</v>
      </c>
    </row>
    <row r="84" spans="1:4" x14ac:dyDescent="0.2">
      <c r="C84" s="133" t="s">
        <v>122</v>
      </c>
      <c r="D84" s="134">
        <f>ROUNDUP(D83/D76,2)</f>
        <v>2.42</v>
      </c>
    </row>
    <row r="85" spans="1:4" x14ac:dyDescent="0.2"/>
    <row r="86" spans="1:4" hidden="1" x14ac:dyDescent="0.2">
      <c r="D86" s="136"/>
    </row>
  </sheetData>
  <mergeCells count="22">
    <mergeCell ref="A33:A35"/>
    <mergeCell ref="A1:D1"/>
    <mergeCell ref="A3:D3"/>
    <mergeCell ref="A4:D4"/>
    <mergeCell ref="A9:D9"/>
    <mergeCell ref="A10:D10"/>
    <mergeCell ref="A14:B14"/>
    <mergeCell ref="A16:D16"/>
    <mergeCell ref="A26:B26"/>
    <mergeCell ref="A28:D28"/>
    <mergeCell ref="B29:C29"/>
    <mergeCell ref="A30:A32"/>
    <mergeCell ref="A63:D63"/>
    <mergeCell ref="A72:B72"/>
    <mergeCell ref="A74:D74"/>
    <mergeCell ref="A83:C83"/>
    <mergeCell ref="A43:B43"/>
    <mergeCell ref="A45:D45"/>
    <mergeCell ref="A53:B53"/>
    <mergeCell ref="A55:D55"/>
    <mergeCell ref="A57:B57"/>
    <mergeCell ref="A59:D59"/>
  </mergeCells>
  <conditionalFormatting sqref="B69">
    <cfRule type="expression" dxfId="13" priority="1">
      <formula>$D$81=0</formula>
    </cfRule>
  </conditionalFormatting>
  <pageMargins left="0.511811024" right="0.511811024" top="0.78740157499999996" bottom="0.78740157499999996" header="0.31496062000000002" footer="0.3149606200000000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F8A017-B4CF-42E1-8BBF-057307A14AFB}">
  <sheetPr codeName="Planilha39"/>
  <dimension ref="A1:D86"/>
  <sheetViews>
    <sheetView zoomScaleNormal="100" workbookViewId="0">
      <selection activeCell="C71" sqref="C71"/>
    </sheetView>
  </sheetViews>
  <sheetFormatPr defaultColWidth="0" defaultRowHeight="12" zeroHeight="1" x14ac:dyDescent="0.2"/>
  <cols>
    <col min="1" max="1" width="5.85546875" style="132" customWidth="1"/>
    <col min="2" max="2" width="83.28515625" style="132" customWidth="1"/>
    <col min="3" max="3" width="12.42578125" style="132" customWidth="1"/>
    <col min="4" max="4" width="15.42578125" style="132" customWidth="1"/>
    <col min="5" max="5" width="9.140625" style="132" hidden="1" customWidth="1"/>
    <col min="6" max="16384" width="9.140625" style="132" hidden="1"/>
  </cols>
  <sheetData>
    <row r="1" spans="1:4" ht="12.75" thickBot="1" x14ac:dyDescent="0.25">
      <c r="A1" s="192" t="str">
        <f>PERFIS!C25</f>
        <v>Tecnico de Rede (Telecomunicacoes) Sênior</v>
      </c>
      <c r="B1" s="193"/>
      <c r="C1" s="193"/>
      <c r="D1" s="194"/>
    </row>
    <row r="2" spans="1:4" x14ac:dyDescent="0.2">
      <c r="A2" s="135"/>
      <c r="B2" s="135"/>
      <c r="C2" s="135"/>
      <c r="D2" s="135"/>
    </row>
    <row r="3" spans="1:4" x14ac:dyDescent="0.2">
      <c r="A3" s="217" t="s">
        <v>33</v>
      </c>
      <c r="B3" s="218"/>
      <c r="C3" s="218"/>
      <c r="D3" s="219"/>
    </row>
    <row r="4" spans="1:4" x14ac:dyDescent="0.2">
      <c r="A4" s="204" t="s">
        <v>34</v>
      </c>
      <c r="B4" s="205"/>
      <c r="C4" s="205"/>
      <c r="D4" s="206"/>
    </row>
    <row r="5" spans="1:4" x14ac:dyDescent="0.2">
      <c r="A5" s="1">
        <v>1</v>
      </c>
      <c r="B5" s="2" t="s">
        <v>55</v>
      </c>
      <c r="C5" s="3"/>
      <c r="D5" s="1" t="s">
        <v>1</v>
      </c>
    </row>
    <row r="6" spans="1:4" x14ac:dyDescent="0.2">
      <c r="A6" s="4" t="s">
        <v>2</v>
      </c>
      <c r="B6" s="5" t="s">
        <v>56</v>
      </c>
      <c r="C6" s="6">
        <v>1</v>
      </c>
      <c r="D6" s="7">
        <f>_xlfn.XLOOKUP(A1,PERFIS!C3:C37,PERFIS!D3:D37)</f>
        <v>4043.3557864999998</v>
      </c>
    </row>
    <row r="7" spans="1:4" x14ac:dyDescent="0.2">
      <c r="A7" s="9" t="s">
        <v>35</v>
      </c>
      <c r="B7" s="10"/>
      <c r="C7" s="11"/>
      <c r="D7" s="12">
        <f>SUM(D6)</f>
        <v>4043.3557864999998</v>
      </c>
    </row>
    <row r="8" spans="1:4" x14ac:dyDescent="0.2">
      <c r="A8" s="13"/>
      <c r="B8" s="14"/>
      <c r="C8" s="15"/>
      <c r="D8" s="16"/>
    </row>
    <row r="9" spans="1:4" x14ac:dyDescent="0.2">
      <c r="A9" s="204" t="s">
        <v>36</v>
      </c>
      <c r="B9" s="205"/>
      <c r="C9" s="205"/>
      <c r="D9" s="206"/>
    </row>
    <row r="10" spans="1:4" x14ac:dyDescent="0.2">
      <c r="A10" s="220" t="s">
        <v>125</v>
      </c>
      <c r="B10" s="221"/>
      <c r="C10" s="221"/>
      <c r="D10" s="222"/>
    </row>
    <row r="11" spans="1:4" x14ac:dyDescent="0.2">
      <c r="A11" s="17" t="s">
        <v>9</v>
      </c>
      <c r="B11" s="2" t="s">
        <v>55</v>
      </c>
      <c r="C11" s="18" t="s">
        <v>0</v>
      </c>
      <c r="D11" s="17" t="s">
        <v>1</v>
      </c>
    </row>
    <row r="12" spans="1:4" x14ac:dyDescent="0.2">
      <c r="A12" s="19" t="s">
        <v>2</v>
      </c>
      <c r="B12" s="20" t="s">
        <v>57</v>
      </c>
      <c r="C12" s="21">
        <f>COMPOSICAO!D3</f>
        <v>8.3333333333333329E-2</v>
      </c>
      <c r="D12" s="22">
        <f>C12*$D$7</f>
        <v>336.94631554166665</v>
      </c>
    </row>
    <row r="13" spans="1:4" x14ac:dyDescent="0.2">
      <c r="A13" s="19" t="s">
        <v>3</v>
      </c>
      <c r="B13" s="20" t="s">
        <v>120</v>
      </c>
      <c r="C13" s="21">
        <f>COMPOSICAO!D4</f>
        <v>7.7777777777777779E-2</v>
      </c>
      <c r="D13" s="22">
        <f>C13*$D$7</f>
        <v>314.48322783888887</v>
      </c>
    </row>
    <row r="14" spans="1:4" x14ac:dyDescent="0.2">
      <c r="A14" s="198" t="s">
        <v>126</v>
      </c>
      <c r="B14" s="199"/>
      <c r="C14" s="23">
        <f>SUM(C12:C13)</f>
        <v>0.16111111111111109</v>
      </c>
      <c r="D14" s="12">
        <f>SUM(D12:D13)</f>
        <v>651.42954338055551</v>
      </c>
    </row>
    <row r="15" spans="1:4" x14ac:dyDescent="0.2">
      <c r="A15" s="13"/>
      <c r="B15" s="14"/>
      <c r="C15" s="24"/>
      <c r="D15" s="16"/>
    </row>
    <row r="16" spans="1:4" x14ac:dyDescent="0.2">
      <c r="A16" s="211" t="s">
        <v>38</v>
      </c>
      <c r="B16" s="212"/>
      <c r="C16" s="212"/>
      <c r="D16" s="213"/>
    </row>
    <row r="17" spans="1:4" x14ac:dyDescent="0.2">
      <c r="A17" s="17" t="s">
        <v>10</v>
      </c>
      <c r="B17" s="2" t="s">
        <v>55</v>
      </c>
      <c r="C17" s="25" t="s">
        <v>0</v>
      </c>
      <c r="D17" s="17" t="s">
        <v>1</v>
      </c>
    </row>
    <row r="18" spans="1:4" x14ac:dyDescent="0.2">
      <c r="A18" s="19" t="s">
        <v>2</v>
      </c>
      <c r="B18" s="61" t="s">
        <v>58</v>
      </c>
      <c r="C18" s="21">
        <f>COMPOSICAO!D9</f>
        <v>0.1</v>
      </c>
      <c r="D18" s="22">
        <f>C18*($D$7+$D$13)</f>
        <v>435.7839014338889</v>
      </c>
    </row>
    <row r="19" spans="1:4" x14ac:dyDescent="0.2">
      <c r="A19" s="19" t="s">
        <v>3</v>
      </c>
      <c r="B19" s="62" t="s">
        <v>11</v>
      </c>
      <c r="C19" s="21">
        <f>COMPOSICAO!D10</f>
        <v>2.5000000000000001E-2</v>
      </c>
      <c r="D19" s="22">
        <f t="shared" ref="D19:D24" si="0">C19*($D$7+$D$14)</f>
        <v>117.36963324701388</v>
      </c>
    </row>
    <row r="20" spans="1:4" x14ac:dyDescent="0.2">
      <c r="A20" s="19" t="s">
        <v>4</v>
      </c>
      <c r="B20" s="62" t="s">
        <v>12</v>
      </c>
      <c r="C20" s="21">
        <f>COMPOSICAO!D11</f>
        <v>0.03</v>
      </c>
      <c r="D20" s="22">
        <f t="shared" si="0"/>
        <v>140.84355989641665</v>
      </c>
    </row>
    <row r="21" spans="1:4" x14ac:dyDescent="0.2">
      <c r="A21" s="19" t="s">
        <v>5</v>
      </c>
      <c r="B21" s="62" t="s">
        <v>13</v>
      </c>
      <c r="C21" s="21">
        <f>COMPOSICAO!D12</f>
        <v>1.4999999999999999E-2</v>
      </c>
      <c r="D21" s="22">
        <f t="shared" si="0"/>
        <v>70.421779948208325</v>
      </c>
    </row>
    <row r="22" spans="1:4" x14ac:dyDescent="0.2">
      <c r="A22" s="19" t="s">
        <v>6</v>
      </c>
      <c r="B22" s="62" t="s">
        <v>14</v>
      </c>
      <c r="C22" s="21">
        <f>COMPOSICAO!D13</f>
        <v>0.01</v>
      </c>
      <c r="D22" s="22">
        <f t="shared" si="0"/>
        <v>46.947853298805548</v>
      </c>
    </row>
    <row r="23" spans="1:4" x14ac:dyDescent="0.2">
      <c r="A23" s="19" t="s">
        <v>7</v>
      </c>
      <c r="B23" s="20" t="s">
        <v>15</v>
      </c>
      <c r="C23" s="21">
        <f>COMPOSICAO!D14</f>
        <v>6.0000000000000001E-3</v>
      </c>
      <c r="D23" s="22">
        <f t="shared" si="0"/>
        <v>28.16871197928333</v>
      </c>
    </row>
    <row r="24" spans="1:4" x14ac:dyDescent="0.2">
      <c r="A24" s="19" t="s">
        <v>8</v>
      </c>
      <c r="B24" s="62" t="s">
        <v>16</v>
      </c>
      <c r="C24" s="21">
        <f>COMPOSICAO!D15</f>
        <v>2E-3</v>
      </c>
      <c r="D24" s="22">
        <f t="shared" si="0"/>
        <v>9.3895706597611106</v>
      </c>
    </row>
    <row r="25" spans="1:4" x14ac:dyDescent="0.2">
      <c r="A25" s="19" t="s">
        <v>17</v>
      </c>
      <c r="B25" s="61" t="s">
        <v>18</v>
      </c>
      <c r="C25" s="21">
        <f>COMPOSICAO!D16</f>
        <v>0.08</v>
      </c>
      <c r="D25" s="22">
        <f>C25*($D$7+$D$14)</f>
        <v>375.58282639044438</v>
      </c>
    </row>
    <row r="26" spans="1:4" x14ac:dyDescent="0.2">
      <c r="A26" s="209" t="s">
        <v>39</v>
      </c>
      <c r="B26" s="210"/>
      <c r="C26" s="27">
        <f>SUM(C18:C25)</f>
        <v>0.26800000000000002</v>
      </c>
      <c r="D26" s="28">
        <f>SUM(D18:D25)</f>
        <v>1224.5078368538223</v>
      </c>
    </row>
    <row r="27" spans="1:4" x14ac:dyDescent="0.2">
      <c r="A27" s="13"/>
      <c r="B27" s="14"/>
      <c r="C27" s="29"/>
      <c r="D27" s="16"/>
    </row>
    <row r="28" spans="1:4" x14ac:dyDescent="0.2">
      <c r="A28" s="211" t="s">
        <v>40</v>
      </c>
      <c r="B28" s="212"/>
      <c r="C28" s="212"/>
      <c r="D28" s="213"/>
    </row>
    <row r="29" spans="1:4" x14ac:dyDescent="0.2">
      <c r="A29" s="17" t="s">
        <v>19</v>
      </c>
      <c r="B29" s="211" t="s">
        <v>55</v>
      </c>
      <c r="C29" s="213"/>
      <c r="D29" s="17" t="s">
        <v>1</v>
      </c>
    </row>
    <row r="30" spans="1:4" x14ac:dyDescent="0.2">
      <c r="A30" s="195" t="s">
        <v>2</v>
      </c>
      <c r="B30" s="30" t="s">
        <v>59</v>
      </c>
      <c r="C30" s="31"/>
      <c r="D30" s="7">
        <f>COMPOSICAO!D20*2*22</f>
        <v>242</v>
      </c>
    </row>
    <row r="31" spans="1:4" x14ac:dyDescent="0.2">
      <c r="A31" s="196"/>
      <c r="B31" s="30" t="s">
        <v>20</v>
      </c>
      <c r="C31" s="31"/>
      <c r="D31" s="7">
        <f>D6*COMPOSICAO!D21</f>
        <v>242.60134718999998</v>
      </c>
    </row>
    <row r="32" spans="1:4" x14ac:dyDescent="0.2">
      <c r="A32" s="197"/>
      <c r="B32" s="106" t="s">
        <v>21</v>
      </c>
      <c r="C32" s="107"/>
      <c r="D32" s="39">
        <f>IF(D30-D31&gt;0,D30-D31,0)</f>
        <v>0</v>
      </c>
    </row>
    <row r="33" spans="1:4" x14ac:dyDescent="0.2">
      <c r="A33" s="195" t="s">
        <v>3</v>
      </c>
      <c r="B33" s="30" t="s">
        <v>60</v>
      </c>
      <c r="D33" s="7">
        <f>COMPOSICAO!D23*22</f>
        <v>858</v>
      </c>
    </row>
    <row r="34" spans="1:4" x14ac:dyDescent="0.2">
      <c r="A34" s="196"/>
      <c r="B34" s="30" t="s">
        <v>116</v>
      </c>
      <c r="C34" s="129" cm="1">
        <f t="array" ref="C34">_xlfn.IFS(D6&lt;2407,COMPOSICAO!D25,D6&lt;4073.39,COMPOSICAO!D26,D6&lt;5924.92,COMPOSICAO!D27,D6&lt;7406.17,COMPOSICAO!D28,D6&lt;9072.58,COMPOSICAO!D29,D6&gt;9072.59,COMPOSICAO!D30)</f>
        <v>3.7499999999999999E-2</v>
      </c>
      <c r="D34" s="7">
        <f>D33*C34</f>
        <v>32.174999999999997</v>
      </c>
    </row>
    <row r="35" spans="1:4" x14ac:dyDescent="0.2">
      <c r="A35" s="197"/>
      <c r="B35" s="106" t="s">
        <v>117</v>
      </c>
      <c r="C35" s="108"/>
      <c r="D35" s="39">
        <f>D33-D34</f>
        <v>825.82500000000005</v>
      </c>
    </row>
    <row r="36" spans="1:4" x14ac:dyDescent="0.2">
      <c r="A36" s="4" t="s">
        <v>4</v>
      </c>
      <c r="B36" s="30" t="s">
        <v>102</v>
      </c>
      <c r="C36" s="31"/>
      <c r="D36" s="165">
        <f>COMPOSICAO!D31</f>
        <v>184.85</v>
      </c>
    </row>
    <row r="37" spans="1:4" x14ac:dyDescent="0.2">
      <c r="A37" s="9" t="s">
        <v>41</v>
      </c>
      <c r="B37" s="10"/>
      <c r="C37" s="11"/>
      <c r="D37" s="12">
        <f>SUM(D32,D35,D36)</f>
        <v>1010.6750000000001</v>
      </c>
    </row>
    <row r="38" spans="1:4" x14ac:dyDescent="0.2">
      <c r="A38" s="13"/>
      <c r="B38" s="14"/>
      <c r="C38" s="15"/>
      <c r="D38" s="16"/>
    </row>
    <row r="39" spans="1:4" x14ac:dyDescent="0.2">
      <c r="A39" s="17">
        <v>2</v>
      </c>
      <c r="B39" s="32" t="s">
        <v>61</v>
      </c>
      <c r="C39" s="33"/>
      <c r="D39" s="17" t="s">
        <v>1</v>
      </c>
    </row>
    <row r="40" spans="1:4" x14ac:dyDescent="0.2">
      <c r="A40" s="4" t="s">
        <v>9</v>
      </c>
      <c r="B40" s="30" t="s">
        <v>62</v>
      </c>
      <c r="C40" s="34"/>
      <c r="D40" s="8">
        <f>D14</f>
        <v>651.42954338055551</v>
      </c>
    </row>
    <row r="41" spans="1:4" x14ac:dyDescent="0.2">
      <c r="A41" s="4" t="s">
        <v>10</v>
      </c>
      <c r="B41" s="30" t="s">
        <v>63</v>
      </c>
      <c r="C41" s="34"/>
      <c r="D41" s="8">
        <f>D26</f>
        <v>1224.5078368538223</v>
      </c>
    </row>
    <row r="42" spans="1:4" x14ac:dyDescent="0.2">
      <c r="A42" s="4" t="s">
        <v>19</v>
      </c>
      <c r="B42" s="30" t="s">
        <v>64</v>
      </c>
      <c r="C42" s="34"/>
      <c r="D42" s="8">
        <f>D37</f>
        <v>1010.6750000000001</v>
      </c>
    </row>
    <row r="43" spans="1:4" x14ac:dyDescent="0.2">
      <c r="A43" s="198" t="s">
        <v>42</v>
      </c>
      <c r="B43" s="203"/>
      <c r="C43" s="35"/>
      <c r="D43" s="12">
        <f>SUM(D40:D42)</f>
        <v>2886.6123802343777</v>
      </c>
    </row>
    <row r="44" spans="1:4" x14ac:dyDescent="0.2">
      <c r="A44" s="13"/>
      <c r="B44" s="14"/>
      <c r="C44" s="15"/>
      <c r="D44" s="16"/>
    </row>
    <row r="45" spans="1:4" x14ac:dyDescent="0.2">
      <c r="A45" s="204" t="s">
        <v>43</v>
      </c>
      <c r="B45" s="205"/>
      <c r="C45" s="205"/>
      <c r="D45" s="206"/>
    </row>
    <row r="46" spans="1:4" x14ac:dyDescent="0.2">
      <c r="A46" s="17">
        <v>3</v>
      </c>
      <c r="B46" s="2" t="s">
        <v>55</v>
      </c>
      <c r="C46" s="36" t="s">
        <v>0</v>
      </c>
      <c r="D46" s="17" t="s">
        <v>1</v>
      </c>
    </row>
    <row r="47" spans="1:4" x14ac:dyDescent="0.2">
      <c r="A47" s="4" t="s">
        <v>2</v>
      </c>
      <c r="B47" s="30" t="s">
        <v>22</v>
      </c>
      <c r="C47" s="37">
        <f>COMPOSICAO!D34</f>
        <v>4.1666666666666666E-3</v>
      </c>
      <c r="D47" s="22">
        <f>C47*$D$7</f>
        <v>16.847315777083331</v>
      </c>
    </row>
    <row r="48" spans="1:4" x14ac:dyDescent="0.2">
      <c r="A48" s="4" t="s">
        <v>3</v>
      </c>
      <c r="B48" s="30" t="s">
        <v>65</v>
      </c>
      <c r="C48" s="37">
        <f>COMPOSICAO!D35</f>
        <v>3.3333333333333332E-4</v>
      </c>
      <c r="D48" s="22">
        <f>C48*$D$7</f>
        <v>1.3477852621666666</v>
      </c>
    </row>
    <row r="49" spans="1:4" x14ac:dyDescent="0.2">
      <c r="A49" s="19" t="s">
        <v>4</v>
      </c>
      <c r="B49" s="20" t="s">
        <v>66</v>
      </c>
      <c r="C49" s="37">
        <f>COMPOSICAO!D36</f>
        <v>3.4399999999999993E-2</v>
      </c>
      <c r="D49" s="22">
        <f t="shared" ref="D49:D52" si="1">C49*$D$7</f>
        <v>139.09143905559998</v>
      </c>
    </row>
    <row r="50" spans="1:4" x14ac:dyDescent="0.2">
      <c r="A50" s="4" t="s">
        <v>5</v>
      </c>
      <c r="B50" s="30" t="s">
        <v>67</v>
      </c>
      <c r="C50" s="37">
        <f>COMPOSICAO!D37</f>
        <v>1.2444444444444444E-2</v>
      </c>
      <c r="D50" s="22">
        <f t="shared" si="1"/>
        <v>50.317316454222215</v>
      </c>
    </row>
    <row r="51" spans="1:4" x14ac:dyDescent="0.2">
      <c r="A51" s="4" t="s">
        <v>6</v>
      </c>
      <c r="B51" s="30" t="s">
        <v>68</v>
      </c>
      <c r="C51" s="37">
        <f>COMPOSICAO!D38</f>
        <v>4.5631999999999999E-3</v>
      </c>
      <c r="D51" s="22">
        <f t="shared" si="1"/>
        <v>18.4506411249568</v>
      </c>
    </row>
    <row r="52" spans="1:4" x14ac:dyDescent="0.2">
      <c r="A52" s="4" t="s">
        <v>7</v>
      </c>
      <c r="B52" s="30" t="s">
        <v>69</v>
      </c>
      <c r="C52" s="37">
        <f>COMPOSICAO!D39</f>
        <v>3.9680000000000005E-4</v>
      </c>
      <c r="D52" s="22">
        <f t="shared" si="1"/>
        <v>1.6044035760832001</v>
      </c>
    </row>
    <row r="53" spans="1:4" x14ac:dyDescent="0.2">
      <c r="A53" s="207" t="s">
        <v>44</v>
      </c>
      <c r="B53" s="208"/>
      <c r="C53" s="38">
        <f>SUM(C47:C52)</f>
        <v>5.6304444444444435E-2</v>
      </c>
      <c r="D53" s="39">
        <f>SUM(D47:D52)</f>
        <v>227.65890125011219</v>
      </c>
    </row>
    <row r="54" spans="1:4" x14ac:dyDescent="0.2">
      <c r="A54" s="13"/>
      <c r="B54" s="14"/>
      <c r="C54" s="40"/>
      <c r="D54" s="16"/>
    </row>
    <row r="55" spans="1:4" x14ac:dyDescent="0.2">
      <c r="A55" s="204" t="s">
        <v>45</v>
      </c>
      <c r="B55" s="205"/>
      <c r="C55" s="205"/>
      <c r="D55" s="206"/>
    </row>
    <row r="56" spans="1:4" x14ac:dyDescent="0.2">
      <c r="A56" s="17">
        <v>4</v>
      </c>
      <c r="B56" s="2" t="s">
        <v>55</v>
      </c>
      <c r="C56" s="36" t="s">
        <v>0</v>
      </c>
      <c r="D56" s="17" t="s">
        <v>1</v>
      </c>
    </row>
    <row r="57" spans="1:4" x14ac:dyDescent="0.2">
      <c r="A57" s="207" t="s">
        <v>46</v>
      </c>
      <c r="B57" s="208"/>
      <c r="C57" s="41">
        <v>0</v>
      </c>
      <c r="D57" s="42">
        <v>0</v>
      </c>
    </row>
    <row r="58" spans="1:4" x14ac:dyDescent="0.2">
      <c r="A58" s="13"/>
      <c r="B58" s="14"/>
      <c r="C58" s="24"/>
      <c r="D58" s="16"/>
    </row>
    <row r="59" spans="1:4" x14ac:dyDescent="0.2">
      <c r="A59" s="204" t="s">
        <v>47</v>
      </c>
      <c r="B59" s="205"/>
      <c r="C59" s="205"/>
      <c r="D59" s="206"/>
    </row>
    <row r="60" spans="1:4" x14ac:dyDescent="0.2">
      <c r="A60" s="17">
        <v>5</v>
      </c>
      <c r="B60" s="43" t="s">
        <v>55</v>
      </c>
      <c r="C60" s="44"/>
      <c r="D60" s="45" t="s">
        <v>1</v>
      </c>
    </row>
    <row r="61" spans="1:4" x14ac:dyDescent="0.2">
      <c r="A61" s="9" t="s">
        <v>48</v>
      </c>
      <c r="B61" s="10"/>
      <c r="C61" s="47"/>
      <c r="D61" s="48">
        <v>0</v>
      </c>
    </row>
    <row r="62" spans="1:4" x14ac:dyDescent="0.2">
      <c r="A62" s="13"/>
      <c r="B62" s="14"/>
      <c r="C62" s="49"/>
      <c r="D62" s="16"/>
    </row>
    <row r="63" spans="1:4" x14ac:dyDescent="0.2">
      <c r="A63" s="204" t="s">
        <v>49</v>
      </c>
      <c r="B63" s="205"/>
      <c r="C63" s="205"/>
      <c r="D63" s="206"/>
    </row>
    <row r="64" spans="1:4" x14ac:dyDescent="0.2">
      <c r="A64" s="17">
        <v>6</v>
      </c>
      <c r="B64" s="2" t="s">
        <v>55</v>
      </c>
      <c r="C64" s="50" t="s">
        <v>0</v>
      </c>
      <c r="D64" s="17" t="s">
        <v>1</v>
      </c>
    </row>
    <row r="65" spans="1:4" x14ac:dyDescent="0.2">
      <c r="A65" s="51" t="s">
        <v>2</v>
      </c>
      <c r="B65" s="52" t="s">
        <v>70</v>
      </c>
      <c r="C65" s="53">
        <f>COMPOSICAO!D44</f>
        <v>0.05</v>
      </c>
      <c r="D65" s="12">
        <f>C65*$D$81</f>
        <v>357.88135339922451</v>
      </c>
    </row>
    <row r="66" spans="1:4" x14ac:dyDescent="0.2">
      <c r="A66" s="51" t="s">
        <v>3</v>
      </c>
      <c r="B66" s="52" t="s">
        <v>71</v>
      </c>
      <c r="C66" s="53">
        <f>COMPOSICAO!D45</f>
        <v>0.1</v>
      </c>
      <c r="D66" s="12">
        <f>C66*($D$81+$D$65)</f>
        <v>751.55084213837142</v>
      </c>
    </row>
    <row r="67" spans="1:4" x14ac:dyDescent="0.2">
      <c r="A67" s="51" t="s">
        <v>4</v>
      </c>
      <c r="B67" s="52" t="s">
        <v>72</v>
      </c>
      <c r="C67" s="53">
        <f>COMPOSICAO!D46</f>
        <v>8.3499999999999991E-2</v>
      </c>
      <c r="D67" s="12">
        <f>((D65+D66+D81)/(1-C67))-(D65+D66+D81)</f>
        <v>753.19088762039792</v>
      </c>
    </row>
    <row r="68" spans="1:4" x14ac:dyDescent="0.2">
      <c r="A68" s="19" t="s">
        <v>23</v>
      </c>
      <c r="B68" s="54" t="s">
        <v>24</v>
      </c>
      <c r="C68" s="37">
        <f>COMPOSICAO!D47</f>
        <v>6.4999999999999997E-3</v>
      </c>
      <c r="D68" s="12">
        <f>C68*$D$83</f>
        <v>58.631625982426137</v>
      </c>
    </row>
    <row r="69" spans="1:4" x14ac:dyDescent="0.2">
      <c r="A69" s="19" t="s">
        <v>25</v>
      </c>
      <c r="B69" s="54" t="s">
        <v>26</v>
      </c>
      <c r="C69" s="37">
        <f>COMPOSICAO!D48</f>
        <v>0.03</v>
      </c>
      <c r="D69" s="12">
        <f t="shared" ref="D69:D71" si="2">C69*$D$83</f>
        <v>270.60750453427448</v>
      </c>
    </row>
    <row r="70" spans="1:4" x14ac:dyDescent="0.2">
      <c r="A70" s="4" t="s">
        <v>27</v>
      </c>
      <c r="B70" s="5" t="s">
        <v>28</v>
      </c>
      <c r="C70" s="37">
        <f>COMPOSICAO!D49</f>
        <v>0.02</v>
      </c>
      <c r="D70" s="12">
        <f t="shared" si="2"/>
        <v>180.40500302284968</v>
      </c>
    </row>
    <row r="71" spans="1:4" x14ac:dyDescent="0.2">
      <c r="A71" s="4" t="s">
        <v>29</v>
      </c>
      <c r="B71" s="131" t="s">
        <v>118</v>
      </c>
      <c r="C71" s="37">
        <f>COMPOSICAO!D50</f>
        <v>2.7E-2</v>
      </c>
      <c r="D71" s="12">
        <f t="shared" si="2"/>
        <v>243.54675408084705</v>
      </c>
    </row>
    <row r="72" spans="1:4" x14ac:dyDescent="0.2">
      <c r="A72" s="198" t="s">
        <v>50</v>
      </c>
      <c r="B72" s="199"/>
      <c r="C72" s="55">
        <f>SUM(C65:C67)</f>
        <v>0.23350000000000001</v>
      </c>
      <c r="D72" s="12">
        <f>SUM(D65:D67)</f>
        <v>1862.6230831579937</v>
      </c>
    </row>
    <row r="73" spans="1:4" x14ac:dyDescent="0.2">
      <c r="A73" s="13"/>
      <c r="B73" s="14"/>
      <c r="C73" s="15"/>
      <c r="D73" s="16"/>
    </row>
    <row r="74" spans="1:4" x14ac:dyDescent="0.2">
      <c r="A74" s="200" t="s">
        <v>51</v>
      </c>
      <c r="B74" s="201"/>
      <c r="C74" s="201"/>
      <c r="D74" s="202"/>
    </row>
    <row r="75" spans="1:4" x14ac:dyDescent="0.2">
      <c r="A75" s="26" t="s">
        <v>52</v>
      </c>
      <c r="B75" s="56"/>
      <c r="C75" s="57"/>
      <c r="D75" s="17" t="s">
        <v>1</v>
      </c>
    </row>
    <row r="76" spans="1:4" x14ac:dyDescent="0.2">
      <c r="A76" s="4">
        <v>1</v>
      </c>
      <c r="B76" s="46" t="s">
        <v>73</v>
      </c>
      <c r="C76" s="58"/>
      <c r="D76" s="8">
        <f>D7</f>
        <v>4043.3557864999998</v>
      </c>
    </row>
    <row r="77" spans="1:4" x14ac:dyDescent="0.2">
      <c r="A77" s="4">
        <v>2</v>
      </c>
      <c r="B77" s="46" t="s">
        <v>74</v>
      </c>
      <c r="C77" s="58"/>
      <c r="D77" s="8">
        <f>D43</f>
        <v>2886.6123802343777</v>
      </c>
    </row>
    <row r="78" spans="1:4" x14ac:dyDescent="0.2">
      <c r="A78" s="4">
        <v>3</v>
      </c>
      <c r="B78" s="46" t="s">
        <v>75</v>
      </c>
      <c r="C78" s="58"/>
      <c r="D78" s="8">
        <f>D53</f>
        <v>227.65890125011219</v>
      </c>
    </row>
    <row r="79" spans="1:4" x14ac:dyDescent="0.2">
      <c r="A79" s="4">
        <v>4</v>
      </c>
      <c r="B79" s="46" t="s">
        <v>76</v>
      </c>
      <c r="C79" s="58"/>
      <c r="D79" s="8">
        <v>0</v>
      </c>
    </row>
    <row r="80" spans="1:4" x14ac:dyDescent="0.2">
      <c r="A80" s="4">
        <v>5</v>
      </c>
      <c r="B80" s="46" t="s">
        <v>77</v>
      </c>
      <c r="C80" s="58"/>
      <c r="D80" s="8">
        <v>0</v>
      </c>
    </row>
    <row r="81" spans="1:4" x14ac:dyDescent="0.2">
      <c r="A81" s="59" t="s">
        <v>53</v>
      </c>
      <c r="B81" s="10"/>
      <c r="C81" s="11"/>
      <c r="D81" s="12">
        <f>SUM(D76:D80)</f>
        <v>7157.6270679844893</v>
      </c>
    </row>
    <row r="82" spans="1:4" x14ac:dyDescent="0.2">
      <c r="A82" s="4">
        <v>6</v>
      </c>
      <c r="B82" s="46" t="s">
        <v>78</v>
      </c>
      <c r="C82" s="58"/>
      <c r="D82" s="8">
        <f>D72</f>
        <v>1862.6230831579937</v>
      </c>
    </row>
    <row r="83" spans="1:4" x14ac:dyDescent="0.2">
      <c r="A83" s="198" t="s">
        <v>54</v>
      </c>
      <c r="B83" s="203"/>
      <c r="C83" s="199"/>
      <c r="D83" s="60">
        <f>SUM(D81:D82)</f>
        <v>9020.2501511424834</v>
      </c>
    </row>
    <row r="84" spans="1:4" x14ac:dyDescent="0.2">
      <c r="C84" s="133" t="s">
        <v>122</v>
      </c>
      <c r="D84" s="134">
        <f>ROUNDUP(D83/D76,2)</f>
        <v>2.2399999999999998</v>
      </c>
    </row>
    <row r="85" spans="1:4" x14ac:dyDescent="0.2"/>
    <row r="86" spans="1:4" hidden="1" x14ac:dyDescent="0.2">
      <c r="D86" s="136"/>
    </row>
  </sheetData>
  <mergeCells count="22">
    <mergeCell ref="A33:A35"/>
    <mergeCell ref="A1:D1"/>
    <mergeCell ref="A3:D3"/>
    <mergeCell ref="A4:D4"/>
    <mergeCell ref="A9:D9"/>
    <mergeCell ref="A10:D10"/>
    <mergeCell ref="A14:B14"/>
    <mergeCell ref="A16:D16"/>
    <mergeCell ref="A26:B26"/>
    <mergeCell ref="A28:D28"/>
    <mergeCell ref="B29:C29"/>
    <mergeCell ref="A30:A32"/>
    <mergeCell ref="A63:D63"/>
    <mergeCell ref="A72:B72"/>
    <mergeCell ref="A74:D74"/>
    <mergeCell ref="A83:C83"/>
    <mergeCell ref="A43:B43"/>
    <mergeCell ref="A45:D45"/>
    <mergeCell ref="A53:B53"/>
    <mergeCell ref="A55:D55"/>
    <mergeCell ref="A57:B57"/>
    <mergeCell ref="A59:D59"/>
  </mergeCells>
  <conditionalFormatting sqref="B69">
    <cfRule type="expression" dxfId="12" priority="1">
      <formula>$D$81=0</formula>
    </cfRule>
  </conditionalFormatting>
  <pageMargins left="0.511811024" right="0.511811024" top="0.78740157499999996" bottom="0.78740157499999996" header="0.31496062000000002" footer="0.3149606200000000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DC7891-96D8-449A-B944-738EEF44A6AC}">
  <sheetPr codeName="Planilha40"/>
  <dimension ref="A1:D86"/>
  <sheetViews>
    <sheetView zoomScaleNormal="100" workbookViewId="0">
      <selection activeCell="C71" sqref="C71"/>
    </sheetView>
  </sheetViews>
  <sheetFormatPr defaultColWidth="0" defaultRowHeight="12" zeroHeight="1" x14ac:dyDescent="0.2"/>
  <cols>
    <col min="1" max="1" width="5.85546875" style="132" customWidth="1"/>
    <col min="2" max="2" width="83.28515625" style="132" customWidth="1"/>
    <col min="3" max="3" width="12.42578125" style="132" customWidth="1"/>
    <col min="4" max="4" width="15.42578125" style="132" customWidth="1"/>
    <col min="5" max="5" width="9.140625" style="132" hidden="1" customWidth="1"/>
    <col min="6" max="16384" width="9.140625" style="132" hidden="1"/>
  </cols>
  <sheetData>
    <row r="1" spans="1:4" ht="12.75" thickBot="1" x14ac:dyDescent="0.25">
      <c r="A1" s="192" t="str">
        <f>PERFIS!C26</f>
        <v>Desenvolvedor de sistemas de tecnologia da informação Júnior</v>
      </c>
      <c r="B1" s="193"/>
      <c r="C1" s="193"/>
      <c r="D1" s="194"/>
    </row>
    <row r="2" spans="1:4" x14ac:dyDescent="0.2">
      <c r="A2" s="135"/>
      <c r="B2" s="135"/>
      <c r="C2" s="135"/>
      <c r="D2" s="135"/>
    </row>
    <row r="3" spans="1:4" x14ac:dyDescent="0.2">
      <c r="A3" s="217" t="s">
        <v>33</v>
      </c>
      <c r="B3" s="218"/>
      <c r="C3" s="218"/>
      <c r="D3" s="219"/>
    </row>
    <row r="4" spans="1:4" x14ac:dyDescent="0.2">
      <c r="A4" s="204" t="s">
        <v>34</v>
      </c>
      <c r="B4" s="205"/>
      <c r="C4" s="205"/>
      <c r="D4" s="206"/>
    </row>
    <row r="5" spans="1:4" x14ac:dyDescent="0.2">
      <c r="A5" s="1">
        <v>1</v>
      </c>
      <c r="B5" s="2" t="s">
        <v>55</v>
      </c>
      <c r="C5" s="3"/>
      <c r="D5" s="1" t="s">
        <v>1</v>
      </c>
    </row>
    <row r="6" spans="1:4" x14ac:dyDescent="0.2">
      <c r="A6" s="4" t="s">
        <v>2</v>
      </c>
      <c r="B6" s="5" t="s">
        <v>56</v>
      </c>
      <c r="C6" s="6">
        <v>1</v>
      </c>
      <c r="D6" s="7">
        <f>_xlfn.XLOOKUP(A1,PERFIS!C3:C37,PERFIS!D3:D37)</f>
        <v>5497.5361679999996</v>
      </c>
    </row>
    <row r="7" spans="1:4" x14ac:dyDescent="0.2">
      <c r="A7" s="9" t="s">
        <v>35</v>
      </c>
      <c r="B7" s="10"/>
      <c r="C7" s="11"/>
      <c r="D7" s="12">
        <f>SUM(D6)</f>
        <v>5497.5361679999996</v>
      </c>
    </row>
    <row r="8" spans="1:4" x14ac:dyDescent="0.2">
      <c r="A8" s="13"/>
      <c r="B8" s="14"/>
      <c r="C8" s="15"/>
      <c r="D8" s="16"/>
    </row>
    <row r="9" spans="1:4" x14ac:dyDescent="0.2">
      <c r="A9" s="204" t="s">
        <v>36</v>
      </c>
      <c r="B9" s="205"/>
      <c r="C9" s="205"/>
      <c r="D9" s="206"/>
    </row>
    <row r="10" spans="1:4" x14ac:dyDescent="0.2">
      <c r="A10" s="220" t="s">
        <v>125</v>
      </c>
      <c r="B10" s="221"/>
      <c r="C10" s="221"/>
      <c r="D10" s="222"/>
    </row>
    <row r="11" spans="1:4" x14ac:dyDescent="0.2">
      <c r="A11" s="17" t="s">
        <v>9</v>
      </c>
      <c r="B11" s="2" t="s">
        <v>55</v>
      </c>
      <c r="C11" s="18" t="s">
        <v>0</v>
      </c>
      <c r="D11" s="17" t="s">
        <v>1</v>
      </c>
    </row>
    <row r="12" spans="1:4" x14ac:dyDescent="0.2">
      <c r="A12" s="19" t="s">
        <v>2</v>
      </c>
      <c r="B12" s="20" t="s">
        <v>57</v>
      </c>
      <c r="C12" s="21">
        <f>COMPOSICAO!D3</f>
        <v>8.3333333333333329E-2</v>
      </c>
      <c r="D12" s="22">
        <f>C12*$D$7</f>
        <v>458.12801399999995</v>
      </c>
    </row>
    <row r="13" spans="1:4" x14ac:dyDescent="0.2">
      <c r="A13" s="19" t="s">
        <v>3</v>
      </c>
      <c r="B13" s="20" t="s">
        <v>120</v>
      </c>
      <c r="C13" s="21">
        <f>COMPOSICAO!D4</f>
        <v>7.7777777777777779E-2</v>
      </c>
      <c r="D13" s="22">
        <f>C13*$D$7</f>
        <v>427.58614639999996</v>
      </c>
    </row>
    <row r="14" spans="1:4" x14ac:dyDescent="0.2">
      <c r="A14" s="198" t="s">
        <v>126</v>
      </c>
      <c r="B14" s="199"/>
      <c r="C14" s="23">
        <f>SUM(C12:C13)</f>
        <v>0.16111111111111109</v>
      </c>
      <c r="D14" s="12">
        <f>SUM(D12:D13)</f>
        <v>885.71416039999986</v>
      </c>
    </row>
    <row r="15" spans="1:4" x14ac:dyDescent="0.2">
      <c r="A15" s="13"/>
      <c r="B15" s="14"/>
      <c r="C15" s="24"/>
      <c r="D15" s="16"/>
    </row>
    <row r="16" spans="1:4" x14ac:dyDescent="0.2">
      <c r="A16" s="211" t="s">
        <v>38</v>
      </c>
      <c r="B16" s="212"/>
      <c r="C16" s="212"/>
      <c r="D16" s="213"/>
    </row>
    <row r="17" spans="1:4" x14ac:dyDescent="0.2">
      <c r="A17" s="17" t="s">
        <v>10</v>
      </c>
      <c r="B17" s="2" t="s">
        <v>55</v>
      </c>
      <c r="C17" s="25" t="s">
        <v>0</v>
      </c>
      <c r="D17" s="17" t="s">
        <v>1</v>
      </c>
    </row>
    <row r="18" spans="1:4" x14ac:dyDescent="0.2">
      <c r="A18" s="19" t="s">
        <v>2</v>
      </c>
      <c r="B18" s="61" t="s">
        <v>58</v>
      </c>
      <c r="C18" s="21">
        <f>COMPOSICAO!D9</f>
        <v>0.1</v>
      </c>
      <c r="D18" s="22">
        <f>C18*($D$7+$D$13)</f>
        <v>592.51223143999994</v>
      </c>
    </row>
    <row r="19" spans="1:4" x14ac:dyDescent="0.2">
      <c r="A19" s="19" t="s">
        <v>3</v>
      </c>
      <c r="B19" s="62" t="s">
        <v>11</v>
      </c>
      <c r="C19" s="21">
        <f>COMPOSICAO!D10</f>
        <v>2.5000000000000001E-2</v>
      </c>
      <c r="D19" s="22">
        <f t="shared" ref="D19:D24" si="0">C19*($D$7+$D$14)</f>
        <v>159.58125820999999</v>
      </c>
    </row>
    <row r="20" spans="1:4" x14ac:dyDescent="0.2">
      <c r="A20" s="19" t="s">
        <v>4</v>
      </c>
      <c r="B20" s="62" t="s">
        <v>12</v>
      </c>
      <c r="C20" s="21">
        <f>COMPOSICAO!D11</f>
        <v>0.03</v>
      </c>
      <c r="D20" s="22">
        <f t="shared" si="0"/>
        <v>191.49750985199998</v>
      </c>
    </row>
    <row r="21" spans="1:4" x14ac:dyDescent="0.2">
      <c r="A21" s="19" t="s">
        <v>5</v>
      </c>
      <c r="B21" s="62" t="s">
        <v>13</v>
      </c>
      <c r="C21" s="21">
        <f>COMPOSICAO!D12</f>
        <v>1.4999999999999999E-2</v>
      </c>
      <c r="D21" s="22">
        <f t="shared" si="0"/>
        <v>95.748754925999989</v>
      </c>
    </row>
    <row r="22" spans="1:4" x14ac:dyDescent="0.2">
      <c r="A22" s="19" t="s">
        <v>6</v>
      </c>
      <c r="B22" s="62" t="s">
        <v>14</v>
      </c>
      <c r="C22" s="21">
        <f>COMPOSICAO!D13</f>
        <v>0.01</v>
      </c>
      <c r="D22" s="22">
        <f t="shared" si="0"/>
        <v>63.832503283999998</v>
      </c>
    </row>
    <row r="23" spans="1:4" x14ac:dyDescent="0.2">
      <c r="A23" s="19" t="s">
        <v>7</v>
      </c>
      <c r="B23" s="20" t="s">
        <v>15</v>
      </c>
      <c r="C23" s="21">
        <f>COMPOSICAO!D14</f>
        <v>6.0000000000000001E-3</v>
      </c>
      <c r="D23" s="22">
        <f t="shared" si="0"/>
        <v>38.299501970399994</v>
      </c>
    </row>
    <row r="24" spans="1:4" x14ac:dyDescent="0.2">
      <c r="A24" s="19" t="s">
        <v>8</v>
      </c>
      <c r="B24" s="62" t="s">
        <v>16</v>
      </c>
      <c r="C24" s="21">
        <f>COMPOSICAO!D15</f>
        <v>2E-3</v>
      </c>
      <c r="D24" s="22">
        <f t="shared" si="0"/>
        <v>12.7665006568</v>
      </c>
    </row>
    <row r="25" spans="1:4" x14ac:dyDescent="0.2">
      <c r="A25" s="19" t="s">
        <v>17</v>
      </c>
      <c r="B25" s="61" t="s">
        <v>18</v>
      </c>
      <c r="C25" s="21">
        <f>COMPOSICAO!D16</f>
        <v>0.08</v>
      </c>
      <c r="D25" s="22">
        <f>C25*($D$7+$D$14)</f>
        <v>510.66002627199998</v>
      </c>
    </row>
    <row r="26" spans="1:4" x14ac:dyDescent="0.2">
      <c r="A26" s="209" t="s">
        <v>39</v>
      </c>
      <c r="B26" s="210"/>
      <c r="C26" s="27">
        <f>SUM(C18:C25)</f>
        <v>0.26800000000000002</v>
      </c>
      <c r="D26" s="28">
        <f>SUM(D18:D25)</f>
        <v>1664.8982866111996</v>
      </c>
    </row>
    <row r="27" spans="1:4" x14ac:dyDescent="0.2">
      <c r="A27" s="13"/>
      <c r="B27" s="14"/>
      <c r="C27" s="29"/>
      <c r="D27" s="16"/>
    </row>
    <row r="28" spans="1:4" x14ac:dyDescent="0.2">
      <c r="A28" s="211" t="s">
        <v>40</v>
      </c>
      <c r="B28" s="212"/>
      <c r="C28" s="212"/>
      <c r="D28" s="213"/>
    </row>
    <row r="29" spans="1:4" x14ac:dyDescent="0.2">
      <c r="A29" s="17" t="s">
        <v>19</v>
      </c>
      <c r="B29" s="211" t="s">
        <v>55</v>
      </c>
      <c r="C29" s="213"/>
      <c r="D29" s="17" t="s">
        <v>1</v>
      </c>
    </row>
    <row r="30" spans="1:4" x14ac:dyDescent="0.2">
      <c r="A30" s="195" t="s">
        <v>2</v>
      </c>
      <c r="B30" s="30" t="s">
        <v>59</v>
      </c>
      <c r="C30" s="31"/>
      <c r="D30" s="7">
        <f>COMPOSICAO!D20*2*22</f>
        <v>242</v>
      </c>
    </row>
    <row r="31" spans="1:4" x14ac:dyDescent="0.2">
      <c r="A31" s="196"/>
      <c r="B31" s="30" t="s">
        <v>20</v>
      </c>
      <c r="C31" s="31"/>
      <c r="D31" s="7">
        <f>D6*COMPOSICAO!D21</f>
        <v>329.85217007999995</v>
      </c>
    </row>
    <row r="32" spans="1:4" x14ac:dyDescent="0.2">
      <c r="A32" s="197"/>
      <c r="B32" s="106" t="s">
        <v>21</v>
      </c>
      <c r="C32" s="107"/>
      <c r="D32" s="39">
        <f>IF(D30-D31&gt;0,D30-D31,0)</f>
        <v>0</v>
      </c>
    </row>
    <row r="33" spans="1:4" x14ac:dyDescent="0.2">
      <c r="A33" s="195" t="s">
        <v>3</v>
      </c>
      <c r="B33" s="30" t="s">
        <v>60</v>
      </c>
      <c r="D33" s="7">
        <f>COMPOSICAO!D23*22</f>
        <v>858</v>
      </c>
    </row>
    <row r="34" spans="1:4" x14ac:dyDescent="0.2">
      <c r="A34" s="196"/>
      <c r="B34" s="30" t="s">
        <v>116</v>
      </c>
      <c r="C34" s="129" cm="1">
        <f t="array" ref="C34">_xlfn.IFS(D6&lt;2407,COMPOSICAO!D25,D6&lt;4073.39,COMPOSICAO!D26,D6&lt;5924.92,COMPOSICAO!D27,D6&lt;7406.17,COMPOSICAO!D28,D6&lt;9072.58,COMPOSICAO!D29,D6&gt;9072.59,COMPOSICAO!D30)</f>
        <v>5.62E-2</v>
      </c>
      <c r="D34" s="7">
        <f>D33*C34</f>
        <v>48.2196</v>
      </c>
    </row>
    <row r="35" spans="1:4" x14ac:dyDescent="0.2">
      <c r="A35" s="197"/>
      <c r="B35" s="106" t="s">
        <v>117</v>
      </c>
      <c r="C35" s="108"/>
      <c r="D35" s="39">
        <f>D33-D34</f>
        <v>809.78039999999999</v>
      </c>
    </row>
    <row r="36" spans="1:4" x14ac:dyDescent="0.2">
      <c r="A36" s="4" t="s">
        <v>4</v>
      </c>
      <c r="B36" s="30" t="s">
        <v>102</v>
      </c>
      <c r="C36" s="31"/>
      <c r="D36" s="165">
        <f>COMPOSICAO!D31</f>
        <v>184.85</v>
      </c>
    </row>
    <row r="37" spans="1:4" x14ac:dyDescent="0.2">
      <c r="A37" s="9" t="s">
        <v>41</v>
      </c>
      <c r="B37" s="10"/>
      <c r="C37" s="11"/>
      <c r="D37" s="12">
        <f>SUM(D32,D35,D36)</f>
        <v>994.63040000000001</v>
      </c>
    </row>
    <row r="38" spans="1:4" x14ac:dyDescent="0.2">
      <c r="A38" s="13"/>
      <c r="B38" s="14"/>
      <c r="C38" s="15"/>
      <c r="D38" s="16"/>
    </row>
    <row r="39" spans="1:4" x14ac:dyDescent="0.2">
      <c r="A39" s="17">
        <v>2</v>
      </c>
      <c r="B39" s="32" t="s">
        <v>61</v>
      </c>
      <c r="C39" s="33"/>
      <c r="D39" s="17" t="s">
        <v>1</v>
      </c>
    </row>
    <row r="40" spans="1:4" x14ac:dyDescent="0.2">
      <c r="A40" s="4" t="s">
        <v>9</v>
      </c>
      <c r="B40" s="30" t="s">
        <v>62</v>
      </c>
      <c r="C40" s="34"/>
      <c r="D40" s="8">
        <f>D14</f>
        <v>885.71416039999986</v>
      </c>
    </row>
    <row r="41" spans="1:4" x14ac:dyDescent="0.2">
      <c r="A41" s="4" t="s">
        <v>10</v>
      </c>
      <c r="B41" s="30" t="s">
        <v>63</v>
      </c>
      <c r="C41" s="34"/>
      <c r="D41" s="8">
        <f>D26</f>
        <v>1664.8982866111996</v>
      </c>
    </row>
    <row r="42" spans="1:4" x14ac:dyDescent="0.2">
      <c r="A42" s="4" t="s">
        <v>19</v>
      </c>
      <c r="B42" s="30" t="s">
        <v>64</v>
      </c>
      <c r="C42" s="34"/>
      <c r="D42" s="8">
        <f>D37</f>
        <v>994.63040000000001</v>
      </c>
    </row>
    <row r="43" spans="1:4" x14ac:dyDescent="0.2">
      <c r="A43" s="198" t="s">
        <v>42</v>
      </c>
      <c r="B43" s="203"/>
      <c r="C43" s="35"/>
      <c r="D43" s="12">
        <f>SUM(D40:D42)</f>
        <v>3545.2428470111995</v>
      </c>
    </row>
    <row r="44" spans="1:4" x14ac:dyDescent="0.2">
      <c r="A44" s="13"/>
      <c r="B44" s="14"/>
      <c r="C44" s="15"/>
      <c r="D44" s="16"/>
    </row>
    <row r="45" spans="1:4" x14ac:dyDescent="0.2">
      <c r="A45" s="204" t="s">
        <v>43</v>
      </c>
      <c r="B45" s="205"/>
      <c r="C45" s="205"/>
      <c r="D45" s="206"/>
    </row>
    <row r="46" spans="1:4" x14ac:dyDescent="0.2">
      <c r="A46" s="17">
        <v>3</v>
      </c>
      <c r="B46" s="2" t="s">
        <v>55</v>
      </c>
      <c r="C46" s="36" t="s">
        <v>0</v>
      </c>
      <c r="D46" s="17" t="s">
        <v>1</v>
      </c>
    </row>
    <row r="47" spans="1:4" x14ac:dyDescent="0.2">
      <c r="A47" s="4" t="s">
        <v>2</v>
      </c>
      <c r="B47" s="30" t="s">
        <v>22</v>
      </c>
      <c r="C47" s="37">
        <f>COMPOSICAO!D34</f>
        <v>4.1666666666666666E-3</v>
      </c>
      <c r="D47" s="22">
        <f>C47*$D$7</f>
        <v>22.906400699999999</v>
      </c>
    </row>
    <row r="48" spans="1:4" x14ac:dyDescent="0.2">
      <c r="A48" s="4" t="s">
        <v>3</v>
      </c>
      <c r="B48" s="30" t="s">
        <v>65</v>
      </c>
      <c r="C48" s="37">
        <f>COMPOSICAO!D35</f>
        <v>3.3333333333333332E-4</v>
      </c>
      <c r="D48" s="22">
        <f>C48*$D$7</f>
        <v>1.8325120559999999</v>
      </c>
    </row>
    <row r="49" spans="1:4" x14ac:dyDescent="0.2">
      <c r="A49" s="19" t="s">
        <v>4</v>
      </c>
      <c r="B49" s="20" t="s">
        <v>66</v>
      </c>
      <c r="C49" s="37">
        <f>COMPOSICAO!D36</f>
        <v>3.4399999999999993E-2</v>
      </c>
      <c r="D49" s="22">
        <f t="shared" ref="D49:D52" si="1">C49*$D$7</f>
        <v>189.11524417919995</v>
      </c>
    </row>
    <row r="50" spans="1:4" x14ac:dyDescent="0.2">
      <c r="A50" s="4" t="s">
        <v>5</v>
      </c>
      <c r="B50" s="30" t="s">
        <v>67</v>
      </c>
      <c r="C50" s="37">
        <f>COMPOSICAO!D37</f>
        <v>1.2444444444444444E-2</v>
      </c>
      <c r="D50" s="22">
        <f t="shared" si="1"/>
        <v>68.413783423999988</v>
      </c>
    </row>
    <row r="51" spans="1:4" x14ac:dyDescent="0.2">
      <c r="A51" s="4" t="s">
        <v>6</v>
      </c>
      <c r="B51" s="30" t="s">
        <v>68</v>
      </c>
      <c r="C51" s="37">
        <f>COMPOSICAO!D38</f>
        <v>4.5631999999999999E-3</v>
      </c>
      <c r="D51" s="22">
        <f t="shared" si="1"/>
        <v>25.086357041817596</v>
      </c>
    </row>
    <row r="52" spans="1:4" x14ac:dyDescent="0.2">
      <c r="A52" s="4" t="s">
        <v>7</v>
      </c>
      <c r="B52" s="30" t="s">
        <v>69</v>
      </c>
      <c r="C52" s="37">
        <f>COMPOSICAO!D39</f>
        <v>3.9680000000000005E-4</v>
      </c>
      <c r="D52" s="22">
        <f t="shared" si="1"/>
        <v>2.1814223514624</v>
      </c>
    </row>
    <row r="53" spans="1:4" x14ac:dyDescent="0.2">
      <c r="A53" s="207" t="s">
        <v>44</v>
      </c>
      <c r="B53" s="208"/>
      <c r="C53" s="38">
        <f>SUM(C47:C52)</f>
        <v>5.6304444444444435E-2</v>
      </c>
      <c r="D53" s="39">
        <f>SUM(D47:D52)</f>
        <v>309.53571975247996</v>
      </c>
    </row>
    <row r="54" spans="1:4" x14ac:dyDescent="0.2">
      <c r="A54" s="13"/>
      <c r="B54" s="14"/>
      <c r="C54" s="40"/>
      <c r="D54" s="16"/>
    </row>
    <row r="55" spans="1:4" x14ac:dyDescent="0.2">
      <c r="A55" s="204" t="s">
        <v>45</v>
      </c>
      <c r="B55" s="205"/>
      <c r="C55" s="205"/>
      <c r="D55" s="206"/>
    </row>
    <row r="56" spans="1:4" x14ac:dyDescent="0.2">
      <c r="A56" s="17">
        <v>4</v>
      </c>
      <c r="B56" s="2" t="s">
        <v>55</v>
      </c>
      <c r="C56" s="36" t="s">
        <v>0</v>
      </c>
      <c r="D56" s="17" t="s">
        <v>1</v>
      </c>
    </row>
    <row r="57" spans="1:4" x14ac:dyDescent="0.2">
      <c r="A57" s="207" t="s">
        <v>46</v>
      </c>
      <c r="B57" s="208"/>
      <c r="C57" s="41">
        <v>0</v>
      </c>
      <c r="D57" s="42">
        <v>0</v>
      </c>
    </row>
    <row r="58" spans="1:4" x14ac:dyDescent="0.2">
      <c r="A58" s="13"/>
      <c r="B58" s="14"/>
      <c r="C58" s="24"/>
      <c r="D58" s="16"/>
    </row>
    <row r="59" spans="1:4" x14ac:dyDescent="0.2">
      <c r="A59" s="204" t="s">
        <v>47</v>
      </c>
      <c r="B59" s="205"/>
      <c r="C59" s="205"/>
      <c r="D59" s="206"/>
    </row>
    <row r="60" spans="1:4" x14ac:dyDescent="0.2">
      <c r="A60" s="17">
        <v>5</v>
      </c>
      <c r="B60" s="43" t="s">
        <v>55</v>
      </c>
      <c r="C60" s="44"/>
      <c r="D60" s="45" t="s">
        <v>1</v>
      </c>
    </row>
    <row r="61" spans="1:4" x14ac:dyDescent="0.2">
      <c r="A61" s="9" t="s">
        <v>48</v>
      </c>
      <c r="B61" s="10"/>
      <c r="C61" s="47"/>
      <c r="D61" s="48">
        <v>0</v>
      </c>
    </row>
    <row r="62" spans="1:4" x14ac:dyDescent="0.2">
      <c r="A62" s="13"/>
      <c r="B62" s="14"/>
      <c r="C62" s="49"/>
      <c r="D62" s="16"/>
    </row>
    <row r="63" spans="1:4" x14ac:dyDescent="0.2">
      <c r="A63" s="204" t="s">
        <v>49</v>
      </c>
      <c r="B63" s="205"/>
      <c r="C63" s="205"/>
      <c r="D63" s="206"/>
    </row>
    <row r="64" spans="1:4" x14ac:dyDescent="0.2">
      <c r="A64" s="17">
        <v>6</v>
      </c>
      <c r="B64" s="2" t="s">
        <v>55</v>
      </c>
      <c r="C64" s="50" t="s">
        <v>0</v>
      </c>
      <c r="D64" s="17" t="s">
        <v>1</v>
      </c>
    </row>
    <row r="65" spans="1:4" x14ac:dyDescent="0.2">
      <c r="A65" s="51" t="s">
        <v>2</v>
      </c>
      <c r="B65" s="52" t="s">
        <v>70</v>
      </c>
      <c r="C65" s="53">
        <f>COMPOSICAO!D44</f>
        <v>0.05</v>
      </c>
      <c r="D65" s="12">
        <f>C65*$D$81</f>
        <v>467.61573673818407</v>
      </c>
    </row>
    <row r="66" spans="1:4" x14ac:dyDescent="0.2">
      <c r="A66" s="51" t="s">
        <v>3</v>
      </c>
      <c r="B66" s="52" t="s">
        <v>71</v>
      </c>
      <c r="C66" s="53">
        <f>COMPOSICAO!D45</f>
        <v>0.1</v>
      </c>
      <c r="D66" s="12">
        <f>C66*($D$81+$D$65)</f>
        <v>981.9930471501865</v>
      </c>
    </row>
    <row r="67" spans="1:4" x14ac:dyDescent="0.2">
      <c r="A67" s="51" t="s">
        <v>4</v>
      </c>
      <c r="B67" s="52" t="s">
        <v>72</v>
      </c>
      <c r="C67" s="53">
        <f>COMPOSICAO!D46</f>
        <v>8.3499999999999991E-2</v>
      </c>
      <c r="D67" s="12">
        <f>((D65+D66+D81)/(1-C67))-(D65+D66+D81)</f>
        <v>984.13596705667987</v>
      </c>
    </row>
    <row r="68" spans="1:4" x14ac:dyDescent="0.2">
      <c r="A68" s="19" t="s">
        <v>23</v>
      </c>
      <c r="B68" s="54" t="s">
        <v>24</v>
      </c>
      <c r="C68" s="37">
        <f>COMPOSICAO!D47</f>
        <v>6.4999999999999997E-3</v>
      </c>
      <c r="D68" s="12">
        <f>C68*$D$83</f>
        <v>76.609386657106754</v>
      </c>
    </row>
    <row r="69" spans="1:4" x14ac:dyDescent="0.2">
      <c r="A69" s="19" t="s">
        <v>25</v>
      </c>
      <c r="B69" s="54" t="s">
        <v>26</v>
      </c>
      <c r="C69" s="37">
        <f>COMPOSICAO!D48</f>
        <v>0.03</v>
      </c>
      <c r="D69" s="12">
        <f t="shared" ref="D69:D71" si="2">C69*$D$83</f>
        <v>353.58178457126189</v>
      </c>
    </row>
    <row r="70" spans="1:4" x14ac:dyDescent="0.2">
      <c r="A70" s="4" t="s">
        <v>27</v>
      </c>
      <c r="B70" s="5" t="s">
        <v>28</v>
      </c>
      <c r="C70" s="37">
        <f>COMPOSICAO!D49</f>
        <v>0.02</v>
      </c>
      <c r="D70" s="12">
        <f t="shared" si="2"/>
        <v>235.72118971417461</v>
      </c>
    </row>
    <row r="71" spans="1:4" x14ac:dyDescent="0.2">
      <c r="A71" s="4" t="s">
        <v>29</v>
      </c>
      <c r="B71" s="131" t="s">
        <v>118</v>
      </c>
      <c r="C71" s="37">
        <f>COMPOSICAO!D50</f>
        <v>2.7E-2</v>
      </c>
      <c r="D71" s="12">
        <f t="shared" si="2"/>
        <v>318.22360611413575</v>
      </c>
    </row>
    <row r="72" spans="1:4" x14ac:dyDescent="0.2">
      <c r="A72" s="198" t="s">
        <v>50</v>
      </c>
      <c r="B72" s="199"/>
      <c r="C72" s="55">
        <f>SUM(C65:C67)</f>
        <v>0.23350000000000001</v>
      </c>
      <c r="D72" s="12">
        <f>SUM(D65:D67)</f>
        <v>2433.7447509450503</v>
      </c>
    </row>
    <row r="73" spans="1:4" x14ac:dyDescent="0.2">
      <c r="A73" s="13"/>
      <c r="B73" s="14"/>
      <c r="C73" s="15"/>
      <c r="D73" s="16"/>
    </row>
    <row r="74" spans="1:4" x14ac:dyDescent="0.2">
      <c r="A74" s="200" t="s">
        <v>51</v>
      </c>
      <c r="B74" s="201"/>
      <c r="C74" s="201"/>
      <c r="D74" s="202"/>
    </row>
    <row r="75" spans="1:4" x14ac:dyDescent="0.2">
      <c r="A75" s="26" t="s">
        <v>52</v>
      </c>
      <c r="B75" s="56"/>
      <c r="C75" s="57"/>
      <c r="D75" s="17" t="s">
        <v>1</v>
      </c>
    </row>
    <row r="76" spans="1:4" x14ac:dyDescent="0.2">
      <c r="A76" s="4">
        <v>1</v>
      </c>
      <c r="B76" s="46" t="s">
        <v>73</v>
      </c>
      <c r="C76" s="58"/>
      <c r="D76" s="8">
        <f>D7</f>
        <v>5497.5361679999996</v>
      </c>
    </row>
    <row r="77" spans="1:4" x14ac:dyDescent="0.2">
      <c r="A77" s="4">
        <v>2</v>
      </c>
      <c r="B77" s="46" t="s">
        <v>74</v>
      </c>
      <c r="C77" s="58"/>
      <c r="D77" s="8">
        <f>D43</f>
        <v>3545.2428470111995</v>
      </c>
    </row>
    <row r="78" spans="1:4" x14ac:dyDescent="0.2">
      <c r="A78" s="4">
        <v>3</v>
      </c>
      <c r="B78" s="46" t="s">
        <v>75</v>
      </c>
      <c r="C78" s="58"/>
      <c r="D78" s="8">
        <f>D53</f>
        <v>309.53571975247996</v>
      </c>
    </row>
    <row r="79" spans="1:4" x14ac:dyDescent="0.2">
      <c r="A79" s="4">
        <v>4</v>
      </c>
      <c r="B79" s="46" t="s">
        <v>76</v>
      </c>
      <c r="C79" s="58"/>
      <c r="D79" s="8">
        <v>0</v>
      </c>
    </row>
    <row r="80" spans="1:4" x14ac:dyDescent="0.2">
      <c r="A80" s="4">
        <v>5</v>
      </c>
      <c r="B80" s="46" t="s">
        <v>77</v>
      </c>
      <c r="C80" s="58"/>
      <c r="D80" s="8">
        <v>0</v>
      </c>
    </row>
    <row r="81" spans="1:4" x14ac:dyDescent="0.2">
      <c r="A81" s="59" t="s">
        <v>53</v>
      </c>
      <c r="B81" s="10"/>
      <c r="C81" s="11"/>
      <c r="D81" s="12">
        <f>SUM(D76:D80)</f>
        <v>9352.3147347636805</v>
      </c>
    </row>
    <row r="82" spans="1:4" x14ac:dyDescent="0.2">
      <c r="A82" s="4">
        <v>6</v>
      </c>
      <c r="B82" s="46" t="s">
        <v>78</v>
      </c>
      <c r="C82" s="58"/>
      <c r="D82" s="8">
        <f>D72</f>
        <v>2433.7447509450503</v>
      </c>
    </row>
    <row r="83" spans="1:4" x14ac:dyDescent="0.2">
      <c r="A83" s="198" t="s">
        <v>54</v>
      </c>
      <c r="B83" s="203"/>
      <c r="C83" s="199"/>
      <c r="D83" s="60">
        <f>SUM(D81:D82)</f>
        <v>11786.059485708731</v>
      </c>
    </row>
    <row r="84" spans="1:4" x14ac:dyDescent="0.2">
      <c r="C84" s="133" t="s">
        <v>122</v>
      </c>
      <c r="D84" s="134">
        <f>ROUNDUP(D83/D76,2)</f>
        <v>2.15</v>
      </c>
    </row>
    <row r="85" spans="1:4" x14ac:dyDescent="0.2"/>
    <row r="86" spans="1:4" hidden="1" x14ac:dyDescent="0.2">
      <c r="D86" s="136"/>
    </row>
  </sheetData>
  <mergeCells count="22">
    <mergeCell ref="A33:A35"/>
    <mergeCell ref="A1:D1"/>
    <mergeCell ref="A3:D3"/>
    <mergeCell ref="A4:D4"/>
    <mergeCell ref="A9:D9"/>
    <mergeCell ref="A10:D10"/>
    <mergeCell ref="A14:B14"/>
    <mergeCell ref="A16:D16"/>
    <mergeCell ref="A26:B26"/>
    <mergeCell ref="A28:D28"/>
    <mergeCell ref="B29:C29"/>
    <mergeCell ref="A30:A32"/>
    <mergeCell ref="A63:D63"/>
    <mergeCell ref="A72:B72"/>
    <mergeCell ref="A74:D74"/>
    <mergeCell ref="A83:C83"/>
    <mergeCell ref="A43:B43"/>
    <mergeCell ref="A45:D45"/>
    <mergeCell ref="A53:B53"/>
    <mergeCell ref="A55:D55"/>
    <mergeCell ref="A57:B57"/>
    <mergeCell ref="A59:D59"/>
  </mergeCells>
  <conditionalFormatting sqref="B69">
    <cfRule type="expression" dxfId="11" priority="1">
      <formula>$D$81=0</formula>
    </cfRule>
  </conditionalFormatting>
  <pageMargins left="0.511811024" right="0.511811024" top="0.78740157499999996" bottom="0.78740157499999996" header="0.31496062000000002" footer="0.3149606200000000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1AEE12-DA8C-49AB-8AC7-1D519B48CE66}">
  <sheetPr codeName="Planilha41"/>
  <dimension ref="A1:D86"/>
  <sheetViews>
    <sheetView zoomScaleNormal="100" workbookViewId="0">
      <selection activeCell="C71" sqref="C71"/>
    </sheetView>
  </sheetViews>
  <sheetFormatPr defaultColWidth="0" defaultRowHeight="12" zeroHeight="1" x14ac:dyDescent="0.2"/>
  <cols>
    <col min="1" max="1" width="5.85546875" style="132" customWidth="1"/>
    <col min="2" max="2" width="83.28515625" style="132" customWidth="1"/>
    <col min="3" max="3" width="12.42578125" style="132" customWidth="1"/>
    <col min="4" max="4" width="15.42578125" style="132" customWidth="1"/>
    <col min="5" max="5" width="9.140625" style="132" hidden="1" customWidth="1"/>
    <col min="6" max="16384" width="9.140625" style="132" hidden="1"/>
  </cols>
  <sheetData>
    <row r="1" spans="1:4" ht="12.75" thickBot="1" x14ac:dyDescent="0.25">
      <c r="A1" s="192" t="str">
        <f>PERFIS!C27</f>
        <v>Desenvolvedor de sistemas de tecnologia da informação Pleno</v>
      </c>
      <c r="B1" s="193"/>
      <c r="C1" s="193"/>
      <c r="D1" s="194"/>
    </row>
    <row r="2" spans="1:4" x14ac:dyDescent="0.2">
      <c r="A2" s="135"/>
      <c r="B2" s="135"/>
      <c r="C2" s="135"/>
      <c r="D2" s="135"/>
    </row>
    <row r="3" spans="1:4" x14ac:dyDescent="0.2">
      <c r="A3" s="217" t="s">
        <v>33</v>
      </c>
      <c r="B3" s="218"/>
      <c r="C3" s="218"/>
      <c r="D3" s="219"/>
    </row>
    <row r="4" spans="1:4" x14ac:dyDescent="0.2">
      <c r="A4" s="204" t="s">
        <v>34</v>
      </c>
      <c r="B4" s="205"/>
      <c r="C4" s="205"/>
      <c r="D4" s="206"/>
    </row>
    <row r="5" spans="1:4" x14ac:dyDescent="0.2">
      <c r="A5" s="1">
        <v>1</v>
      </c>
      <c r="B5" s="2" t="s">
        <v>55</v>
      </c>
      <c r="C5" s="3"/>
      <c r="D5" s="1" t="s">
        <v>1</v>
      </c>
    </row>
    <row r="6" spans="1:4" x14ac:dyDescent="0.2">
      <c r="A6" s="4" t="s">
        <v>2</v>
      </c>
      <c r="B6" s="5" t="s">
        <v>56</v>
      </c>
      <c r="C6" s="6">
        <v>1</v>
      </c>
      <c r="D6" s="7">
        <f>_xlfn.XLOOKUP(A1,PERFIS!C3:C37,PERFIS!D3:D37)</f>
        <v>11349.538888888888</v>
      </c>
    </row>
    <row r="7" spans="1:4" x14ac:dyDescent="0.2">
      <c r="A7" s="9" t="s">
        <v>35</v>
      </c>
      <c r="B7" s="10"/>
      <c r="C7" s="11"/>
      <c r="D7" s="12">
        <f>SUM(D6)</f>
        <v>11349.538888888888</v>
      </c>
    </row>
    <row r="8" spans="1:4" x14ac:dyDescent="0.2">
      <c r="A8" s="13"/>
      <c r="B8" s="14"/>
      <c r="C8" s="15"/>
      <c r="D8" s="16"/>
    </row>
    <row r="9" spans="1:4" x14ac:dyDescent="0.2">
      <c r="A9" s="204" t="s">
        <v>36</v>
      </c>
      <c r="B9" s="205"/>
      <c r="C9" s="205"/>
      <c r="D9" s="206"/>
    </row>
    <row r="10" spans="1:4" x14ac:dyDescent="0.2">
      <c r="A10" s="220" t="s">
        <v>125</v>
      </c>
      <c r="B10" s="221"/>
      <c r="C10" s="221"/>
      <c r="D10" s="222"/>
    </row>
    <row r="11" spans="1:4" x14ac:dyDescent="0.2">
      <c r="A11" s="17" t="s">
        <v>9</v>
      </c>
      <c r="B11" s="2" t="s">
        <v>55</v>
      </c>
      <c r="C11" s="18" t="s">
        <v>0</v>
      </c>
      <c r="D11" s="17" t="s">
        <v>1</v>
      </c>
    </row>
    <row r="12" spans="1:4" x14ac:dyDescent="0.2">
      <c r="A12" s="19" t="s">
        <v>2</v>
      </c>
      <c r="B12" s="20" t="s">
        <v>57</v>
      </c>
      <c r="C12" s="21">
        <f>COMPOSICAO!D3</f>
        <v>8.3333333333333329E-2</v>
      </c>
      <c r="D12" s="22">
        <f>C12*$D$7</f>
        <v>945.79490740740732</v>
      </c>
    </row>
    <row r="13" spans="1:4" x14ac:dyDescent="0.2">
      <c r="A13" s="19" t="s">
        <v>3</v>
      </c>
      <c r="B13" s="20" t="s">
        <v>120</v>
      </c>
      <c r="C13" s="21">
        <f>COMPOSICAO!D4</f>
        <v>7.7777777777777779E-2</v>
      </c>
      <c r="D13" s="22">
        <f>C13*$D$7</f>
        <v>882.74191358024689</v>
      </c>
    </row>
    <row r="14" spans="1:4" x14ac:dyDescent="0.2">
      <c r="A14" s="198" t="s">
        <v>126</v>
      </c>
      <c r="B14" s="199"/>
      <c r="C14" s="23">
        <f>SUM(C12:C13)</f>
        <v>0.16111111111111109</v>
      </c>
      <c r="D14" s="12">
        <f>SUM(D12:D13)</f>
        <v>1828.5368209876542</v>
      </c>
    </row>
    <row r="15" spans="1:4" x14ac:dyDescent="0.2">
      <c r="A15" s="13"/>
      <c r="B15" s="14"/>
      <c r="C15" s="24"/>
      <c r="D15" s="16"/>
    </row>
    <row r="16" spans="1:4" x14ac:dyDescent="0.2">
      <c r="A16" s="211" t="s">
        <v>38</v>
      </c>
      <c r="B16" s="212"/>
      <c r="C16" s="212"/>
      <c r="D16" s="213"/>
    </row>
    <row r="17" spans="1:4" x14ac:dyDescent="0.2">
      <c r="A17" s="17" t="s">
        <v>10</v>
      </c>
      <c r="B17" s="2" t="s">
        <v>55</v>
      </c>
      <c r="C17" s="25" t="s">
        <v>0</v>
      </c>
      <c r="D17" s="17" t="s">
        <v>1</v>
      </c>
    </row>
    <row r="18" spans="1:4" x14ac:dyDescent="0.2">
      <c r="A18" s="19" t="s">
        <v>2</v>
      </c>
      <c r="B18" s="61" t="s">
        <v>58</v>
      </c>
      <c r="C18" s="21">
        <f>COMPOSICAO!D9</f>
        <v>0.1</v>
      </c>
      <c r="D18" s="22">
        <f>C18*($D$7+$D$13)</f>
        <v>1223.2280802469136</v>
      </c>
    </row>
    <row r="19" spans="1:4" x14ac:dyDescent="0.2">
      <c r="A19" s="19" t="s">
        <v>3</v>
      </c>
      <c r="B19" s="62" t="s">
        <v>11</v>
      </c>
      <c r="C19" s="21">
        <f>COMPOSICAO!D10</f>
        <v>2.5000000000000001E-2</v>
      </c>
      <c r="D19" s="22">
        <f t="shared" ref="D19:D24" si="0">C19*($D$7+$D$14)</f>
        <v>329.45189274691359</v>
      </c>
    </row>
    <row r="20" spans="1:4" x14ac:dyDescent="0.2">
      <c r="A20" s="19" t="s">
        <v>4</v>
      </c>
      <c r="B20" s="62" t="s">
        <v>12</v>
      </c>
      <c r="C20" s="21">
        <f>COMPOSICAO!D11</f>
        <v>0.03</v>
      </c>
      <c r="D20" s="22">
        <f t="shared" si="0"/>
        <v>395.34227129629625</v>
      </c>
    </row>
    <row r="21" spans="1:4" x14ac:dyDescent="0.2">
      <c r="A21" s="19" t="s">
        <v>5</v>
      </c>
      <c r="B21" s="62" t="s">
        <v>13</v>
      </c>
      <c r="C21" s="21">
        <f>COMPOSICAO!D12</f>
        <v>1.4999999999999999E-2</v>
      </c>
      <c r="D21" s="22">
        <f t="shared" si="0"/>
        <v>197.67113564814812</v>
      </c>
    </row>
    <row r="22" spans="1:4" x14ac:dyDescent="0.2">
      <c r="A22" s="19" t="s">
        <v>6</v>
      </c>
      <c r="B22" s="62" t="s">
        <v>14</v>
      </c>
      <c r="C22" s="21">
        <f>COMPOSICAO!D13</f>
        <v>0.01</v>
      </c>
      <c r="D22" s="22">
        <f t="shared" si="0"/>
        <v>131.78075709876543</v>
      </c>
    </row>
    <row r="23" spans="1:4" x14ac:dyDescent="0.2">
      <c r="A23" s="19" t="s">
        <v>7</v>
      </c>
      <c r="B23" s="20" t="s">
        <v>15</v>
      </c>
      <c r="C23" s="21">
        <f>COMPOSICAO!D14</f>
        <v>6.0000000000000001E-3</v>
      </c>
      <c r="D23" s="22">
        <f t="shared" si="0"/>
        <v>79.068454259259255</v>
      </c>
    </row>
    <row r="24" spans="1:4" x14ac:dyDescent="0.2">
      <c r="A24" s="19" t="s">
        <v>8</v>
      </c>
      <c r="B24" s="62" t="s">
        <v>16</v>
      </c>
      <c r="C24" s="21">
        <f>COMPOSICAO!D15</f>
        <v>2E-3</v>
      </c>
      <c r="D24" s="22">
        <f t="shared" si="0"/>
        <v>26.356151419753086</v>
      </c>
    </row>
    <row r="25" spans="1:4" x14ac:dyDescent="0.2">
      <c r="A25" s="19" t="s">
        <v>17</v>
      </c>
      <c r="B25" s="61" t="s">
        <v>18</v>
      </c>
      <c r="C25" s="21">
        <f>COMPOSICAO!D16</f>
        <v>0.08</v>
      </c>
      <c r="D25" s="22">
        <f>C25*($D$7+$D$14)</f>
        <v>1054.2460567901235</v>
      </c>
    </row>
    <row r="26" spans="1:4" x14ac:dyDescent="0.2">
      <c r="A26" s="209" t="s">
        <v>39</v>
      </c>
      <c r="B26" s="210"/>
      <c r="C26" s="27">
        <f>SUM(C18:C25)</f>
        <v>0.26800000000000002</v>
      </c>
      <c r="D26" s="28">
        <f>SUM(D18:D25)</f>
        <v>3437.1447995061726</v>
      </c>
    </row>
    <row r="27" spans="1:4" x14ac:dyDescent="0.2">
      <c r="A27" s="13"/>
      <c r="B27" s="14"/>
      <c r="C27" s="29"/>
      <c r="D27" s="16"/>
    </row>
    <row r="28" spans="1:4" x14ac:dyDescent="0.2">
      <c r="A28" s="211" t="s">
        <v>40</v>
      </c>
      <c r="B28" s="212"/>
      <c r="C28" s="212"/>
      <c r="D28" s="213"/>
    </row>
    <row r="29" spans="1:4" x14ac:dyDescent="0.2">
      <c r="A29" s="17" t="s">
        <v>19</v>
      </c>
      <c r="B29" s="211" t="s">
        <v>55</v>
      </c>
      <c r="C29" s="213"/>
      <c r="D29" s="17" t="s">
        <v>1</v>
      </c>
    </row>
    <row r="30" spans="1:4" x14ac:dyDescent="0.2">
      <c r="A30" s="195" t="s">
        <v>2</v>
      </c>
      <c r="B30" s="30" t="s">
        <v>59</v>
      </c>
      <c r="C30" s="31"/>
      <c r="D30" s="7">
        <f>COMPOSICAO!D20*2*22</f>
        <v>242</v>
      </c>
    </row>
    <row r="31" spans="1:4" x14ac:dyDescent="0.2">
      <c r="A31" s="196"/>
      <c r="B31" s="30" t="s">
        <v>20</v>
      </c>
      <c r="C31" s="31"/>
      <c r="D31" s="7">
        <f>D6*COMPOSICAO!D21</f>
        <v>680.97233333333327</v>
      </c>
    </row>
    <row r="32" spans="1:4" x14ac:dyDescent="0.2">
      <c r="A32" s="197"/>
      <c r="B32" s="106" t="s">
        <v>21</v>
      </c>
      <c r="C32" s="107"/>
      <c r="D32" s="39">
        <f>IF(D30-D31&gt;0,D30-D31,0)</f>
        <v>0</v>
      </c>
    </row>
    <row r="33" spans="1:4" x14ac:dyDescent="0.2">
      <c r="A33" s="195" t="s">
        <v>3</v>
      </c>
      <c r="B33" s="30" t="s">
        <v>60</v>
      </c>
      <c r="D33" s="7">
        <f>COMPOSICAO!D23*22</f>
        <v>858</v>
      </c>
    </row>
    <row r="34" spans="1:4" x14ac:dyDescent="0.2">
      <c r="A34" s="196"/>
      <c r="B34" s="30" t="s">
        <v>116</v>
      </c>
      <c r="C34" s="129" cm="1">
        <f t="array" ref="C34">_xlfn.IFS(D6&lt;2407,COMPOSICAO!D25,D6&lt;4073.39,COMPOSICAO!D26,D6&lt;5924.92,COMPOSICAO!D27,D6&lt;7406.17,COMPOSICAO!D28,D6&lt;9072.58,COMPOSICAO!D29,D6&gt;9072.59,COMPOSICAO!D30)</f>
        <v>0.15</v>
      </c>
      <c r="D34" s="7">
        <f>D33*C34</f>
        <v>128.69999999999999</v>
      </c>
    </row>
    <row r="35" spans="1:4" x14ac:dyDescent="0.2">
      <c r="A35" s="197"/>
      <c r="B35" s="106" t="s">
        <v>117</v>
      </c>
      <c r="C35" s="108"/>
      <c r="D35" s="39">
        <f>D33-D34</f>
        <v>729.3</v>
      </c>
    </row>
    <row r="36" spans="1:4" x14ac:dyDescent="0.2">
      <c r="A36" s="4" t="s">
        <v>4</v>
      </c>
      <c r="B36" s="30" t="s">
        <v>102</v>
      </c>
      <c r="C36" s="31"/>
      <c r="D36" s="165">
        <f>COMPOSICAO!D31</f>
        <v>184.85</v>
      </c>
    </row>
    <row r="37" spans="1:4" x14ac:dyDescent="0.2">
      <c r="A37" s="9" t="s">
        <v>41</v>
      </c>
      <c r="B37" s="10"/>
      <c r="C37" s="11"/>
      <c r="D37" s="12">
        <f>SUM(D32,D35,D36)</f>
        <v>914.15</v>
      </c>
    </row>
    <row r="38" spans="1:4" x14ac:dyDescent="0.2">
      <c r="A38" s="13"/>
      <c r="B38" s="14"/>
      <c r="C38" s="15"/>
      <c r="D38" s="16"/>
    </row>
    <row r="39" spans="1:4" x14ac:dyDescent="0.2">
      <c r="A39" s="17">
        <v>2</v>
      </c>
      <c r="B39" s="32" t="s">
        <v>61</v>
      </c>
      <c r="C39" s="33"/>
      <c r="D39" s="17" t="s">
        <v>1</v>
      </c>
    </row>
    <row r="40" spans="1:4" x14ac:dyDescent="0.2">
      <c r="A40" s="4" t="s">
        <v>9</v>
      </c>
      <c r="B40" s="30" t="s">
        <v>62</v>
      </c>
      <c r="C40" s="34"/>
      <c r="D40" s="8">
        <f>D14</f>
        <v>1828.5368209876542</v>
      </c>
    </row>
    <row r="41" spans="1:4" x14ac:dyDescent="0.2">
      <c r="A41" s="4" t="s">
        <v>10</v>
      </c>
      <c r="B41" s="30" t="s">
        <v>63</v>
      </c>
      <c r="C41" s="34"/>
      <c r="D41" s="8">
        <f>D26</f>
        <v>3437.1447995061726</v>
      </c>
    </row>
    <row r="42" spans="1:4" x14ac:dyDescent="0.2">
      <c r="A42" s="4" t="s">
        <v>19</v>
      </c>
      <c r="B42" s="30" t="s">
        <v>64</v>
      </c>
      <c r="C42" s="34"/>
      <c r="D42" s="8">
        <f>D37</f>
        <v>914.15</v>
      </c>
    </row>
    <row r="43" spans="1:4" x14ac:dyDescent="0.2">
      <c r="A43" s="198" t="s">
        <v>42</v>
      </c>
      <c r="B43" s="203"/>
      <c r="C43" s="35"/>
      <c r="D43" s="12">
        <f>SUM(D40:D42)</f>
        <v>6179.8316204938264</v>
      </c>
    </row>
    <row r="44" spans="1:4" x14ac:dyDescent="0.2">
      <c r="A44" s="13"/>
      <c r="B44" s="14"/>
      <c r="C44" s="15"/>
      <c r="D44" s="16"/>
    </row>
    <row r="45" spans="1:4" x14ac:dyDescent="0.2">
      <c r="A45" s="204" t="s">
        <v>43</v>
      </c>
      <c r="B45" s="205"/>
      <c r="C45" s="205"/>
      <c r="D45" s="206"/>
    </row>
    <row r="46" spans="1:4" x14ac:dyDescent="0.2">
      <c r="A46" s="17">
        <v>3</v>
      </c>
      <c r="B46" s="2" t="s">
        <v>55</v>
      </c>
      <c r="C46" s="36" t="s">
        <v>0</v>
      </c>
      <c r="D46" s="17" t="s">
        <v>1</v>
      </c>
    </row>
    <row r="47" spans="1:4" x14ac:dyDescent="0.2">
      <c r="A47" s="4" t="s">
        <v>2</v>
      </c>
      <c r="B47" s="30" t="s">
        <v>22</v>
      </c>
      <c r="C47" s="37">
        <f>COMPOSICAO!D34</f>
        <v>4.1666666666666666E-3</v>
      </c>
      <c r="D47" s="22">
        <f>C47*$D$7</f>
        <v>47.289745370370369</v>
      </c>
    </row>
    <row r="48" spans="1:4" x14ac:dyDescent="0.2">
      <c r="A48" s="4" t="s">
        <v>3</v>
      </c>
      <c r="B48" s="30" t="s">
        <v>65</v>
      </c>
      <c r="C48" s="37">
        <f>COMPOSICAO!D35</f>
        <v>3.3333333333333332E-4</v>
      </c>
      <c r="D48" s="22">
        <f>C48*$D$7</f>
        <v>3.7831796296296294</v>
      </c>
    </row>
    <row r="49" spans="1:4" x14ac:dyDescent="0.2">
      <c r="A49" s="19" t="s">
        <v>4</v>
      </c>
      <c r="B49" s="20" t="s">
        <v>66</v>
      </c>
      <c r="C49" s="37">
        <f>COMPOSICAO!D36</f>
        <v>3.4399999999999993E-2</v>
      </c>
      <c r="D49" s="22">
        <f t="shared" ref="D49:D52" si="1">C49*$D$7</f>
        <v>390.42413777777767</v>
      </c>
    </row>
    <row r="50" spans="1:4" x14ac:dyDescent="0.2">
      <c r="A50" s="4" t="s">
        <v>5</v>
      </c>
      <c r="B50" s="30" t="s">
        <v>67</v>
      </c>
      <c r="C50" s="37">
        <f>COMPOSICAO!D37</f>
        <v>1.2444444444444444E-2</v>
      </c>
      <c r="D50" s="22">
        <f t="shared" si="1"/>
        <v>141.2387061728395</v>
      </c>
    </row>
    <row r="51" spans="1:4" x14ac:dyDescent="0.2">
      <c r="A51" s="4" t="s">
        <v>6</v>
      </c>
      <c r="B51" s="30" t="s">
        <v>68</v>
      </c>
      <c r="C51" s="37">
        <f>COMPOSICAO!D38</f>
        <v>4.5631999999999999E-3</v>
      </c>
      <c r="D51" s="22">
        <f t="shared" si="1"/>
        <v>51.790215857777774</v>
      </c>
    </row>
    <row r="52" spans="1:4" x14ac:dyDescent="0.2">
      <c r="A52" s="4" t="s">
        <v>7</v>
      </c>
      <c r="B52" s="30" t="s">
        <v>69</v>
      </c>
      <c r="C52" s="37">
        <f>COMPOSICAO!D39</f>
        <v>3.9680000000000005E-4</v>
      </c>
      <c r="D52" s="22">
        <f t="shared" si="1"/>
        <v>4.5034970311111113</v>
      </c>
    </row>
    <row r="53" spans="1:4" x14ac:dyDescent="0.2">
      <c r="A53" s="207" t="s">
        <v>44</v>
      </c>
      <c r="B53" s="208"/>
      <c r="C53" s="38">
        <f>SUM(C47:C52)</f>
        <v>5.6304444444444435E-2</v>
      </c>
      <c r="D53" s="39">
        <f>SUM(D47:D52)</f>
        <v>639.02948183950605</v>
      </c>
    </row>
    <row r="54" spans="1:4" x14ac:dyDescent="0.2">
      <c r="A54" s="13"/>
      <c r="B54" s="14"/>
      <c r="C54" s="40"/>
      <c r="D54" s="16"/>
    </row>
    <row r="55" spans="1:4" x14ac:dyDescent="0.2">
      <c r="A55" s="204" t="s">
        <v>45</v>
      </c>
      <c r="B55" s="205"/>
      <c r="C55" s="205"/>
      <c r="D55" s="206"/>
    </row>
    <row r="56" spans="1:4" x14ac:dyDescent="0.2">
      <c r="A56" s="17">
        <v>4</v>
      </c>
      <c r="B56" s="2" t="s">
        <v>55</v>
      </c>
      <c r="C56" s="36" t="s">
        <v>0</v>
      </c>
      <c r="D56" s="17" t="s">
        <v>1</v>
      </c>
    </row>
    <row r="57" spans="1:4" x14ac:dyDescent="0.2">
      <c r="A57" s="207" t="s">
        <v>46</v>
      </c>
      <c r="B57" s="208"/>
      <c r="C57" s="41">
        <v>0</v>
      </c>
      <c r="D57" s="42">
        <v>0</v>
      </c>
    </row>
    <row r="58" spans="1:4" x14ac:dyDescent="0.2">
      <c r="A58" s="13"/>
      <c r="B58" s="14"/>
      <c r="C58" s="24"/>
      <c r="D58" s="16"/>
    </row>
    <row r="59" spans="1:4" x14ac:dyDescent="0.2">
      <c r="A59" s="204" t="s">
        <v>47</v>
      </c>
      <c r="B59" s="205"/>
      <c r="C59" s="205"/>
      <c r="D59" s="206"/>
    </row>
    <row r="60" spans="1:4" x14ac:dyDescent="0.2">
      <c r="A60" s="17">
        <v>5</v>
      </c>
      <c r="B60" s="43" t="s">
        <v>55</v>
      </c>
      <c r="C60" s="44"/>
      <c r="D60" s="45" t="s">
        <v>1</v>
      </c>
    </row>
    <row r="61" spans="1:4" x14ac:dyDescent="0.2">
      <c r="A61" s="9" t="s">
        <v>48</v>
      </c>
      <c r="B61" s="10"/>
      <c r="C61" s="47"/>
      <c r="D61" s="48">
        <v>0</v>
      </c>
    </row>
    <row r="62" spans="1:4" x14ac:dyDescent="0.2">
      <c r="A62" s="13"/>
      <c r="B62" s="14"/>
      <c r="C62" s="49"/>
      <c r="D62" s="16"/>
    </row>
    <row r="63" spans="1:4" x14ac:dyDescent="0.2">
      <c r="A63" s="204" t="s">
        <v>49</v>
      </c>
      <c r="B63" s="205"/>
      <c r="C63" s="205"/>
      <c r="D63" s="206"/>
    </row>
    <row r="64" spans="1:4" x14ac:dyDescent="0.2">
      <c r="A64" s="17">
        <v>6</v>
      </c>
      <c r="B64" s="2" t="s">
        <v>55</v>
      </c>
      <c r="C64" s="50" t="s">
        <v>0</v>
      </c>
      <c r="D64" s="17" t="s">
        <v>1</v>
      </c>
    </row>
    <row r="65" spans="1:4" x14ac:dyDescent="0.2">
      <c r="A65" s="51" t="s">
        <v>2</v>
      </c>
      <c r="B65" s="52" t="s">
        <v>70</v>
      </c>
      <c r="C65" s="53">
        <f>COMPOSICAO!D44</f>
        <v>0.05</v>
      </c>
      <c r="D65" s="12">
        <f>C65*$D$81</f>
        <v>908.41999956111113</v>
      </c>
    </row>
    <row r="66" spans="1:4" x14ac:dyDescent="0.2">
      <c r="A66" s="51" t="s">
        <v>3</v>
      </c>
      <c r="B66" s="52" t="s">
        <v>71</v>
      </c>
      <c r="C66" s="53">
        <f>COMPOSICAO!D45</f>
        <v>0.1</v>
      </c>
      <c r="D66" s="12">
        <f>C66*($D$81+$D$65)</f>
        <v>1907.6819990783333</v>
      </c>
    </row>
    <row r="67" spans="1:4" x14ac:dyDescent="0.2">
      <c r="A67" s="51" t="s">
        <v>4</v>
      </c>
      <c r="B67" s="52" t="s">
        <v>72</v>
      </c>
      <c r="C67" s="53">
        <f>COMPOSICAO!D46</f>
        <v>8.3499999999999991E-2</v>
      </c>
      <c r="D67" s="12">
        <f>((D65+D66+D81)/(1-C67))-(D65+D66+D81)</f>
        <v>1911.8449712530819</v>
      </c>
    </row>
    <row r="68" spans="1:4" x14ac:dyDescent="0.2">
      <c r="A68" s="19" t="s">
        <v>23</v>
      </c>
      <c r="B68" s="54" t="s">
        <v>24</v>
      </c>
      <c r="C68" s="37">
        <f>COMPOSICAO!D47</f>
        <v>6.4999999999999997E-3</v>
      </c>
      <c r="D68" s="12">
        <f>C68*$D$83</f>
        <v>148.82625524724583</v>
      </c>
    </row>
    <row r="69" spans="1:4" x14ac:dyDescent="0.2">
      <c r="A69" s="19" t="s">
        <v>25</v>
      </c>
      <c r="B69" s="54" t="s">
        <v>26</v>
      </c>
      <c r="C69" s="37">
        <f>COMPOSICAO!D48</f>
        <v>0.03</v>
      </c>
      <c r="D69" s="12">
        <f t="shared" ref="D69:D71" si="2">C69*$D$83</f>
        <v>686.89040883344228</v>
      </c>
    </row>
    <row r="70" spans="1:4" x14ac:dyDescent="0.2">
      <c r="A70" s="4" t="s">
        <v>27</v>
      </c>
      <c r="B70" s="5" t="s">
        <v>28</v>
      </c>
      <c r="C70" s="37">
        <f>COMPOSICAO!D49</f>
        <v>0.02</v>
      </c>
      <c r="D70" s="12">
        <f t="shared" si="2"/>
        <v>457.92693922229489</v>
      </c>
    </row>
    <row r="71" spans="1:4" x14ac:dyDescent="0.2">
      <c r="A71" s="4" t="s">
        <v>29</v>
      </c>
      <c r="B71" s="131" t="s">
        <v>118</v>
      </c>
      <c r="C71" s="37">
        <f>COMPOSICAO!D50</f>
        <v>2.7E-2</v>
      </c>
      <c r="D71" s="12">
        <f t="shared" si="2"/>
        <v>618.20136795009807</v>
      </c>
    </row>
    <row r="72" spans="1:4" x14ac:dyDescent="0.2">
      <c r="A72" s="198" t="s">
        <v>50</v>
      </c>
      <c r="B72" s="199"/>
      <c r="C72" s="55">
        <f>SUM(C65:C67)</f>
        <v>0.23350000000000001</v>
      </c>
      <c r="D72" s="12">
        <f>SUM(D65:D67)</f>
        <v>4727.9469698925259</v>
      </c>
    </row>
    <row r="73" spans="1:4" x14ac:dyDescent="0.2">
      <c r="A73" s="13"/>
      <c r="B73" s="14"/>
      <c r="C73" s="15"/>
      <c r="D73" s="16"/>
    </row>
    <row r="74" spans="1:4" x14ac:dyDescent="0.2">
      <c r="A74" s="200" t="s">
        <v>51</v>
      </c>
      <c r="B74" s="201"/>
      <c r="C74" s="201"/>
      <c r="D74" s="202"/>
    </row>
    <row r="75" spans="1:4" x14ac:dyDescent="0.2">
      <c r="A75" s="26" t="s">
        <v>52</v>
      </c>
      <c r="B75" s="56"/>
      <c r="C75" s="57"/>
      <c r="D75" s="17" t="s">
        <v>1</v>
      </c>
    </row>
    <row r="76" spans="1:4" x14ac:dyDescent="0.2">
      <c r="A76" s="4">
        <v>1</v>
      </c>
      <c r="B76" s="46" t="s">
        <v>73</v>
      </c>
      <c r="C76" s="58"/>
      <c r="D76" s="8">
        <f>D7</f>
        <v>11349.538888888888</v>
      </c>
    </row>
    <row r="77" spans="1:4" x14ac:dyDescent="0.2">
      <c r="A77" s="4">
        <v>2</v>
      </c>
      <c r="B77" s="46" t="s">
        <v>74</v>
      </c>
      <c r="C77" s="58"/>
      <c r="D77" s="8">
        <f>D43</f>
        <v>6179.8316204938264</v>
      </c>
    </row>
    <row r="78" spans="1:4" x14ac:dyDescent="0.2">
      <c r="A78" s="4">
        <v>3</v>
      </c>
      <c r="B78" s="46" t="s">
        <v>75</v>
      </c>
      <c r="C78" s="58"/>
      <c r="D78" s="8">
        <f>D53</f>
        <v>639.02948183950605</v>
      </c>
    </row>
    <row r="79" spans="1:4" x14ac:dyDescent="0.2">
      <c r="A79" s="4">
        <v>4</v>
      </c>
      <c r="B79" s="46" t="s">
        <v>76</v>
      </c>
      <c r="C79" s="58"/>
      <c r="D79" s="8">
        <v>0</v>
      </c>
    </row>
    <row r="80" spans="1:4" x14ac:dyDescent="0.2">
      <c r="A80" s="4">
        <v>5</v>
      </c>
      <c r="B80" s="46" t="s">
        <v>77</v>
      </c>
      <c r="C80" s="58"/>
      <c r="D80" s="8">
        <v>0</v>
      </c>
    </row>
    <row r="81" spans="1:4" x14ac:dyDescent="0.2">
      <c r="A81" s="59" t="s">
        <v>53</v>
      </c>
      <c r="B81" s="10"/>
      <c r="C81" s="11"/>
      <c r="D81" s="12">
        <f>SUM(D76:D80)</f>
        <v>18168.399991222221</v>
      </c>
    </row>
    <row r="82" spans="1:4" x14ac:dyDescent="0.2">
      <c r="A82" s="4">
        <v>6</v>
      </c>
      <c r="B82" s="46" t="s">
        <v>78</v>
      </c>
      <c r="C82" s="58"/>
      <c r="D82" s="8">
        <f>D72</f>
        <v>4727.9469698925259</v>
      </c>
    </row>
    <row r="83" spans="1:4" x14ac:dyDescent="0.2">
      <c r="A83" s="198" t="s">
        <v>54</v>
      </c>
      <c r="B83" s="203"/>
      <c r="C83" s="199"/>
      <c r="D83" s="60">
        <f>SUM(D81:D82)</f>
        <v>22896.346961114745</v>
      </c>
    </row>
    <row r="84" spans="1:4" x14ac:dyDescent="0.2">
      <c r="C84" s="133" t="s">
        <v>122</v>
      </c>
      <c r="D84" s="134">
        <f>ROUNDUP(D83/D76,2)</f>
        <v>2.0199999999999996</v>
      </c>
    </row>
    <row r="85" spans="1:4" x14ac:dyDescent="0.2"/>
    <row r="86" spans="1:4" hidden="1" x14ac:dyDescent="0.2">
      <c r="D86" s="136"/>
    </row>
  </sheetData>
  <mergeCells count="22">
    <mergeCell ref="A33:A35"/>
    <mergeCell ref="A1:D1"/>
    <mergeCell ref="A3:D3"/>
    <mergeCell ref="A4:D4"/>
    <mergeCell ref="A9:D9"/>
    <mergeCell ref="A10:D10"/>
    <mergeCell ref="A14:B14"/>
    <mergeCell ref="A16:D16"/>
    <mergeCell ref="A26:B26"/>
    <mergeCell ref="A28:D28"/>
    <mergeCell ref="B29:C29"/>
    <mergeCell ref="A30:A32"/>
    <mergeCell ref="A63:D63"/>
    <mergeCell ref="A72:B72"/>
    <mergeCell ref="A74:D74"/>
    <mergeCell ref="A83:C83"/>
    <mergeCell ref="A43:B43"/>
    <mergeCell ref="A45:D45"/>
    <mergeCell ref="A53:B53"/>
    <mergeCell ref="A55:D55"/>
    <mergeCell ref="A57:B57"/>
    <mergeCell ref="A59:D59"/>
  </mergeCells>
  <conditionalFormatting sqref="B69">
    <cfRule type="expression" dxfId="10" priority="1">
      <formula>$D$81=0</formula>
    </cfRule>
  </conditionalFormatting>
  <pageMargins left="0.511811024" right="0.511811024" top="0.78740157499999996" bottom="0.78740157499999996" header="0.31496062000000002" footer="0.3149606200000000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73CF6A-CB21-4190-9D0A-AAD82AB82995}">
  <sheetPr codeName="Planilha42"/>
  <dimension ref="A1:D86"/>
  <sheetViews>
    <sheetView zoomScaleNormal="100" workbookViewId="0">
      <selection activeCell="C71" sqref="C71"/>
    </sheetView>
  </sheetViews>
  <sheetFormatPr defaultColWidth="0" defaultRowHeight="12" zeroHeight="1" x14ac:dyDescent="0.2"/>
  <cols>
    <col min="1" max="1" width="5.85546875" style="132" customWidth="1"/>
    <col min="2" max="2" width="83.28515625" style="132" customWidth="1"/>
    <col min="3" max="3" width="12.42578125" style="132" customWidth="1"/>
    <col min="4" max="4" width="15.42578125" style="132" customWidth="1"/>
    <col min="5" max="5" width="9.140625" style="132" hidden="1" customWidth="1"/>
    <col min="6" max="16384" width="9.140625" style="132" hidden="1"/>
  </cols>
  <sheetData>
    <row r="1" spans="1:4" ht="12.75" thickBot="1" x14ac:dyDescent="0.25">
      <c r="A1" s="192" t="str">
        <f>PERFIS!C28</f>
        <v>Desenvolvedor de sistemas de tecnologia da informação Sênior</v>
      </c>
      <c r="B1" s="193"/>
      <c r="C1" s="193"/>
      <c r="D1" s="194"/>
    </row>
    <row r="2" spans="1:4" x14ac:dyDescent="0.2">
      <c r="A2" s="135"/>
      <c r="B2" s="135"/>
      <c r="C2" s="135"/>
      <c r="D2" s="135"/>
    </row>
    <row r="3" spans="1:4" x14ac:dyDescent="0.2">
      <c r="A3" s="217" t="s">
        <v>33</v>
      </c>
      <c r="B3" s="218"/>
      <c r="C3" s="218"/>
      <c r="D3" s="219"/>
    </row>
    <row r="4" spans="1:4" x14ac:dyDescent="0.2">
      <c r="A4" s="204" t="s">
        <v>34</v>
      </c>
      <c r="B4" s="205"/>
      <c r="C4" s="205"/>
      <c r="D4" s="206"/>
    </row>
    <row r="5" spans="1:4" x14ac:dyDescent="0.2">
      <c r="A5" s="1">
        <v>1</v>
      </c>
      <c r="B5" s="2" t="s">
        <v>55</v>
      </c>
      <c r="C5" s="3"/>
      <c r="D5" s="1" t="s">
        <v>1</v>
      </c>
    </row>
    <row r="6" spans="1:4" x14ac:dyDescent="0.2">
      <c r="A6" s="4" t="s">
        <v>2</v>
      </c>
      <c r="B6" s="5" t="s">
        <v>56</v>
      </c>
      <c r="C6" s="6">
        <v>1</v>
      </c>
      <c r="D6" s="7">
        <f>_xlfn.XLOOKUP(A1,PERFIS!C3:C37,PERFIS!D3:D37)</f>
        <v>16288.888888888889</v>
      </c>
    </row>
    <row r="7" spans="1:4" x14ac:dyDescent="0.2">
      <c r="A7" s="9" t="s">
        <v>35</v>
      </c>
      <c r="B7" s="10"/>
      <c r="C7" s="11"/>
      <c r="D7" s="12">
        <f>SUM(D6)</f>
        <v>16288.888888888889</v>
      </c>
    </row>
    <row r="8" spans="1:4" x14ac:dyDescent="0.2">
      <c r="A8" s="13"/>
      <c r="B8" s="14"/>
      <c r="C8" s="15"/>
      <c r="D8" s="16"/>
    </row>
    <row r="9" spans="1:4" x14ac:dyDescent="0.2">
      <c r="A9" s="204" t="s">
        <v>36</v>
      </c>
      <c r="B9" s="205"/>
      <c r="C9" s="205"/>
      <c r="D9" s="206"/>
    </row>
    <row r="10" spans="1:4" x14ac:dyDescent="0.2">
      <c r="A10" s="220" t="s">
        <v>125</v>
      </c>
      <c r="B10" s="221"/>
      <c r="C10" s="221"/>
      <c r="D10" s="222"/>
    </row>
    <row r="11" spans="1:4" x14ac:dyDescent="0.2">
      <c r="A11" s="17" t="s">
        <v>9</v>
      </c>
      <c r="B11" s="2" t="s">
        <v>55</v>
      </c>
      <c r="C11" s="18" t="s">
        <v>0</v>
      </c>
      <c r="D11" s="17" t="s">
        <v>1</v>
      </c>
    </row>
    <row r="12" spans="1:4" x14ac:dyDescent="0.2">
      <c r="A12" s="19" t="s">
        <v>2</v>
      </c>
      <c r="B12" s="20" t="s">
        <v>57</v>
      </c>
      <c r="C12" s="21">
        <f>COMPOSICAO!D3</f>
        <v>8.3333333333333329E-2</v>
      </c>
      <c r="D12" s="22">
        <f>C12*$D$7</f>
        <v>1357.4074074074074</v>
      </c>
    </row>
    <row r="13" spans="1:4" x14ac:dyDescent="0.2">
      <c r="A13" s="19" t="s">
        <v>3</v>
      </c>
      <c r="B13" s="20" t="s">
        <v>120</v>
      </c>
      <c r="C13" s="21">
        <f>COMPOSICAO!D4</f>
        <v>7.7777777777777779E-2</v>
      </c>
      <c r="D13" s="22">
        <f>C13*$D$7</f>
        <v>1266.9135802469136</v>
      </c>
    </row>
    <row r="14" spans="1:4" x14ac:dyDescent="0.2">
      <c r="A14" s="198" t="s">
        <v>126</v>
      </c>
      <c r="B14" s="199"/>
      <c r="C14" s="23">
        <f>SUM(C12:C13)</f>
        <v>0.16111111111111109</v>
      </c>
      <c r="D14" s="12">
        <f>SUM(D12:D13)</f>
        <v>2624.320987654321</v>
      </c>
    </row>
    <row r="15" spans="1:4" x14ac:dyDescent="0.2">
      <c r="A15" s="13"/>
      <c r="B15" s="14"/>
      <c r="C15" s="24"/>
      <c r="D15" s="16"/>
    </row>
    <row r="16" spans="1:4" x14ac:dyDescent="0.2">
      <c r="A16" s="211" t="s">
        <v>38</v>
      </c>
      <c r="B16" s="212"/>
      <c r="C16" s="212"/>
      <c r="D16" s="213"/>
    </row>
    <row r="17" spans="1:4" x14ac:dyDescent="0.2">
      <c r="A17" s="17" t="s">
        <v>10</v>
      </c>
      <c r="B17" s="2" t="s">
        <v>55</v>
      </c>
      <c r="C17" s="25" t="s">
        <v>0</v>
      </c>
      <c r="D17" s="17" t="s">
        <v>1</v>
      </c>
    </row>
    <row r="18" spans="1:4" x14ac:dyDescent="0.2">
      <c r="A18" s="19" t="s">
        <v>2</v>
      </c>
      <c r="B18" s="61" t="s">
        <v>58</v>
      </c>
      <c r="C18" s="21">
        <f>COMPOSICAO!D9</f>
        <v>0.1</v>
      </c>
      <c r="D18" s="22">
        <f>C18*($D$7+$D$13)</f>
        <v>1755.5802469135801</v>
      </c>
    </row>
    <row r="19" spans="1:4" x14ac:dyDescent="0.2">
      <c r="A19" s="19" t="s">
        <v>3</v>
      </c>
      <c r="B19" s="62" t="s">
        <v>11</v>
      </c>
      <c r="C19" s="21">
        <f>COMPOSICAO!D10</f>
        <v>2.5000000000000001E-2</v>
      </c>
      <c r="D19" s="22">
        <f t="shared" ref="D19:D24" si="0">C19*($D$7+$D$14)</f>
        <v>472.83024691358025</v>
      </c>
    </row>
    <row r="20" spans="1:4" x14ac:dyDescent="0.2">
      <c r="A20" s="19" t="s">
        <v>4</v>
      </c>
      <c r="B20" s="62" t="s">
        <v>12</v>
      </c>
      <c r="C20" s="21">
        <f>COMPOSICAO!D11</f>
        <v>0.03</v>
      </c>
      <c r="D20" s="22">
        <f t="shared" si="0"/>
        <v>567.39629629629621</v>
      </c>
    </row>
    <row r="21" spans="1:4" x14ac:dyDescent="0.2">
      <c r="A21" s="19" t="s">
        <v>5</v>
      </c>
      <c r="B21" s="62" t="s">
        <v>13</v>
      </c>
      <c r="C21" s="21">
        <f>COMPOSICAO!D12</f>
        <v>1.4999999999999999E-2</v>
      </c>
      <c r="D21" s="22">
        <f t="shared" si="0"/>
        <v>283.69814814814811</v>
      </c>
    </row>
    <row r="22" spans="1:4" x14ac:dyDescent="0.2">
      <c r="A22" s="19" t="s">
        <v>6</v>
      </c>
      <c r="B22" s="62" t="s">
        <v>14</v>
      </c>
      <c r="C22" s="21">
        <f>COMPOSICAO!D13</f>
        <v>0.01</v>
      </c>
      <c r="D22" s="22">
        <f t="shared" si="0"/>
        <v>189.13209876543209</v>
      </c>
    </row>
    <row r="23" spans="1:4" x14ac:dyDescent="0.2">
      <c r="A23" s="19" t="s">
        <v>7</v>
      </c>
      <c r="B23" s="20" t="s">
        <v>15</v>
      </c>
      <c r="C23" s="21">
        <f>COMPOSICAO!D14</f>
        <v>6.0000000000000001E-3</v>
      </c>
      <c r="D23" s="22">
        <f t="shared" si="0"/>
        <v>113.47925925925925</v>
      </c>
    </row>
    <row r="24" spans="1:4" x14ac:dyDescent="0.2">
      <c r="A24" s="19" t="s">
        <v>8</v>
      </c>
      <c r="B24" s="62" t="s">
        <v>16</v>
      </c>
      <c r="C24" s="21">
        <f>COMPOSICAO!D15</f>
        <v>2E-3</v>
      </c>
      <c r="D24" s="22">
        <f t="shared" si="0"/>
        <v>37.826419753086419</v>
      </c>
    </row>
    <row r="25" spans="1:4" x14ac:dyDescent="0.2">
      <c r="A25" s="19" t="s">
        <v>17</v>
      </c>
      <c r="B25" s="61" t="s">
        <v>18</v>
      </c>
      <c r="C25" s="21">
        <f>COMPOSICAO!D16</f>
        <v>0.08</v>
      </c>
      <c r="D25" s="22">
        <f>C25*($D$7+$D$14)</f>
        <v>1513.0567901234567</v>
      </c>
    </row>
    <row r="26" spans="1:4" x14ac:dyDescent="0.2">
      <c r="A26" s="209" t="s">
        <v>39</v>
      </c>
      <c r="B26" s="210"/>
      <c r="C26" s="27">
        <f>SUM(C18:C25)</f>
        <v>0.26800000000000002</v>
      </c>
      <c r="D26" s="28">
        <f>SUM(D18:D25)</f>
        <v>4932.9995061728387</v>
      </c>
    </row>
    <row r="27" spans="1:4" x14ac:dyDescent="0.2">
      <c r="A27" s="13"/>
      <c r="B27" s="14"/>
      <c r="C27" s="29"/>
      <c r="D27" s="16"/>
    </row>
    <row r="28" spans="1:4" x14ac:dyDescent="0.2">
      <c r="A28" s="211" t="s">
        <v>40</v>
      </c>
      <c r="B28" s="212"/>
      <c r="C28" s="212"/>
      <c r="D28" s="213"/>
    </row>
    <row r="29" spans="1:4" x14ac:dyDescent="0.2">
      <c r="A29" s="17" t="s">
        <v>19</v>
      </c>
      <c r="B29" s="211" t="s">
        <v>55</v>
      </c>
      <c r="C29" s="213"/>
      <c r="D29" s="17" t="s">
        <v>1</v>
      </c>
    </row>
    <row r="30" spans="1:4" x14ac:dyDescent="0.2">
      <c r="A30" s="195" t="s">
        <v>2</v>
      </c>
      <c r="B30" s="30" t="s">
        <v>59</v>
      </c>
      <c r="C30" s="31"/>
      <c r="D30" s="7">
        <f>COMPOSICAO!D20*2*22</f>
        <v>242</v>
      </c>
    </row>
    <row r="31" spans="1:4" x14ac:dyDescent="0.2">
      <c r="A31" s="196"/>
      <c r="B31" s="30" t="s">
        <v>20</v>
      </c>
      <c r="C31" s="31"/>
      <c r="D31" s="7">
        <f>D6*COMPOSICAO!D21</f>
        <v>977.33333333333326</v>
      </c>
    </row>
    <row r="32" spans="1:4" x14ac:dyDescent="0.2">
      <c r="A32" s="197"/>
      <c r="B32" s="106" t="s">
        <v>21</v>
      </c>
      <c r="C32" s="107"/>
      <c r="D32" s="39">
        <f>IF(D30-D31&gt;0,D30-D31,0)</f>
        <v>0</v>
      </c>
    </row>
    <row r="33" spans="1:4" x14ac:dyDescent="0.2">
      <c r="A33" s="195" t="s">
        <v>3</v>
      </c>
      <c r="B33" s="30" t="s">
        <v>60</v>
      </c>
      <c r="D33" s="7">
        <f>COMPOSICAO!D23*22</f>
        <v>858</v>
      </c>
    </row>
    <row r="34" spans="1:4" x14ac:dyDescent="0.2">
      <c r="A34" s="196"/>
      <c r="B34" s="30" t="s">
        <v>116</v>
      </c>
      <c r="C34" s="129" cm="1">
        <f t="array" ref="C34">_xlfn.IFS(D6&lt;2407,COMPOSICAO!D25,D6&lt;4073.39,COMPOSICAO!D26,D6&lt;5924.92,COMPOSICAO!D27,D6&lt;7406.17,COMPOSICAO!D28,D6&lt;9072.58,COMPOSICAO!D29,D6&gt;9072.59,COMPOSICAO!D30)</f>
        <v>0.15</v>
      </c>
      <c r="D34" s="7">
        <f>D33*C34</f>
        <v>128.69999999999999</v>
      </c>
    </row>
    <row r="35" spans="1:4" x14ac:dyDescent="0.2">
      <c r="A35" s="197"/>
      <c r="B35" s="106" t="s">
        <v>117</v>
      </c>
      <c r="C35" s="108"/>
      <c r="D35" s="39">
        <f>D33-D34</f>
        <v>729.3</v>
      </c>
    </row>
    <row r="36" spans="1:4" x14ac:dyDescent="0.2">
      <c r="A36" s="4" t="s">
        <v>4</v>
      </c>
      <c r="B36" s="30" t="s">
        <v>102</v>
      </c>
      <c r="C36" s="31"/>
      <c r="D36" s="165">
        <f>COMPOSICAO!D31</f>
        <v>184.85</v>
      </c>
    </row>
    <row r="37" spans="1:4" x14ac:dyDescent="0.2">
      <c r="A37" s="9" t="s">
        <v>41</v>
      </c>
      <c r="B37" s="10"/>
      <c r="C37" s="11"/>
      <c r="D37" s="12">
        <f>SUM(D32,D35,D36)</f>
        <v>914.15</v>
      </c>
    </row>
    <row r="38" spans="1:4" x14ac:dyDescent="0.2">
      <c r="A38" s="13"/>
      <c r="B38" s="14"/>
      <c r="C38" s="15"/>
      <c r="D38" s="16"/>
    </row>
    <row r="39" spans="1:4" x14ac:dyDescent="0.2">
      <c r="A39" s="17">
        <v>2</v>
      </c>
      <c r="B39" s="32" t="s">
        <v>61</v>
      </c>
      <c r="C39" s="33"/>
      <c r="D39" s="17" t="s">
        <v>1</v>
      </c>
    </row>
    <row r="40" spans="1:4" x14ac:dyDescent="0.2">
      <c r="A40" s="4" t="s">
        <v>9</v>
      </c>
      <c r="B40" s="30" t="s">
        <v>62</v>
      </c>
      <c r="C40" s="34"/>
      <c r="D40" s="8">
        <f>D14</f>
        <v>2624.320987654321</v>
      </c>
    </row>
    <row r="41" spans="1:4" x14ac:dyDescent="0.2">
      <c r="A41" s="4" t="s">
        <v>10</v>
      </c>
      <c r="B41" s="30" t="s">
        <v>63</v>
      </c>
      <c r="C41" s="34"/>
      <c r="D41" s="8">
        <f>D26</f>
        <v>4932.9995061728387</v>
      </c>
    </row>
    <row r="42" spans="1:4" x14ac:dyDescent="0.2">
      <c r="A42" s="4" t="s">
        <v>19</v>
      </c>
      <c r="B42" s="30" t="s">
        <v>64</v>
      </c>
      <c r="C42" s="34"/>
      <c r="D42" s="8">
        <f>D37</f>
        <v>914.15</v>
      </c>
    </row>
    <row r="43" spans="1:4" x14ac:dyDescent="0.2">
      <c r="A43" s="198" t="s">
        <v>42</v>
      </c>
      <c r="B43" s="203"/>
      <c r="C43" s="35"/>
      <c r="D43" s="12">
        <f>SUM(D40:D42)</f>
        <v>8471.4704938271589</v>
      </c>
    </row>
    <row r="44" spans="1:4" x14ac:dyDescent="0.2">
      <c r="A44" s="13"/>
      <c r="B44" s="14"/>
      <c r="C44" s="15"/>
      <c r="D44" s="16"/>
    </row>
    <row r="45" spans="1:4" x14ac:dyDescent="0.2">
      <c r="A45" s="204" t="s">
        <v>43</v>
      </c>
      <c r="B45" s="205"/>
      <c r="C45" s="205"/>
      <c r="D45" s="206"/>
    </row>
    <row r="46" spans="1:4" x14ac:dyDescent="0.2">
      <c r="A46" s="17">
        <v>3</v>
      </c>
      <c r="B46" s="2" t="s">
        <v>55</v>
      </c>
      <c r="C46" s="36" t="s">
        <v>0</v>
      </c>
      <c r="D46" s="17" t="s">
        <v>1</v>
      </c>
    </row>
    <row r="47" spans="1:4" x14ac:dyDescent="0.2">
      <c r="A47" s="4" t="s">
        <v>2</v>
      </c>
      <c r="B47" s="30" t="s">
        <v>22</v>
      </c>
      <c r="C47" s="37">
        <f>COMPOSICAO!D34</f>
        <v>4.1666666666666666E-3</v>
      </c>
      <c r="D47" s="22">
        <f>C47*$D$7</f>
        <v>67.870370370370367</v>
      </c>
    </row>
    <row r="48" spans="1:4" x14ac:dyDescent="0.2">
      <c r="A48" s="4" t="s">
        <v>3</v>
      </c>
      <c r="B48" s="30" t="s">
        <v>65</v>
      </c>
      <c r="C48" s="37">
        <f>COMPOSICAO!D35</f>
        <v>3.3333333333333332E-4</v>
      </c>
      <c r="D48" s="22">
        <f>C48*$D$7</f>
        <v>5.4296296296296296</v>
      </c>
    </row>
    <row r="49" spans="1:4" x14ac:dyDescent="0.2">
      <c r="A49" s="19" t="s">
        <v>4</v>
      </c>
      <c r="B49" s="20" t="s">
        <v>66</v>
      </c>
      <c r="C49" s="37">
        <f>COMPOSICAO!D36</f>
        <v>3.4399999999999993E-2</v>
      </c>
      <c r="D49" s="22">
        <f t="shared" ref="D49:D52" si="1">C49*$D$7</f>
        <v>560.33777777777766</v>
      </c>
    </row>
    <row r="50" spans="1:4" x14ac:dyDescent="0.2">
      <c r="A50" s="4" t="s">
        <v>5</v>
      </c>
      <c r="B50" s="30" t="s">
        <v>67</v>
      </c>
      <c r="C50" s="37">
        <f>COMPOSICAO!D37</f>
        <v>1.2444444444444444E-2</v>
      </c>
      <c r="D50" s="22">
        <f t="shared" si="1"/>
        <v>202.70617283950617</v>
      </c>
    </row>
    <row r="51" spans="1:4" x14ac:dyDescent="0.2">
      <c r="A51" s="4" t="s">
        <v>6</v>
      </c>
      <c r="B51" s="30" t="s">
        <v>68</v>
      </c>
      <c r="C51" s="37">
        <f>COMPOSICAO!D38</f>
        <v>4.5631999999999999E-3</v>
      </c>
      <c r="D51" s="22">
        <f t="shared" si="1"/>
        <v>74.329457777777776</v>
      </c>
    </row>
    <row r="52" spans="1:4" x14ac:dyDescent="0.2">
      <c r="A52" s="4" t="s">
        <v>7</v>
      </c>
      <c r="B52" s="30" t="s">
        <v>69</v>
      </c>
      <c r="C52" s="37">
        <f>COMPOSICAO!D39</f>
        <v>3.9680000000000005E-4</v>
      </c>
      <c r="D52" s="22">
        <f t="shared" si="1"/>
        <v>6.4634311111111122</v>
      </c>
    </row>
    <row r="53" spans="1:4" x14ac:dyDescent="0.2">
      <c r="A53" s="207" t="s">
        <v>44</v>
      </c>
      <c r="B53" s="208"/>
      <c r="C53" s="38">
        <f>SUM(C47:C52)</f>
        <v>5.6304444444444435E-2</v>
      </c>
      <c r="D53" s="39">
        <f>SUM(D47:D52)</f>
        <v>917.13683950617269</v>
      </c>
    </row>
    <row r="54" spans="1:4" x14ac:dyDescent="0.2">
      <c r="A54" s="13"/>
      <c r="B54" s="14"/>
      <c r="C54" s="40"/>
      <c r="D54" s="16"/>
    </row>
    <row r="55" spans="1:4" x14ac:dyDescent="0.2">
      <c r="A55" s="204" t="s">
        <v>45</v>
      </c>
      <c r="B55" s="205"/>
      <c r="C55" s="205"/>
      <c r="D55" s="206"/>
    </row>
    <row r="56" spans="1:4" x14ac:dyDescent="0.2">
      <c r="A56" s="17">
        <v>4</v>
      </c>
      <c r="B56" s="2" t="s">
        <v>55</v>
      </c>
      <c r="C56" s="36" t="s">
        <v>0</v>
      </c>
      <c r="D56" s="17" t="s">
        <v>1</v>
      </c>
    </row>
    <row r="57" spans="1:4" x14ac:dyDescent="0.2">
      <c r="A57" s="207" t="s">
        <v>46</v>
      </c>
      <c r="B57" s="208"/>
      <c r="C57" s="41">
        <v>0</v>
      </c>
      <c r="D57" s="42">
        <v>0</v>
      </c>
    </row>
    <row r="58" spans="1:4" x14ac:dyDescent="0.2">
      <c r="A58" s="13"/>
      <c r="B58" s="14"/>
      <c r="C58" s="24"/>
      <c r="D58" s="16"/>
    </row>
    <row r="59" spans="1:4" x14ac:dyDescent="0.2">
      <c r="A59" s="204" t="s">
        <v>47</v>
      </c>
      <c r="B59" s="205"/>
      <c r="C59" s="205"/>
      <c r="D59" s="206"/>
    </row>
    <row r="60" spans="1:4" x14ac:dyDescent="0.2">
      <c r="A60" s="17">
        <v>5</v>
      </c>
      <c r="B60" s="43" t="s">
        <v>55</v>
      </c>
      <c r="C60" s="44"/>
      <c r="D60" s="45" t="s">
        <v>1</v>
      </c>
    </row>
    <row r="61" spans="1:4" x14ac:dyDescent="0.2">
      <c r="A61" s="9" t="s">
        <v>48</v>
      </c>
      <c r="B61" s="10"/>
      <c r="C61" s="47"/>
      <c r="D61" s="48">
        <v>0</v>
      </c>
    </row>
    <row r="62" spans="1:4" x14ac:dyDescent="0.2">
      <c r="A62" s="13"/>
      <c r="B62" s="14"/>
      <c r="C62" s="49"/>
      <c r="D62" s="16"/>
    </row>
    <row r="63" spans="1:4" x14ac:dyDescent="0.2">
      <c r="A63" s="204" t="s">
        <v>49</v>
      </c>
      <c r="B63" s="205"/>
      <c r="C63" s="205"/>
      <c r="D63" s="206"/>
    </row>
    <row r="64" spans="1:4" x14ac:dyDescent="0.2">
      <c r="A64" s="17">
        <v>6</v>
      </c>
      <c r="B64" s="2" t="s">
        <v>55</v>
      </c>
      <c r="C64" s="50" t="s">
        <v>0</v>
      </c>
      <c r="D64" s="17" t="s">
        <v>1</v>
      </c>
    </row>
    <row r="65" spans="1:4" x14ac:dyDescent="0.2">
      <c r="A65" s="51" t="s">
        <v>2</v>
      </c>
      <c r="B65" s="52" t="s">
        <v>70</v>
      </c>
      <c r="C65" s="53">
        <f>COMPOSICAO!D44</f>
        <v>0.05</v>
      </c>
      <c r="D65" s="12">
        <f>C65*$D$81</f>
        <v>1283.8748111111111</v>
      </c>
    </row>
    <row r="66" spans="1:4" x14ac:dyDescent="0.2">
      <c r="A66" s="51" t="s">
        <v>3</v>
      </c>
      <c r="B66" s="52" t="s">
        <v>71</v>
      </c>
      <c r="C66" s="53">
        <f>COMPOSICAO!D45</f>
        <v>0.1</v>
      </c>
      <c r="D66" s="12">
        <f>C66*($D$81+$D$65)</f>
        <v>2696.1371033333335</v>
      </c>
    </row>
    <row r="67" spans="1:4" x14ac:dyDescent="0.2">
      <c r="A67" s="51" t="s">
        <v>4</v>
      </c>
      <c r="B67" s="52" t="s">
        <v>72</v>
      </c>
      <c r="C67" s="53">
        <f>COMPOSICAO!D46</f>
        <v>8.3499999999999991E-2</v>
      </c>
      <c r="D67" s="12">
        <f>((D65+D66+D81)/(1-C67))-(D65+D66+D81)</f>
        <v>2702.0206540225518</v>
      </c>
    </row>
    <row r="68" spans="1:4" x14ac:dyDescent="0.2">
      <c r="A68" s="19" t="s">
        <v>23</v>
      </c>
      <c r="B68" s="54" t="s">
        <v>24</v>
      </c>
      <c r="C68" s="37">
        <f>COMPOSICAO!D47</f>
        <v>6.4999999999999997E-3</v>
      </c>
      <c r="D68" s="12">
        <f>C68*$D$83</f>
        <v>210.33693713947989</v>
      </c>
    </row>
    <row r="69" spans="1:4" x14ac:dyDescent="0.2">
      <c r="A69" s="19" t="s">
        <v>25</v>
      </c>
      <c r="B69" s="54" t="s">
        <v>26</v>
      </c>
      <c r="C69" s="37">
        <f>COMPOSICAO!D48</f>
        <v>0.03</v>
      </c>
      <c r="D69" s="12">
        <f t="shared" ref="D69:D71" si="2">C69*$D$83</f>
        <v>970.78586372067639</v>
      </c>
    </row>
    <row r="70" spans="1:4" x14ac:dyDescent="0.2">
      <c r="A70" s="4" t="s">
        <v>27</v>
      </c>
      <c r="B70" s="5" t="s">
        <v>28</v>
      </c>
      <c r="C70" s="37">
        <f>COMPOSICAO!D49</f>
        <v>0.02</v>
      </c>
      <c r="D70" s="12">
        <f t="shared" si="2"/>
        <v>647.19057581378433</v>
      </c>
    </row>
    <row r="71" spans="1:4" x14ac:dyDescent="0.2">
      <c r="A71" s="4" t="s">
        <v>29</v>
      </c>
      <c r="B71" s="131" t="s">
        <v>118</v>
      </c>
      <c r="C71" s="37">
        <f>COMPOSICAO!D50</f>
        <v>2.7E-2</v>
      </c>
      <c r="D71" s="12">
        <f t="shared" si="2"/>
        <v>873.70727734860884</v>
      </c>
    </row>
    <row r="72" spans="1:4" x14ac:dyDescent="0.2">
      <c r="A72" s="198" t="s">
        <v>50</v>
      </c>
      <c r="B72" s="199"/>
      <c r="C72" s="55">
        <f>SUM(C65:C67)</f>
        <v>0.23350000000000001</v>
      </c>
      <c r="D72" s="12">
        <f>SUM(D65:D67)</f>
        <v>6682.0325684669961</v>
      </c>
    </row>
    <row r="73" spans="1:4" x14ac:dyDescent="0.2">
      <c r="A73" s="13"/>
      <c r="B73" s="14"/>
      <c r="C73" s="15"/>
      <c r="D73" s="16"/>
    </row>
    <row r="74" spans="1:4" x14ac:dyDescent="0.2">
      <c r="A74" s="200" t="s">
        <v>51</v>
      </c>
      <c r="B74" s="201"/>
      <c r="C74" s="201"/>
      <c r="D74" s="202"/>
    </row>
    <row r="75" spans="1:4" x14ac:dyDescent="0.2">
      <c r="A75" s="26" t="s">
        <v>52</v>
      </c>
      <c r="B75" s="56"/>
      <c r="C75" s="57"/>
      <c r="D75" s="17" t="s">
        <v>1</v>
      </c>
    </row>
    <row r="76" spans="1:4" x14ac:dyDescent="0.2">
      <c r="A76" s="4">
        <v>1</v>
      </c>
      <c r="B76" s="46" t="s">
        <v>73</v>
      </c>
      <c r="C76" s="58"/>
      <c r="D76" s="8">
        <f>D7</f>
        <v>16288.888888888889</v>
      </c>
    </row>
    <row r="77" spans="1:4" x14ac:dyDescent="0.2">
      <c r="A77" s="4">
        <v>2</v>
      </c>
      <c r="B77" s="46" t="s">
        <v>74</v>
      </c>
      <c r="C77" s="58"/>
      <c r="D77" s="8">
        <f>D43</f>
        <v>8471.4704938271589</v>
      </c>
    </row>
    <row r="78" spans="1:4" x14ac:dyDescent="0.2">
      <c r="A78" s="4">
        <v>3</v>
      </c>
      <c r="B78" s="46" t="s">
        <v>75</v>
      </c>
      <c r="C78" s="58"/>
      <c r="D78" s="8">
        <f>D53</f>
        <v>917.13683950617269</v>
      </c>
    </row>
    <row r="79" spans="1:4" x14ac:dyDescent="0.2">
      <c r="A79" s="4">
        <v>4</v>
      </c>
      <c r="B79" s="46" t="s">
        <v>76</v>
      </c>
      <c r="C79" s="58"/>
      <c r="D79" s="8">
        <v>0</v>
      </c>
    </row>
    <row r="80" spans="1:4" x14ac:dyDescent="0.2">
      <c r="A80" s="4">
        <v>5</v>
      </c>
      <c r="B80" s="46" t="s">
        <v>77</v>
      </c>
      <c r="C80" s="58"/>
      <c r="D80" s="8">
        <v>0</v>
      </c>
    </row>
    <row r="81" spans="1:4" x14ac:dyDescent="0.2">
      <c r="A81" s="59" t="s">
        <v>53</v>
      </c>
      <c r="B81" s="10"/>
      <c r="C81" s="11"/>
      <c r="D81" s="12">
        <f>SUM(D76:D80)</f>
        <v>25677.49622222222</v>
      </c>
    </row>
    <row r="82" spans="1:4" x14ac:dyDescent="0.2">
      <c r="A82" s="4">
        <v>6</v>
      </c>
      <c r="B82" s="46" t="s">
        <v>78</v>
      </c>
      <c r="C82" s="58"/>
      <c r="D82" s="8">
        <f>D72</f>
        <v>6682.0325684669961</v>
      </c>
    </row>
    <row r="83" spans="1:4" x14ac:dyDescent="0.2">
      <c r="A83" s="198" t="s">
        <v>54</v>
      </c>
      <c r="B83" s="203"/>
      <c r="C83" s="199"/>
      <c r="D83" s="60">
        <f>SUM(D81:D82)</f>
        <v>32359.528790689215</v>
      </c>
    </row>
    <row r="84" spans="1:4" x14ac:dyDescent="0.2">
      <c r="C84" s="133" t="s">
        <v>122</v>
      </c>
      <c r="D84" s="134">
        <f>ROUNDUP(D83/D76,2)</f>
        <v>1.99</v>
      </c>
    </row>
    <row r="85" spans="1:4" x14ac:dyDescent="0.2"/>
    <row r="86" spans="1:4" hidden="1" x14ac:dyDescent="0.2">
      <c r="D86" s="136"/>
    </row>
  </sheetData>
  <mergeCells count="22">
    <mergeCell ref="A33:A35"/>
    <mergeCell ref="A1:D1"/>
    <mergeCell ref="A3:D3"/>
    <mergeCell ref="A4:D4"/>
    <mergeCell ref="A9:D9"/>
    <mergeCell ref="A10:D10"/>
    <mergeCell ref="A14:B14"/>
    <mergeCell ref="A16:D16"/>
    <mergeCell ref="A26:B26"/>
    <mergeCell ref="A28:D28"/>
    <mergeCell ref="B29:C29"/>
    <mergeCell ref="A30:A32"/>
    <mergeCell ref="A63:D63"/>
    <mergeCell ref="A72:B72"/>
    <mergeCell ref="A74:D74"/>
    <mergeCell ref="A83:C83"/>
    <mergeCell ref="A43:B43"/>
    <mergeCell ref="A45:D45"/>
    <mergeCell ref="A53:B53"/>
    <mergeCell ref="A55:D55"/>
    <mergeCell ref="A57:B57"/>
    <mergeCell ref="A59:D59"/>
  </mergeCells>
  <conditionalFormatting sqref="B69">
    <cfRule type="expression" dxfId="9" priority="1">
      <formula>$D$81=0</formula>
    </cfRule>
  </conditionalFormatting>
  <pageMargins left="0.511811024" right="0.511811024" top="0.78740157499999996" bottom="0.78740157499999996" header="0.31496062000000002" footer="0.3149606200000000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A1E985-3BB1-4F33-B2F7-63675A9E5255}">
  <sheetPr codeName="Planilha43"/>
  <dimension ref="A1:D86"/>
  <sheetViews>
    <sheetView zoomScaleNormal="100" workbookViewId="0">
      <selection activeCell="C71" sqref="C71"/>
    </sheetView>
  </sheetViews>
  <sheetFormatPr defaultColWidth="0" defaultRowHeight="12" zeroHeight="1" x14ac:dyDescent="0.2"/>
  <cols>
    <col min="1" max="1" width="5.85546875" style="132" customWidth="1"/>
    <col min="2" max="2" width="83.28515625" style="132" customWidth="1"/>
    <col min="3" max="3" width="12.42578125" style="132" customWidth="1"/>
    <col min="4" max="4" width="15.42578125" style="132" customWidth="1"/>
    <col min="5" max="5" width="9.140625" style="132" hidden="1" customWidth="1"/>
    <col min="6" max="16384" width="9.140625" style="132" hidden="1"/>
  </cols>
  <sheetData>
    <row r="1" spans="1:4" ht="12.75" thickBot="1" x14ac:dyDescent="0.25">
      <c r="A1" s="192" t="str">
        <f>PERFIS!C29</f>
        <v>Analista de sistemas de automação - Júnior</v>
      </c>
      <c r="B1" s="193"/>
      <c r="C1" s="193"/>
      <c r="D1" s="194"/>
    </row>
    <row r="2" spans="1:4" x14ac:dyDescent="0.2">
      <c r="A2" s="135"/>
      <c r="B2" s="135"/>
      <c r="C2" s="135"/>
      <c r="D2" s="135"/>
    </row>
    <row r="3" spans="1:4" x14ac:dyDescent="0.2">
      <c r="A3" s="217" t="s">
        <v>33</v>
      </c>
      <c r="B3" s="218"/>
      <c r="C3" s="218"/>
      <c r="D3" s="219"/>
    </row>
    <row r="4" spans="1:4" x14ac:dyDescent="0.2">
      <c r="A4" s="204" t="s">
        <v>34</v>
      </c>
      <c r="B4" s="205"/>
      <c r="C4" s="205"/>
      <c r="D4" s="206"/>
    </row>
    <row r="5" spans="1:4" x14ac:dyDescent="0.2">
      <c r="A5" s="1">
        <v>1</v>
      </c>
      <c r="B5" s="2" t="s">
        <v>55</v>
      </c>
      <c r="C5" s="3"/>
      <c r="D5" s="1" t="s">
        <v>1</v>
      </c>
    </row>
    <row r="6" spans="1:4" x14ac:dyDescent="0.2">
      <c r="A6" s="4" t="s">
        <v>2</v>
      </c>
      <c r="B6" s="5" t="s">
        <v>56</v>
      </c>
      <c r="C6" s="6">
        <v>1</v>
      </c>
      <c r="D6" s="7">
        <f>_xlfn.XLOOKUP(A1,PERFIS!C3:C37,PERFIS!D3:D37)</f>
        <v>6066.666666666667</v>
      </c>
    </row>
    <row r="7" spans="1:4" x14ac:dyDescent="0.2">
      <c r="A7" s="9" t="s">
        <v>35</v>
      </c>
      <c r="B7" s="10"/>
      <c r="C7" s="11"/>
      <c r="D7" s="12">
        <f>SUM(D6)</f>
        <v>6066.666666666667</v>
      </c>
    </row>
    <row r="8" spans="1:4" x14ac:dyDescent="0.2">
      <c r="A8" s="13"/>
      <c r="B8" s="14"/>
      <c r="C8" s="15"/>
      <c r="D8" s="16"/>
    </row>
    <row r="9" spans="1:4" x14ac:dyDescent="0.2">
      <c r="A9" s="204" t="s">
        <v>36</v>
      </c>
      <c r="B9" s="205"/>
      <c r="C9" s="205"/>
      <c r="D9" s="206"/>
    </row>
    <row r="10" spans="1:4" x14ac:dyDescent="0.2">
      <c r="A10" s="220" t="s">
        <v>125</v>
      </c>
      <c r="B10" s="221"/>
      <c r="C10" s="221"/>
      <c r="D10" s="222"/>
    </row>
    <row r="11" spans="1:4" x14ac:dyDescent="0.2">
      <c r="A11" s="17" t="s">
        <v>9</v>
      </c>
      <c r="B11" s="2" t="s">
        <v>55</v>
      </c>
      <c r="C11" s="18" t="s">
        <v>0</v>
      </c>
      <c r="D11" s="17" t="s">
        <v>1</v>
      </c>
    </row>
    <row r="12" spans="1:4" x14ac:dyDescent="0.2">
      <c r="A12" s="19" t="s">
        <v>2</v>
      </c>
      <c r="B12" s="20" t="s">
        <v>57</v>
      </c>
      <c r="C12" s="21">
        <f>COMPOSICAO!D3</f>
        <v>8.3333333333333329E-2</v>
      </c>
      <c r="D12" s="22">
        <f>C12*$D$7</f>
        <v>505.55555555555554</v>
      </c>
    </row>
    <row r="13" spans="1:4" x14ac:dyDescent="0.2">
      <c r="A13" s="19" t="s">
        <v>3</v>
      </c>
      <c r="B13" s="20" t="s">
        <v>120</v>
      </c>
      <c r="C13" s="21">
        <f>COMPOSICAO!D4</f>
        <v>7.7777777777777779E-2</v>
      </c>
      <c r="D13" s="22">
        <f>C13*$D$7</f>
        <v>471.8518518518519</v>
      </c>
    </row>
    <row r="14" spans="1:4" x14ac:dyDescent="0.2">
      <c r="A14" s="198" t="s">
        <v>126</v>
      </c>
      <c r="B14" s="199"/>
      <c r="C14" s="23">
        <f>SUM(C12:C13)</f>
        <v>0.16111111111111109</v>
      </c>
      <c r="D14" s="12">
        <f>SUM(D12:D13)</f>
        <v>977.40740740740739</v>
      </c>
    </row>
    <row r="15" spans="1:4" x14ac:dyDescent="0.2">
      <c r="A15" s="13"/>
      <c r="B15" s="14"/>
      <c r="C15" s="24"/>
      <c r="D15" s="16"/>
    </row>
    <row r="16" spans="1:4" x14ac:dyDescent="0.2">
      <c r="A16" s="211" t="s">
        <v>38</v>
      </c>
      <c r="B16" s="212"/>
      <c r="C16" s="212"/>
      <c r="D16" s="213"/>
    </row>
    <row r="17" spans="1:4" x14ac:dyDescent="0.2">
      <c r="A17" s="17" t="s">
        <v>10</v>
      </c>
      <c r="B17" s="2" t="s">
        <v>55</v>
      </c>
      <c r="C17" s="25" t="s">
        <v>0</v>
      </c>
      <c r="D17" s="17" t="s">
        <v>1</v>
      </c>
    </row>
    <row r="18" spans="1:4" x14ac:dyDescent="0.2">
      <c r="A18" s="19" t="s">
        <v>2</v>
      </c>
      <c r="B18" s="61" t="s">
        <v>58</v>
      </c>
      <c r="C18" s="21">
        <f>COMPOSICAO!D9</f>
        <v>0.1</v>
      </c>
      <c r="D18" s="22">
        <f>C18*($D$7+$D$13)</f>
        <v>653.85185185185196</v>
      </c>
    </row>
    <row r="19" spans="1:4" x14ac:dyDescent="0.2">
      <c r="A19" s="19" t="s">
        <v>3</v>
      </c>
      <c r="B19" s="62" t="s">
        <v>11</v>
      </c>
      <c r="C19" s="21">
        <f>COMPOSICAO!D10</f>
        <v>2.5000000000000001E-2</v>
      </c>
      <c r="D19" s="22">
        <f t="shared" ref="D19:D24" si="0">C19*($D$7+$D$14)</f>
        <v>176.10185185185188</v>
      </c>
    </row>
    <row r="20" spans="1:4" x14ac:dyDescent="0.2">
      <c r="A20" s="19" t="s">
        <v>4</v>
      </c>
      <c r="B20" s="62" t="s">
        <v>12</v>
      </c>
      <c r="C20" s="21">
        <f>COMPOSICAO!D11</f>
        <v>0.03</v>
      </c>
      <c r="D20" s="22">
        <f t="shared" si="0"/>
        <v>211.32222222222222</v>
      </c>
    </row>
    <row r="21" spans="1:4" x14ac:dyDescent="0.2">
      <c r="A21" s="19" t="s">
        <v>5</v>
      </c>
      <c r="B21" s="62" t="s">
        <v>13</v>
      </c>
      <c r="C21" s="21">
        <f>COMPOSICAO!D12</f>
        <v>1.4999999999999999E-2</v>
      </c>
      <c r="D21" s="22">
        <f t="shared" si="0"/>
        <v>105.66111111111111</v>
      </c>
    </row>
    <row r="22" spans="1:4" x14ac:dyDescent="0.2">
      <c r="A22" s="19" t="s">
        <v>6</v>
      </c>
      <c r="B22" s="62" t="s">
        <v>14</v>
      </c>
      <c r="C22" s="21">
        <f>COMPOSICAO!D13</f>
        <v>0.01</v>
      </c>
      <c r="D22" s="22">
        <f t="shared" si="0"/>
        <v>70.44074074074075</v>
      </c>
    </row>
    <row r="23" spans="1:4" x14ac:dyDescent="0.2">
      <c r="A23" s="19" t="s">
        <v>7</v>
      </c>
      <c r="B23" s="20" t="s">
        <v>15</v>
      </c>
      <c r="C23" s="21">
        <f>COMPOSICAO!D14</f>
        <v>6.0000000000000001E-3</v>
      </c>
      <c r="D23" s="22">
        <f t="shared" si="0"/>
        <v>42.26444444444445</v>
      </c>
    </row>
    <row r="24" spans="1:4" x14ac:dyDescent="0.2">
      <c r="A24" s="19" t="s">
        <v>8</v>
      </c>
      <c r="B24" s="62" t="s">
        <v>16</v>
      </c>
      <c r="C24" s="21">
        <f>COMPOSICAO!D15</f>
        <v>2E-3</v>
      </c>
      <c r="D24" s="22">
        <f t="shared" si="0"/>
        <v>14.08814814814815</v>
      </c>
    </row>
    <row r="25" spans="1:4" x14ac:dyDescent="0.2">
      <c r="A25" s="19" t="s">
        <v>17</v>
      </c>
      <c r="B25" s="61" t="s">
        <v>18</v>
      </c>
      <c r="C25" s="21">
        <f>COMPOSICAO!D16</f>
        <v>0.08</v>
      </c>
      <c r="D25" s="22">
        <f>C25*($D$7+$D$14)</f>
        <v>563.525925925926</v>
      </c>
    </row>
    <row r="26" spans="1:4" x14ac:dyDescent="0.2">
      <c r="A26" s="209" t="s">
        <v>39</v>
      </c>
      <c r="B26" s="210"/>
      <c r="C26" s="27">
        <f>SUM(C18:C25)</f>
        <v>0.26800000000000002</v>
      </c>
      <c r="D26" s="28">
        <f>SUM(D18:D25)</f>
        <v>1837.2562962962963</v>
      </c>
    </row>
    <row r="27" spans="1:4" x14ac:dyDescent="0.2">
      <c r="A27" s="13"/>
      <c r="B27" s="14"/>
      <c r="C27" s="29"/>
      <c r="D27" s="16"/>
    </row>
    <row r="28" spans="1:4" x14ac:dyDescent="0.2">
      <c r="A28" s="211" t="s">
        <v>40</v>
      </c>
      <c r="B28" s="212"/>
      <c r="C28" s="212"/>
      <c r="D28" s="213"/>
    </row>
    <row r="29" spans="1:4" x14ac:dyDescent="0.2">
      <c r="A29" s="17" t="s">
        <v>19</v>
      </c>
      <c r="B29" s="211" t="s">
        <v>55</v>
      </c>
      <c r="C29" s="213"/>
      <c r="D29" s="17" t="s">
        <v>1</v>
      </c>
    </row>
    <row r="30" spans="1:4" x14ac:dyDescent="0.2">
      <c r="A30" s="195" t="s">
        <v>2</v>
      </c>
      <c r="B30" s="30" t="s">
        <v>59</v>
      </c>
      <c r="C30" s="31"/>
      <c r="D30" s="7">
        <f>COMPOSICAO!D20*2*22</f>
        <v>242</v>
      </c>
    </row>
    <row r="31" spans="1:4" x14ac:dyDescent="0.2">
      <c r="A31" s="196"/>
      <c r="B31" s="30" t="s">
        <v>20</v>
      </c>
      <c r="C31" s="31"/>
      <c r="D31" s="7">
        <f>D6*COMPOSICAO!D21</f>
        <v>364</v>
      </c>
    </row>
    <row r="32" spans="1:4" x14ac:dyDescent="0.2">
      <c r="A32" s="197"/>
      <c r="B32" s="106" t="s">
        <v>21</v>
      </c>
      <c r="C32" s="107"/>
      <c r="D32" s="39">
        <f>IF(D30-D31&gt;0,D30-D31,0)</f>
        <v>0</v>
      </c>
    </row>
    <row r="33" spans="1:4" x14ac:dyDescent="0.2">
      <c r="A33" s="195" t="s">
        <v>3</v>
      </c>
      <c r="B33" s="30" t="s">
        <v>60</v>
      </c>
      <c r="D33" s="7">
        <f>COMPOSICAO!D23*22</f>
        <v>858</v>
      </c>
    </row>
    <row r="34" spans="1:4" x14ac:dyDescent="0.2">
      <c r="A34" s="196"/>
      <c r="B34" s="30" t="s">
        <v>116</v>
      </c>
      <c r="C34" s="129" cm="1">
        <f t="array" ref="C34">_xlfn.IFS(D6&lt;2407,COMPOSICAO!D25,D6&lt;4073.39,COMPOSICAO!D26,D6&lt;5924.92,COMPOSICAO!D27,D6&lt;7406.17,COMPOSICAO!D28,D6&lt;9072.58,COMPOSICAO!D29,D6&gt;9072.59,COMPOSICAO!D30)</f>
        <v>7.4999999999999997E-2</v>
      </c>
      <c r="D34" s="7">
        <f>D33*C34</f>
        <v>64.349999999999994</v>
      </c>
    </row>
    <row r="35" spans="1:4" x14ac:dyDescent="0.2">
      <c r="A35" s="197"/>
      <c r="B35" s="106" t="s">
        <v>117</v>
      </c>
      <c r="C35" s="108"/>
      <c r="D35" s="39">
        <f>D33-D34</f>
        <v>793.65</v>
      </c>
    </row>
    <row r="36" spans="1:4" x14ac:dyDescent="0.2">
      <c r="A36" s="4" t="s">
        <v>4</v>
      </c>
      <c r="B36" s="30" t="s">
        <v>102</v>
      </c>
      <c r="C36" s="31"/>
      <c r="D36" s="165">
        <f>COMPOSICAO!D31</f>
        <v>184.85</v>
      </c>
    </row>
    <row r="37" spans="1:4" x14ac:dyDescent="0.2">
      <c r="A37" s="9" t="s">
        <v>41</v>
      </c>
      <c r="B37" s="10"/>
      <c r="C37" s="11"/>
      <c r="D37" s="12">
        <f>SUM(D32,D35,D36)</f>
        <v>978.5</v>
      </c>
    </row>
    <row r="38" spans="1:4" x14ac:dyDescent="0.2">
      <c r="A38" s="13"/>
      <c r="B38" s="14"/>
      <c r="C38" s="15"/>
      <c r="D38" s="16"/>
    </row>
    <row r="39" spans="1:4" x14ac:dyDescent="0.2">
      <c r="A39" s="17">
        <v>2</v>
      </c>
      <c r="B39" s="32" t="s">
        <v>61</v>
      </c>
      <c r="C39" s="33"/>
      <c r="D39" s="17" t="s">
        <v>1</v>
      </c>
    </row>
    <row r="40" spans="1:4" x14ac:dyDescent="0.2">
      <c r="A40" s="4" t="s">
        <v>9</v>
      </c>
      <c r="B40" s="30" t="s">
        <v>62</v>
      </c>
      <c r="C40" s="34"/>
      <c r="D40" s="8">
        <f>D14</f>
        <v>977.40740740740739</v>
      </c>
    </row>
    <row r="41" spans="1:4" x14ac:dyDescent="0.2">
      <c r="A41" s="4" t="s">
        <v>10</v>
      </c>
      <c r="B41" s="30" t="s">
        <v>63</v>
      </c>
      <c r="C41" s="34"/>
      <c r="D41" s="8">
        <f>D26</f>
        <v>1837.2562962962963</v>
      </c>
    </row>
    <row r="42" spans="1:4" x14ac:dyDescent="0.2">
      <c r="A42" s="4" t="s">
        <v>19</v>
      </c>
      <c r="B42" s="30" t="s">
        <v>64</v>
      </c>
      <c r="C42" s="34"/>
      <c r="D42" s="8">
        <f>D37</f>
        <v>978.5</v>
      </c>
    </row>
    <row r="43" spans="1:4" x14ac:dyDescent="0.2">
      <c r="A43" s="198" t="s">
        <v>42</v>
      </c>
      <c r="B43" s="203"/>
      <c r="C43" s="35"/>
      <c r="D43" s="12">
        <f>SUM(D40:D42)</f>
        <v>3793.1637037037035</v>
      </c>
    </row>
    <row r="44" spans="1:4" x14ac:dyDescent="0.2">
      <c r="A44" s="13"/>
      <c r="B44" s="14"/>
      <c r="C44" s="15"/>
      <c r="D44" s="16"/>
    </row>
    <row r="45" spans="1:4" x14ac:dyDescent="0.2">
      <c r="A45" s="204" t="s">
        <v>43</v>
      </c>
      <c r="B45" s="205"/>
      <c r="C45" s="205"/>
      <c r="D45" s="206"/>
    </row>
    <row r="46" spans="1:4" x14ac:dyDescent="0.2">
      <c r="A46" s="17">
        <v>3</v>
      </c>
      <c r="B46" s="2" t="s">
        <v>55</v>
      </c>
      <c r="C46" s="36" t="s">
        <v>0</v>
      </c>
      <c r="D46" s="17" t="s">
        <v>1</v>
      </c>
    </row>
    <row r="47" spans="1:4" x14ac:dyDescent="0.2">
      <c r="A47" s="4" t="s">
        <v>2</v>
      </c>
      <c r="B47" s="30" t="s">
        <v>22</v>
      </c>
      <c r="C47" s="37">
        <f>COMPOSICAO!D34</f>
        <v>4.1666666666666666E-3</v>
      </c>
      <c r="D47" s="22">
        <f>C47*$D$7</f>
        <v>25.277777777777779</v>
      </c>
    </row>
    <row r="48" spans="1:4" x14ac:dyDescent="0.2">
      <c r="A48" s="4" t="s">
        <v>3</v>
      </c>
      <c r="B48" s="30" t="s">
        <v>65</v>
      </c>
      <c r="C48" s="37">
        <f>COMPOSICAO!D35</f>
        <v>3.3333333333333332E-4</v>
      </c>
      <c r="D48" s="22">
        <f>C48*$D$7</f>
        <v>2.0222222222222221</v>
      </c>
    </row>
    <row r="49" spans="1:4" x14ac:dyDescent="0.2">
      <c r="A49" s="19" t="s">
        <v>4</v>
      </c>
      <c r="B49" s="20" t="s">
        <v>66</v>
      </c>
      <c r="C49" s="37">
        <f>COMPOSICAO!D36</f>
        <v>3.4399999999999993E-2</v>
      </c>
      <c r="D49" s="22">
        <f t="shared" ref="D49:D52" si="1">C49*$D$7</f>
        <v>208.6933333333333</v>
      </c>
    </row>
    <row r="50" spans="1:4" x14ac:dyDescent="0.2">
      <c r="A50" s="4" t="s">
        <v>5</v>
      </c>
      <c r="B50" s="30" t="s">
        <v>67</v>
      </c>
      <c r="C50" s="37">
        <f>COMPOSICAO!D37</f>
        <v>1.2444444444444444E-2</v>
      </c>
      <c r="D50" s="22">
        <f t="shared" si="1"/>
        <v>75.496296296296293</v>
      </c>
    </row>
    <row r="51" spans="1:4" x14ac:dyDescent="0.2">
      <c r="A51" s="4" t="s">
        <v>6</v>
      </c>
      <c r="B51" s="30" t="s">
        <v>68</v>
      </c>
      <c r="C51" s="37">
        <f>COMPOSICAO!D38</f>
        <v>4.5631999999999999E-3</v>
      </c>
      <c r="D51" s="22">
        <f t="shared" si="1"/>
        <v>27.683413333333334</v>
      </c>
    </row>
    <row r="52" spans="1:4" x14ac:dyDescent="0.2">
      <c r="A52" s="4" t="s">
        <v>7</v>
      </c>
      <c r="B52" s="30" t="s">
        <v>69</v>
      </c>
      <c r="C52" s="37">
        <f>COMPOSICAO!D39</f>
        <v>3.9680000000000005E-4</v>
      </c>
      <c r="D52" s="22">
        <f t="shared" si="1"/>
        <v>2.4072533333333337</v>
      </c>
    </row>
    <row r="53" spans="1:4" x14ac:dyDescent="0.2">
      <c r="A53" s="207" t="s">
        <v>44</v>
      </c>
      <c r="B53" s="208"/>
      <c r="C53" s="38">
        <f>SUM(C47:C52)</f>
        <v>5.6304444444444435E-2</v>
      </c>
      <c r="D53" s="39">
        <f>SUM(D47:D52)</f>
        <v>341.58029629629624</v>
      </c>
    </row>
    <row r="54" spans="1:4" x14ac:dyDescent="0.2">
      <c r="A54" s="13"/>
      <c r="B54" s="14"/>
      <c r="C54" s="40"/>
      <c r="D54" s="16"/>
    </row>
    <row r="55" spans="1:4" x14ac:dyDescent="0.2">
      <c r="A55" s="204" t="s">
        <v>45</v>
      </c>
      <c r="B55" s="205"/>
      <c r="C55" s="205"/>
      <c r="D55" s="206"/>
    </row>
    <row r="56" spans="1:4" x14ac:dyDescent="0.2">
      <c r="A56" s="17">
        <v>4</v>
      </c>
      <c r="B56" s="2" t="s">
        <v>55</v>
      </c>
      <c r="C56" s="36" t="s">
        <v>0</v>
      </c>
      <c r="D56" s="17" t="s">
        <v>1</v>
      </c>
    </row>
    <row r="57" spans="1:4" x14ac:dyDescent="0.2">
      <c r="A57" s="207" t="s">
        <v>46</v>
      </c>
      <c r="B57" s="208"/>
      <c r="C57" s="41">
        <v>0</v>
      </c>
      <c r="D57" s="42">
        <v>0</v>
      </c>
    </row>
    <row r="58" spans="1:4" x14ac:dyDescent="0.2">
      <c r="A58" s="13"/>
      <c r="B58" s="14"/>
      <c r="C58" s="24"/>
      <c r="D58" s="16"/>
    </row>
    <row r="59" spans="1:4" x14ac:dyDescent="0.2">
      <c r="A59" s="204" t="s">
        <v>47</v>
      </c>
      <c r="B59" s="205"/>
      <c r="C59" s="205"/>
      <c r="D59" s="206"/>
    </row>
    <row r="60" spans="1:4" x14ac:dyDescent="0.2">
      <c r="A60" s="17">
        <v>5</v>
      </c>
      <c r="B60" s="43" t="s">
        <v>55</v>
      </c>
      <c r="C60" s="44"/>
      <c r="D60" s="45" t="s">
        <v>1</v>
      </c>
    </row>
    <row r="61" spans="1:4" x14ac:dyDescent="0.2">
      <c r="A61" s="9" t="s">
        <v>48</v>
      </c>
      <c r="B61" s="10"/>
      <c r="C61" s="47"/>
      <c r="D61" s="48">
        <v>0</v>
      </c>
    </row>
    <row r="62" spans="1:4" x14ac:dyDescent="0.2">
      <c r="A62" s="13"/>
      <c r="B62" s="14"/>
      <c r="C62" s="49"/>
      <c r="D62" s="16"/>
    </row>
    <row r="63" spans="1:4" x14ac:dyDescent="0.2">
      <c r="A63" s="204" t="s">
        <v>49</v>
      </c>
      <c r="B63" s="205"/>
      <c r="C63" s="205"/>
      <c r="D63" s="206"/>
    </row>
    <row r="64" spans="1:4" x14ac:dyDescent="0.2">
      <c r="A64" s="17">
        <v>6</v>
      </c>
      <c r="B64" s="2" t="s">
        <v>55</v>
      </c>
      <c r="C64" s="50" t="s">
        <v>0</v>
      </c>
      <c r="D64" s="17" t="s">
        <v>1</v>
      </c>
    </row>
    <row r="65" spans="1:4" x14ac:dyDescent="0.2">
      <c r="A65" s="51" t="s">
        <v>2</v>
      </c>
      <c r="B65" s="52" t="s">
        <v>70</v>
      </c>
      <c r="C65" s="53">
        <f>COMPOSICAO!D44</f>
        <v>0.05</v>
      </c>
      <c r="D65" s="12">
        <f>C65*$D$81</f>
        <v>510.07053333333346</v>
      </c>
    </row>
    <row r="66" spans="1:4" x14ac:dyDescent="0.2">
      <c r="A66" s="51" t="s">
        <v>3</v>
      </c>
      <c r="B66" s="52" t="s">
        <v>71</v>
      </c>
      <c r="C66" s="53">
        <f>COMPOSICAO!D45</f>
        <v>0.1</v>
      </c>
      <c r="D66" s="12">
        <f>C66*($D$81+$D$65)</f>
        <v>1071.1481200000003</v>
      </c>
    </row>
    <row r="67" spans="1:4" x14ac:dyDescent="0.2">
      <c r="A67" s="51" t="s">
        <v>4</v>
      </c>
      <c r="B67" s="52" t="s">
        <v>72</v>
      </c>
      <c r="C67" s="53">
        <f>COMPOSICAO!D46</f>
        <v>8.3499999999999991E-2</v>
      </c>
      <c r="D67" s="12">
        <f>((D65+D66+D81)/(1-C67))-(D65+D66+D81)</f>
        <v>1073.4855954391714</v>
      </c>
    </row>
    <row r="68" spans="1:4" x14ac:dyDescent="0.2">
      <c r="A68" s="19" t="s">
        <v>23</v>
      </c>
      <c r="B68" s="54" t="s">
        <v>24</v>
      </c>
      <c r="C68" s="37">
        <f>COMPOSICAO!D47</f>
        <v>6.4999999999999997E-3</v>
      </c>
      <c r="D68" s="12">
        <f>C68*$D$83</f>
        <v>83.564746950354618</v>
      </c>
    </row>
    <row r="69" spans="1:4" x14ac:dyDescent="0.2">
      <c r="A69" s="19" t="s">
        <v>25</v>
      </c>
      <c r="B69" s="54" t="s">
        <v>26</v>
      </c>
      <c r="C69" s="37">
        <f>COMPOSICAO!D48</f>
        <v>0.03</v>
      </c>
      <c r="D69" s="12">
        <f t="shared" ref="D69:D71" si="2">C69*$D$83</f>
        <v>385.68344746317518</v>
      </c>
    </row>
    <row r="70" spans="1:4" x14ac:dyDescent="0.2">
      <c r="A70" s="4" t="s">
        <v>27</v>
      </c>
      <c r="B70" s="5" t="s">
        <v>28</v>
      </c>
      <c r="C70" s="37">
        <f>COMPOSICAO!D49</f>
        <v>0.02</v>
      </c>
      <c r="D70" s="12">
        <f t="shared" si="2"/>
        <v>257.12229830878346</v>
      </c>
    </row>
    <row r="71" spans="1:4" x14ac:dyDescent="0.2">
      <c r="A71" s="4" t="s">
        <v>29</v>
      </c>
      <c r="B71" s="131" t="s">
        <v>118</v>
      </c>
      <c r="C71" s="37">
        <f>COMPOSICAO!D50</f>
        <v>2.7E-2</v>
      </c>
      <c r="D71" s="12">
        <f t="shared" si="2"/>
        <v>347.11510271685768</v>
      </c>
    </row>
    <row r="72" spans="1:4" x14ac:dyDescent="0.2">
      <c r="A72" s="198" t="s">
        <v>50</v>
      </c>
      <c r="B72" s="199"/>
      <c r="C72" s="55">
        <f>SUM(C65:C67)</f>
        <v>0.23350000000000001</v>
      </c>
      <c r="D72" s="12">
        <f>SUM(D65:D67)</f>
        <v>2654.7042487725053</v>
      </c>
    </row>
    <row r="73" spans="1:4" x14ac:dyDescent="0.2">
      <c r="A73" s="13"/>
      <c r="B73" s="14"/>
      <c r="C73" s="15"/>
      <c r="D73" s="16"/>
    </row>
    <row r="74" spans="1:4" x14ac:dyDescent="0.2">
      <c r="A74" s="200" t="s">
        <v>51</v>
      </c>
      <c r="B74" s="201"/>
      <c r="C74" s="201"/>
      <c r="D74" s="202"/>
    </row>
    <row r="75" spans="1:4" x14ac:dyDescent="0.2">
      <c r="A75" s="26" t="s">
        <v>52</v>
      </c>
      <c r="B75" s="56"/>
      <c r="C75" s="57"/>
      <c r="D75" s="17" t="s">
        <v>1</v>
      </c>
    </row>
    <row r="76" spans="1:4" x14ac:dyDescent="0.2">
      <c r="A76" s="4">
        <v>1</v>
      </c>
      <c r="B76" s="46" t="s">
        <v>73</v>
      </c>
      <c r="C76" s="58"/>
      <c r="D76" s="8">
        <f>D7</f>
        <v>6066.666666666667</v>
      </c>
    </row>
    <row r="77" spans="1:4" x14ac:dyDescent="0.2">
      <c r="A77" s="4">
        <v>2</v>
      </c>
      <c r="B77" s="46" t="s">
        <v>74</v>
      </c>
      <c r="C77" s="58"/>
      <c r="D77" s="8">
        <f>D43</f>
        <v>3793.1637037037035</v>
      </c>
    </row>
    <row r="78" spans="1:4" x14ac:dyDescent="0.2">
      <c r="A78" s="4">
        <v>3</v>
      </c>
      <c r="B78" s="46" t="s">
        <v>75</v>
      </c>
      <c r="C78" s="58"/>
      <c r="D78" s="8">
        <f>D53</f>
        <v>341.58029629629624</v>
      </c>
    </row>
    <row r="79" spans="1:4" x14ac:dyDescent="0.2">
      <c r="A79" s="4">
        <v>4</v>
      </c>
      <c r="B79" s="46" t="s">
        <v>76</v>
      </c>
      <c r="C79" s="58"/>
      <c r="D79" s="8">
        <v>0</v>
      </c>
    </row>
    <row r="80" spans="1:4" x14ac:dyDescent="0.2">
      <c r="A80" s="4">
        <v>5</v>
      </c>
      <c r="B80" s="46" t="s">
        <v>77</v>
      </c>
      <c r="C80" s="58"/>
      <c r="D80" s="8">
        <v>0</v>
      </c>
    </row>
    <row r="81" spans="1:4" x14ac:dyDescent="0.2">
      <c r="A81" s="59" t="s">
        <v>53</v>
      </c>
      <c r="B81" s="10"/>
      <c r="C81" s="11"/>
      <c r="D81" s="12">
        <f>SUM(D76:D80)</f>
        <v>10201.410666666668</v>
      </c>
    </row>
    <row r="82" spans="1:4" x14ac:dyDescent="0.2">
      <c r="A82" s="4">
        <v>6</v>
      </c>
      <c r="B82" s="46" t="s">
        <v>78</v>
      </c>
      <c r="C82" s="58"/>
      <c r="D82" s="8">
        <f>D72</f>
        <v>2654.7042487725053</v>
      </c>
    </row>
    <row r="83" spans="1:4" x14ac:dyDescent="0.2">
      <c r="A83" s="198" t="s">
        <v>54</v>
      </c>
      <c r="B83" s="203"/>
      <c r="C83" s="199"/>
      <c r="D83" s="60">
        <f>SUM(D81:D82)</f>
        <v>12856.114915439173</v>
      </c>
    </row>
    <row r="84" spans="1:4" x14ac:dyDescent="0.2">
      <c r="C84" s="133" t="s">
        <v>122</v>
      </c>
      <c r="D84" s="134">
        <f>ROUNDUP(D83/D76,2)</f>
        <v>2.1199999999999997</v>
      </c>
    </row>
    <row r="85" spans="1:4" x14ac:dyDescent="0.2"/>
    <row r="86" spans="1:4" hidden="1" x14ac:dyDescent="0.2">
      <c r="D86" s="136"/>
    </row>
  </sheetData>
  <mergeCells count="22">
    <mergeCell ref="A33:A35"/>
    <mergeCell ref="A1:D1"/>
    <mergeCell ref="A3:D3"/>
    <mergeCell ref="A4:D4"/>
    <mergeCell ref="A9:D9"/>
    <mergeCell ref="A10:D10"/>
    <mergeCell ref="A14:B14"/>
    <mergeCell ref="A16:D16"/>
    <mergeCell ref="A26:B26"/>
    <mergeCell ref="A28:D28"/>
    <mergeCell ref="B29:C29"/>
    <mergeCell ref="A30:A32"/>
    <mergeCell ref="A63:D63"/>
    <mergeCell ref="A72:B72"/>
    <mergeCell ref="A74:D74"/>
    <mergeCell ref="A83:C83"/>
    <mergeCell ref="A43:B43"/>
    <mergeCell ref="A45:D45"/>
    <mergeCell ref="A53:B53"/>
    <mergeCell ref="A55:D55"/>
    <mergeCell ref="A57:B57"/>
    <mergeCell ref="A59:D59"/>
  </mergeCells>
  <conditionalFormatting sqref="B69">
    <cfRule type="expression" dxfId="8" priority="1">
      <formula>$D$81=0</formula>
    </cfRule>
  </conditionalFormatting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46B854-12FB-45C7-A9CC-1A6116F52A12}">
  <sheetPr codeName="Planilha3"/>
  <dimension ref="A1:D86"/>
  <sheetViews>
    <sheetView tabSelected="1" topLeftCell="A45" zoomScaleNormal="100" workbookViewId="0">
      <selection activeCell="B66" sqref="B65:C66"/>
    </sheetView>
  </sheetViews>
  <sheetFormatPr defaultColWidth="0" defaultRowHeight="12" zeroHeight="1" x14ac:dyDescent="0.2"/>
  <cols>
    <col min="1" max="1" width="5.85546875" style="132" customWidth="1"/>
    <col min="2" max="2" width="83.28515625" style="132" customWidth="1"/>
    <col min="3" max="3" width="12.42578125" style="132" customWidth="1"/>
    <col min="4" max="4" width="15.42578125" style="132" customWidth="1"/>
    <col min="5" max="5" width="9.140625" style="132" hidden="1" customWidth="1"/>
    <col min="6" max="16384" width="9.140625" style="132" hidden="1"/>
  </cols>
  <sheetData>
    <row r="1" spans="1:4" ht="12.75" thickBot="1" x14ac:dyDescent="0.25">
      <c r="A1" s="192" t="str">
        <f>PERFIS!C3</f>
        <v>Técnico de suporte ao usuário de tecnologia da informação Júnior</v>
      </c>
      <c r="B1" s="193"/>
      <c r="C1" s="193"/>
      <c r="D1" s="194"/>
    </row>
    <row r="2" spans="1:4" x14ac:dyDescent="0.2">
      <c r="A2" s="135"/>
      <c r="B2" s="135"/>
      <c r="C2" s="135"/>
      <c r="D2" s="135"/>
    </row>
    <row r="3" spans="1:4" x14ac:dyDescent="0.2">
      <c r="A3" s="217" t="s">
        <v>33</v>
      </c>
      <c r="B3" s="218"/>
      <c r="C3" s="218"/>
      <c r="D3" s="219"/>
    </row>
    <row r="4" spans="1:4" x14ac:dyDescent="0.2">
      <c r="A4" s="204" t="s">
        <v>34</v>
      </c>
      <c r="B4" s="205"/>
      <c r="C4" s="205"/>
      <c r="D4" s="206"/>
    </row>
    <row r="5" spans="1:4" x14ac:dyDescent="0.2">
      <c r="A5" s="1">
        <v>1</v>
      </c>
      <c r="B5" s="2" t="s">
        <v>55</v>
      </c>
      <c r="C5" s="3"/>
      <c r="D5" s="1" t="s">
        <v>1</v>
      </c>
    </row>
    <row r="6" spans="1:4" x14ac:dyDescent="0.2">
      <c r="A6" s="4" t="s">
        <v>2</v>
      </c>
      <c r="B6" s="5" t="s">
        <v>56</v>
      </c>
      <c r="C6" s="6">
        <v>1</v>
      </c>
      <c r="D6" s="7">
        <f>_xlfn.XLOOKUP(A1,PERFIS!C3:C37,PERFIS!D3:D37)</f>
        <v>1852.02</v>
      </c>
    </row>
    <row r="7" spans="1:4" x14ac:dyDescent="0.2">
      <c r="A7" s="9" t="s">
        <v>35</v>
      </c>
      <c r="B7" s="10"/>
      <c r="C7" s="11"/>
      <c r="D7" s="12">
        <f>SUM(D6)</f>
        <v>1852.02</v>
      </c>
    </row>
    <row r="8" spans="1:4" x14ac:dyDescent="0.2">
      <c r="A8" s="13"/>
      <c r="B8" s="14"/>
      <c r="C8" s="15"/>
      <c r="D8" s="16"/>
    </row>
    <row r="9" spans="1:4" x14ac:dyDescent="0.2">
      <c r="A9" s="204" t="s">
        <v>36</v>
      </c>
      <c r="B9" s="205"/>
      <c r="C9" s="205"/>
      <c r="D9" s="206"/>
    </row>
    <row r="10" spans="1:4" x14ac:dyDescent="0.2">
      <c r="A10" s="220" t="s">
        <v>125</v>
      </c>
      <c r="B10" s="221"/>
      <c r="C10" s="221"/>
      <c r="D10" s="222"/>
    </row>
    <row r="11" spans="1:4" x14ac:dyDescent="0.2">
      <c r="A11" s="17" t="s">
        <v>9</v>
      </c>
      <c r="B11" s="2" t="s">
        <v>55</v>
      </c>
      <c r="C11" s="18" t="s">
        <v>0</v>
      </c>
      <c r="D11" s="17" t="s">
        <v>1</v>
      </c>
    </row>
    <row r="12" spans="1:4" x14ac:dyDescent="0.2">
      <c r="A12" s="19" t="s">
        <v>2</v>
      </c>
      <c r="B12" s="20" t="s">
        <v>57</v>
      </c>
      <c r="C12" s="21">
        <f>COMPOSICAO!D3</f>
        <v>8.3333333333333329E-2</v>
      </c>
      <c r="D12" s="22">
        <f>C12*$D$7</f>
        <v>154.33499999999998</v>
      </c>
    </row>
    <row r="13" spans="1:4" x14ac:dyDescent="0.2">
      <c r="A13" s="19" t="s">
        <v>3</v>
      </c>
      <c r="B13" s="20" t="s">
        <v>120</v>
      </c>
      <c r="C13" s="21">
        <f>COMPOSICAO!D4</f>
        <v>7.7777777777777779E-2</v>
      </c>
      <c r="D13" s="22">
        <f>C13*$D$7</f>
        <v>144.04599999999999</v>
      </c>
    </row>
    <row r="14" spans="1:4" x14ac:dyDescent="0.2">
      <c r="A14" s="198" t="s">
        <v>126</v>
      </c>
      <c r="B14" s="199"/>
      <c r="C14" s="23">
        <f>SUM(C12:C13)</f>
        <v>0.16111111111111109</v>
      </c>
      <c r="D14" s="12">
        <f>SUM(D12:D13)</f>
        <v>298.38099999999997</v>
      </c>
    </row>
    <row r="15" spans="1:4" x14ac:dyDescent="0.2">
      <c r="A15" s="13"/>
      <c r="B15" s="14"/>
      <c r="C15" s="24"/>
      <c r="D15" s="16"/>
    </row>
    <row r="16" spans="1:4" x14ac:dyDescent="0.2">
      <c r="A16" s="214" t="s">
        <v>38</v>
      </c>
      <c r="B16" s="215"/>
      <c r="C16" s="215"/>
      <c r="D16" s="216"/>
    </row>
    <row r="17" spans="1:4" x14ac:dyDescent="0.2">
      <c r="A17" s="17" t="s">
        <v>10</v>
      </c>
      <c r="B17" s="2" t="s">
        <v>55</v>
      </c>
      <c r="C17" s="25" t="s">
        <v>0</v>
      </c>
      <c r="D17" s="17" t="s">
        <v>1</v>
      </c>
    </row>
    <row r="18" spans="1:4" x14ac:dyDescent="0.2">
      <c r="A18" s="19" t="s">
        <v>2</v>
      </c>
      <c r="B18" s="61" t="s">
        <v>58</v>
      </c>
      <c r="C18" s="21">
        <f>COMPOSICAO!D9</f>
        <v>0.1</v>
      </c>
      <c r="D18" s="22">
        <f>C18*($D$7+$D$13)</f>
        <v>199.60660000000001</v>
      </c>
    </row>
    <row r="19" spans="1:4" x14ac:dyDescent="0.2">
      <c r="A19" s="19" t="s">
        <v>3</v>
      </c>
      <c r="B19" s="62" t="s">
        <v>11</v>
      </c>
      <c r="C19" s="21">
        <f>COMPOSICAO!D10</f>
        <v>2.5000000000000001E-2</v>
      </c>
      <c r="D19" s="22">
        <f t="shared" ref="D19:D24" si="0">C19*($D$7+$D$14)</f>
        <v>53.760024999999999</v>
      </c>
    </row>
    <row r="20" spans="1:4" x14ac:dyDescent="0.2">
      <c r="A20" s="19" t="s">
        <v>4</v>
      </c>
      <c r="B20" s="62" t="s">
        <v>12</v>
      </c>
      <c r="C20" s="21">
        <f>COMPOSICAO!D11</f>
        <v>0.03</v>
      </c>
      <c r="D20" s="22">
        <f t="shared" si="0"/>
        <v>64.512029999999996</v>
      </c>
    </row>
    <row r="21" spans="1:4" x14ac:dyDescent="0.2">
      <c r="A21" s="19" t="s">
        <v>5</v>
      </c>
      <c r="B21" s="62" t="s">
        <v>13</v>
      </c>
      <c r="C21" s="21">
        <f>COMPOSICAO!D12</f>
        <v>1.4999999999999999E-2</v>
      </c>
      <c r="D21" s="22">
        <f t="shared" si="0"/>
        <v>32.256014999999998</v>
      </c>
    </row>
    <row r="22" spans="1:4" x14ac:dyDescent="0.2">
      <c r="A22" s="19" t="s">
        <v>6</v>
      </c>
      <c r="B22" s="62" t="s">
        <v>14</v>
      </c>
      <c r="C22" s="21">
        <f>COMPOSICAO!D13</f>
        <v>0.01</v>
      </c>
      <c r="D22" s="22">
        <f t="shared" si="0"/>
        <v>21.504009999999997</v>
      </c>
    </row>
    <row r="23" spans="1:4" x14ac:dyDescent="0.2">
      <c r="A23" s="19" t="s">
        <v>7</v>
      </c>
      <c r="B23" s="20" t="s">
        <v>15</v>
      </c>
      <c r="C23" s="21">
        <f>COMPOSICAO!D14</f>
        <v>6.0000000000000001E-3</v>
      </c>
      <c r="D23" s="22">
        <f t="shared" si="0"/>
        <v>12.902405999999999</v>
      </c>
    </row>
    <row r="24" spans="1:4" x14ac:dyDescent="0.2">
      <c r="A24" s="19" t="s">
        <v>8</v>
      </c>
      <c r="B24" s="62" t="s">
        <v>16</v>
      </c>
      <c r="C24" s="21">
        <f>COMPOSICAO!D15</f>
        <v>2E-3</v>
      </c>
      <c r="D24" s="22">
        <f t="shared" si="0"/>
        <v>4.300802</v>
      </c>
    </row>
    <row r="25" spans="1:4" x14ac:dyDescent="0.2">
      <c r="A25" s="19" t="s">
        <v>17</v>
      </c>
      <c r="B25" s="61" t="s">
        <v>18</v>
      </c>
      <c r="C25" s="21">
        <f>COMPOSICAO!D16</f>
        <v>0.08</v>
      </c>
      <c r="D25" s="22">
        <f>C25*($D$7+$D$14)</f>
        <v>172.03207999999998</v>
      </c>
    </row>
    <row r="26" spans="1:4" x14ac:dyDescent="0.2">
      <c r="A26" s="209" t="s">
        <v>39</v>
      </c>
      <c r="B26" s="210"/>
      <c r="C26" s="27">
        <f>SUM(C18:C25)</f>
        <v>0.26800000000000002</v>
      </c>
      <c r="D26" s="28">
        <f>SUM(D18:D25)</f>
        <v>560.87396799999988</v>
      </c>
    </row>
    <row r="27" spans="1:4" x14ac:dyDescent="0.2">
      <c r="A27" s="13"/>
      <c r="B27" s="14"/>
      <c r="C27" s="29"/>
      <c r="D27" s="16"/>
    </row>
    <row r="28" spans="1:4" x14ac:dyDescent="0.2">
      <c r="A28" s="211" t="s">
        <v>40</v>
      </c>
      <c r="B28" s="212"/>
      <c r="C28" s="212"/>
      <c r="D28" s="213"/>
    </row>
    <row r="29" spans="1:4" x14ac:dyDescent="0.2">
      <c r="A29" s="17" t="s">
        <v>19</v>
      </c>
      <c r="B29" s="211" t="s">
        <v>55</v>
      </c>
      <c r="C29" s="213"/>
      <c r="D29" s="17" t="s">
        <v>1</v>
      </c>
    </row>
    <row r="30" spans="1:4" x14ac:dyDescent="0.2">
      <c r="A30" s="195" t="s">
        <v>2</v>
      </c>
      <c r="B30" s="30" t="s">
        <v>59</v>
      </c>
      <c r="C30" s="31"/>
      <c r="D30" s="7">
        <f>COMPOSICAO!D20*2*22</f>
        <v>242</v>
      </c>
    </row>
    <row r="31" spans="1:4" x14ac:dyDescent="0.2">
      <c r="A31" s="196"/>
      <c r="B31" s="30" t="s">
        <v>20</v>
      </c>
      <c r="C31" s="31"/>
      <c r="D31" s="7">
        <f>D6*COMPOSICAO!D21</f>
        <v>111.1212</v>
      </c>
    </row>
    <row r="32" spans="1:4" x14ac:dyDescent="0.2">
      <c r="A32" s="197"/>
      <c r="B32" s="106" t="s">
        <v>21</v>
      </c>
      <c r="C32" s="107"/>
      <c r="D32" s="39">
        <f>IF(D30-D31&gt;0,D30-D31,0)</f>
        <v>130.87880000000001</v>
      </c>
    </row>
    <row r="33" spans="1:4" x14ac:dyDescent="0.2">
      <c r="A33" s="195" t="s">
        <v>3</v>
      </c>
      <c r="B33" s="30" t="s">
        <v>60</v>
      </c>
      <c r="D33" s="7">
        <f>COMPOSICAO!D23*22</f>
        <v>858</v>
      </c>
    </row>
    <row r="34" spans="1:4" x14ac:dyDescent="0.2">
      <c r="A34" s="196"/>
      <c r="B34" s="30" t="s">
        <v>116</v>
      </c>
      <c r="C34" s="129" cm="1">
        <f t="array" ref="C34">_xlfn.IFS(D6&lt;2407,COMPOSICAO!D25,D6&lt;4073.39,COMPOSICAO!D26,D6&lt;5924.92,COMPOSICAO!D27,D6&lt;7406.17,COMPOSICAO!D28,D6&lt;9072.58,COMPOSICAO!D29,D6&gt;9072.59,COMPOSICAO!D30)</f>
        <v>0</v>
      </c>
      <c r="D34" s="7">
        <f>D33*C34</f>
        <v>0</v>
      </c>
    </row>
    <row r="35" spans="1:4" x14ac:dyDescent="0.2">
      <c r="A35" s="197"/>
      <c r="B35" s="106" t="s">
        <v>117</v>
      </c>
      <c r="C35" s="108"/>
      <c r="D35" s="39">
        <f>D33-D34</f>
        <v>858</v>
      </c>
    </row>
    <row r="36" spans="1:4" x14ac:dyDescent="0.2">
      <c r="A36" s="4" t="s">
        <v>4</v>
      </c>
      <c r="B36" s="30" t="s">
        <v>102</v>
      </c>
      <c r="C36" s="31"/>
      <c r="D36" s="165">
        <f>COMPOSICAO!D31</f>
        <v>184.85</v>
      </c>
    </row>
    <row r="37" spans="1:4" x14ac:dyDescent="0.2">
      <c r="A37" s="9" t="s">
        <v>41</v>
      </c>
      <c r="B37" s="10"/>
      <c r="C37" s="11"/>
      <c r="D37" s="12">
        <f>SUM(D32,D35,D36)</f>
        <v>1173.7287999999999</v>
      </c>
    </row>
    <row r="38" spans="1:4" x14ac:dyDescent="0.2">
      <c r="A38" s="13"/>
      <c r="B38" s="14"/>
      <c r="C38" s="15"/>
      <c r="D38" s="16"/>
    </row>
    <row r="39" spans="1:4" x14ac:dyDescent="0.2">
      <c r="A39" s="17">
        <v>2</v>
      </c>
      <c r="B39" s="32" t="s">
        <v>61</v>
      </c>
      <c r="C39" s="33"/>
      <c r="D39" s="17" t="s">
        <v>1</v>
      </c>
    </row>
    <row r="40" spans="1:4" x14ac:dyDescent="0.2">
      <c r="A40" s="4" t="s">
        <v>9</v>
      </c>
      <c r="B40" s="30" t="s">
        <v>62</v>
      </c>
      <c r="C40" s="34"/>
      <c r="D40" s="8">
        <f>D14</f>
        <v>298.38099999999997</v>
      </c>
    </row>
    <row r="41" spans="1:4" x14ac:dyDescent="0.2">
      <c r="A41" s="4" t="s">
        <v>10</v>
      </c>
      <c r="B41" s="30" t="s">
        <v>63</v>
      </c>
      <c r="C41" s="34"/>
      <c r="D41" s="8">
        <f>D26</f>
        <v>560.87396799999988</v>
      </c>
    </row>
    <row r="42" spans="1:4" x14ac:dyDescent="0.2">
      <c r="A42" s="4" t="s">
        <v>19</v>
      </c>
      <c r="B42" s="30" t="s">
        <v>64</v>
      </c>
      <c r="C42" s="34"/>
      <c r="D42" s="8">
        <f>D37</f>
        <v>1173.7287999999999</v>
      </c>
    </row>
    <row r="43" spans="1:4" x14ac:dyDescent="0.2">
      <c r="A43" s="198" t="s">
        <v>42</v>
      </c>
      <c r="B43" s="203"/>
      <c r="C43" s="35"/>
      <c r="D43" s="12">
        <f>SUM(D40:D42)</f>
        <v>2032.9837679999996</v>
      </c>
    </row>
    <row r="44" spans="1:4" x14ac:dyDescent="0.2">
      <c r="A44" s="13"/>
      <c r="B44" s="14"/>
      <c r="C44" s="15"/>
      <c r="D44" s="16"/>
    </row>
    <row r="45" spans="1:4" x14ac:dyDescent="0.2">
      <c r="A45" s="204" t="s">
        <v>43</v>
      </c>
      <c r="B45" s="205"/>
      <c r="C45" s="205"/>
      <c r="D45" s="206"/>
    </row>
    <row r="46" spans="1:4" x14ac:dyDescent="0.2">
      <c r="A46" s="17">
        <v>3</v>
      </c>
      <c r="B46" s="2" t="s">
        <v>55</v>
      </c>
      <c r="C46" s="36" t="s">
        <v>0</v>
      </c>
      <c r="D46" s="17" t="s">
        <v>1</v>
      </c>
    </row>
    <row r="47" spans="1:4" x14ac:dyDescent="0.2">
      <c r="A47" s="4" t="s">
        <v>2</v>
      </c>
      <c r="B47" s="30" t="s">
        <v>22</v>
      </c>
      <c r="C47" s="37">
        <f>COMPOSICAO!D34</f>
        <v>4.1666666666666666E-3</v>
      </c>
      <c r="D47" s="22">
        <f>C47*$D$7</f>
        <v>7.7167500000000002</v>
      </c>
    </row>
    <row r="48" spans="1:4" x14ac:dyDescent="0.2">
      <c r="A48" s="4" t="s">
        <v>3</v>
      </c>
      <c r="B48" s="30" t="s">
        <v>65</v>
      </c>
      <c r="C48" s="37">
        <f>COMPOSICAO!D35</f>
        <v>3.3333333333333332E-4</v>
      </c>
      <c r="D48" s="22">
        <f>C48*$D$7</f>
        <v>0.61734</v>
      </c>
    </row>
    <row r="49" spans="1:4" x14ac:dyDescent="0.2">
      <c r="A49" s="19" t="s">
        <v>4</v>
      </c>
      <c r="B49" s="20" t="s">
        <v>66</v>
      </c>
      <c r="C49" s="37">
        <f>COMPOSICAO!D36</f>
        <v>3.4399999999999993E-2</v>
      </c>
      <c r="D49" s="22">
        <f t="shared" ref="D49:D52" si="1">C49*$D$7</f>
        <v>63.709487999999986</v>
      </c>
    </row>
    <row r="50" spans="1:4" x14ac:dyDescent="0.2">
      <c r="A50" s="4" t="s">
        <v>5</v>
      </c>
      <c r="B50" s="30" t="s">
        <v>67</v>
      </c>
      <c r="C50" s="37">
        <f>COMPOSICAO!D37</f>
        <v>1.2444444444444444E-2</v>
      </c>
      <c r="D50" s="22">
        <f t="shared" si="1"/>
        <v>23.047359999999998</v>
      </c>
    </row>
    <row r="51" spans="1:4" x14ac:dyDescent="0.2">
      <c r="A51" s="4" t="s">
        <v>6</v>
      </c>
      <c r="B51" s="30" t="s">
        <v>68</v>
      </c>
      <c r="C51" s="37">
        <f>COMPOSICAO!D38</f>
        <v>4.5631999999999999E-3</v>
      </c>
      <c r="D51" s="22">
        <f t="shared" si="1"/>
        <v>8.4511376639999991</v>
      </c>
    </row>
    <row r="52" spans="1:4" x14ac:dyDescent="0.2">
      <c r="A52" s="4" t="s">
        <v>7</v>
      </c>
      <c r="B52" s="30" t="s">
        <v>69</v>
      </c>
      <c r="C52" s="37">
        <f>COMPOSICAO!D39</f>
        <v>3.9680000000000005E-4</v>
      </c>
      <c r="D52" s="22">
        <f t="shared" si="1"/>
        <v>0.73488153600000006</v>
      </c>
    </row>
    <row r="53" spans="1:4" x14ac:dyDescent="0.2">
      <c r="A53" s="207" t="s">
        <v>44</v>
      </c>
      <c r="B53" s="208"/>
      <c r="C53" s="38">
        <f>SUM(C47:C52)</f>
        <v>5.6304444444444435E-2</v>
      </c>
      <c r="D53" s="39">
        <f>SUM(D47:D52)</f>
        <v>104.27695719999998</v>
      </c>
    </row>
    <row r="54" spans="1:4" x14ac:dyDescent="0.2">
      <c r="A54" s="13"/>
      <c r="B54" s="14"/>
      <c r="C54" s="40"/>
      <c r="D54" s="16"/>
    </row>
    <row r="55" spans="1:4" x14ac:dyDescent="0.2">
      <c r="A55" s="204" t="s">
        <v>45</v>
      </c>
      <c r="B55" s="205"/>
      <c r="C55" s="205"/>
      <c r="D55" s="206"/>
    </row>
    <row r="56" spans="1:4" x14ac:dyDescent="0.2">
      <c r="A56" s="17">
        <v>4</v>
      </c>
      <c r="B56" s="2" t="s">
        <v>55</v>
      </c>
      <c r="C56" s="36" t="s">
        <v>0</v>
      </c>
      <c r="D56" s="17" t="s">
        <v>1</v>
      </c>
    </row>
    <row r="57" spans="1:4" x14ac:dyDescent="0.2">
      <c r="A57" s="207" t="s">
        <v>46</v>
      </c>
      <c r="B57" s="208"/>
      <c r="C57" s="41">
        <v>0</v>
      </c>
      <c r="D57" s="42">
        <v>0</v>
      </c>
    </row>
    <row r="58" spans="1:4" x14ac:dyDescent="0.2">
      <c r="A58" s="13"/>
      <c r="B58" s="14"/>
      <c r="C58" s="24"/>
      <c r="D58" s="16"/>
    </row>
    <row r="59" spans="1:4" x14ac:dyDescent="0.2">
      <c r="A59" s="204" t="s">
        <v>47</v>
      </c>
      <c r="B59" s="205"/>
      <c r="C59" s="205"/>
      <c r="D59" s="206"/>
    </row>
    <row r="60" spans="1:4" x14ac:dyDescent="0.2">
      <c r="A60" s="17">
        <v>5</v>
      </c>
      <c r="B60" s="43" t="s">
        <v>55</v>
      </c>
      <c r="C60" s="44"/>
      <c r="D60" s="45" t="s">
        <v>1</v>
      </c>
    </row>
    <row r="61" spans="1:4" x14ac:dyDescent="0.2">
      <c r="A61" s="9" t="s">
        <v>48</v>
      </c>
      <c r="B61" s="10"/>
      <c r="C61" s="47"/>
      <c r="D61" s="48">
        <v>0</v>
      </c>
    </row>
    <row r="62" spans="1:4" x14ac:dyDescent="0.2">
      <c r="A62" s="13"/>
      <c r="B62" s="14"/>
      <c r="C62" s="49"/>
      <c r="D62" s="16"/>
    </row>
    <row r="63" spans="1:4" x14ac:dyDescent="0.2">
      <c r="A63" s="204" t="s">
        <v>49</v>
      </c>
      <c r="B63" s="205"/>
      <c r="C63" s="205"/>
      <c r="D63" s="206"/>
    </row>
    <row r="64" spans="1:4" x14ac:dyDescent="0.2">
      <c r="A64" s="17">
        <v>6</v>
      </c>
      <c r="B64" s="2" t="s">
        <v>55</v>
      </c>
      <c r="C64" s="50" t="s">
        <v>0</v>
      </c>
      <c r="D64" s="17" t="s">
        <v>1</v>
      </c>
    </row>
    <row r="65" spans="1:4" x14ac:dyDescent="0.2">
      <c r="A65" s="51" t="s">
        <v>2</v>
      </c>
      <c r="B65" s="52" t="s">
        <v>70</v>
      </c>
      <c r="C65" s="53">
        <f>COMPOSICAO!D44</f>
        <v>0.05</v>
      </c>
      <c r="D65" s="12">
        <f>C65*$D$81</f>
        <v>199.46403626</v>
      </c>
    </row>
    <row r="66" spans="1:4" x14ac:dyDescent="0.2">
      <c r="A66" s="51" t="s">
        <v>3</v>
      </c>
      <c r="B66" s="52" t="s">
        <v>71</v>
      </c>
      <c r="C66" s="53">
        <f>COMPOSICAO!D45</f>
        <v>0.1</v>
      </c>
      <c r="D66" s="12">
        <f>C66*($D$81+$D$65)</f>
        <v>418.87447614600001</v>
      </c>
    </row>
    <row r="67" spans="1:4" x14ac:dyDescent="0.2">
      <c r="A67" s="51" t="s">
        <v>4</v>
      </c>
      <c r="B67" s="52" t="s">
        <v>72</v>
      </c>
      <c r="C67" s="53">
        <f>COMPOSICAO!D46</f>
        <v>8.3499999999999991E-2</v>
      </c>
      <c r="D67" s="12">
        <f>((D65+D66+D81)/(1-C67))-(D65+D66+D81)</f>
        <v>419.78855028925409</v>
      </c>
    </row>
    <row r="68" spans="1:4" x14ac:dyDescent="0.2">
      <c r="A68" s="19" t="s">
        <v>23</v>
      </c>
      <c r="B68" s="54" t="s">
        <v>24</v>
      </c>
      <c r="C68" s="37">
        <f>COMPOSICAO!D47</f>
        <v>6.4999999999999997E-3</v>
      </c>
      <c r="D68" s="12">
        <f>C68*$D$83</f>
        <v>32.678150621319148</v>
      </c>
    </row>
    <row r="69" spans="1:4" x14ac:dyDescent="0.2">
      <c r="A69" s="19" t="s">
        <v>25</v>
      </c>
      <c r="B69" s="54" t="s">
        <v>26</v>
      </c>
      <c r="C69" s="37">
        <f>COMPOSICAO!D48</f>
        <v>0.03</v>
      </c>
      <c r="D69" s="12">
        <f t="shared" ref="D69:D71" si="2">C69*$D$83</f>
        <v>150.82223363685762</v>
      </c>
    </row>
    <row r="70" spans="1:4" x14ac:dyDescent="0.2">
      <c r="A70" s="4" t="s">
        <v>27</v>
      </c>
      <c r="B70" s="5" t="s">
        <v>28</v>
      </c>
      <c r="C70" s="37">
        <f>COMPOSICAO!D49</f>
        <v>0.02</v>
      </c>
      <c r="D70" s="12">
        <f t="shared" si="2"/>
        <v>100.54815575790508</v>
      </c>
    </row>
    <row r="71" spans="1:4" x14ac:dyDescent="0.2">
      <c r="A71" s="4" t="s">
        <v>29</v>
      </c>
      <c r="B71" s="131" t="s">
        <v>118</v>
      </c>
      <c r="C71" s="37">
        <f>COMPOSICAO!D50</f>
        <v>2.7E-2</v>
      </c>
      <c r="D71" s="12">
        <f t="shared" si="2"/>
        <v>135.74001027317186</v>
      </c>
    </row>
    <row r="72" spans="1:4" x14ac:dyDescent="0.2">
      <c r="A72" s="198" t="s">
        <v>50</v>
      </c>
      <c r="B72" s="199"/>
      <c r="C72" s="55">
        <f>SUM(C65:C67)</f>
        <v>0.23350000000000001</v>
      </c>
      <c r="D72" s="12">
        <f>SUM(D65:D67)</f>
        <v>1038.1270626952542</v>
      </c>
    </row>
    <row r="73" spans="1:4" x14ac:dyDescent="0.2">
      <c r="A73" s="13"/>
      <c r="B73" s="14"/>
      <c r="C73" s="15"/>
      <c r="D73" s="16"/>
    </row>
    <row r="74" spans="1:4" x14ac:dyDescent="0.2">
      <c r="A74" s="200" t="s">
        <v>51</v>
      </c>
      <c r="B74" s="201"/>
      <c r="C74" s="201"/>
      <c r="D74" s="202"/>
    </row>
    <row r="75" spans="1:4" x14ac:dyDescent="0.2">
      <c r="A75" s="26" t="s">
        <v>52</v>
      </c>
      <c r="B75" s="56"/>
      <c r="C75" s="57"/>
      <c r="D75" s="17" t="s">
        <v>1</v>
      </c>
    </row>
    <row r="76" spans="1:4" x14ac:dyDescent="0.2">
      <c r="A76" s="4">
        <v>1</v>
      </c>
      <c r="B76" s="46" t="s">
        <v>73</v>
      </c>
      <c r="C76" s="58"/>
      <c r="D76" s="8">
        <f>D7</f>
        <v>1852.02</v>
      </c>
    </row>
    <row r="77" spans="1:4" x14ac:dyDescent="0.2">
      <c r="A77" s="4">
        <v>2</v>
      </c>
      <c r="B77" s="46" t="s">
        <v>74</v>
      </c>
      <c r="C77" s="58"/>
      <c r="D77" s="8">
        <f>D43</f>
        <v>2032.9837679999996</v>
      </c>
    </row>
    <row r="78" spans="1:4" x14ac:dyDescent="0.2">
      <c r="A78" s="4">
        <v>3</v>
      </c>
      <c r="B78" s="46" t="s">
        <v>75</v>
      </c>
      <c r="C78" s="58"/>
      <c r="D78" s="8">
        <f>D53</f>
        <v>104.27695719999998</v>
      </c>
    </row>
    <row r="79" spans="1:4" x14ac:dyDescent="0.2">
      <c r="A79" s="4">
        <v>4</v>
      </c>
      <c r="B79" s="46" t="s">
        <v>76</v>
      </c>
      <c r="C79" s="58"/>
      <c r="D79" s="8">
        <v>0</v>
      </c>
    </row>
    <row r="80" spans="1:4" x14ac:dyDescent="0.2">
      <c r="A80" s="4">
        <v>5</v>
      </c>
      <c r="B80" s="46" t="s">
        <v>77</v>
      </c>
      <c r="C80" s="58"/>
      <c r="D80" s="8">
        <v>0</v>
      </c>
    </row>
    <row r="81" spans="1:4" x14ac:dyDescent="0.2">
      <c r="A81" s="59" t="s">
        <v>53</v>
      </c>
      <c r="B81" s="10"/>
      <c r="C81" s="11"/>
      <c r="D81" s="12">
        <f>SUM(D76:D80)</f>
        <v>3989.2807251999998</v>
      </c>
    </row>
    <row r="82" spans="1:4" x14ac:dyDescent="0.2">
      <c r="A82" s="4">
        <v>6</v>
      </c>
      <c r="B82" s="46" t="s">
        <v>78</v>
      </c>
      <c r="C82" s="58"/>
      <c r="D82" s="8">
        <f>D72</f>
        <v>1038.1270626952542</v>
      </c>
    </row>
    <row r="83" spans="1:4" x14ac:dyDescent="0.2">
      <c r="A83" s="198" t="s">
        <v>54</v>
      </c>
      <c r="B83" s="203"/>
      <c r="C83" s="199"/>
      <c r="D83" s="60">
        <f>SUM(D81:D82)</f>
        <v>5027.4077878952539</v>
      </c>
    </row>
    <row r="84" spans="1:4" x14ac:dyDescent="0.2">
      <c r="C84" s="133" t="s">
        <v>122</v>
      </c>
      <c r="D84" s="134">
        <f>ROUNDUP(D83/D76,2)</f>
        <v>2.7199999999999998</v>
      </c>
    </row>
    <row r="85" spans="1:4" x14ac:dyDescent="0.2"/>
    <row r="86" spans="1:4" hidden="1" x14ac:dyDescent="0.2">
      <c r="D86" s="136"/>
    </row>
  </sheetData>
  <mergeCells count="22">
    <mergeCell ref="A16:D16"/>
    <mergeCell ref="A3:D3"/>
    <mergeCell ref="A4:D4"/>
    <mergeCell ref="A9:D9"/>
    <mergeCell ref="A10:D10"/>
    <mergeCell ref="A14:B14"/>
    <mergeCell ref="A1:D1"/>
    <mergeCell ref="A30:A32"/>
    <mergeCell ref="A72:B72"/>
    <mergeCell ref="A74:D74"/>
    <mergeCell ref="A83:C83"/>
    <mergeCell ref="A55:D55"/>
    <mergeCell ref="A57:B57"/>
    <mergeCell ref="A59:D59"/>
    <mergeCell ref="A63:D63"/>
    <mergeCell ref="A26:B26"/>
    <mergeCell ref="A28:D28"/>
    <mergeCell ref="B29:C29"/>
    <mergeCell ref="A43:B43"/>
    <mergeCell ref="A45:D45"/>
    <mergeCell ref="A53:B53"/>
    <mergeCell ref="A33:A35"/>
  </mergeCells>
  <pageMargins left="0.511811024" right="0.511811024" top="0.78740157499999996" bottom="0.78740157499999996" header="0.31496062000000002" footer="0.3149606200000000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0E7A33-F58D-4D6C-85E9-9D62B44DA606}">
  <sheetPr codeName="Planilha44"/>
  <dimension ref="A1:D86"/>
  <sheetViews>
    <sheetView zoomScaleNormal="100" workbookViewId="0">
      <selection activeCell="C71" sqref="C71"/>
    </sheetView>
  </sheetViews>
  <sheetFormatPr defaultColWidth="0" defaultRowHeight="12" zeroHeight="1" x14ac:dyDescent="0.2"/>
  <cols>
    <col min="1" max="1" width="5.85546875" style="132" customWidth="1"/>
    <col min="2" max="2" width="83.28515625" style="132" customWidth="1"/>
    <col min="3" max="3" width="12.42578125" style="132" customWidth="1"/>
    <col min="4" max="4" width="15.42578125" style="132" customWidth="1"/>
    <col min="5" max="5" width="9.140625" style="132" hidden="1" customWidth="1"/>
    <col min="6" max="16384" width="9.140625" style="132" hidden="1"/>
  </cols>
  <sheetData>
    <row r="1" spans="1:4" ht="12.75" thickBot="1" x14ac:dyDescent="0.25">
      <c r="A1" s="192" t="str">
        <f>PERFIS!C30</f>
        <v>Analista de sistemas de automação - Pleno</v>
      </c>
      <c r="B1" s="193"/>
      <c r="C1" s="193"/>
      <c r="D1" s="194"/>
    </row>
    <row r="2" spans="1:4" x14ac:dyDescent="0.2">
      <c r="A2" s="135"/>
      <c r="B2" s="135"/>
      <c r="C2" s="135"/>
      <c r="D2" s="135"/>
    </row>
    <row r="3" spans="1:4" x14ac:dyDescent="0.2">
      <c r="A3" s="217" t="s">
        <v>33</v>
      </c>
      <c r="B3" s="218"/>
      <c r="C3" s="218"/>
      <c r="D3" s="219"/>
    </row>
    <row r="4" spans="1:4" x14ac:dyDescent="0.2">
      <c r="A4" s="204" t="s">
        <v>34</v>
      </c>
      <c r="B4" s="205"/>
      <c r="C4" s="205"/>
      <c r="D4" s="206"/>
    </row>
    <row r="5" spans="1:4" x14ac:dyDescent="0.2">
      <c r="A5" s="1">
        <v>1</v>
      </c>
      <c r="B5" s="2" t="s">
        <v>55</v>
      </c>
      <c r="C5" s="3"/>
      <c r="D5" s="1" t="s">
        <v>1</v>
      </c>
    </row>
    <row r="6" spans="1:4" x14ac:dyDescent="0.2">
      <c r="A6" s="4" t="s">
        <v>2</v>
      </c>
      <c r="B6" s="5" t="s">
        <v>56</v>
      </c>
      <c r="C6" s="6">
        <v>1</v>
      </c>
      <c r="D6" s="7">
        <f>_xlfn.XLOOKUP(A1,PERFIS!C3:C37,PERFIS!D3:D37)</f>
        <v>9008.2252800000006</v>
      </c>
    </row>
    <row r="7" spans="1:4" x14ac:dyDescent="0.2">
      <c r="A7" s="9" t="s">
        <v>35</v>
      </c>
      <c r="B7" s="10"/>
      <c r="C7" s="11"/>
      <c r="D7" s="12">
        <f>SUM(D6)</f>
        <v>9008.2252800000006</v>
      </c>
    </row>
    <row r="8" spans="1:4" x14ac:dyDescent="0.2">
      <c r="A8" s="13"/>
      <c r="B8" s="14"/>
      <c r="C8" s="15"/>
      <c r="D8" s="16"/>
    </row>
    <row r="9" spans="1:4" x14ac:dyDescent="0.2">
      <c r="A9" s="204" t="s">
        <v>36</v>
      </c>
      <c r="B9" s="205"/>
      <c r="C9" s="205"/>
      <c r="D9" s="206"/>
    </row>
    <row r="10" spans="1:4" x14ac:dyDescent="0.2">
      <c r="A10" s="220" t="s">
        <v>125</v>
      </c>
      <c r="B10" s="221"/>
      <c r="C10" s="221"/>
      <c r="D10" s="222"/>
    </row>
    <row r="11" spans="1:4" x14ac:dyDescent="0.2">
      <c r="A11" s="17" t="s">
        <v>9</v>
      </c>
      <c r="B11" s="2" t="s">
        <v>55</v>
      </c>
      <c r="C11" s="18" t="s">
        <v>0</v>
      </c>
      <c r="D11" s="17" t="s">
        <v>1</v>
      </c>
    </row>
    <row r="12" spans="1:4" x14ac:dyDescent="0.2">
      <c r="A12" s="19" t="s">
        <v>2</v>
      </c>
      <c r="B12" s="20" t="s">
        <v>57</v>
      </c>
      <c r="C12" s="21">
        <f>COMPOSICAO!D3</f>
        <v>8.3333333333333329E-2</v>
      </c>
      <c r="D12" s="22">
        <f>C12*$D$7</f>
        <v>750.68543999999997</v>
      </c>
    </row>
    <row r="13" spans="1:4" x14ac:dyDescent="0.2">
      <c r="A13" s="19" t="s">
        <v>3</v>
      </c>
      <c r="B13" s="20" t="s">
        <v>120</v>
      </c>
      <c r="C13" s="21">
        <f>COMPOSICAO!D4</f>
        <v>7.7777777777777779E-2</v>
      </c>
      <c r="D13" s="22">
        <f>C13*$D$7</f>
        <v>700.63974400000006</v>
      </c>
    </row>
    <row r="14" spans="1:4" x14ac:dyDescent="0.2">
      <c r="A14" s="198" t="s">
        <v>126</v>
      </c>
      <c r="B14" s="199"/>
      <c r="C14" s="23">
        <f>SUM(C12:C13)</f>
        <v>0.16111111111111109</v>
      </c>
      <c r="D14" s="12">
        <f>SUM(D12:D13)</f>
        <v>1451.325184</v>
      </c>
    </row>
    <row r="15" spans="1:4" x14ac:dyDescent="0.2">
      <c r="A15" s="13"/>
      <c r="B15" s="14"/>
      <c r="C15" s="24"/>
      <c r="D15" s="16"/>
    </row>
    <row r="16" spans="1:4" x14ac:dyDescent="0.2">
      <c r="A16" s="211" t="s">
        <v>38</v>
      </c>
      <c r="B16" s="212"/>
      <c r="C16" s="212"/>
      <c r="D16" s="213"/>
    </row>
    <row r="17" spans="1:4" x14ac:dyDescent="0.2">
      <c r="A17" s="17" t="s">
        <v>10</v>
      </c>
      <c r="B17" s="2" t="s">
        <v>55</v>
      </c>
      <c r="C17" s="25" t="s">
        <v>0</v>
      </c>
      <c r="D17" s="17" t="s">
        <v>1</v>
      </c>
    </row>
    <row r="18" spans="1:4" x14ac:dyDescent="0.2">
      <c r="A18" s="19" t="s">
        <v>2</v>
      </c>
      <c r="B18" s="61" t="s">
        <v>58</v>
      </c>
      <c r="C18" s="21">
        <f>COMPOSICAO!D9</f>
        <v>0.1</v>
      </c>
      <c r="D18" s="22">
        <f>C18*($D$7+$D$13)</f>
        <v>970.88650240000015</v>
      </c>
    </row>
    <row r="19" spans="1:4" x14ac:dyDescent="0.2">
      <c r="A19" s="19" t="s">
        <v>3</v>
      </c>
      <c r="B19" s="62" t="s">
        <v>11</v>
      </c>
      <c r="C19" s="21">
        <f>COMPOSICAO!D10</f>
        <v>2.5000000000000001E-2</v>
      </c>
      <c r="D19" s="22">
        <f t="shared" ref="D19:D24" si="0">C19*($D$7+$D$14)</f>
        <v>261.48876160000003</v>
      </c>
    </row>
    <row r="20" spans="1:4" x14ac:dyDescent="0.2">
      <c r="A20" s="19" t="s">
        <v>4</v>
      </c>
      <c r="B20" s="62" t="s">
        <v>12</v>
      </c>
      <c r="C20" s="21">
        <f>COMPOSICAO!D11</f>
        <v>0.03</v>
      </c>
      <c r="D20" s="22">
        <f t="shared" si="0"/>
        <v>313.78651392</v>
      </c>
    </row>
    <row r="21" spans="1:4" x14ac:dyDescent="0.2">
      <c r="A21" s="19" t="s">
        <v>5</v>
      </c>
      <c r="B21" s="62" t="s">
        <v>13</v>
      </c>
      <c r="C21" s="21">
        <f>COMPOSICAO!D12</f>
        <v>1.4999999999999999E-2</v>
      </c>
      <c r="D21" s="22">
        <f t="shared" si="0"/>
        <v>156.89325696</v>
      </c>
    </row>
    <row r="22" spans="1:4" x14ac:dyDescent="0.2">
      <c r="A22" s="19" t="s">
        <v>6</v>
      </c>
      <c r="B22" s="62" t="s">
        <v>14</v>
      </c>
      <c r="C22" s="21">
        <f>COMPOSICAO!D13</f>
        <v>0.01</v>
      </c>
      <c r="D22" s="22">
        <f t="shared" si="0"/>
        <v>104.59550464</v>
      </c>
    </row>
    <row r="23" spans="1:4" x14ac:dyDescent="0.2">
      <c r="A23" s="19" t="s">
        <v>7</v>
      </c>
      <c r="B23" s="20" t="s">
        <v>15</v>
      </c>
      <c r="C23" s="21">
        <f>COMPOSICAO!D14</f>
        <v>6.0000000000000001E-3</v>
      </c>
      <c r="D23" s="22">
        <f t="shared" si="0"/>
        <v>62.757302784000004</v>
      </c>
    </row>
    <row r="24" spans="1:4" x14ac:dyDescent="0.2">
      <c r="A24" s="19" t="s">
        <v>8</v>
      </c>
      <c r="B24" s="62" t="s">
        <v>16</v>
      </c>
      <c r="C24" s="21">
        <f>COMPOSICAO!D15</f>
        <v>2E-3</v>
      </c>
      <c r="D24" s="22">
        <f t="shared" si="0"/>
        <v>20.919100927999999</v>
      </c>
    </row>
    <row r="25" spans="1:4" x14ac:dyDescent="0.2">
      <c r="A25" s="19" t="s">
        <v>17</v>
      </c>
      <c r="B25" s="61" t="s">
        <v>18</v>
      </c>
      <c r="C25" s="21">
        <f>COMPOSICAO!D16</f>
        <v>0.08</v>
      </c>
      <c r="D25" s="22">
        <f>C25*($D$7+$D$14)</f>
        <v>836.76403712000001</v>
      </c>
    </row>
    <row r="26" spans="1:4" x14ac:dyDescent="0.2">
      <c r="A26" s="209" t="s">
        <v>39</v>
      </c>
      <c r="B26" s="210"/>
      <c r="C26" s="27">
        <f>SUM(C18:C25)</f>
        <v>0.26800000000000002</v>
      </c>
      <c r="D26" s="28">
        <f>SUM(D18:D25)</f>
        <v>2728.0909803520003</v>
      </c>
    </row>
    <row r="27" spans="1:4" x14ac:dyDescent="0.2">
      <c r="A27" s="13"/>
      <c r="B27" s="14"/>
      <c r="C27" s="29"/>
      <c r="D27" s="16"/>
    </row>
    <row r="28" spans="1:4" x14ac:dyDescent="0.2">
      <c r="A28" s="211" t="s">
        <v>40</v>
      </c>
      <c r="B28" s="212"/>
      <c r="C28" s="212"/>
      <c r="D28" s="213"/>
    </row>
    <row r="29" spans="1:4" x14ac:dyDescent="0.2">
      <c r="A29" s="17" t="s">
        <v>19</v>
      </c>
      <c r="B29" s="211" t="s">
        <v>55</v>
      </c>
      <c r="C29" s="213"/>
      <c r="D29" s="17" t="s">
        <v>1</v>
      </c>
    </row>
    <row r="30" spans="1:4" x14ac:dyDescent="0.2">
      <c r="A30" s="195" t="s">
        <v>2</v>
      </c>
      <c r="B30" s="30" t="s">
        <v>59</v>
      </c>
      <c r="C30" s="31"/>
      <c r="D30" s="7">
        <f>COMPOSICAO!D20*2*22</f>
        <v>242</v>
      </c>
    </row>
    <row r="31" spans="1:4" x14ac:dyDescent="0.2">
      <c r="A31" s="196"/>
      <c r="B31" s="30" t="s">
        <v>20</v>
      </c>
      <c r="C31" s="31"/>
      <c r="D31" s="7">
        <f>D6*COMPOSICAO!D21</f>
        <v>540.49351680000007</v>
      </c>
    </row>
    <row r="32" spans="1:4" x14ac:dyDescent="0.2">
      <c r="A32" s="197"/>
      <c r="B32" s="106" t="s">
        <v>21</v>
      </c>
      <c r="C32" s="107"/>
      <c r="D32" s="39">
        <f>IF(D30-D31&gt;0,D30-D31,0)</f>
        <v>0</v>
      </c>
    </row>
    <row r="33" spans="1:4" x14ac:dyDescent="0.2">
      <c r="A33" s="195" t="s">
        <v>3</v>
      </c>
      <c r="B33" s="30" t="s">
        <v>60</v>
      </c>
      <c r="D33" s="7">
        <f>COMPOSICAO!D23*22</f>
        <v>858</v>
      </c>
    </row>
    <row r="34" spans="1:4" x14ac:dyDescent="0.2">
      <c r="A34" s="196"/>
      <c r="B34" s="30" t="s">
        <v>116</v>
      </c>
      <c r="C34" s="129" cm="1">
        <f t="array" ref="C34">_xlfn.IFS(D6&lt;2407,COMPOSICAO!D25,D6&lt;4073.39,COMPOSICAO!D26,D6&lt;5924.92,COMPOSICAO!D27,D6&lt;7406.17,COMPOSICAO!D28,D6&lt;9072.58,COMPOSICAO!D29,D6&gt;9072.59,COMPOSICAO!D30)</f>
        <v>0.1125</v>
      </c>
      <c r="D34" s="7">
        <f>D33*C34</f>
        <v>96.525000000000006</v>
      </c>
    </row>
    <row r="35" spans="1:4" x14ac:dyDescent="0.2">
      <c r="A35" s="197"/>
      <c r="B35" s="106" t="s">
        <v>117</v>
      </c>
      <c r="C35" s="108"/>
      <c r="D35" s="39">
        <f>D33-D34</f>
        <v>761.47500000000002</v>
      </c>
    </row>
    <row r="36" spans="1:4" x14ac:dyDescent="0.2">
      <c r="A36" s="4" t="s">
        <v>4</v>
      </c>
      <c r="B36" s="30" t="s">
        <v>102</v>
      </c>
      <c r="C36" s="31"/>
      <c r="D36" s="165">
        <f>COMPOSICAO!D31</f>
        <v>184.85</v>
      </c>
    </row>
    <row r="37" spans="1:4" x14ac:dyDescent="0.2">
      <c r="A37" s="9" t="s">
        <v>41</v>
      </c>
      <c r="B37" s="10"/>
      <c r="C37" s="11"/>
      <c r="D37" s="12">
        <f>SUM(D32,D35,D36)</f>
        <v>946.32500000000005</v>
      </c>
    </row>
    <row r="38" spans="1:4" x14ac:dyDescent="0.2">
      <c r="A38" s="13"/>
      <c r="B38" s="14"/>
      <c r="C38" s="15"/>
      <c r="D38" s="16"/>
    </row>
    <row r="39" spans="1:4" x14ac:dyDescent="0.2">
      <c r="A39" s="17">
        <v>2</v>
      </c>
      <c r="B39" s="32" t="s">
        <v>61</v>
      </c>
      <c r="C39" s="33"/>
      <c r="D39" s="17" t="s">
        <v>1</v>
      </c>
    </row>
    <row r="40" spans="1:4" x14ac:dyDescent="0.2">
      <c r="A40" s="4" t="s">
        <v>9</v>
      </c>
      <c r="B40" s="30" t="s">
        <v>62</v>
      </c>
      <c r="C40" s="34"/>
      <c r="D40" s="8">
        <f>D14</f>
        <v>1451.325184</v>
      </c>
    </row>
    <row r="41" spans="1:4" x14ac:dyDescent="0.2">
      <c r="A41" s="4" t="s">
        <v>10</v>
      </c>
      <c r="B41" s="30" t="s">
        <v>63</v>
      </c>
      <c r="C41" s="34"/>
      <c r="D41" s="8">
        <f>D26</f>
        <v>2728.0909803520003</v>
      </c>
    </row>
    <row r="42" spans="1:4" x14ac:dyDescent="0.2">
      <c r="A42" s="4" t="s">
        <v>19</v>
      </c>
      <c r="B42" s="30" t="s">
        <v>64</v>
      </c>
      <c r="C42" s="34"/>
      <c r="D42" s="8">
        <f>D37</f>
        <v>946.32500000000005</v>
      </c>
    </row>
    <row r="43" spans="1:4" x14ac:dyDescent="0.2">
      <c r="A43" s="198" t="s">
        <v>42</v>
      </c>
      <c r="B43" s="203"/>
      <c r="C43" s="35"/>
      <c r="D43" s="12">
        <f>SUM(D40:D42)</f>
        <v>5125.7411643519999</v>
      </c>
    </row>
    <row r="44" spans="1:4" x14ac:dyDescent="0.2">
      <c r="A44" s="13"/>
      <c r="B44" s="14"/>
      <c r="C44" s="15"/>
      <c r="D44" s="16"/>
    </row>
    <row r="45" spans="1:4" x14ac:dyDescent="0.2">
      <c r="A45" s="204" t="s">
        <v>43</v>
      </c>
      <c r="B45" s="205"/>
      <c r="C45" s="205"/>
      <c r="D45" s="206"/>
    </row>
    <row r="46" spans="1:4" x14ac:dyDescent="0.2">
      <c r="A46" s="17">
        <v>3</v>
      </c>
      <c r="B46" s="2" t="s">
        <v>55</v>
      </c>
      <c r="C46" s="36" t="s">
        <v>0</v>
      </c>
      <c r="D46" s="17" t="s">
        <v>1</v>
      </c>
    </row>
    <row r="47" spans="1:4" x14ac:dyDescent="0.2">
      <c r="A47" s="4" t="s">
        <v>2</v>
      </c>
      <c r="B47" s="30" t="s">
        <v>22</v>
      </c>
      <c r="C47" s="37">
        <f>COMPOSICAO!D34</f>
        <v>4.1666666666666666E-3</v>
      </c>
      <c r="D47" s="22">
        <f>C47*$D$7</f>
        <v>37.534272000000001</v>
      </c>
    </row>
    <row r="48" spans="1:4" x14ac:dyDescent="0.2">
      <c r="A48" s="4" t="s">
        <v>3</v>
      </c>
      <c r="B48" s="30" t="s">
        <v>65</v>
      </c>
      <c r="C48" s="37">
        <f>COMPOSICAO!D35</f>
        <v>3.3333333333333332E-4</v>
      </c>
      <c r="D48" s="22">
        <f>C48*$D$7</f>
        <v>3.0027417600000001</v>
      </c>
    </row>
    <row r="49" spans="1:4" x14ac:dyDescent="0.2">
      <c r="A49" s="19" t="s">
        <v>4</v>
      </c>
      <c r="B49" s="20" t="s">
        <v>66</v>
      </c>
      <c r="C49" s="37">
        <f>COMPOSICAO!D36</f>
        <v>3.4399999999999993E-2</v>
      </c>
      <c r="D49" s="22">
        <f t="shared" ref="D49:D52" si="1">C49*$D$7</f>
        <v>309.88294963199996</v>
      </c>
    </row>
    <row r="50" spans="1:4" x14ac:dyDescent="0.2">
      <c r="A50" s="4" t="s">
        <v>5</v>
      </c>
      <c r="B50" s="30" t="s">
        <v>67</v>
      </c>
      <c r="C50" s="37">
        <f>COMPOSICAO!D37</f>
        <v>1.2444444444444444E-2</v>
      </c>
      <c r="D50" s="22">
        <f t="shared" si="1"/>
        <v>112.10235904</v>
      </c>
    </row>
    <row r="51" spans="1:4" x14ac:dyDescent="0.2">
      <c r="A51" s="4" t="s">
        <v>6</v>
      </c>
      <c r="B51" s="30" t="s">
        <v>68</v>
      </c>
      <c r="C51" s="37">
        <f>COMPOSICAO!D38</f>
        <v>4.5631999999999999E-3</v>
      </c>
      <c r="D51" s="22">
        <f t="shared" si="1"/>
        <v>41.106333597696</v>
      </c>
    </row>
    <row r="52" spans="1:4" x14ac:dyDescent="0.2">
      <c r="A52" s="4" t="s">
        <v>7</v>
      </c>
      <c r="B52" s="30" t="s">
        <v>69</v>
      </c>
      <c r="C52" s="37">
        <f>COMPOSICAO!D39</f>
        <v>3.9680000000000005E-4</v>
      </c>
      <c r="D52" s="22">
        <f t="shared" si="1"/>
        <v>3.5744637911040007</v>
      </c>
    </row>
    <row r="53" spans="1:4" x14ac:dyDescent="0.2">
      <c r="A53" s="207" t="s">
        <v>44</v>
      </c>
      <c r="B53" s="208"/>
      <c r="C53" s="38">
        <f>SUM(C47:C52)</f>
        <v>5.6304444444444435E-2</v>
      </c>
      <c r="D53" s="39">
        <f>SUM(D47:D52)</f>
        <v>507.20311982079994</v>
      </c>
    </row>
    <row r="54" spans="1:4" x14ac:dyDescent="0.2">
      <c r="A54" s="13"/>
      <c r="B54" s="14"/>
      <c r="C54" s="40"/>
      <c r="D54" s="16"/>
    </row>
    <row r="55" spans="1:4" x14ac:dyDescent="0.2">
      <c r="A55" s="204" t="s">
        <v>45</v>
      </c>
      <c r="B55" s="205"/>
      <c r="C55" s="205"/>
      <c r="D55" s="206"/>
    </row>
    <row r="56" spans="1:4" x14ac:dyDescent="0.2">
      <c r="A56" s="17">
        <v>4</v>
      </c>
      <c r="B56" s="2" t="s">
        <v>55</v>
      </c>
      <c r="C56" s="36" t="s">
        <v>0</v>
      </c>
      <c r="D56" s="17" t="s">
        <v>1</v>
      </c>
    </row>
    <row r="57" spans="1:4" x14ac:dyDescent="0.2">
      <c r="A57" s="207" t="s">
        <v>46</v>
      </c>
      <c r="B57" s="208"/>
      <c r="C57" s="41">
        <v>0</v>
      </c>
      <c r="D57" s="42">
        <v>0</v>
      </c>
    </row>
    <row r="58" spans="1:4" x14ac:dyDescent="0.2">
      <c r="A58" s="13"/>
      <c r="B58" s="14"/>
      <c r="C58" s="24"/>
      <c r="D58" s="16"/>
    </row>
    <row r="59" spans="1:4" x14ac:dyDescent="0.2">
      <c r="A59" s="204" t="s">
        <v>47</v>
      </c>
      <c r="B59" s="205"/>
      <c r="C59" s="205"/>
      <c r="D59" s="206"/>
    </row>
    <row r="60" spans="1:4" x14ac:dyDescent="0.2">
      <c r="A60" s="17">
        <v>5</v>
      </c>
      <c r="B60" s="43" t="s">
        <v>55</v>
      </c>
      <c r="C60" s="44"/>
      <c r="D60" s="45" t="s">
        <v>1</v>
      </c>
    </row>
    <row r="61" spans="1:4" x14ac:dyDescent="0.2">
      <c r="A61" s="9" t="s">
        <v>48</v>
      </c>
      <c r="B61" s="10"/>
      <c r="C61" s="47"/>
      <c r="D61" s="48">
        <v>0</v>
      </c>
    </row>
    <row r="62" spans="1:4" x14ac:dyDescent="0.2">
      <c r="A62" s="13"/>
      <c r="B62" s="14"/>
      <c r="C62" s="49"/>
      <c r="D62" s="16"/>
    </row>
    <row r="63" spans="1:4" x14ac:dyDescent="0.2">
      <c r="A63" s="204" t="s">
        <v>49</v>
      </c>
      <c r="B63" s="205"/>
      <c r="C63" s="205"/>
      <c r="D63" s="206"/>
    </row>
    <row r="64" spans="1:4" x14ac:dyDescent="0.2">
      <c r="A64" s="17">
        <v>6</v>
      </c>
      <c r="B64" s="2" t="s">
        <v>55</v>
      </c>
      <c r="C64" s="50" t="s">
        <v>0</v>
      </c>
      <c r="D64" s="17" t="s">
        <v>1</v>
      </c>
    </row>
    <row r="65" spans="1:4" x14ac:dyDescent="0.2">
      <c r="A65" s="51" t="s">
        <v>2</v>
      </c>
      <c r="B65" s="52" t="s">
        <v>70</v>
      </c>
      <c r="C65" s="53">
        <f>COMPOSICAO!D44</f>
        <v>0.05</v>
      </c>
      <c r="D65" s="12">
        <f>C65*$D$81</f>
        <v>732.05847820864017</v>
      </c>
    </row>
    <row r="66" spans="1:4" x14ac:dyDescent="0.2">
      <c r="A66" s="51" t="s">
        <v>3</v>
      </c>
      <c r="B66" s="52" t="s">
        <v>71</v>
      </c>
      <c r="C66" s="53">
        <f>COMPOSICAO!D45</f>
        <v>0.1</v>
      </c>
      <c r="D66" s="12">
        <f>C66*($D$81+$D$65)</f>
        <v>1537.3228042381443</v>
      </c>
    </row>
    <row r="67" spans="1:4" x14ac:dyDescent="0.2">
      <c r="A67" s="51" t="s">
        <v>4</v>
      </c>
      <c r="B67" s="52" t="s">
        <v>72</v>
      </c>
      <c r="C67" s="53">
        <f>COMPOSICAO!D46</f>
        <v>8.3499999999999991E-2</v>
      </c>
      <c r="D67" s="12">
        <f>((D65+D66+D81)/(1-C67))-(D65+D66+D81)</f>
        <v>1540.6775730417176</v>
      </c>
    </row>
    <row r="68" spans="1:4" x14ac:dyDescent="0.2">
      <c r="A68" s="19" t="s">
        <v>23</v>
      </c>
      <c r="B68" s="54" t="s">
        <v>24</v>
      </c>
      <c r="C68" s="37">
        <f>COMPOSICAO!D47</f>
        <v>6.4999999999999997E-3</v>
      </c>
      <c r="D68" s="12">
        <f>C68*$D$83</f>
        <v>119.93298472779847</v>
      </c>
    </row>
    <row r="69" spans="1:4" x14ac:dyDescent="0.2">
      <c r="A69" s="19" t="s">
        <v>25</v>
      </c>
      <c r="B69" s="54" t="s">
        <v>26</v>
      </c>
      <c r="C69" s="37">
        <f>COMPOSICAO!D48</f>
        <v>0.03</v>
      </c>
      <c r="D69" s="12">
        <f t="shared" ref="D69:D71" si="2">C69*$D$83</f>
        <v>553.5368525898391</v>
      </c>
    </row>
    <row r="70" spans="1:4" x14ac:dyDescent="0.2">
      <c r="A70" s="4" t="s">
        <v>27</v>
      </c>
      <c r="B70" s="5" t="s">
        <v>28</v>
      </c>
      <c r="C70" s="37">
        <f>COMPOSICAO!D49</f>
        <v>0.02</v>
      </c>
      <c r="D70" s="12">
        <f t="shared" si="2"/>
        <v>369.0245683932261</v>
      </c>
    </row>
    <row r="71" spans="1:4" x14ac:dyDescent="0.2">
      <c r="A71" s="4" t="s">
        <v>29</v>
      </c>
      <c r="B71" s="131" t="s">
        <v>118</v>
      </c>
      <c r="C71" s="37">
        <f>COMPOSICAO!D50</f>
        <v>2.7E-2</v>
      </c>
      <c r="D71" s="12">
        <f t="shared" si="2"/>
        <v>498.18316733085521</v>
      </c>
    </row>
    <row r="72" spans="1:4" x14ac:dyDescent="0.2">
      <c r="A72" s="198" t="s">
        <v>50</v>
      </c>
      <c r="B72" s="199"/>
      <c r="C72" s="55">
        <f>SUM(C65:C67)</f>
        <v>0.23350000000000001</v>
      </c>
      <c r="D72" s="12">
        <f>SUM(D65:D67)</f>
        <v>3810.0588554885021</v>
      </c>
    </row>
    <row r="73" spans="1:4" x14ac:dyDescent="0.2">
      <c r="A73" s="13"/>
      <c r="B73" s="14"/>
      <c r="C73" s="15"/>
      <c r="D73" s="16"/>
    </row>
    <row r="74" spans="1:4" x14ac:dyDescent="0.2">
      <c r="A74" s="200" t="s">
        <v>51</v>
      </c>
      <c r="B74" s="201"/>
      <c r="C74" s="201"/>
      <c r="D74" s="202"/>
    </row>
    <row r="75" spans="1:4" x14ac:dyDescent="0.2">
      <c r="A75" s="26" t="s">
        <v>52</v>
      </c>
      <c r="B75" s="56"/>
      <c r="C75" s="57"/>
      <c r="D75" s="17" t="s">
        <v>1</v>
      </c>
    </row>
    <row r="76" spans="1:4" x14ac:dyDescent="0.2">
      <c r="A76" s="4">
        <v>1</v>
      </c>
      <c r="B76" s="46" t="s">
        <v>73</v>
      </c>
      <c r="C76" s="58"/>
      <c r="D76" s="8">
        <f>D7</f>
        <v>9008.2252800000006</v>
      </c>
    </row>
    <row r="77" spans="1:4" x14ac:dyDescent="0.2">
      <c r="A77" s="4">
        <v>2</v>
      </c>
      <c r="B77" s="46" t="s">
        <v>74</v>
      </c>
      <c r="C77" s="58"/>
      <c r="D77" s="8">
        <f>D43</f>
        <v>5125.7411643519999</v>
      </c>
    </row>
    <row r="78" spans="1:4" x14ac:dyDescent="0.2">
      <c r="A78" s="4">
        <v>3</v>
      </c>
      <c r="B78" s="46" t="s">
        <v>75</v>
      </c>
      <c r="C78" s="58"/>
      <c r="D78" s="8">
        <f>D53</f>
        <v>507.20311982079994</v>
      </c>
    </row>
    <row r="79" spans="1:4" x14ac:dyDescent="0.2">
      <c r="A79" s="4">
        <v>4</v>
      </c>
      <c r="B79" s="46" t="s">
        <v>76</v>
      </c>
      <c r="C79" s="58"/>
      <c r="D79" s="8">
        <v>0</v>
      </c>
    </row>
    <row r="80" spans="1:4" x14ac:dyDescent="0.2">
      <c r="A80" s="4">
        <v>5</v>
      </c>
      <c r="B80" s="46" t="s">
        <v>77</v>
      </c>
      <c r="C80" s="58"/>
      <c r="D80" s="8">
        <v>0</v>
      </c>
    </row>
    <row r="81" spans="1:4" x14ac:dyDescent="0.2">
      <c r="A81" s="59" t="s">
        <v>53</v>
      </c>
      <c r="B81" s="10"/>
      <c r="C81" s="11"/>
      <c r="D81" s="12">
        <f>SUM(D76:D80)</f>
        <v>14641.169564172802</v>
      </c>
    </row>
    <row r="82" spans="1:4" x14ac:dyDescent="0.2">
      <c r="A82" s="4">
        <v>6</v>
      </c>
      <c r="B82" s="46" t="s">
        <v>78</v>
      </c>
      <c r="C82" s="58"/>
      <c r="D82" s="8">
        <f>D72</f>
        <v>3810.0588554885021</v>
      </c>
    </row>
    <row r="83" spans="1:4" x14ac:dyDescent="0.2">
      <c r="A83" s="198" t="s">
        <v>54</v>
      </c>
      <c r="B83" s="203"/>
      <c r="C83" s="199"/>
      <c r="D83" s="60">
        <f>SUM(D81:D82)</f>
        <v>18451.228419661304</v>
      </c>
    </row>
    <row r="84" spans="1:4" x14ac:dyDescent="0.2">
      <c r="C84" s="133" t="s">
        <v>122</v>
      </c>
      <c r="D84" s="134">
        <f>ROUNDUP(D83/D76,2)</f>
        <v>2.0499999999999998</v>
      </c>
    </row>
    <row r="85" spans="1:4" x14ac:dyDescent="0.2"/>
    <row r="86" spans="1:4" hidden="1" x14ac:dyDescent="0.2">
      <c r="D86" s="136"/>
    </row>
  </sheetData>
  <mergeCells count="22">
    <mergeCell ref="A33:A35"/>
    <mergeCell ref="A1:D1"/>
    <mergeCell ref="A3:D3"/>
    <mergeCell ref="A4:D4"/>
    <mergeCell ref="A9:D9"/>
    <mergeCell ref="A10:D10"/>
    <mergeCell ref="A14:B14"/>
    <mergeCell ref="A16:D16"/>
    <mergeCell ref="A26:B26"/>
    <mergeCell ref="A28:D28"/>
    <mergeCell ref="B29:C29"/>
    <mergeCell ref="A30:A32"/>
    <mergeCell ref="A63:D63"/>
    <mergeCell ref="A72:B72"/>
    <mergeCell ref="A74:D74"/>
    <mergeCell ref="A83:C83"/>
    <mergeCell ref="A43:B43"/>
    <mergeCell ref="A45:D45"/>
    <mergeCell ref="A53:B53"/>
    <mergeCell ref="A55:D55"/>
    <mergeCell ref="A57:B57"/>
    <mergeCell ref="A59:D59"/>
  </mergeCells>
  <conditionalFormatting sqref="B69">
    <cfRule type="expression" dxfId="7" priority="1">
      <formula>$D$81=0</formula>
    </cfRule>
  </conditionalFormatting>
  <pageMargins left="0.511811024" right="0.511811024" top="0.78740157499999996" bottom="0.78740157499999996" header="0.31496062000000002" footer="0.3149606200000000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317287-1310-4D2B-8CA8-C0A2CC7BCE1D}">
  <sheetPr codeName="Planilha45"/>
  <dimension ref="A1:D86"/>
  <sheetViews>
    <sheetView zoomScaleNormal="100" workbookViewId="0">
      <selection activeCell="C71" sqref="C71"/>
    </sheetView>
  </sheetViews>
  <sheetFormatPr defaultColWidth="0" defaultRowHeight="12" zeroHeight="1" x14ac:dyDescent="0.2"/>
  <cols>
    <col min="1" max="1" width="5.85546875" style="132" customWidth="1"/>
    <col min="2" max="2" width="83.28515625" style="132" customWidth="1"/>
    <col min="3" max="3" width="12.42578125" style="132" customWidth="1"/>
    <col min="4" max="4" width="15.42578125" style="132" customWidth="1"/>
    <col min="5" max="5" width="9.140625" style="132" hidden="1" customWidth="1"/>
    <col min="6" max="16384" width="9.140625" style="132" hidden="1"/>
  </cols>
  <sheetData>
    <row r="1" spans="1:4" ht="12.75" thickBot="1" x14ac:dyDescent="0.25">
      <c r="A1" s="192" t="str">
        <f>PERFIS!C31</f>
        <v>Analista de sistemas de automação - Sênior</v>
      </c>
      <c r="B1" s="193"/>
      <c r="C1" s="193"/>
      <c r="D1" s="194"/>
    </row>
    <row r="2" spans="1:4" x14ac:dyDescent="0.2">
      <c r="A2" s="135"/>
      <c r="B2" s="135"/>
      <c r="C2" s="135"/>
      <c r="D2" s="135"/>
    </row>
    <row r="3" spans="1:4" x14ac:dyDescent="0.2">
      <c r="A3" s="217" t="s">
        <v>33</v>
      </c>
      <c r="B3" s="218"/>
      <c r="C3" s="218"/>
      <c r="D3" s="219"/>
    </row>
    <row r="4" spans="1:4" x14ac:dyDescent="0.2">
      <c r="A4" s="204" t="s">
        <v>34</v>
      </c>
      <c r="B4" s="205"/>
      <c r="C4" s="205"/>
      <c r="D4" s="206"/>
    </row>
    <row r="5" spans="1:4" x14ac:dyDescent="0.2">
      <c r="A5" s="1">
        <v>1</v>
      </c>
      <c r="B5" s="2" t="s">
        <v>55</v>
      </c>
      <c r="C5" s="3"/>
      <c r="D5" s="1" t="s">
        <v>1</v>
      </c>
    </row>
    <row r="6" spans="1:4" x14ac:dyDescent="0.2">
      <c r="A6" s="4" t="s">
        <v>2</v>
      </c>
      <c r="B6" s="5" t="s">
        <v>56</v>
      </c>
      <c r="C6" s="6">
        <v>1</v>
      </c>
      <c r="D6" s="7">
        <f>_xlfn.XLOOKUP(A1,PERFIS!C3:C37,PERFIS!D3:D37)</f>
        <v>12777.777777777777</v>
      </c>
    </row>
    <row r="7" spans="1:4" x14ac:dyDescent="0.2">
      <c r="A7" s="9" t="s">
        <v>35</v>
      </c>
      <c r="B7" s="10"/>
      <c r="C7" s="11"/>
      <c r="D7" s="12">
        <f>SUM(D6)</f>
        <v>12777.777777777777</v>
      </c>
    </row>
    <row r="8" spans="1:4" x14ac:dyDescent="0.2">
      <c r="A8" s="13"/>
      <c r="B8" s="14"/>
      <c r="C8" s="15"/>
      <c r="D8" s="16"/>
    </row>
    <row r="9" spans="1:4" x14ac:dyDescent="0.2">
      <c r="A9" s="204" t="s">
        <v>36</v>
      </c>
      <c r="B9" s="205"/>
      <c r="C9" s="205"/>
      <c r="D9" s="206"/>
    </row>
    <row r="10" spans="1:4" x14ac:dyDescent="0.2">
      <c r="A10" s="220" t="s">
        <v>125</v>
      </c>
      <c r="B10" s="221"/>
      <c r="C10" s="221"/>
      <c r="D10" s="222"/>
    </row>
    <row r="11" spans="1:4" x14ac:dyDescent="0.2">
      <c r="A11" s="17" t="s">
        <v>9</v>
      </c>
      <c r="B11" s="2" t="s">
        <v>55</v>
      </c>
      <c r="C11" s="18" t="s">
        <v>0</v>
      </c>
      <c r="D11" s="17" t="s">
        <v>1</v>
      </c>
    </row>
    <row r="12" spans="1:4" x14ac:dyDescent="0.2">
      <c r="A12" s="19" t="s">
        <v>2</v>
      </c>
      <c r="B12" s="20" t="s">
        <v>57</v>
      </c>
      <c r="C12" s="21">
        <f>COMPOSICAO!D3</f>
        <v>8.3333333333333329E-2</v>
      </c>
      <c r="D12" s="22">
        <f>C12*$D$7</f>
        <v>1064.8148148148148</v>
      </c>
    </row>
    <row r="13" spans="1:4" x14ac:dyDescent="0.2">
      <c r="A13" s="19" t="s">
        <v>3</v>
      </c>
      <c r="B13" s="20" t="s">
        <v>120</v>
      </c>
      <c r="C13" s="21">
        <f>COMPOSICAO!D4</f>
        <v>7.7777777777777779E-2</v>
      </c>
      <c r="D13" s="22">
        <f>C13*$D$7</f>
        <v>993.82716049382714</v>
      </c>
    </row>
    <row r="14" spans="1:4" x14ac:dyDescent="0.2">
      <c r="A14" s="198" t="s">
        <v>126</v>
      </c>
      <c r="B14" s="199"/>
      <c r="C14" s="23">
        <f>SUM(C12:C13)</f>
        <v>0.16111111111111109</v>
      </c>
      <c r="D14" s="12">
        <f>SUM(D12:D13)</f>
        <v>2058.641975308642</v>
      </c>
    </row>
    <row r="15" spans="1:4" x14ac:dyDescent="0.2">
      <c r="A15" s="13"/>
      <c r="B15" s="14"/>
      <c r="C15" s="24"/>
      <c r="D15" s="16"/>
    </row>
    <row r="16" spans="1:4" x14ac:dyDescent="0.2">
      <c r="A16" s="211" t="s">
        <v>38</v>
      </c>
      <c r="B16" s="212"/>
      <c r="C16" s="212"/>
      <c r="D16" s="213"/>
    </row>
    <row r="17" spans="1:4" x14ac:dyDescent="0.2">
      <c r="A17" s="17" t="s">
        <v>10</v>
      </c>
      <c r="B17" s="2" t="s">
        <v>55</v>
      </c>
      <c r="C17" s="25" t="s">
        <v>0</v>
      </c>
      <c r="D17" s="17" t="s">
        <v>1</v>
      </c>
    </row>
    <row r="18" spans="1:4" x14ac:dyDescent="0.2">
      <c r="A18" s="19" t="s">
        <v>2</v>
      </c>
      <c r="B18" s="61" t="s">
        <v>58</v>
      </c>
      <c r="C18" s="21">
        <f>COMPOSICAO!D9</f>
        <v>0.1</v>
      </c>
      <c r="D18" s="22">
        <f>C18*($D$7+$D$13)</f>
        <v>1377.1604938271605</v>
      </c>
    </row>
    <row r="19" spans="1:4" x14ac:dyDescent="0.2">
      <c r="A19" s="19" t="s">
        <v>3</v>
      </c>
      <c r="B19" s="62" t="s">
        <v>11</v>
      </c>
      <c r="C19" s="21">
        <f>COMPOSICAO!D10</f>
        <v>2.5000000000000001E-2</v>
      </c>
      <c r="D19" s="22">
        <f t="shared" ref="D19:D24" si="0">C19*($D$7+$D$14)</f>
        <v>370.91049382716051</v>
      </c>
    </row>
    <row r="20" spans="1:4" x14ac:dyDescent="0.2">
      <c r="A20" s="19" t="s">
        <v>4</v>
      </c>
      <c r="B20" s="62" t="s">
        <v>12</v>
      </c>
      <c r="C20" s="21">
        <f>COMPOSICAO!D11</f>
        <v>0.03</v>
      </c>
      <c r="D20" s="22">
        <f t="shared" si="0"/>
        <v>445.09259259259255</v>
      </c>
    </row>
    <row r="21" spans="1:4" x14ac:dyDescent="0.2">
      <c r="A21" s="19" t="s">
        <v>5</v>
      </c>
      <c r="B21" s="62" t="s">
        <v>13</v>
      </c>
      <c r="C21" s="21">
        <f>COMPOSICAO!D12</f>
        <v>1.4999999999999999E-2</v>
      </c>
      <c r="D21" s="22">
        <f t="shared" si="0"/>
        <v>222.54629629629628</v>
      </c>
    </row>
    <row r="22" spans="1:4" x14ac:dyDescent="0.2">
      <c r="A22" s="19" t="s">
        <v>6</v>
      </c>
      <c r="B22" s="62" t="s">
        <v>14</v>
      </c>
      <c r="C22" s="21">
        <f>COMPOSICAO!D13</f>
        <v>0.01</v>
      </c>
      <c r="D22" s="22">
        <f t="shared" si="0"/>
        <v>148.36419753086417</v>
      </c>
    </row>
    <row r="23" spans="1:4" x14ac:dyDescent="0.2">
      <c r="A23" s="19" t="s">
        <v>7</v>
      </c>
      <c r="B23" s="20" t="s">
        <v>15</v>
      </c>
      <c r="C23" s="21">
        <f>COMPOSICAO!D14</f>
        <v>6.0000000000000001E-3</v>
      </c>
      <c r="D23" s="22">
        <f t="shared" si="0"/>
        <v>89.018518518518519</v>
      </c>
    </row>
    <row r="24" spans="1:4" x14ac:dyDescent="0.2">
      <c r="A24" s="19" t="s">
        <v>8</v>
      </c>
      <c r="B24" s="62" t="s">
        <v>16</v>
      </c>
      <c r="C24" s="21">
        <f>COMPOSICAO!D15</f>
        <v>2E-3</v>
      </c>
      <c r="D24" s="22">
        <f t="shared" si="0"/>
        <v>29.672839506172838</v>
      </c>
    </row>
    <row r="25" spans="1:4" x14ac:dyDescent="0.2">
      <c r="A25" s="19" t="s">
        <v>17</v>
      </c>
      <c r="B25" s="61" t="s">
        <v>18</v>
      </c>
      <c r="C25" s="21">
        <f>COMPOSICAO!D16</f>
        <v>0.08</v>
      </c>
      <c r="D25" s="22">
        <f>C25*($D$7+$D$14)</f>
        <v>1186.9135802469134</v>
      </c>
    </row>
    <row r="26" spans="1:4" x14ac:dyDescent="0.2">
      <c r="A26" s="209" t="s">
        <v>39</v>
      </c>
      <c r="B26" s="210"/>
      <c r="C26" s="27">
        <f>SUM(C18:C25)</f>
        <v>0.26800000000000002</v>
      </c>
      <c r="D26" s="28">
        <f>SUM(D18:D25)</f>
        <v>3869.6790123456785</v>
      </c>
    </row>
    <row r="27" spans="1:4" x14ac:dyDescent="0.2">
      <c r="A27" s="13"/>
      <c r="B27" s="14"/>
      <c r="C27" s="29"/>
      <c r="D27" s="16"/>
    </row>
    <row r="28" spans="1:4" x14ac:dyDescent="0.2">
      <c r="A28" s="211" t="s">
        <v>40</v>
      </c>
      <c r="B28" s="212"/>
      <c r="C28" s="212"/>
      <c r="D28" s="213"/>
    </row>
    <row r="29" spans="1:4" x14ac:dyDescent="0.2">
      <c r="A29" s="17" t="s">
        <v>19</v>
      </c>
      <c r="B29" s="211" t="s">
        <v>55</v>
      </c>
      <c r="C29" s="213"/>
      <c r="D29" s="17" t="s">
        <v>1</v>
      </c>
    </row>
    <row r="30" spans="1:4" x14ac:dyDescent="0.2">
      <c r="A30" s="195" t="s">
        <v>2</v>
      </c>
      <c r="B30" s="30" t="s">
        <v>59</v>
      </c>
      <c r="C30" s="31"/>
      <c r="D30" s="7">
        <f>COMPOSICAO!D20*2*22</f>
        <v>242</v>
      </c>
    </row>
    <row r="31" spans="1:4" x14ac:dyDescent="0.2">
      <c r="A31" s="196"/>
      <c r="B31" s="30" t="s">
        <v>20</v>
      </c>
      <c r="C31" s="31"/>
      <c r="D31" s="7">
        <f>D6*COMPOSICAO!D21</f>
        <v>766.66666666666663</v>
      </c>
    </row>
    <row r="32" spans="1:4" x14ac:dyDescent="0.2">
      <c r="A32" s="197"/>
      <c r="B32" s="106" t="s">
        <v>21</v>
      </c>
      <c r="C32" s="107"/>
      <c r="D32" s="39">
        <f>IF(D30-D31&gt;0,D30-D31,0)</f>
        <v>0</v>
      </c>
    </row>
    <row r="33" spans="1:4" x14ac:dyDescent="0.2">
      <c r="A33" s="195" t="s">
        <v>3</v>
      </c>
      <c r="B33" s="30" t="s">
        <v>60</v>
      </c>
      <c r="D33" s="7">
        <f>COMPOSICAO!D23*22</f>
        <v>858</v>
      </c>
    </row>
    <row r="34" spans="1:4" x14ac:dyDescent="0.2">
      <c r="A34" s="196"/>
      <c r="B34" s="30" t="s">
        <v>116</v>
      </c>
      <c r="C34" s="129" cm="1">
        <f t="array" ref="C34">_xlfn.IFS(D6&lt;2407,COMPOSICAO!D25,D6&lt;4073.39,COMPOSICAO!D26,D6&lt;5924.92,COMPOSICAO!D27,D6&lt;7406.17,COMPOSICAO!D28,D6&lt;9072.58,COMPOSICAO!D29,D6&gt;9072.59,COMPOSICAO!D30)</f>
        <v>0.15</v>
      </c>
      <c r="D34" s="7">
        <f>D33*C34</f>
        <v>128.69999999999999</v>
      </c>
    </row>
    <row r="35" spans="1:4" x14ac:dyDescent="0.2">
      <c r="A35" s="197"/>
      <c r="B35" s="106" t="s">
        <v>117</v>
      </c>
      <c r="C35" s="108"/>
      <c r="D35" s="39">
        <f>D33-D34</f>
        <v>729.3</v>
      </c>
    </row>
    <row r="36" spans="1:4" x14ac:dyDescent="0.2">
      <c r="A36" s="4" t="s">
        <v>4</v>
      </c>
      <c r="B36" s="30" t="s">
        <v>102</v>
      </c>
      <c r="C36" s="31"/>
      <c r="D36" s="165">
        <f>COMPOSICAO!D31</f>
        <v>184.85</v>
      </c>
    </row>
    <row r="37" spans="1:4" x14ac:dyDescent="0.2">
      <c r="A37" s="9" t="s">
        <v>41</v>
      </c>
      <c r="B37" s="10"/>
      <c r="C37" s="11"/>
      <c r="D37" s="12">
        <f>SUM(D32,D35,D36)</f>
        <v>914.15</v>
      </c>
    </row>
    <row r="38" spans="1:4" x14ac:dyDescent="0.2">
      <c r="A38" s="13"/>
      <c r="B38" s="14"/>
      <c r="C38" s="15"/>
      <c r="D38" s="16"/>
    </row>
    <row r="39" spans="1:4" x14ac:dyDescent="0.2">
      <c r="A39" s="17">
        <v>2</v>
      </c>
      <c r="B39" s="32" t="s">
        <v>61</v>
      </c>
      <c r="C39" s="33"/>
      <c r="D39" s="17" t="s">
        <v>1</v>
      </c>
    </row>
    <row r="40" spans="1:4" x14ac:dyDescent="0.2">
      <c r="A40" s="4" t="s">
        <v>9</v>
      </c>
      <c r="B40" s="30" t="s">
        <v>62</v>
      </c>
      <c r="C40" s="34"/>
      <c r="D40" s="8">
        <f>D14</f>
        <v>2058.641975308642</v>
      </c>
    </row>
    <row r="41" spans="1:4" x14ac:dyDescent="0.2">
      <c r="A41" s="4" t="s">
        <v>10</v>
      </c>
      <c r="B41" s="30" t="s">
        <v>63</v>
      </c>
      <c r="C41" s="34"/>
      <c r="D41" s="8">
        <f>D26</f>
        <v>3869.6790123456785</v>
      </c>
    </row>
    <row r="42" spans="1:4" x14ac:dyDescent="0.2">
      <c r="A42" s="4" t="s">
        <v>19</v>
      </c>
      <c r="B42" s="30" t="s">
        <v>64</v>
      </c>
      <c r="C42" s="34"/>
      <c r="D42" s="8">
        <f>D37</f>
        <v>914.15</v>
      </c>
    </row>
    <row r="43" spans="1:4" x14ac:dyDescent="0.2">
      <c r="A43" s="198" t="s">
        <v>42</v>
      </c>
      <c r="B43" s="203"/>
      <c r="C43" s="35"/>
      <c r="D43" s="12">
        <f>SUM(D40:D42)</f>
        <v>6842.4709876543202</v>
      </c>
    </row>
    <row r="44" spans="1:4" x14ac:dyDescent="0.2">
      <c r="A44" s="13"/>
      <c r="B44" s="14"/>
      <c r="C44" s="15"/>
      <c r="D44" s="16"/>
    </row>
    <row r="45" spans="1:4" x14ac:dyDescent="0.2">
      <c r="A45" s="204" t="s">
        <v>43</v>
      </c>
      <c r="B45" s="205"/>
      <c r="C45" s="205"/>
      <c r="D45" s="206"/>
    </row>
    <row r="46" spans="1:4" x14ac:dyDescent="0.2">
      <c r="A46" s="17">
        <v>3</v>
      </c>
      <c r="B46" s="2" t="s">
        <v>55</v>
      </c>
      <c r="C46" s="36" t="s">
        <v>0</v>
      </c>
      <c r="D46" s="17" t="s">
        <v>1</v>
      </c>
    </row>
    <row r="47" spans="1:4" x14ac:dyDescent="0.2">
      <c r="A47" s="4" t="s">
        <v>2</v>
      </c>
      <c r="B47" s="30" t="s">
        <v>22</v>
      </c>
      <c r="C47" s="37">
        <f>COMPOSICAO!D34</f>
        <v>4.1666666666666666E-3</v>
      </c>
      <c r="D47" s="22">
        <f>C47*$D$7</f>
        <v>53.24074074074074</v>
      </c>
    </row>
    <row r="48" spans="1:4" x14ac:dyDescent="0.2">
      <c r="A48" s="4" t="s">
        <v>3</v>
      </c>
      <c r="B48" s="30" t="s">
        <v>65</v>
      </c>
      <c r="C48" s="37">
        <f>COMPOSICAO!D35</f>
        <v>3.3333333333333332E-4</v>
      </c>
      <c r="D48" s="22">
        <f>C48*$D$7</f>
        <v>4.2592592592592586</v>
      </c>
    </row>
    <row r="49" spans="1:4" x14ac:dyDescent="0.2">
      <c r="A49" s="19" t="s">
        <v>4</v>
      </c>
      <c r="B49" s="20" t="s">
        <v>66</v>
      </c>
      <c r="C49" s="37">
        <f>COMPOSICAO!D36</f>
        <v>3.4399999999999993E-2</v>
      </c>
      <c r="D49" s="22">
        <f t="shared" ref="D49:D52" si="1">C49*$D$7</f>
        <v>439.55555555555543</v>
      </c>
    </row>
    <row r="50" spans="1:4" x14ac:dyDescent="0.2">
      <c r="A50" s="4" t="s">
        <v>5</v>
      </c>
      <c r="B50" s="30" t="s">
        <v>67</v>
      </c>
      <c r="C50" s="37">
        <f>COMPOSICAO!D37</f>
        <v>1.2444444444444444E-2</v>
      </c>
      <c r="D50" s="22">
        <f t="shared" si="1"/>
        <v>159.01234567901233</v>
      </c>
    </row>
    <row r="51" spans="1:4" x14ac:dyDescent="0.2">
      <c r="A51" s="4" t="s">
        <v>6</v>
      </c>
      <c r="B51" s="30" t="s">
        <v>68</v>
      </c>
      <c r="C51" s="37">
        <f>COMPOSICAO!D38</f>
        <v>4.5631999999999999E-3</v>
      </c>
      <c r="D51" s="22">
        <f t="shared" si="1"/>
        <v>58.307555555555552</v>
      </c>
    </row>
    <row r="52" spans="1:4" x14ac:dyDescent="0.2">
      <c r="A52" s="4" t="s">
        <v>7</v>
      </c>
      <c r="B52" s="30" t="s">
        <v>69</v>
      </c>
      <c r="C52" s="37">
        <f>COMPOSICAO!D39</f>
        <v>3.9680000000000005E-4</v>
      </c>
      <c r="D52" s="22">
        <f t="shared" si="1"/>
        <v>5.0702222222222231</v>
      </c>
    </row>
    <row r="53" spans="1:4" x14ac:dyDescent="0.2">
      <c r="A53" s="207" t="s">
        <v>44</v>
      </c>
      <c r="B53" s="208"/>
      <c r="C53" s="38">
        <f>SUM(C47:C52)</f>
        <v>5.6304444444444435E-2</v>
      </c>
      <c r="D53" s="39">
        <f>SUM(D47:D52)</f>
        <v>719.44567901234552</v>
      </c>
    </row>
    <row r="54" spans="1:4" x14ac:dyDescent="0.2">
      <c r="A54" s="13"/>
      <c r="B54" s="14"/>
      <c r="C54" s="40"/>
      <c r="D54" s="16"/>
    </row>
    <row r="55" spans="1:4" x14ac:dyDescent="0.2">
      <c r="A55" s="204" t="s">
        <v>45</v>
      </c>
      <c r="B55" s="205"/>
      <c r="C55" s="205"/>
      <c r="D55" s="206"/>
    </row>
    <row r="56" spans="1:4" x14ac:dyDescent="0.2">
      <c r="A56" s="17">
        <v>4</v>
      </c>
      <c r="B56" s="2" t="s">
        <v>55</v>
      </c>
      <c r="C56" s="36" t="s">
        <v>0</v>
      </c>
      <c r="D56" s="17" t="s">
        <v>1</v>
      </c>
    </row>
    <row r="57" spans="1:4" x14ac:dyDescent="0.2">
      <c r="A57" s="207" t="s">
        <v>46</v>
      </c>
      <c r="B57" s="208"/>
      <c r="C57" s="41">
        <v>0</v>
      </c>
      <c r="D57" s="42">
        <v>0</v>
      </c>
    </row>
    <row r="58" spans="1:4" x14ac:dyDescent="0.2">
      <c r="A58" s="13"/>
      <c r="B58" s="14"/>
      <c r="C58" s="24"/>
      <c r="D58" s="16"/>
    </row>
    <row r="59" spans="1:4" x14ac:dyDescent="0.2">
      <c r="A59" s="204" t="s">
        <v>47</v>
      </c>
      <c r="B59" s="205"/>
      <c r="C59" s="205"/>
      <c r="D59" s="206"/>
    </row>
    <row r="60" spans="1:4" x14ac:dyDescent="0.2">
      <c r="A60" s="17">
        <v>5</v>
      </c>
      <c r="B60" s="43" t="s">
        <v>55</v>
      </c>
      <c r="C60" s="44"/>
      <c r="D60" s="45" t="s">
        <v>1</v>
      </c>
    </row>
    <row r="61" spans="1:4" x14ac:dyDescent="0.2">
      <c r="A61" s="9" t="s">
        <v>48</v>
      </c>
      <c r="B61" s="10"/>
      <c r="C61" s="47"/>
      <c r="D61" s="48">
        <v>0</v>
      </c>
    </row>
    <row r="62" spans="1:4" x14ac:dyDescent="0.2">
      <c r="A62" s="13"/>
      <c r="B62" s="14"/>
      <c r="C62" s="49"/>
      <c r="D62" s="16"/>
    </row>
    <row r="63" spans="1:4" x14ac:dyDescent="0.2">
      <c r="A63" s="204" t="s">
        <v>49</v>
      </c>
      <c r="B63" s="205"/>
      <c r="C63" s="205"/>
      <c r="D63" s="206"/>
    </row>
    <row r="64" spans="1:4" x14ac:dyDescent="0.2">
      <c r="A64" s="17">
        <v>6</v>
      </c>
      <c r="B64" s="2" t="s">
        <v>55</v>
      </c>
      <c r="C64" s="50" t="s">
        <v>0</v>
      </c>
      <c r="D64" s="17" t="s">
        <v>1</v>
      </c>
    </row>
    <row r="65" spans="1:4" x14ac:dyDescent="0.2">
      <c r="A65" s="51" t="s">
        <v>2</v>
      </c>
      <c r="B65" s="52" t="s">
        <v>70</v>
      </c>
      <c r="C65" s="53">
        <f>COMPOSICAO!D44</f>
        <v>0.05</v>
      </c>
      <c r="D65" s="12">
        <f>C65*$D$81</f>
        <v>1016.9847222222221</v>
      </c>
    </row>
    <row r="66" spans="1:4" x14ac:dyDescent="0.2">
      <c r="A66" s="51" t="s">
        <v>3</v>
      </c>
      <c r="B66" s="52" t="s">
        <v>71</v>
      </c>
      <c r="C66" s="53">
        <f>COMPOSICAO!D45</f>
        <v>0.1</v>
      </c>
      <c r="D66" s="12">
        <f>C66*($D$81+$D$65)</f>
        <v>2135.6679166666668</v>
      </c>
    </row>
    <row r="67" spans="1:4" x14ac:dyDescent="0.2">
      <c r="A67" s="51" t="s">
        <v>4</v>
      </c>
      <c r="B67" s="52" t="s">
        <v>72</v>
      </c>
      <c r="C67" s="53">
        <f>COMPOSICAO!D46</f>
        <v>8.3499999999999991E-2</v>
      </c>
      <c r="D67" s="12">
        <f>((D65+D66+D81)/(1-C67))-(D65+D66+D81)</f>
        <v>2140.3284031187504</v>
      </c>
    </row>
    <row r="68" spans="1:4" x14ac:dyDescent="0.2">
      <c r="A68" s="19" t="s">
        <v>23</v>
      </c>
      <c r="B68" s="54" t="s">
        <v>24</v>
      </c>
      <c r="C68" s="37">
        <f>COMPOSICAO!D47</f>
        <v>6.4999999999999997E-3</v>
      </c>
      <c r="D68" s="12">
        <f>C68*$D$83</f>
        <v>166.61239066193852</v>
      </c>
    </row>
    <row r="69" spans="1:4" x14ac:dyDescent="0.2">
      <c r="A69" s="19" t="s">
        <v>25</v>
      </c>
      <c r="B69" s="54" t="s">
        <v>26</v>
      </c>
      <c r="C69" s="37">
        <f>COMPOSICAO!D48</f>
        <v>0.03</v>
      </c>
      <c r="D69" s="12">
        <f t="shared" ref="D69:D71" si="2">C69*$D$83</f>
        <v>768.98026459356242</v>
      </c>
    </row>
    <row r="70" spans="1:4" x14ac:dyDescent="0.2">
      <c r="A70" s="4" t="s">
        <v>27</v>
      </c>
      <c r="B70" s="5" t="s">
        <v>28</v>
      </c>
      <c r="C70" s="37">
        <f>COMPOSICAO!D49</f>
        <v>0.02</v>
      </c>
      <c r="D70" s="12">
        <f t="shared" si="2"/>
        <v>512.65350972904162</v>
      </c>
    </row>
    <row r="71" spans="1:4" x14ac:dyDescent="0.2">
      <c r="A71" s="4" t="s">
        <v>29</v>
      </c>
      <c r="B71" s="131" t="s">
        <v>118</v>
      </c>
      <c r="C71" s="37">
        <f>COMPOSICAO!D50</f>
        <v>2.7E-2</v>
      </c>
      <c r="D71" s="12">
        <f t="shared" si="2"/>
        <v>692.08223813420614</v>
      </c>
    </row>
    <row r="72" spans="1:4" x14ac:dyDescent="0.2">
      <c r="A72" s="198" t="s">
        <v>50</v>
      </c>
      <c r="B72" s="199"/>
      <c r="C72" s="55">
        <f>SUM(C65:C67)</f>
        <v>0.23350000000000001</v>
      </c>
      <c r="D72" s="12">
        <f>SUM(D65:D67)</f>
        <v>5292.9810420076392</v>
      </c>
    </row>
    <row r="73" spans="1:4" x14ac:dyDescent="0.2">
      <c r="A73" s="13"/>
      <c r="B73" s="14"/>
      <c r="C73" s="15"/>
      <c r="D73" s="16"/>
    </row>
    <row r="74" spans="1:4" x14ac:dyDescent="0.2">
      <c r="A74" s="200" t="s">
        <v>51</v>
      </c>
      <c r="B74" s="201"/>
      <c r="C74" s="201"/>
      <c r="D74" s="202"/>
    </row>
    <row r="75" spans="1:4" x14ac:dyDescent="0.2">
      <c r="A75" s="26" t="s">
        <v>52</v>
      </c>
      <c r="B75" s="56"/>
      <c r="C75" s="57"/>
      <c r="D75" s="17" t="s">
        <v>1</v>
      </c>
    </row>
    <row r="76" spans="1:4" x14ac:dyDescent="0.2">
      <c r="A76" s="4">
        <v>1</v>
      </c>
      <c r="B76" s="46" t="s">
        <v>73</v>
      </c>
      <c r="C76" s="58"/>
      <c r="D76" s="8">
        <f>D7</f>
        <v>12777.777777777777</v>
      </c>
    </row>
    <row r="77" spans="1:4" x14ac:dyDescent="0.2">
      <c r="A77" s="4">
        <v>2</v>
      </c>
      <c r="B77" s="46" t="s">
        <v>74</v>
      </c>
      <c r="C77" s="58"/>
      <c r="D77" s="8">
        <f>D43</f>
        <v>6842.4709876543202</v>
      </c>
    </row>
    <row r="78" spans="1:4" x14ac:dyDescent="0.2">
      <c r="A78" s="4">
        <v>3</v>
      </c>
      <c r="B78" s="46" t="s">
        <v>75</v>
      </c>
      <c r="C78" s="58"/>
      <c r="D78" s="8">
        <f>D53</f>
        <v>719.44567901234552</v>
      </c>
    </row>
    <row r="79" spans="1:4" x14ac:dyDescent="0.2">
      <c r="A79" s="4">
        <v>4</v>
      </c>
      <c r="B79" s="46" t="s">
        <v>76</v>
      </c>
      <c r="C79" s="58"/>
      <c r="D79" s="8">
        <v>0</v>
      </c>
    </row>
    <row r="80" spans="1:4" x14ac:dyDescent="0.2">
      <c r="A80" s="4">
        <v>5</v>
      </c>
      <c r="B80" s="46" t="s">
        <v>77</v>
      </c>
      <c r="C80" s="58"/>
      <c r="D80" s="8">
        <v>0</v>
      </c>
    </row>
    <row r="81" spans="1:4" x14ac:dyDescent="0.2">
      <c r="A81" s="59" t="s">
        <v>53</v>
      </c>
      <c r="B81" s="10"/>
      <c r="C81" s="11"/>
      <c r="D81" s="12">
        <f>SUM(D76:D80)</f>
        <v>20339.694444444442</v>
      </c>
    </row>
    <row r="82" spans="1:4" x14ac:dyDescent="0.2">
      <c r="A82" s="4">
        <v>6</v>
      </c>
      <c r="B82" s="46" t="s">
        <v>78</v>
      </c>
      <c r="C82" s="58"/>
      <c r="D82" s="8">
        <f>D72</f>
        <v>5292.9810420076392</v>
      </c>
    </row>
    <row r="83" spans="1:4" x14ac:dyDescent="0.2">
      <c r="A83" s="198" t="s">
        <v>54</v>
      </c>
      <c r="B83" s="203"/>
      <c r="C83" s="199"/>
      <c r="D83" s="60">
        <f>SUM(D81:D82)</f>
        <v>25632.675486452081</v>
      </c>
    </row>
    <row r="84" spans="1:4" x14ac:dyDescent="0.2">
      <c r="C84" s="133" t="s">
        <v>122</v>
      </c>
      <c r="D84" s="134">
        <f>ROUNDUP(D83/D76,2)</f>
        <v>2.0099999999999998</v>
      </c>
    </row>
    <row r="85" spans="1:4" x14ac:dyDescent="0.2"/>
    <row r="86" spans="1:4" hidden="1" x14ac:dyDescent="0.2">
      <c r="D86" s="136"/>
    </row>
  </sheetData>
  <mergeCells count="22">
    <mergeCell ref="A33:A35"/>
    <mergeCell ref="A1:D1"/>
    <mergeCell ref="A3:D3"/>
    <mergeCell ref="A4:D4"/>
    <mergeCell ref="A9:D9"/>
    <mergeCell ref="A10:D10"/>
    <mergeCell ref="A14:B14"/>
    <mergeCell ref="A16:D16"/>
    <mergeCell ref="A26:B26"/>
    <mergeCell ref="A28:D28"/>
    <mergeCell ref="B29:C29"/>
    <mergeCell ref="A30:A32"/>
    <mergeCell ref="A63:D63"/>
    <mergeCell ref="A72:B72"/>
    <mergeCell ref="A74:D74"/>
    <mergeCell ref="A83:C83"/>
    <mergeCell ref="A43:B43"/>
    <mergeCell ref="A45:D45"/>
    <mergeCell ref="A53:B53"/>
    <mergeCell ref="A55:D55"/>
    <mergeCell ref="A57:B57"/>
    <mergeCell ref="A59:D59"/>
  </mergeCells>
  <conditionalFormatting sqref="B69">
    <cfRule type="expression" dxfId="6" priority="1">
      <formula>$D$81=0</formula>
    </cfRule>
  </conditionalFormatting>
  <pageMargins left="0.511811024" right="0.511811024" top="0.78740157499999996" bottom="0.78740157499999996" header="0.31496062000000002" footer="0.3149606200000000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B4792E-57D5-4F4F-A385-629A88195111}">
  <sheetPr codeName="Planilha46"/>
  <dimension ref="A1:D86"/>
  <sheetViews>
    <sheetView zoomScaleNormal="100" workbookViewId="0">
      <selection activeCell="C71" sqref="C71"/>
    </sheetView>
  </sheetViews>
  <sheetFormatPr defaultColWidth="0" defaultRowHeight="12" zeroHeight="1" x14ac:dyDescent="0.2"/>
  <cols>
    <col min="1" max="1" width="5.85546875" style="132" customWidth="1"/>
    <col min="2" max="2" width="83.28515625" style="132" customWidth="1"/>
    <col min="3" max="3" width="12.42578125" style="132" customWidth="1"/>
    <col min="4" max="4" width="15.42578125" style="132" customWidth="1"/>
    <col min="5" max="5" width="9.140625" style="132" hidden="1" customWidth="1"/>
    <col min="6" max="16384" width="9.140625" style="132" hidden="1"/>
  </cols>
  <sheetData>
    <row r="1" spans="1:4" ht="12.75" thickBot="1" x14ac:dyDescent="0.25">
      <c r="A1" s="192" t="str">
        <f>PERFIS!C32</f>
        <v>Administrador em segurança da informação - Júnior</v>
      </c>
      <c r="B1" s="193"/>
      <c r="C1" s="193"/>
      <c r="D1" s="194"/>
    </row>
    <row r="2" spans="1:4" x14ac:dyDescent="0.2">
      <c r="A2" s="135"/>
      <c r="B2" s="135"/>
      <c r="C2" s="135"/>
      <c r="D2" s="135"/>
    </row>
    <row r="3" spans="1:4" x14ac:dyDescent="0.2">
      <c r="A3" s="217" t="s">
        <v>33</v>
      </c>
      <c r="B3" s="218"/>
      <c r="C3" s="218"/>
      <c r="D3" s="219"/>
    </row>
    <row r="4" spans="1:4" x14ac:dyDescent="0.2">
      <c r="A4" s="204" t="s">
        <v>34</v>
      </c>
      <c r="B4" s="205"/>
      <c r="C4" s="205"/>
      <c r="D4" s="206"/>
    </row>
    <row r="5" spans="1:4" x14ac:dyDescent="0.2">
      <c r="A5" s="1">
        <v>1</v>
      </c>
      <c r="B5" s="2" t="s">
        <v>55</v>
      </c>
      <c r="C5" s="3"/>
      <c r="D5" s="1" t="s">
        <v>1</v>
      </c>
    </row>
    <row r="6" spans="1:4" x14ac:dyDescent="0.2">
      <c r="A6" s="4" t="s">
        <v>2</v>
      </c>
      <c r="B6" s="5" t="s">
        <v>56</v>
      </c>
      <c r="C6" s="6">
        <v>1</v>
      </c>
      <c r="D6" s="7">
        <f>_xlfn.XLOOKUP(A1,PERFIS!C3:C37,PERFIS!D3:D37)</f>
        <v>7168.003333333334</v>
      </c>
    </row>
    <row r="7" spans="1:4" x14ac:dyDescent="0.2">
      <c r="A7" s="9" t="s">
        <v>35</v>
      </c>
      <c r="B7" s="10"/>
      <c r="C7" s="11"/>
      <c r="D7" s="12">
        <f>SUM(D6)</f>
        <v>7168.003333333334</v>
      </c>
    </row>
    <row r="8" spans="1:4" x14ac:dyDescent="0.2">
      <c r="A8" s="13"/>
      <c r="B8" s="14"/>
      <c r="C8" s="15"/>
      <c r="D8" s="16"/>
    </row>
    <row r="9" spans="1:4" x14ac:dyDescent="0.2">
      <c r="A9" s="204" t="s">
        <v>36</v>
      </c>
      <c r="B9" s="205"/>
      <c r="C9" s="205"/>
      <c r="D9" s="206"/>
    </row>
    <row r="10" spans="1:4" x14ac:dyDescent="0.2">
      <c r="A10" s="220" t="s">
        <v>125</v>
      </c>
      <c r="B10" s="221"/>
      <c r="C10" s="221"/>
      <c r="D10" s="222"/>
    </row>
    <row r="11" spans="1:4" x14ac:dyDescent="0.2">
      <c r="A11" s="17" t="s">
        <v>9</v>
      </c>
      <c r="B11" s="2" t="s">
        <v>55</v>
      </c>
      <c r="C11" s="18" t="s">
        <v>0</v>
      </c>
      <c r="D11" s="17" t="s">
        <v>1</v>
      </c>
    </row>
    <row r="12" spans="1:4" x14ac:dyDescent="0.2">
      <c r="A12" s="19" t="s">
        <v>2</v>
      </c>
      <c r="B12" s="20" t="s">
        <v>57</v>
      </c>
      <c r="C12" s="21">
        <f>COMPOSICAO!D3</f>
        <v>8.3333333333333329E-2</v>
      </c>
      <c r="D12" s="22">
        <f>C12*$D$7</f>
        <v>597.33361111111117</v>
      </c>
    </row>
    <row r="13" spans="1:4" x14ac:dyDescent="0.2">
      <c r="A13" s="19" t="s">
        <v>3</v>
      </c>
      <c r="B13" s="20" t="s">
        <v>120</v>
      </c>
      <c r="C13" s="21">
        <f>COMPOSICAO!D4</f>
        <v>7.7777777777777779E-2</v>
      </c>
      <c r="D13" s="22">
        <f>C13*$D$7</f>
        <v>557.5113703703704</v>
      </c>
    </row>
    <row r="14" spans="1:4" x14ac:dyDescent="0.2">
      <c r="A14" s="198" t="s">
        <v>126</v>
      </c>
      <c r="B14" s="199"/>
      <c r="C14" s="23">
        <f>SUM(C12:C13)</f>
        <v>0.16111111111111109</v>
      </c>
      <c r="D14" s="12">
        <f>SUM(D12:D13)</f>
        <v>1154.8449814814817</v>
      </c>
    </row>
    <row r="15" spans="1:4" x14ac:dyDescent="0.2">
      <c r="A15" s="13"/>
      <c r="B15" s="14"/>
      <c r="C15" s="24"/>
      <c r="D15" s="16"/>
    </row>
    <row r="16" spans="1:4" x14ac:dyDescent="0.2">
      <c r="A16" s="211" t="s">
        <v>38</v>
      </c>
      <c r="B16" s="212"/>
      <c r="C16" s="212"/>
      <c r="D16" s="213"/>
    </row>
    <row r="17" spans="1:4" x14ac:dyDescent="0.2">
      <c r="A17" s="17" t="s">
        <v>10</v>
      </c>
      <c r="B17" s="2" t="s">
        <v>55</v>
      </c>
      <c r="C17" s="25" t="s">
        <v>0</v>
      </c>
      <c r="D17" s="17" t="s">
        <v>1</v>
      </c>
    </row>
    <row r="18" spans="1:4" x14ac:dyDescent="0.2">
      <c r="A18" s="19" t="s">
        <v>2</v>
      </c>
      <c r="B18" s="61" t="s">
        <v>58</v>
      </c>
      <c r="C18" s="21">
        <f>COMPOSICAO!D9</f>
        <v>0.1</v>
      </c>
      <c r="D18" s="22">
        <f>C18*($D$7+$D$13)</f>
        <v>772.55147037037045</v>
      </c>
    </row>
    <row r="19" spans="1:4" x14ac:dyDescent="0.2">
      <c r="A19" s="19" t="s">
        <v>3</v>
      </c>
      <c r="B19" s="62" t="s">
        <v>11</v>
      </c>
      <c r="C19" s="21">
        <f>COMPOSICAO!D10</f>
        <v>2.5000000000000001E-2</v>
      </c>
      <c r="D19" s="22">
        <f t="shared" ref="D19:D24" si="0">C19*($D$7+$D$14)</f>
        <v>208.07120787037039</v>
      </c>
    </row>
    <row r="20" spans="1:4" x14ac:dyDescent="0.2">
      <c r="A20" s="19" t="s">
        <v>4</v>
      </c>
      <c r="B20" s="62" t="s">
        <v>12</v>
      </c>
      <c r="C20" s="21">
        <f>COMPOSICAO!D11</f>
        <v>0.03</v>
      </c>
      <c r="D20" s="22">
        <f t="shared" si="0"/>
        <v>249.68544944444446</v>
      </c>
    </row>
    <row r="21" spans="1:4" x14ac:dyDescent="0.2">
      <c r="A21" s="19" t="s">
        <v>5</v>
      </c>
      <c r="B21" s="62" t="s">
        <v>13</v>
      </c>
      <c r="C21" s="21">
        <f>COMPOSICAO!D12</f>
        <v>1.4999999999999999E-2</v>
      </c>
      <c r="D21" s="22">
        <f t="shared" si="0"/>
        <v>124.84272472222223</v>
      </c>
    </row>
    <row r="22" spans="1:4" x14ac:dyDescent="0.2">
      <c r="A22" s="19" t="s">
        <v>6</v>
      </c>
      <c r="B22" s="62" t="s">
        <v>14</v>
      </c>
      <c r="C22" s="21">
        <f>COMPOSICAO!D13</f>
        <v>0.01</v>
      </c>
      <c r="D22" s="22">
        <f t="shared" si="0"/>
        <v>83.228483148148158</v>
      </c>
    </row>
    <row r="23" spans="1:4" x14ac:dyDescent="0.2">
      <c r="A23" s="19" t="s">
        <v>7</v>
      </c>
      <c r="B23" s="20" t="s">
        <v>15</v>
      </c>
      <c r="C23" s="21">
        <f>COMPOSICAO!D14</f>
        <v>6.0000000000000001E-3</v>
      </c>
      <c r="D23" s="22">
        <f t="shared" si="0"/>
        <v>49.937089888888892</v>
      </c>
    </row>
    <row r="24" spans="1:4" x14ac:dyDescent="0.2">
      <c r="A24" s="19" t="s">
        <v>8</v>
      </c>
      <c r="B24" s="62" t="s">
        <v>16</v>
      </c>
      <c r="C24" s="21">
        <f>COMPOSICAO!D15</f>
        <v>2E-3</v>
      </c>
      <c r="D24" s="22">
        <f t="shared" si="0"/>
        <v>16.645696629629629</v>
      </c>
    </row>
    <row r="25" spans="1:4" x14ac:dyDescent="0.2">
      <c r="A25" s="19" t="s">
        <v>17</v>
      </c>
      <c r="B25" s="61" t="s">
        <v>18</v>
      </c>
      <c r="C25" s="21">
        <f>COMPOSICAO!D16</f>
        <v>0.08</v>
      </c>
      <c r="D25" s="22">
        <f>C25*($D$7+$D$14)</f>
        <v>665.82786518518526</v>
      </c>
    </row>
    <row r="26" spans="1:4" x14ac:dyDescent="0.2">
      <c r="A26" s="209" t="s">
        <v>39</v>
      </c>
      <c r="B26" s="210"/>
      <c r="C26" s="27">
        <f>SUM(C18:C25)</f>
        <v>0.26800000000000002</v>
      </c>
      <c r="D26" s="28">
        <f>SUM(D18:D25)</f>
        <v>2170.7899872592598</v>
      </c>
    </row>
    <row r="27" spans="1:4" x14ac:dyDescent="0.2">
      <c r="A27" s="13"/>
      <c r="B27" s="14"/>
      <c r="C27" s="29"/>
      <c r="D27" s="16"/>
    </row>
    <row r="28" spans="1:4" x14ac:dyDescent="0.2">
      <c r="A28" s="211" t="s">
        <v>40</v>
      </c>
      <c r="B28" s="212"/>
      <c r="C28" s="212"/>
      <c r="D28" s="213"/>
    </row>
    <row r="29" spans="1:4" x14ac:dyDescent="0.2">
      <c r="A29" s="17" t="s">
        <v>19</v>
      </c>
      <c r="B29" s="211" t="s">
        <v>55</v>
      </c>
      <c r="C29" s="213"/>
      <c r="D29" s="17" t="s">
        <v>1</v>
      </c>
    </row>
    <row r="30" spans="1:4" x14ac:dyDescent="0.2">
      <c r="A30" s="195" t="s">
        <v>2</v>
      </c>
      <c r="B30" s="30" t="s">
        <v>59</v>
      </c>
      <c r="C30" s="31"/>
      <c r="D30" s="7">
        <f>COMPOSICAO!D20*2*22</f>
        <v>242</v>
      </c>
    </row>
    <row r="31" spans="1:4" x14ac:dyDescent="0.2">
      <c r="A31" s="196"/>
      <c r="B31" s="30" t="s">
        <v>20</v>
      </c>
      <c r="C31" s="31"/>
      <c r="D31" s="7">
        <f>D6*COMPOSICAO!D21</f>
        <v>430.08020000000005</v>
      </c>
    </row>
    <row r="32" spans="1:4" x14ac:dyDescent="0.2">
      <c r="A32" s="197"/>
      <c r="B32" s="106" t="s">
        <v>21</v>
      </c>
      <c r="C32" s="107"/>
      <c r="D32" s="39">
        <f>IF(D30-D31&gt;0,D30-D31,0)</f>
        <v>0</v>
      </c>
    </row>
    <row r="33" spans="1:4" x14ac:dyDescent="0.2">
      <c r="A33" s="195" t="s">
        <v>3</v>
      </c>
      <c r="B33" s="30" t="s">
        <v>60</v>
      </c>
      <c r="D33" s="7">
        <f>COMPOSICAO!D23*22</f>
        <v>858</v>
      </c>
    </row>
    <row r="34" spans="1:4" x14ac:dyDescent="0.2">
      <c r="A34" s="196"/>
      <c r="B34" s="30" t="s">
        <v>116</v>
      </c>
      <c r="C34" s="129" cm="1">
        <f t="array" ref="C34">_xlfn.IFS(D6&lt;2407,COMPOSICAO!D25,D6&lt;4073.39,COMPOSICAO!D26,D6&lt;5924.92,COMPOSICAO!D27,D6&lt;7406.17,COMPOSICAO!D28,D6&lt;9072.58,COMPOSICAO!D29,D6&gt;9072.59,COMPOSICAO!D30)</f>
        <v>7.4999999999999997E-2</v>
      </c>
      <c r="D34" s="7">
        <f>D33*C34</f>
        <v>64.349999999999994</v>
      </c>
    </row>
    <row r="35" spans="1:4" x14ac:dyDescent="0.2">
      <c r="A35" s="197"/>
      <c r="B35" s="106" t="s">
        <v>117</v>
      </c>
      <c r="C35" s="108"/>
      <c r="D35" s="39">
        <f>D33-D34</f>
        <v>793.65</v>
      </c>
    </row>
    <row r="36" spans="1:4" x14ac:dyDescent="0.2">
      <c r="A36" s="4" t="s">
        <v>4</v>
      </c>
      <c r="B36" s="30" t="s">
        <v>102</v>
      </c>
      <c r="C36" s="31"/>
      <c r="D36" s="165">
        <f>COMPOSICAO!D31</f>
        <v>184.85</v>
      </c>
    </row>
    <row r="37" spans="1:4" x14ac:dyDescent="0.2">
      <c r="A37" s="9" t="s">
        <v>41</v>
      </c>
      <c r="B37" s="10"/>
      <c r="C37" s="11"/>
      <c r="D37" s="12">
        <f>SUM(D32,D35,D36)</f>
        <v>978.5</v>
      </c>
    </row>
    <row r="38" spans="1:4" x14ac:dyDescent="0.2">
      <c r="A38" s="13"/>
      <c r="B38" s="14"/>
      <c r="C38" s="15"/>
      <c r="D38" s="16"/>
    </row>
    <row r="39" spans="1:4" x14ac:dyDescent="0.2">
      <c r="A39" s="17">
        <v>2</v>
      </c>
      <c r="B39" s="32" t="s">
        <v>61</v>
      </c>
      <c r="C39" s="33"/>
      <c r="D39" s="17" t="s">
        <v>1</v>
      </c>
    </row>
    <row r="40" spans="1:4" x14ac:dyDescent="0.2">
      <c r="A40" s="4" t="s">
        <v>9</v>
      </c>
      <c r="B40" s="30" t="s">
        <v>62</v>
      </c>
      <c r="C40" s="34"/>
      <c r="D40" s="8">
        <f>D14</f>
        <v>1154.8449814814817</v>
      </c>
    </row>
    <row r="41" spans="1:4" x14ac:dyDescent="0.2">
      <c r="A41" s="4" t="s">
        <v>10</v>
      </c>
      <c r="B41" s="30" t="s">
        <v>63</v>
      </c>
      <c r="C41" s="34"/>
      <c r="D41" s="8">
        <f>D26</f>
        <v>2170.7899872592598</v>
      </c>
    </row>
    <row r="42" spans="1:4" x14ac:dyDescent="0.2">
      <c r="A42" s="4" t="s">
        <v>19</v>
      </c>
      <c r="B42" s="30" t="s">
        <v>64</v>
      </c>
      <c r="C42" s="34"/>
      <c r="D42" s="8">
        <f>D37</f>
        <v>978.5</v>
      </c>
    </row>
    <row r="43" spans="1:4" x14ac:dyDescent="0.2">
      <c r="A43" s="198" t="s">
        <v>42</v>
      </c>
      <c r="B43" s="203"/>
      <c r="C43" s="35"/>
      <c r="D43" s="12">
        <f>SUM(D40:D42)</f>
        <v>4304.1349687407419</v>
      </c>
    </row>
    <row r="44" spans="1:4" x14ac:dyDescent="0.2">
      <c r="A44" s="13"/>
      <c r="B44" s="14"/>
      <c r="C44" s="15"/>
      <c r="D44" s="16"/>
    </row>
    <row r="45" spans="1:4" x14ac:dyDescent="0.2">
      <c r="A45" s="204" t="s">
        <v>43</v>
      </c>
      <c r="B45" s="205"/>
      <c r="C45" s="205"/>
      <c r="D45" s="206"/>
    </row>
    <row r="46" spans="1:4" x14ac:dyDescent="0.2">
      <c r="A46" s="17">
        <v>3</v>
      </c>
      <c r="B46" s="2" t="s">
        <v>55</v>
      </c>
      <c r="C46" s="36" t="s">
        <v>0</v>
      </c>
      <c r="D46" s="17" t="s">
        <v>1</v>
      </c>
    </row>
    <row r="47" spans="1:4" x14ac:dyDescent="0.2">
      <c r="A47" s="4" t="s">
        <v>2</v>
      </c>
      <c r="B47" s="30" t="s">
        <v>22</v>
      </c>
      <c r="C47" s="37">
        <f>COMPOSICAO!D34</f>
        <v>4.1666666666666666E-3</v>
      </c>
      <c r="D47" s="22">
        <f>C47*$D$7</f>
        <v>29.866680555555558</v>
      </c>
    </row>
    <row r="48" spans="1:4" x14ac:dyDescent="0.2">
      <c r="A48" s="4" t="s">
        <v>3</v>
      </c>
      <c r="B48" s="30" t="s">
        <v>65</v>
      </c>
      <c r="C48" s="37">
        <f>COMPOSICAO!D35</f>
        <v>3.3333333333333332E-4</v>
      </c>
      <c r="D48" s="22">
        <f>C48*$D$7</f>
        <v>2.3893344444444446</v>
      </c>
    </row>
    <row r="49" spans="1:4" x14ac:dyDescent="0.2">
      <c r="A49" s="19" t="s">
        <v>4</v>
      </c>
      <c r="B49" s="20" t="s">
        <v>66</v>
      </c>
      <c r="C49" s="37">
        <f>COMPOSICAO!D36</f>
        <v>3.4399999999999993E-2</v>
      </c>
      <c r="D49" s="22">
        <f t="shared" ref="D49:D52" si="1">C49*$D$7</f>
        <v>246.57931466666665</v>
      </c>
    </row>
    <row r="50" spans="1:4" x14ac:dyDescent="0.2">
      <c r="A50" s="4" t="s">
        <v>5</v>
      </c>
      <c r="B50" s="30" t="s">
        <v>67</v>
      </c>
      <c r="C50" s="37">
        <f>COMPOSICAO!D37</f>
        <v>1.2444444444444444E-2</v>
      </c>
      <c r="D50" s="22">
        <f t="shared" si="1"/>
        <v>89.201819259259267</v>
      </c>
    </row>
    <row r="51" spans="1:4" x14ac:dyDescent="0.2">
      <c r="A51" s="4" t="s">
        <v>6</v>
      </c>
      <c r="B51" s="30" t="s">
        <v>68</v>
      </c>
      <c r="C51" s="37">
        <f>COMPOSICAO!D38</f>
        <v>4.5631999999999999E-3</v>
      </c>
      <c r="D51" s="22">
        <f t="shared" si="1"/>
        <v>32.70903281066667</v>
      </c>
    </row>
    <row r="52" spans="1:4" x14ac:dyDescent="0.2">
      <c r="A52" s="4" t="s">
        <v>7</v>
      </c>
      <c r="B52" s="30" t="s">
        <v>69</v>
      </c>
      <c r="C52" s="37">
        <f>COMPOSICAO!D39</f>
        <v>3.9680000000000005E-4</v>
      </c>
      <c r="D52" s="22">
        <f t="shared" si="1"/>
        <v>2.8442637226666672</v>
      </c>
    </row>
    <row r="53" spans="1:4" x14ac:dyDescent="0.2">
      <c r="A53" s="207" t="s">
        <v>44</v>
      </c>
      <c r="B53" s="208"/>
      <c r="C53" s="38">
        <f>SUM(C47:C52)</f>
        <v>5.6304444444444435E-2</v>
      </c>
      <c r="D53" s="39">
        <f>SUM(D47:D52)</f>
        <v>403.59044545925923</v>
      </c>
    </row>
    <row r="54" spans="1:4" x14ac:dyDescent="0.2">
      <c r="A54" s="13"/>
      <c r="B54" s="14"/>
      <c r="C54" s="40"/>
      <c r="D54" s="16"/>
    </row>
    <row r="55" spans="1:4" x14ac:dyDescent="0.2">
      <c r="A55" s="204" t="s">
        <v>45</v>
      </c>
      <c r="B55" s="205"/>
      <c r="C55" s="205"/>
      <c r="D55" s="206"/>
    </row>
    <row r="56" spans="1:4" x14ac:dyDescent="0.2">
      <c r="A56" s="17">
        <v>4</v>
      </c>
      <c r="B56" s="2" t="s">
        <v>55</v>
      </c>
      <c r="C56" s="36" t="s">
        <v>0</v>
      </c>
      <c r="D56" s="17" t="s">
        <v>1</v>
      </c>
    </row>
    <row r="57" spans="1:4" x14ac:dyDescent="0.2">
      <c r="A57" s="207" t="s">
        <v>46</v>
      </c>
      <c r="B57" s="208"/>
      <c r="C57" s="41">
        <v>0</v>
      </c>
      <c r="D57" s="42">
        <v>0</v>
      </c>
    </row>
    <row r="58" spans="1:4" x14ac:dyDescent="0.2">
      <c r="A58" s="13"/>
      <c r="B58" s="14"/>
      <c r="C58" s="24"/>
      <c r="D58" s="16"/>
    </row>
    <row r="59" spans="1:4" x14ac:dyDescent="0.2">
      <c r="A59" s="204" t="s">
        <v>47</v>
      </c>
      <c r="B59" s="205"/>
      <c r="C59" s="205"/>
      <c r="D59" s="206"/>
    </row>
    <row r="60" spans="1:4" x14ac:dyDescent="0.2">
      <c r="A60" s="17">
        <v>5</v>
      </c>
      <c r="B60" s="43" t="s">
        <v>55</v>
      </c>
      <c r="C60" s="44"/>
      <c r="D60" s="45" t="s">
        <v>1</v>
      </c>
    </row>
    <row r="61" spans="1:4" x14ac:dyDescent="0.2">
      <c r="A61" s="9" t="s">
        <v>48</v>
      </c>
      <c r="B61" s="10"/>
      <c r="C61" s="47"/>
      <c r="D61" s="48">
        <v>0</v>
      </c>
    </row>
    <row r="62" spans="1:4" x14ac:dyDescent="0.2">
      <c r="A62" s="13"/>
      <c r="B62" s="14"/>
      <c r="C62" s="49"/>
      <c r="D62" s="16"/>
    </row>
    <row r="63" spans="1:4" x14ac:dyDescent="0.2">
      <c r="A63" s="204" t="s">
        <v>49</v>
      </c>
      <c r="B63" s="205"/>
      <c r="C63" s="205"/>
      <c r="D63" s="206"/>
    </row>
    <row r="64" spans="1:4" x14ac:dyDescent="0.2">
      <c r="A64" s="17">
        <v>6</v>
      </c>
      <c r="B64" s="2" t="s">
        <v>55</v>
      </c>
      <c r="C64" s="50" t="s">
        <v>0</v>
      </c>
      <c r="D64" s="17" t="s">
        <v>1</v>
      </c>
    </row>
    <row r="65" spans="1:4" x14ac:dyDescent="0.2">
      <c r="A65" s="51" t="s">
        <v>2</v>
      </c>
      <c r="B65" s="52" t="s">
        <v>70</v>
      </c>
      <c r="C65" s="53">
        <f>COMPOSICAO!D44</f>
        <v>0.05</v>
      </c>
      <c r="D65" s="12">
        <f>C65*$D$81</f>
        <v>593.78643737666687</v>
      </c>
    </row>
    <row r="66" spans="1:4" x14ac:dyDescent="0.2">
      <c r="A66" s="51" t="s">
        <v>3</v>
      </c>
      <c r="B66" s="52" t="s">
        <v>71</v>
      </c>
      <c r="C66" s="53">
        <f>COMPOSICAO!D45</f>
        <v>0.1</v>
      </c>
      <c r="D66" s="12">
        <f>C66*($D$81+$D$65)</f>
        <v>1246.9515184910003</v>
      </c>
    </row>
    <row r="67" spans="1:4" x14ac:dyDescent="0.2">
      <c r="A67" s="51" t="s">
        <v>4</v>
      </c>
      <c r="B67" s="52" t="s">
        <v>72</v>
      </c>
      <c r="C67" s="53">
        <f>COMPOSICAO!D46</f>
        <v>8.3499999999999991E-2</v>
      </c>
      <c r="D67" s="12">
        <f>((D65+D66+D81)/(1-C67))-(D65+D66+D81)</f>
        <v>1249.6726347342974</v>
      </c>
    </row>
    <row r="68" spans="1:4" x14ac:dyDescent="0.2">
      <c r="A68" s="19" t="s">
        <v>23</v>
      </c>
      <c r="B68" s="54" t="s">
        <v>24</v>
      </c>
      <c r="C68" s="37">
        <f>COMPOSICAO!D47</f>
        <v>6.4999999999999997E-3</v>
      </c>
      <c r="D68" s="12">
        <f>C68*$D$83</f>
        <v>97.279905697879457</v>
      </c>
    </row>
    <row r="69" spans="1:4" x14ac:dyDescent="0.2">
      <c r="A69" s="19" t="s">
        <v>25</v>
      </c>
      <c r="B69" s="54" t="s">
        <v>26</v>
      </c>
      <c r="C69" s="37">
        <f>COMPOSICAO!D48</f>
        <v>0.03</v>
      </c>
      <c r="D69" s="12">
        <f t="shared" ref="D69:D71" si="2">C69*$D$83</f>
        <v>448.984180144059</v>
      </c>
    </row>
    <row r="70" spans="1:4" x14ac:dyDescent="0.2">
      <c r="A70" s="4" t="s">
        <v>27</v>
      </c>
      <c r="B70" s="5" t="s">
        <v>28</v>
      </c>
      <c r="C70" s="37">
        <f>COMPOSICAO!D49</f>
        <v>0.02</v>
      </c>
      <c r="D70" s="12">
        <f t="shared" si="2"/>
        <v>299.32278676270602</v>
      </c>
    </row>
    <row r="71" spans="1:4" x14ac:dyDescent="0.2">
      <c r="A71" s="4" t="s">
        <v>29</v>
      </c>
      <c r="B71" s="131" t="s">
        <v>118</v>
      </c>
      <c r="C71" s="37">
        <f>COMPOSICAO!D50</f>
        <v>2.7E-2</v>
      </c>
      <c r="D71" s="12">
        <f t="shared" si="2"/>
        <v>404.08576212965312</v>
      </c>
    </row>
    <row r="72" spans="1:4" x14ac:dyDescent="0.2">
      <c r="A72" s="198" t="s">
        <v>50</v>
      </c>
      <c r="B72" s="199"/>
      <c r="C72" s="55">
        <f>SUM(C65:C67)</f>
        <v>0.23350000000000001</v>
      </c>
      <c r="D72" s="12">
        <f>SUM(D65:D67)</f>
        <v>3090.4105906019645</v>
      </c>
    </row>
    <row r="73" spans="1:4" x14ac:dyDescent="0.2">
      <c r="A73" s="13"/>
      <c r="B73" s="14"/>
      <c r="C73" s="15"/>
      <c r="D73" s="16"/>
    </row>
    <row r="74" spans="1:4" x14ac:dyDescent="0.2">
      <c r="A74" s="200" t="s">
        <v>51</v>
      </c>
      <c r="B74" s="201"/>
      <c r="C74" s="201"/>
      <c r="D74" s="202"/>
    </row>
    <row r="75" spans="1:4" x14ac:dyDescent="0.2">
      <c r="A75" s="26" t="s">
        <v>52</v>
      </c>
      <c r="B75" s="56"/>
      <c r="C75" s="57"/>
      <c r="D75" s="17" t="s">
        <v>1</v>
      </c>
    </row>
    <row r="76" spans="1:4" x14ac:dyDescent="0.2">
      <c r="A76" s="4">
        <v>1</v>
      </c>
      <c r="B76" s="46" t="s">
        <v>73</v>
      </c>
      <c r="C76" s="58"/>
      <c r="D76" s="8">
        <f>D7</f>
        <v>7168.003333333334</v>
      </c>
    </row>
    <row r="77" spans="1:4" x14ac:dyDescent="0.2">
      <c r="A77" s="4">
        <v>2</v>
      </c>
      <c r="B77" s="46" t="s">
        <v>74</v>
      </c>
      <c r="C77" s="58"/>
      <c r="D77" s="8">
        <f>D43</f>
        <v>4304.1349687407419</v>
      </c>
    </row>
    <row r="78" spans="1:4" x14ac:dyDescent="0.2">
      <c r="A78" s="4">
        <v>3</v>
      </c>
      <c r="B78" s="46" t="s">
        <v>75</v>
      </c>
      <c r="C78" s="58"/>
      <c r="D78" s="8">
        <f>D53</f>
        <v>403.59044545925923</v>
      </c>
    </row>
    <row r="79" spans="1:4" x14ac:dyDescent="0.2">
      <c r="A79" s="4">
        <v>4</v>
      </c>
      <c r="B79" s="46" t="s">
        <v>76</v>
      </c>
      <c r="C79" s="58"/>
      <c r="D79" s="8">
        <v>0</v>
      </c>
    </row>
    <row r="80" spans="1:4" x14ac:dyDescent="0.2">
      <c r="A80" s="4">
        <v>5</v>
      </c>
      <c r="B80" s="46" t="s">
        <v>77</v>
      </c>
      <c r="C80" s="58"/>
      <c r="D80" s="8">
        <v>0</v>
      </c>
    </row>
    <row r="81" spans="1:4" x14ac:dyDescent="0.2">
      <c r="A81" s="59" t="s">
        <v>53</v>
      </c>
      <c r="B81" s="10"/>
      <c r="C81" s="11"/>
      <c r="D81" s="12">
        <f>SUM(D76:D80)</f>
        <v>11875.728747533336</v>
      </c>
    </row>
    <row r="82" spans="1:4" x14ac:dyDescent="0.2">
      <c r="A82" s="4">
        <v>6</v>
      </c>
      <c r="B82" s="46" t="s">
        <v>78</v>
      </c>
      <c r="C82" s="58"/>
      <c r="D82" s="8">
        <f>D72</f>
        <v>3090.4105906019645</v>
      </c>
    </row>
    <row r="83" spans="1:4" x14ac:dyDescent="0.2">
      <c r="A83" s="198" t="s">
        <v>54</v>
      </c>
      <c r="B83" s="203"/>
      <c r="C83" s="199"/>
      <c r="D83" s="60">
        <f>SUM(D81:D82)</f>
        <v>14966.139338135301</v>
      </c>
    </row>
    <row r="84" spans="1:4" x14ac:dyDescent="0.2">
      <c r="C84" s="133" t="s">
        <v>122</v>
      </c>
      <c r="D84" s="134">
        <f>ROUNDUP(D83/D76,2)</f>
        <v>2.09</v>
      </c>
    </row>
    <row r="85" spans="1:4" x14ac:dyDescent="0.2"/>
    <row r="86" spans="1:4" hidden="1" x14ac:dyDescent="0.2">
      <c r="D86" s="136"/>
    </row>
  </sheetData>
  <mergeCells count="22">
    <mergeCell ref="A33:A35"/>
    <mergeCell ref="A1:D1"/>
    <mergeCell ref="A3:D3"/>
    <mergeCell ref="A4:D4"/>
    <mergeCell ref="A9:D9"/>
    <mergeCell ref="A10:D10"/>
    <mergeCell ref="A14:B14"/>
    <mergeCell ref="A16:D16"/>
    <mergeCell ref="A26:B26"/>
    <mergeCell ref="A28:D28"/>
    <mergeCell ref="B29:C29"/>
    <mergeCell ref="A30:A32"/>
    <mergeCell ref="A63:D63"/>
    <mergeCell ref="A72:B72"/>
    <mergeCell ref="A74:D74"/>
    <mergeCell ref="A83:C83"/>
    <mergeCell ref="A43:B43"/>
    <mergeCell ref="A45:D45"/>
    <mergeCell ref="A53:B53"/>
    <mergeCell ref="A55:D55"/>
    <mergeCell ref="A57:B57"/>
    <mergeCell ref="A59:D59"/>
  </mergeCells>
  <conditionalFormatting sqref="B69">
    <cfRule type="expression" dxfId="5" priority="1">
      <formula>$D$81=0</formula>
    </cfRule>
  </conditionalFormatting>
  <pageMargins left="0.511811024" right="0.511811024" top="0.78740157499999996" bottom="0.78740157499999996" header="0.31496062000000002" footer="0.3149606200000000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9AC7C1-ABCA-40B3-9D7F-E922D4C4E173}">
  <sheetPr codeName="Planilha47"/>
  <dimension ref="A1:D86"/>
  <sheetViews>
    <sheetView zoomScaleNormal="100" workbookViewId="0">
      <selection activeCell="C71" sqref="C71"/>
    </sheetView>
  </sheetViews>
  <sheetFormatPr defaultColWidth="0" defaultRowHeight="12" zeroHeight="1" x14ac:dyDescent="0.2"/>
  <cols>
    <col min="1" max="1" width="5.85546875" style="132" customWidth="1"/>
    <col min="2" max="2" width="83.28515625" style="132" customWidth="1"/>
    <col min="3" max="3" width="12.42578125" style="132" customWidth="1"/>
    <col min="4" max="4" width="15.42578125" style="132" customWidth="1"/>
    <col min="5" max="5" width="9.140625" style="132" hidden="1" customWidth="1"/>
    <col min="6" max="16384" width="9.140625" style="132" hidden="1"/>
  </cols>
  <sheetData>
    <row r="1" spans="1:4" ht="12.75" thickBot="1" x14ac:dyDescent="0.25">
      <c r="A1" s="192" t="str">
        <f>PERFIS!C33</f>
        <v>Administrador em segurança da informação - Pleno</v>
      </c>
      <c r="B1" s="193"/>
      <c r="C1" s="193"/>
      <c r="D1" s="194"/>
    </row>
    <row r="2" spans="1:4" x14ac:dyDescent="0.2">
      <c r="A2" s="135"/>
      <c r="B2" s="135"/>
      <c r="C2" s="135"/>
      <c r="D2" s="135"/>
    </row>
    <row r="3" spans="1:4" x14ac:dyDescent="0.2">
      <c r="A3" s="217" t="s">
        <v>33</v>
      </c>
      <c r="B3" s="218"/>
      <c r="C3" s="218"/>
      <c r="D3" s="219"/>
    </row>
    <row r="4" spans="1:4" x14ac:dyDescent="0.2">
      <c r="A4" s="204" t="s">
        <v>34</v>
      </c>
      <c r="B4" s="205"/>
      <c r="C4" s="205"/>
      <c r="D4" s="206"/>
    </row>
    <row r="5" spans="1:4" x14ac:dyDescent="0.2">
      <c r="A5" s="1">
        <v>1</v>
      </c>
      <c r="B5" s="2" t="s">
        <v>55</v>
      </c>
      <c r="C5" s="3"/>
      <c r="D5" s="1" t="s">
        <v>1</v>
      </c>
    </row>
    <row r="6" spans="1:4" x14ac:dyDescent="0.2">
      <c r="A6" s="4" t="s">
        <v>2</v>
      </c>
      <c r="B6" s="5" t="s">
        <v>56</v>
      </c>
      <c r="C6" s="6">
        <v>1</v>
      </c>
      <c r="D6" s="7">
        <f>_xlfn.XLOOKUP(A1,PERFIS!C3:C37,PERFIS!D3:D37)</f>
        <v>9997.4783333333326</v>
      </c>
    </row>
    <row r="7" spans="1:4" x14ac:dyDescent="0.2">
      <c r="A7" s="9" t="s">
        <v>35</v>
      </c>
      <c r="B7" s="10"/>
      <c r="C7" s="11"/>
      <c r="D7" s="12">
        <f>SUM(D6)</f>
        <v>9997.4783333333326</v>
      </c>
    </row>
    <row r="8" spans="1:4" x14ac:dyDescent="0.2">
      <c r="A8" s="13"/>
      <c r="B8" s="14"/>
      <c r="C8" s="15"/>
      <c r="D8" s="16"/>
    </row>
    <row r="9" spans="1:4" x14ac:dyDescent="0.2">
      <c r="A9" s="204" t="s">
        <v>36</v>
      </c>
      <c r="B9" s="205"/>
      <c r="C9" s="205"/>
      <c r="D9" s="206"/>
    </row>
    <row r="10" spans="1:4" x14ac:dyDescent="0.2">
      <c r="A10" s="220" t="s">
        <v>125</v>
      </c>
      <c r="B10" s="221"/>
      <c r="C10" s="221"/>
      <c r="D10" s="222"/>
    </row>
    <row r="11" spans="1:4" x14ac:dyDescent="0.2">
      <c r="A11" s="17" t="s">
        <v>9</v>
      </c>
      <c r="B11" s="2" t="s">
        <v>55</v>
      </c>
      <c r="C11" s="18" t="s">
        <v>0</v>
      </c>
      <c r="D11" s="17" t="s">
        <v>1</v>
      </c>
    </row>
    <row r="12" spans="1:4" x14ac:dyDescent="0.2">
      <c r="A12" s="19" t="s">
        <v>2</v>
      </c>
      <c r="B12" s="20" t="s">
        <v>57</v>
      </c>
      <c r="C12" s="21">
        <f>COMPOSICAO!D3</f>
        <v>8.3333333333333329E-2</v>
      </c>
      <c r="D12" s="22">
        <f>C12*$D$7</f>
        <v>833.12319444444438</v>
      </c>
    </row>
    <row r="13" spans="1:4" x14ac:dyDescent="0.2">
      <c r="A13" s="19" t="s">
        <v>3</v>
      </c>
      <c r="B13" s="20" t="s">
        <v>120</v>
      </c>
      <c r="C13" s="21">
        <f>COMPOSICAO!D4</f>
        <v>7.7777777777777779E-2</v>
      </c>
      <c r="D13" s="22">
        <f>C13*$D$7</f>
        <v>777.58164814814813</v>
      </c>
    </row>
    <row r="14" spans="1:4" x14ac:dyDescent="0.2">
      <c r="A14" s="198" t="s">
        <v>126</v>
      </c>
      <c r="B14" s="199"/>
      <c r="C14" s="23">
        <f>SUM(C12:C13)</f>
        <v>0.16111111111111109</v>
      </c>
      <c r="D14" s="12">
        <f>SUM(D12:D13)</f>
        <v>1610.7048425925925</v>
      </c>
    </row>
    <row r="15" spans="1:4" x14ac:dyDescent="0.2">
      <c r="A15" s="13"/>
      <c r="B15" s="14"/>
      <c r="C15" s="24"/>
      <c r="D15" s="16"/>
    </row>
    <row r="16" spans="1:4" x14ac:dyDescent="0.2">
      <c r="A16" s="211" t="s">
        <v>38</v>
      </c>
      <c r="B16" s="212"/>
      <c r="C16" s="212"/>
      <c r="D16" s="213"/>
    </row>
    <row r="17" spans="1:4" x14ac:dyDescent="0.2">
      <c r="A17" s="17" t="s">
        <v>10</v>
      </c>
      <c r="B17" s="2" t="s">
        <v>55</v>
      </c>
      <c r="C17" s="25" t="s">
        <v>0</v>
      </c>
      <c r="D17" s="17" t="s">
        <v>1</v>
      </c>
    </row>
    <row r="18" spans="1:4" x14ac:dyDescent="0.2">
      <c r="A18" s="19" t="s">
        <v>2</v>
      </c>
      <c r="B18" s="61" t="s">
        <v>58</v>
      </c>
      <c r="C18" s="21">
        <f>COMPOSICAO!D9</f>
        <v>0.1</v>
      </c>
      <c r="D18" s="22">
        <f>C18*($D$7+$D$13)</f>
        <v>1077.5059981481481</v>
      </c>
    </row>
    <row r="19" spans="1:4" x14ac:dyDescent="0.2">
      <c r="A19" s="19" t="s">
        <v>3</v>
      </c>
      <c r="B19" s="62" t="s">
        <v>11</v>
      </c>
      <c r="C19" s="21">
        <f>COMPOSICAO!D10</f>
        <v>2.5000000000000001E-2</v>
      </c>
      <c r="D19" s="22">
        <f t="shared" ref="D19:D24" si="0">C19*($D$7+$D$14)</f>
        <v>290.20457939814816</v>
      </c>
    </row>
    <row r="20" spans="1:4" x14ac:dyDescent="0.2">
      <c r="A20" s="19" t="s">
        <v>4</v>
      </c>
      <c r="B20" s="62" t="s">
        <v>12</v>
      </c>
      <c r="C20" s="21">
        <f>COMPOSICAO!D11</f>
        <v>0.03</v>
      </c>
      <c r="D20" s="22">
        <f t="shared" si="0"/>
        <v>348.24549527777776</v>
      </c>
    </row>
    <row r="21" spans="1:4" x14ac:dyDescent="0.2">
      <c r="A21" s="19" t="s">
        <v>5</v>
      </c>
      <c r="B21" s="62" t="s">
        <v>13</v>
      </c>
      <c r="C21" s="21">
        <f>COMPOSICAO!D12</f>
        <v>1.4999999999999999E-2</v>
      </c>
      <c r="D21" s="22">
        <f t="shared" si="0"/>
        <v>174.12274763888888</v>
      </c>
    </row>
    <row r="22" spans="1:4" x14ac:dyDescent="0.2">
      <c r="A22" s="19" t="s">
        <v>6</v>
      </c>
      <c r="B22" s="62" t="s">
        <v>14</v>
      </c>
      <c r="C22" s="21">
        <f>COMPOSICAO!D13</f>
        <v>0.01</v>
      </c>
      <c r="D22" s="22">
        <f t="shared" si="0"/>
        <v>116.08183175925926</v>
      </c>
    </row>
    <row r="23" spans="1:4" x14ac:dyDescent="0.2">
      <c r="A23" s="19" t="s">
        <v>7</v>
      </c>
      <c r="B23" s="20" t="s">
        <v>15</v>
      </c>
      <c r="C23" s="21">
        <f>COMPOSICAO!D14</f>
        <v>6.0000000000000001E-3</v>
      </c>
      <c r="D23" s="22">
        <f t="shared" si="0"/>
        <v>69.649099055555553</v>
      </c>
    </row>
    <row r="24" spans="1:4" x14ac:dyDescent="0.2">
      <c r="A24" s="19" t="s">
        <v>8</v>
      </c>
      <c r="B24" s="62" t="s">
        <v>16</v>
      </c>
      <c r="C24" s="21">
        <f>COMPOSICAO!D15</f>
        <v>2E-3</v>
      </c>
      <c r="D24" s="22">
        <f t="shared" si="0"/>
        <v>23.216366351851853</v>
      </c>
    </row>
    <row r="25" spans="1:4" x14ac:dyDescent="0.2">
      <c r="A25" s="19" t="s">
        <v>17</v>
      </c>
      <c r="B25" s="61" t="s">
        <v>18</v>
      </c>
      <c r="C25" s="21">
        <f>COMPOSICAO!D16</f>
        <v>0.08</v>
      </c>
      <c r="D25" s="22">
        <f>C25*($D$7+$D$14)</f>
        <v>928.65465407407407</v>
      </c>
    </row>
    <row r="26" spans="1:4" x14ac:dyDescent="0.2">
      <c r="A26" s="209" t="s">
        <v>39</v>
      </c>
      <c r="B26" s="210"/>
      <c r="C26" s="27">
        <f>SUM(C18:C25)</f>
        <v>0.26800000000000002</v>
      </c>
      <c r="D26" s="28">
        <f>SUM(D18:D25)</f>
        <v>3027.6807717037036</v>
      </c>
    </row>
    <row r="27" spans="1:4" x14ac:dyDescent="0.2">
      <c r="A27" s="13"/>
      <c r="B27" s="14"/>
      <c r="C27" s="29"/>
      <c r="D27" s="16"/>
    </row>
    <row r="28" spans="1:4" x14ac:dyDescent="0.2">
      <c r="A28" s="211" t="s">
        <v>40</v>
      </c>
      <c r="B28" s="212"/>
      <c r="C28" s="212"/>
      <c r="D28" s="213"/>
    </row>
    <row r="29" spans="1:4" x14ac:dyDescent="0.2">
      <c r="A29" s="17" t="s">
        <v>19</v>
      </c>
      <c r="B29" s="211" t="s">
        <v>55</v>
      </c>
      <c r="C29" s="213"/>
      <c r="D29" s="17" t="s">
        <v>1</v>
      </c>
    </row>
    <row r="30" spans="1:4" x14ac:dyDescent="0.2">
      <c r="A30" s="195" t="s">
        <v>2</v>
      </c>
      <c r="B30" s="30" t="s">
        <v>59</v>
      </c>
      <c r="C30" s="31"/>
      <c r="D30" s="7">
        <f>COMPOSICAO!D20*2*22</f>
        <v>242</v>
      </c>
    </row>
    <row r="31" spans="1:4" x14ac:dyDescent="0.2">
      <c r="A31" s="196"/>
      <c r="B31" s="30" t="s">
        <v>20</v>
      </c>
      <c r="C31" s="31"/>
      <c r="D31" s="7">
        <f>D6*COMPOSICAO!D21</f>
        <v>599.84869999999989</v>
      </c>
    </row>
    <row r="32" spans="1:4" x14ac:dyDescent="0.2">
      <c r="A32" s="197"/>
      <c r="B32" s="106" t="s">
        <v>21</v>
      </c>
      <c r="C32" s="107"/>
      <c r="D32" s="39">
        <f>IF(D30-D31&gt;0,D30-D31,0)</f>
        <v>0</v>
      </c>
    </row>
    <row r="33" spans="1:4" x14ac:dyDescent="0.2">
      <c r="A33" s="195" t="s">
        <v>3</v>
      </c>
      <c r="B33" s="30" t="s">
        <v>60</v>
      </c>
      <c r="D33" s="7">
        <f>COMPOSICAO!D23*22</f>
        <v>858</v>
      </c>
    </row>
    <row r="34" spans="1:4" x14ac:dyDescent="0.2">
      <c r="A34" s="196"/>
      <c r="B34" s="30" t="s">
        <v>116</v>
      </c>
      <c r="C34" s="129" cm="1">
        <f t="array" ref="C34">_xlfn.IFS(D6&lt;2407,COMPOSICAO!D25,D6&lt;4073.39,COMPOSICAO!D26,D6&lt;5924.92,COMPOSICAO!D27,D6&lt;7406.17,COMPOSICAO!D28,D6&lt;9072.58,COMPOSICAO!D29,D6&gt;9072.59,COMPOSICAO!D30)</f>
        <v>0.15</v>
      </c>
      <c r="D34" s="7">
        <f>D33*C34</f>
        <v>128.69999999999999</v>
      </c>
    </row>
    <row r="35" spans="1:4" x14ac:dyDescent="0.2">
      <c r="A35" s="197"/>
      <c r="B35" s="106" t="s">
        <v>117</v>
      </c>
      <c r="C35" s="108"/>
      <c r="D35" s="39">
        <f>D33-D34</f>
        <v>729.3</v>
      </c>
    </row>
    <row r="36" spans="1:4" x14ac:dyDescent="0.2">
      <c r="A36" s="4" t="s">
        <v>4</v>
      </c>
      <c r="B36" s="30" t="s">
        <v>102</v>
      </c>
      <c r="C36" s="31"/>
      <c r="D36" s="165">
        <f>COMPOSICAO!D31</f>
        <v>184.85</v>
      </c>
    </row>
    <row r="37" spans="1:4" x14ac:dyDescent="0.2">
      <c r="A37" s="9" t="s">
        <v>41</v>
      </c>
      <c r="B37" s="10"/>
      <c r="C37" s="11"/>
      <c r="D37" s="12">
        <f>SUM(D32,D35,D36)</f>
        <v>914.15</v>
      </c>
    </row>
    <row r="38" spans="1:4" x14ac:dyDescent="0.2">
      <c r="A38" s="13"/>
      <c r="B38" s="14"/>
      <c r="C38" s="15"/>
      <c r="D38" s="16"/>
    </row>
    <row r="39" spans="1:4" x14ac:dyDescent="0.2">
      <c r="A39" s="17">
        <v>2</v>
      </c>
      <c r="B39" s="32" t="s">
        <v>61</v>
      </c>
      <c r="C39" s="33"/>
      <c r="D39" s="17" t="s">
        <v>1</v>
      </c>
    </row>
    <row r="40" spans="1:4" x14ac:dyDescent="0.2">
      <c r="A40" s="4" t="s">
        <v>9</v>
      </c>
      <c r="B40" s="30" t="s">
        <v>62</v>
      </c>
      <c r="C40" s="34"/>
      <c r="D40" s="8">
        <f>D14</f>
        <v>1610.7048425925925</v>
      </c>
    </row>
    <row r="41" spans="1:4" x14ac:dyDescent="0.2">
      <c r="A41" s="4" t="s">
        <v>10</v>
      </c>
      <c r="B41" s="30" t="s">
        <v>63</v>
      </c>
      <c r="C41" s="34"/>
      <c r="D41" s="8">
        <f>D26</f>
        <v>3027.6807717037036</v>
      </c>
    </row>
    <row r="42" spans="1:4" x14ac:dyDescent="0.2">
      <c r="A42" s="4" t="s">
        <v>19</v>
      </c>
      <c r="B42" s="30" t="s">
        <v>64</v>
      </c>
      <c r="C42" s="34"/>
      <c r="D42" s="8">
        <f>D37</f>
        <v>914.15</v>
      </c>
    </row>
    <row r="43" spans="1:4" x14ac:dyDescent="0.2">
      <c r="A43" s="198" t="s">
        <v>42</v>
      </c>
      <c r="B43" s="203"/>
      <c r="C43" s="35"/>
      <c r="D43" s="12">
        <f>SUM(D40:D42)</f>
        <v>5552.5356142962955</v>
      </c>
    </row>
    <row r="44" spans="1:4" x14ac:dyDescent="0.2">
      <c r="A44" s="13"/>
      <c r="B44" s="14"/>
      <c r="C44" s="15"/>
      <c r="D44" s="16"/>
    </row>
    <row r="45" spans="1:4" x14ac:dyDescent="0.2">
      <c r="A45" s="204" t="s">
        <v>43</v>
      </c>
      <c r="B45" s="205"/>
      <c r="C45" s="205"/>
      <c r="D45" s="206"/>
    </row>
    <row r="46" spans="1:4" x14ac:dyDescent="0.2">
      <c r="A46" s="17">
        <v>3</v>
      </c>
      <c r="B46" s="2" t="s">
        <v>55</v>
      </c>
      <c r="C46" s="36" t="s">
        <v>0</v>
      </c>
      <c r="D46" s="17" t="s">
        <v>1</v>
      </c>
    </row>
    <row r="47" spans="1:4" x14ac:dyDescent="0.2">
      <c r="A47" s="4" t="s">
        <v>2</v>
      </c>
      <c r="B47" s="30" t="s">
        <v>22</v>
      </c>
      <c r="C47" s="37">
        <f>COMPOSICAO!D34</f>
        <v>4.1666666666666666E-3</v>
      </c>
      <c r="D47" s="22">
        <f>C47*$D$7</f>
        <v>41.65615972222222</v>
      </c>
    </row>
    <row r="48" spans="1:4" x14ac:dyDescent="0.2">
      <c r="A48" s="4" t="s">
        <v>3</v>
      </c>
      <c r="B48" s="30" t="s">
        <v>65</v>
      </c>
      <c r="C48" s="37">
        <f>COMPOSICAO!D35</f>
        <v>3.3333333333333332E-4</v>
      </c>
      <c r="D48" s="22">
        <f>C48*$D$7</f>
        <v>3.3324927777777775</v>
      </c>
    </row>
    <row r="49" spans="1:4" x14ac:dyDescent="0.2">
      <c r="A49" s="19" t="s">
        <v>4</v>
      </c>
      <c r="B49" s="20" t="s">
        <v>66</v>
      </c>
      <c r="C49" s="37">
        <f>COMPOSICAO!D36</f>
        <v>3.4399999999999993E-2</v>
      </c>
      <c r="D49" s="22">
        <f t="shared" ref="D49:D52" si="1">C49*$D$7</f>
        <v>343.91325466666655</v>
      </c>
    </row>
    <row r="50" spans="1:4" x14ac:dyDescent="0.2">
      <c r="A50" s="4" t="s">
        <v>5</v>
      </c>
      <c r="B50" s="30" t="s">
        <v>67</v>
      </c>
      <c r="C50" s="37">
        <f>COMPOSICAO!D37</f>
        <v>1.2444444444444444E-2</v>
      </c>
      <c r="D50" s="22">
        <f t="shared" si="1"/>
        <v>124.41306370370368</v>
      </c>
    </row>
    <row r="51" spans="1:4" x14ac:dyDescent="0.2">
      <c r="A51" s="4" t="s">
        <v>6</v>
      </c>
      <c r="B51" s="30" t="s">
        <v>68</v>
      </c>
      <c r="C51" s="37">
        <f>COMPOSICAO!D38</f>
        <v>4.5631999999999999E-3</v>
      </c>
      <c r="D51" s="22">
        <f t="shared" si="1"/>
        <v>45.620493130666659</v>
      </c>
    </row>
    <row r="52" spans="1:4" x14ac:dyDescent="0.2">
      <c r="A52" s="4" t="s">
        <v>7</v>
      </c>
      <c r="B52" s="30" t="s">
        <v>69</v>
      </c>
      <c r="C52" s="37">
        <f>COMPOSICAO!D39</f>
        <v>3.9680000000000005E-4</v>
      </c>
      <c r="D52" s="22">
        <f t="shared" si="1"/>
        <v>3.9669994026666671</v>
      </c>
    </row>
    <row r="53" spans="1:4" x14ac:dyDescent="0.2">
      <c r="A53" s="207" t="s">
        <v>44</v>
      </c>
      <c r="B53" s="208"/>
      <c r="C53" s="38">
        <f>SUM(C47:C52)</f>
        <v>5.6304444444444435E-2</v>
      </c>
      <c r="D53" s="39">
        <f>SUM(D47:D52)</f>
        <v>562.90246340370356</v>
      </c>
    </row>
    <row r="54" spans="1:4" x14ac:dyDescent="0.2">
      <c r="A54" s="13"/>
      <c r="B54" s="14"/>
      <c r="C54" s="40"/>
      <c r="D54" s="16"/>
    </row>
    <row r="55" spans="1:4" x14ac:dyDescent="0.2">
      <c r="A55" s="204" t="s">
        <v>45</v>
      </c>
      <c r="B55" s="205"/>
      <c r="C55" s="205"/>
      <c r="D55" s="206"/>
    </row>
    <row r="56" spans="1:4" x14ac:dyDescent="0.2">
      <c r="A56" s="17">
        <v>4</v>
      </c>
      <c r="B56" s="2" t="s">
        <v>55</v>
      </c>
      <c r="C56" s="36" t="s">
        <v>0</v>
      </c>
      <c r="D56" s="17" t="s">
        <v>1</v>
      </c>
    </row>
    <row r="57" spans="1:4" x14ac:dyDescent="0.2">
      <c r="A57" s="207" t="s">
        <v>46</v>
      </c>
      <c r="B57" s="208"/>
      <c r="C57" s="41">
        <v>0</v>
      </c>
      <c r="D57" s="42">
        <v>0</v>
      </c>
    </row>
    <row r="58" spans="1:4" x14ac:dyDescent="0.2">
      <c r="A58" s="13"/>
      <c r="B58" s="14"/>
      <c r="C58" s="24"/>
      <c r="D58" s="16"/>
    </row>
    <row r="59" spans="1:4" x14ac:dyDescent="0.2">
      <c r="A59" s="204" t="s">
        <v>47</v>
      </c>
      <c r="B59" s="205"/>
      <c r="C59" s="205"/>
      <c r="D59" s="206"/>
    </row>
    <row r="60" spans="1:4" x14ac:dyDescent="0.2">
      <c r="A60" s="17">
        <v>5</v>
      </c>
      <c r="B60" s="43" t="s">
        <v>55</v>
      </c>
      <c r="C60" s="44"/>
      <c r="D60" s="45" t="s">
        <v>1</v>
      </c>
    </row>
    <row r="61" spans="1:4" x14ac:dyDescent="0.2">
      <c r="A61" s="9" t="s">
        <v>48</v>
      </c>
      <c r="B61" s="10"/>
      <c r="C61" s="47"/>
      <c r="D61" s="48">
        <v>0</v>
      </c>
    </row>
    <row r="62" spans="1:4" x14ac:dyDescent="0.2">
      <c r="A62" s="13"/>
      <c r="B62" s="14"/>
      <c r="C62" s="49"/>
      <c r="D62" s="16"/>
    </row>
    <row r="63" spans="1:4" x14ac:dyDescent="0.2">
      <c r="A63" s="204" t="s">
        <v>49</v>
      </c>
      <c r="B63" s="205"/>
      <c r="C63" s="205"/>
      <c r="D63" s="206"/>
    </row>
    <row r="64" spans="1:4" x14ac:dyDescent="0.2">
      <c r="A64" s="17">
        <v>6</v>
      </c>
      <c r="B64" s="2" t="s">
        <v>55</v>
      </c>
      <c r="C64" s="50" t="s">
        <v>0</v>
      </c>
      <c r="D64" s="17" t="s">
        <v>1</v>
      </c>
    </row>
    <row r="65" spans="1:4" x14ac:dyDescent="0.2">
      <c r="A65" s="51" t="s">
        <v>2</v>
      </c>
      <c r="B65" s="52" t="s">
        <v>70</v>
      </c>
      <c r="C65" s="53">
        <f>COMPOSICAO!D44</f>
        <v>0.05</v>
      </c>
      <c r="D65" s="12">
        <f>C65*$D$81</f>
        <v>805.64582055166659</v>
      </c>
    </row>
    <row r="66" spans="1:4" x14ac:dyDescent="0.2">
      <c r="A66" s="51" t="s">
        <v>3</v>
      </c>
      <c r="B66" s="52" t="s">
        <v>71</v>
      </c>
      <c r="C66" s="53">
        <f>COMPOSICAO!D45</f>
        <v>0.1</v>
      </c>
      <c r="D66" s="12">
        <f>C66*($D$81+$D$65)</f>
        <v>1691.8562231584999</v>
      </c>
    </row>
    <row r="67" spans="1:4" x14ac:dyDescent="0.2">
      <c r="A67" s="51" t="s">
        <v>4</v>
      </c>
      <c r="B67" s="52" t="s">
        <v>72</v>
      </c>
      <c r="C67" s="53">
        <f>COMPOSICAO!D46</f>
        <v>8.3499999999999991E-2</v>
      </c>
      <c r="D67" s="12">
        <f>((D65+D66+D81)/(1-C67))-(D65+D66+D81)</f>
        <v>1695.5482170988362</v>
      </c>
    </row>
    <row r="68" spans="1:4" x14ac:dyDescent="0.2">
      <c r="A68" s="19" t="s">
        <v>23</v>
      </c>
      <c r="B68" s="54" t="s">
        <v>24</v>
      </c>
      <c r="C68" s="37">
        <f>COMPOSICAO!D47</f>
        <v>6.4999999999999997E-3</v>
      </c>
      <c r="D68" s="12">
        <f>C68*$D$83</f>
        <v>131.98878336697516</v>
      </c>
    </row>
    <row r="69" spans="1:4" x14ac:dyDescent="0.2">
      <c r="A69" s="19" t="s">
        <v>25</v>
      </c>
      <c r="B69" s="54" t="s">
        <v>26</v>
      </c>
      <c r="C69" s="37">
        <f>COMPOSICAO!D48</f>
        <v>0.03</v>
      </c>
      <c r="D69" s="12">
        <f t="shared" ref="D69:D71" si="2">C69*$D$83</f>
        <v>609.17900015526993</v>
      </c>
    </row>
    <row r="70" spans="1:4" x14ac:dyDescent="0.2">
      <c r="A70" s="4" t="s">
        <v>27</v>
      </c>
      <c r="B70" s="5" t="s">
        <v>28</v>
      </c>
      <c r="C70" s="37">
        <f>COMPOSICAO!D49</f>
        <v>0.02</v>
      </c>
      <c r="D70" s="12">
        <f t="shared" si="2"/>
        <v>406.11933343684666</v>
      </c>
    </row>
    <row r="71" spans="1:4" x14ac:dyDescent="0.2">
      <c r="A71" s="4" t="s">
        <v>29</v>
      </c>
      <c r="B71" s="131" t="s">
        <v>118</v>
      </c>
      <c r="C71" s="37">
        <f>COMPOSICAO!D50</f>
        <v>2.7E-2</v>
      </c>
      <c r="D71" s="12">
        <f t="shared" si="2"/>
        <v>548.26110013974301</v>
      </c>
    </row>
    <row r="72" spans="1:4" x14ac:dyDescent="0.2">
      <c r="A72" s="198" t="s">
        <v>50</v>
      </c>
      <c r="B72" s="199"/>
      <c r="C72" s="55">
        <f>SUM(C65:C67)</f>
        <v>0.23350000000000001</v>
      </c>
      <c r="D72" s="12">
        <f>SUM(D65:D67)</f>
        <v>4193.0502608090028</v>
      </c>
    </row>
    <row r="73" spans="1:4" x14ac:dyDescent="0.2">
      <c r="A73" s="13"/>
      <c r="B73" s="14"/>
      <c r="C73" s="15"/>
      <c r="D73" s="16"/>
    </row>
    <row r="74" spans="1:4" x14ac:dyDescent="0.2">
      <c r="A74" s="200" t="s">
        <v>51</v>
      </c>
      <c r="B74" s="201"/>
      <c r="C74" s="201"/>
      <c r="D74" s="202"/>
    </row>
    <row r="75" spans="1:4" x14ac:dyDescent="0.2">
      <c r="A75" s="26" t="s">
        <v>52</v>
      </c>
      <c r="B75" s="56"/>
      <c r="C75" s="57"/>
      <c r="D75" s="17" t="s">
        <v>1</v>
      </c>
    </row>
    <row r="76" spans="1:4" x14ac:dyDescent="0.2">
      <c r="A76" s="4">
        <v>1</v>
      </c>
      <c r="B76" s="46" t="s">
        <v>73</v>
      </c>
      <c r="C76" s="58"/>
      <c r="D76" s="8">
        <f>D7</f>
        <v>9997.4783333333326</v>
      </c>
    </row>
    <row r="77" spans="1:4" x14ac:dyDescent="0.2">
      <c r="A77" s="4">
        <v>2</v>
      </c>
      <c r="B77" s="46" t="s">
        <v>74</v>
      </c>
      <c r="C77" s="58"/>
      <c r="D77" s="8">
        <f>D43</f>
        <v>5552.5356142962955</v>
      </c>
    </row>
    <row r="78" spans="1:4" x14ac:dyDescent="0.2">
      <c r="A78" s="4">
        <v>3</v>
      </c>
      <c r="B78" s="46" t="s">
        <v>75</v>
      </c>
      <c r="C78" s="58"/>
      <c r="D78" s="8">
        <f>D53</f>
        <v>562.90246340370356</v>
      </c>
    </row>
    <row r="79" spans="1:4" x14ac:dyDescent="0.2">
      <c r="A79" s="4">
        <v>4</v>
      </c>
      <c r="B79" s="46" t="s">
        <v>76</v>
      </c>
      <c r="C79" s="58"/>
      <c r="D79" s="8">
        <v>0</v>
      </c>
    </row>
    <row r="80" spans="1:4" x14ac:dyDescent="0.2">
      <c r="A80" s="4">
        <v>5</v>
      </c>
      <c r="B80" s="46" t="s">
        <v>77</v>
      </c>
      <c r="C80" s="58"/>
      <c r="D80" s="8">
        <v>0</v>
      </c>
    </row>
    <row r="81" spans="1:4" x14ac:dyDescent="0.2">
      <c r="A81" s="59" t="s">
        <v>53</v>
      </c>
      <c r="B81" s="10"/>
      <c r="C81" s="11"/>
      <c r="D81" s="12">
        <f>SUM(D76:D80)</f>
        <v>16112.916411033331</v>
      </c>
    </row>
    <row r="82" spans="1:4" x14ac:dyDescent="0.2">
      <c r="A82" s="4">
        <v>6</v>
      </c>
      <c r="B82" s="46" t="s">
        <v>78</v>
      </c>
      <c r="C82" s="58"/>
      <c r="D82" s="8">
        <f>D72</f>
        <v>4193.0502608090028</v>
      </c>
    </row>
    <row r="83" spans="1:4" x14ac:dyDescent="0.2">
      <c r="A83" s="198" t="s">
        <v>54</v>
      </c>
      <c r="B83" s="203"/>
      <c r="C83" s="199"/>
      <c r="D83" s="60">
        <f>SUM(D81:D82)</f>
        <v>20305.966671842332</v>
      </c>
    </row>
    <row r="84" spans="1:4" x14ac:dyDescent="0.2">
      <c r="C84" s="133" t="s">
        <v>122</v>
      </c>
      <c r="D84" s="134">
        <f>ROUNDUP(D83/D76,2)</f>
        <v>2.0399999999999996</v>
      </c>
    </row>
    <row r="85" spans="1:4" x14ac:dyDescent="0.2"/>
    <row r="86" spans="1:4" hidden="1" x14ac:dyDescent="0.2">
      <c r="D86" s="136"/>
    </row>
  </sheetData>
  <mergeCells count="22">
    <mergeCell ref="A33:A35"/>
    <mergeCell ref="A1:D1"/>
    <mergeCell ref="A3:D3"/>
    <mergeCell ref="A4:D4"/>
    <mergeCell ref="A9:D9"/>
    <mergeCell ref="A10:D10"/>
    <mergeCell ref="A14:B14"/>
    <mergeCell ref="A16:D16"/>
    <mergeCell ref="A26:B26"/>
    <mergeCell ref="A28:D28"/>
    <mergeCell ref="B29:C29"/>
    <mergeCell ref="A30:A32"/>
    <mergeCell ref="A63:D63"/>
    <mergeCell ref="A72:B72"/>
    <mergeCell ref="A74:D74"/>
    <mergeCell ref="A83:C83"/>
    <mergeCell ref="A43:B43"/>
    <mergeCell ref="A45:D45"/>
    <mergeCell ref="A53:B53"/>
    <mergeCell ref="A55:D55"/>
    <mergeCell ref="A57:B57"/>
    <mergeCell ref="A59:D59"/>
  </mergeCells>
  <conditionalFormatting sqref="B69">
    <cfRule type="expression" dxfId="4" priority="1">
      <formula>$D$81=0</formula>
    </cfRule>
  </conditionalFormatting>
  <pageMargins left="0.511811024" right="0.511811024" top="0.78740157499999996" bottom="0.78740157499999996" header="0.31496062000000002" footer="0.3149606200000000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E314DD-F799-40C6-9897-34914163F38B}">
  <sheetPr codeName="Planilha48"/>
  <dimension ref="A1:D86"/>
  <sheetViews>
    <sheetView zoomScaleNormal="100" workbookViewId="0">
      <selection activeCell="C71" sqref="C71"/>
    </sheetView>
  </sheetViews>
  <sheetFormatPr defaultColWidth="0" defaultRowHeight="12" zeroHeight="1" x14ac:dyDescent="0.2"/>
  <cols>
    <col min="1" max="1" width="5.85546875" style="132" customWidth="1"/>
    <col min="2" max="2" width="83.28515625" style="132" customWidth="1"/>
    <col min="3" max="3" width="12.42578125" style="132" customWidth="1"/>
    <col min="4" max="4" width="15.42578125" style="132" customWidth="1"/>
    <col min="5" max="5" width="9.140625" style="132" hidden="1" customWidth="1"/>
    <col min="6" max="16384" width="9.140625" style="132" hidden="1"/>
  </cols>
  <sheetData>
    <row r="1" spans="1:4" ht="12.75" thickBot="1" x14ac:dyDescent="0.25">
      <c r="A1" s="192" t="str">
        <f>PERFIS!C34</f>
        <v>Administrador em segurança da informação - Sênior</v>
      </c>
      <c r="B1" s="193"/>
      <c r="C1" s="193"/>
      <c r="D1" s="194"/>
    </row>
    <row r="2" spans="1:4" x14ac:dyDescent="0.2">
      <c r="A2" s="135"/>
      <c r="B2" s="135"/>
      <c r="C2" s="135"/>
      <c r="D2" s="135"/>
    </row>
    <row r="3" spans="1:4" x14ac:dyDescent="0.2">
      <c r="A3" s="217" t="s">
        <v>33</v>
      </c>
      <c r="B3" s="218"/>
      <c r="C3" s="218"/>
      <c r="D3" s="219"/>
    </row>
    <row r="4" spans="1:4" x14ac:dyDescent="0.2">
      <c r="A4" s="204" t="s">
        <v>34</v>
      </c>
      <c r="B4" s="205"/>
      <c r="C4" s="205"/>
      <c r="D4" s="206"/>
    </row>
    <row r="5" spans="1:4" x14ac:dyDescent="0.2">
      <c r="A5" s="1">
        <v>1</v>
      </c>
      <c r="B5" s="2" t="s">
        <v>55</v>
      </c>
      <c r="C5" s="3"/>
      <c r="D5" s="1" t="s">
        <v>1</v>
      </c>
    </row>
    <row r="6" spans="1:4" x14ac:dyDescent="0.2">
      <c r="A6" s="4" t="s">
        <v>2</v>
      </c>
      <c r="B6" s="5" t="s">
        <v>56</v>
      </c>
      <c r="C6" s="6">
        <v>1</v>
      </c>
      <c r="D6" s="7">
        <f>_xlfn.XLOOKUP(A1,PERFIS!C3:C37,PERFIS!D3:D37)</f>
        <v>15586.666666666668</v>
      </c>
    </row>
    <row r="7" spans="1:4" x14ac:dyDescent="0.2">
      <c r="A7" s="9" t="s">
        <v>35</v>
      </c>
      <c r="B7" s="10"/>
      <c r="C7" s="11"/>
      <c r="D7" s="12">
        <f>SUM(D6)</f>
        <v>15586.666666666668</v>
      </c>
    </row>
    <row r="8" spans="1:4" x14ac:dyDescent="0.2">
      <c r="A8" s="13"/>
      <c r="B8" s="14"/>
      <c r="C8" s="15"/>
      <c r="D8" s="16"/>
    </row>
    <row r="9" spans="1:4" x14ac:dyDescent="0.2">
      <c r="A9" s="204" t="s">
        <v>36</v>
      </c>
      <c r="B9" s="205"/>
      <c r="C9" s="205"/>
      <c r="D9" s="206"/>
    </row>
    <row r="10" spans="1:4" x14ac:dyDescent="0.2">
      <c r="A10" s="220" t="s">
        <v>125</v>
      </c>
      <c r="B10" s="221"/>
      <c r="C10" s="221"/>
      <c r="D10" s="222"/>
    </row>
    <row r="11" spans="1:4" x14ac:dyDescent="0.2">
      <c r="A11" s="17" t="s">
        <v>9</v>
      </c>
      <c r="B11" s="2" t="s">
        <v>55</v>
      </c>
      <c r="C11" s="18" t="s">
        <v>0</v>
      </c>
      <c r="D11" s="17" t="s">
        <v>1</v>
      </c>
    </row>
    <row r="12" spans="1:4" x14ac:dyDescent="0.2">
      <c r="A12" s="19" t="s">
        <v>2</v>
      </c>
      <c r="B12" s="20" t="s">
        <v>57</v>
      </c>
      <c r="C12" s="21">
        <f>COMPOSICAO!D3</f>
        <v>8.3333333333333329E-2</v>
      </c>
      <c r="D12" s="22">
        <f>C12*$D$7</f>
        <v>1298.8888888888889</v>
      </c>
    </row>
    <row r="13" spans="1:4" x14ac:dyDescent="0.2">
      <c r="A13" s="19" t="s">
        <v>3</v>
      </c>
      <c r="B13" s="20" t="s">
        <v>120</v>
      </c>
      <c r="C13" s="21">
        <f>COMPOSICAO!D4</f>
        <v>7.7777777777777779E-2</v>
      </c>
      <c r="D13" s="22">
        <f>C13*$D$7</f>
        <v>1212.2962962962963</v>
      </c>
    </row>
    <row r="14" spans="1:4" x14ac:dyDescent="0.2">
      <c r="A14" s="198" t="s">
        <v>126</v>
      </c>
      <c r="B14" s="199"/>
      <c r="C14" s="23">
        <f>SUM(C12:C13)</f>
        <v>0.16111111111111109</v>
      </c>
      <c r="D14" s="12">
        <f>SUM(D12:D13)</f>
        <v>2511.1851851851852</v>
      </c>
    </row>
    <row r="15" spans="1:4" x14ac:dyDescent="0.2">
      <c r="A15" s="13"/>
      <c r="B15" s="14"/>
      <c r="C15" s="24"/>
      <c r="D15" s="16"/>
    </row>
    <row r="16" spans="1:4" x14ac:dyDescent="0.2">
      <c r="A16" s="211" t="s">
        <v>38</v>
      </c>
      <c r="B16" s="212"/>
      <c r="C16" s="212"/>
      <c r="D16" s="213"/>
    </row>
    <row r="17" spans="1:4" x14ac:dyDescent="0.2">
      <c r="A17" s="17" t="s">
        <v>10</v>
      </c>
      <c r="B17" s="2" t="s">
        <v>55</v>
      </c>
      <c r="C17" s="25" t="s">
        <v>0</v>
      </c>
      <c r="D17" s="17" t="s">
        <v>1</v>
      </c>
    </row>
    <row r="18" spans="1:4" x14ac:dyDescent="0.2">
      <c r="A18" s="19" t="s">
        <v>2</v>
      </c>
      <c r="B18" s="61" t="s">
        <v>58</v>
      </c>
      <c r="C18" s="21">
        <f>COMPOSICAO!D9</f>
        <v>0.1</v>
      </c>
      <c r="D18" s="22">
        <f>C18*($D$7+$D$13)</f>
        <v>1679.8962962962964</v>
      </c>
    </row>
    <row r="19" spans="1:4" x14ac:dyDescent="0.2">
      <c r="A19" s="19" t="s">
        <v>3</v>
      </c>
      <c r="B19" s="62" t="s">
        <v>11</v>
      </c>
      <c r="C19" s="21">
        <f>COMPOSICAO!D10</f>
        <v>2.5000000000000001E-2</v>
      </c>
      <c r="D19" s="22">
        <f t="shared" ref="D19:D24" si="0">C19*($D$7+$D$14)</f>
        <v>452.4462962962964</v>
      </c>
    </row>
    <row r="20" spans="1:4" x14ac:dyDescent="0.2">
      <c r="A20" s="19" t="s">
        <v>4</v>
      </c>
      <c r="B20" s="62" t="s">
        <v>12</v>
      </c>
      <c r="C20" s="21">
        <f>COMPOSICAO!D11</f>
        <v>0.03</v>
      </c>
      <c r="D20" s="22">
        <f t="shared" si="0"/>
        <v>542.93555555555565</v>
      </c>
    </row>
    <row r="21" spans="1:4" x14ac:dyDescent="0.2">
      <c r="A21" s="19" t="s">
        <v>5</v>
      </c>
      <c r="B21" s="62" t="s">
        <v>13</v>
      </c>
      <c r="C21" s="21">
        <f>COMPOSICAO!D12</f>
        <v>1.4999999999999999E-2</v>
      </c>
      <c r="D21" s="22">
        <f t="shared" si="0"/>
        <v>271.46777777777783</v>
      </c>
    </row>
    <row r="22" spans="1:4" x14ac:dyDescent="0.2">
      <c r="A22" s="19" t="s">
        <v>6</v>
      </c>
      <c r="B22" s="62" t="s">
        <v>14</v>
      </c>
      <c r="C22" s="21">
        <f>COMPOSICAO!D13</f>
        <v>0.01</v>
      </c>
      <c r="D22" s="22">
        <f t="shared" si="0"/>
        <v>180.97851851851854</v>
      </c>
    </row>
    <row r="23" spans="1:4" x14ac:dyDescent="0.2">
      <c r="A23" s="19" t="s">
        <v>7</v>
      </c>
      <c r="B23" s="20" t="s">
        <v>15</v>
      </c>
      <c r="C23" s="21">
        <f>COMPOSICAO!D14</f>
        <v>6.0000000000000001E-3</v>
      </c>
      <c r="D23" s="22">
        <f t="shared" si="0"/>
        <v>108.58711111111113</v>
      </c>
    </row>
    <row r="24" spans="1:4" x14ac:dyDescent="0.2">
      <c r="A24" s="19" t="s">
        <v>8</v>
      </c>
      <c r="B24" s="62" t="s">
        <v>16</v>
      </c>
      <c r="C24" s="21">
        <f>COMPOSICAO!D15</f>
        <v>2E-3</v>
      </c>
      <c r="D24" s="22">
        <f t="shared" si="0"/>
        <v>36.195703703703707</v>
      </c>
    </row>
    <row r="25" spans="1:4" x14ac:dyDescent="0.2">
      <c r="A25" s="19" t="s">
        <v>17</v>
      </c>
      <c r="B25" s="61" t="s">
        <v>18</v>
      </c>
      <c r="C25" s="21">
        <f>COMPOSICAO!D16</f>
        <v>0.08</v>
      </c>
      <c r="D25" s="22">
        <f>C25*($D$7+$D$14)</f>
        <v>1447.8281481481483</v>
      </c>
    </row>
    <row r="26" spans="1:4" x14ac:dyDescent="0.2">
      <c r="A26" s="209" t="s">
        <v>39</v>
      </c>
      <c r="B26" s="210"/>
      <c r="C26" s="27">
        <f>SUM(C18:C25)</f>
        <v>0.26800000000000002</v>
      </c>
      <c r="D26" s="28">
        <f>SUM(D18:D25)</f>
        <v>4720.3354074074086</v>
      </c>
    </row>
    <row r="27" spans="1:4" x14ac:dyDescent="0.2">
      <c r="A27" s="13"/>
      <c r="B27" s="14"/>
      <c r="C27" s="29"/>
      <c r="D27" s="16"/>
    </row>
    <row r="28" spans="1:4" x14ac:dyDescent="0.2">
      <c r="A28" s="211" t="s">
        <v>40</v>
      </c>
      <c r="B28" s="212"/>
      <c r="C28" s="212"/>
      <c r="D28" s="213"/>
    </row>
    <row r="29" spans="1:4" x14ac:dyDescent="0.2">
      <c r="A29" s="17" t="s">
        <v>19</v>
      </c>
      <c r="B29" s="211" t="s">
        <v>55</v>
      </c>
      <c r="C29" s="213"/>
      <c r="D29" s="17" t="s">
        <v>1</v>
      </c>
    </row>
    <row r="30" spans="1:4" x14ac:dyDescent="0.2">
      <c r="A30" s="195" t="s">
        <v>2</v>
      </c>
      <c r="B30" s="30" t="s">
        <v>59</v>
      </c>
      <c r="C30" s="31"/>
      <c r="D30" s="7">
        <f>COMPOSICAO!D20*2*22</f>
        <v>242</v>
      </c>
    </row>
    <row r="31" spans="1:4" x14ac:dyDescent="0.2">
      <c r="A31" s="196"/>
      <c r="B31" s="30" t="s">
        <v>20</v>
      </c>
      <c r="C31" s="31"/>
      <c r="D31" s="7">
        <f>D6*COMPOSICAO!D21</f>
        <v>935.2</v>
      </c>
    </row>
    <row r="32" spans="1:4" x14ac:dyDescent="0.2">
      <c r="A32" s="197"/>
      <c r="B32" s="106" t="s">
        <v>21</v>
      </c>
      <c r="C32" s="107"/>
      <c r="D32" s="39">
        <f>IF(D30-D31&gt;0,D30-D31,0)</f>
        <v>0</v>
      </c>
    </row>
    <row r="33" spans="1:4" x14ac:dyDescent="0.2">
      <c r="A33" s="195" t="s">
        <v>3</v>
      </c>
      <c r="B33" s="30" t="s">
        <v>60</v>
      </c>
      <c r="D33" s="7">
        <f>COMPOSICAO!D23*22</f>
        <v>858</v>
      </c>
    </row>
    <row r="34" spans="1:4" x14ac:dyDescent="0.2">
      <c r="A34" s="196"/>
      <c r="B34" s="30" t="s">
        <v>116</v>
      </c>
      <c r="C34" s="129" cm="1">
        <f t="array" ref="C34">_xlfn.IFS(D6&lt;2407,COMPOSICAO!D25,D6&lt;4073.39,COMPOSICAO!D26,D6&lt;5924.92,COMPOSICAO!D27,D6&lt;7406.17,COMPOSICAO!D28,D6&lt;9072.58,COMPOSICAO!D29,D6&gt;9072.59,COMPOSICAO!D30)</f>
        <v>0.15</v>
      </c>
      <c r="D34" s="7">
        <f>D33*C34</f>
        <v>128.69999999999999</v>
      </c>
    </row>
    <row r="35" spans="1:4" x14ac:dyDescent="0.2">
      <c r="A35" s="197"/>
      <c r="B35" s="106" t="s">
        <v>117</v>
      </c>
      <c r="C35" s="108"/>
      <c r="D35" s="39">
        <f>D33-D34</f>
        <v>729.3</v>
      </c>
    </row>
    <row r="36" spans="1:4" x14ac:dyDescent="0.2">
      <c r="A36" s="4" t="s">
        <v>4</v>
      </c>
      <c r="B36" s="30" t="s">
        <v>102</v>
      </c>
      <c r="C36" s="31"/>
      <c r="D36" s="165">
        <f>COMPOSICAO!D31</f>
        <v>184.85</v>
      </c>
    </row>
    <row r="37" spans="1:4" x14ac:dyDescent="0.2">
      <c r="A37" s="9" t="s">
        <v>41</v>
      </c>
      <c r="B37" s="10"/>
      <c r="C37" s="11"/>
      <c r="D37" s="12">
        <f>SUM(D32,D35,D36)</f>
        <v>914.15</v>
      </c>
    </row>
    <row r="38" spans="1:4" x14ac:dyDescent="0.2">
      <c r="A38" s="13"/>
      <c r="B38" s="14"/>
      <c r="C38" s="15"/>
      <c r="D38" s="16"/>
    </row>
    <row r="39" spans="1:4" x14ac:dyDescent="0.2">
      <c r="A39" s="17">
        <v>2</v>
      </c>
      <c r="B39" s="32" t="s">
        <v>61</v>
      </c>
      <c r="C39" s="33"/>
      <c r="D39" s="17" t="s">
        <v>1</v>
      </c>
    </row>
    <row r="40" spans="1:4" x14ac:dyDescent="0.2">
      <c r="A40" s="4" t="s">
        <v>9</v>
      </c>
      <c r="B40" s="30" t="s">
        <v>62</v>
      </c>
      <c r="C40" s="34"/>
      <c r="D40" s="8">
        <f>D14</f>
        <v>2511.1851851851852</v>
      </c>
    </row>
    <row r="41" spans="1:4" x14ac:dyDescent="0.2">
      <c r="A41" s="4" t="s">
        <v>10</v>
      </c>
      <c r="B41" s="30" t="s">
        <v>63</v>
      </c>
      <c r="C41" s="34"/>
      <c r="D41" s="8">
        <f>D26</f>
        <v>4720.3354074074086</v>
      </c>
    </row>
    <row r="42" spans="1:4" x14ac:dyDescent="0.2">
      <c r="A42" s="4" t="s">
        <v>19</v>
      </c>
      <c r="B42" s="30" t="s">
        <v>64</v>
      </c>
      <c r="C42" s="34"/>
      <c r="D42" s="8">
        <f>D37</f>
        <v>914.15</v>
      </c>
    </row>
    <row r="43" spans="1:4" x14ac:dyDescent="0.2">
      <c r="A43" s="198" t="s">
        <v>42</v>
      </c>
      <c r="B43" s="203"/>
      <c r="C43" s="35"/>
      <c r="D43" s="12">
        <f>SUM(D40:D42)</f>
        <v>8145.6705925925935</v>
      </c>
    </row>
    <row r="44" spans="1:4" x14ac:dyDescent="0.2">
      <c r="A44" s="13"/>
      <c r="B44" s="14"/>
      <c r="C44" s="15"/>
      <c r="D44" s="16"/>
    </row>
    <row r="45" spans="1:4" x14ac:dyDescent="0.2">
      <c r="A45" s="204" t="s">
        <v>43</v>
      </c>
      <c r="B45" s="205"/>
      <c r="C45" s="205"/>
      <c r="D45" s="206"/>
    </row>
    <row r="46" spans="1:4" x14ac:dyDescent="0.2">
      <c r="A46" s="17">
        <v>3</v>
      </c>
      <c r="B46" s="2" t="s">
        <v>55</v>
      </c>
      <c r="C46" s="36" t="s">
        <v>0</v>
      </c>
      <c r="D46" s="17" t="s">
        <v>1</v>
      </c>
    </row>
    <row r="47" spans="1:4" x14ac:dyDescent="0.2">
      <c r="A47" s="4" t="s">
        <v>2</v>
      </c>
      <c r="B47" s="30" t="s">
        <v>22</v>
      </c>
      <c r="C47" s="37">
        <f>COMPOSICAO!D34</f>
        <v>4.1666666666666666E-3</v>
      </c>
      <c r="D47" s="22">
        <f>C47*$D$7</f>
        <v>64.944444444444443</v>
      </c>
    </row>
    <row r="48" spans="1:4" x14ac:dyDescent="0.2">
      <c r="A48" s="4" t="s">
        <v>3</v>
      </c>
      <c r="B48" s="30" t="s">
        <v>65</v>
      </c>
      <c r="C48" s="37">
        <f>COMPOSICAO!D35</f>
        <v>3.3333333333333332E-4</v>
      </c>
      <c r="D48" s="22">
        <f>C48*$D$7</f>
        <v>5.1955555555555559</v>
      </c>
    </row>
    <row r="49" spans="1:4" x14ac:dyDescent="0.2">
      <c r="A49" s="19" t="s">
        <v>4</v>
      </c>
      <c r="B49" s="20" t="s">
        <v>66</v>
      </c>
      <c r="C49" s="37">
        <f>COMPOSICAO!D36</f>
        <v>3.4399999999999993E-2</v>
      </c>
      <c r="D49" s="22">
        <f t="shared" ref="D49:D52" si="1">C49*$D$7</f>
        <v>536.18133333333321</v>
      </c>
    </row>
    <row r="50" spans="1:4" x14ac:dyDescent="0.2">
      <c r="A50" s="4" t="s">
        <v>5</v>
      </c>
      <c r="B50" s="30" t="s">
        <v>67</v>
      </c>
      <c r="C50" s="37">
        <f>COMPOSICAO!D37</f>
        <v>1.2444444444444444E-2</v>
      </c>
      <c r="D50" s="22">
        <f t="shared" si="1"/>
        <v>193.96740740740742</v>
      </c>
    </row>
    <row r="51" spans="1:4" x14ac:dyDescent="0.2">
      <c r="A51" s="4" t="s">
        <v>6</v>
      </c>
      <c r="B51" s="30" t="s">
        <v>68</v>
      </c>
      <c r="C51" s="37">
        <f>COMPOSICAO!D38</f>
        <v>4.5631999999999999E-3</v>
      </c>
      <c r="D51" s="22">
        <f t="shared" si="1"/>
        <v>71.125077333333337</v>
      </c>
    </row>
    <row r="52" spans="1:4" x14ac:dyDescent="0.2">
      <c r="A52" s="4" t="s">
        <v>7</v>
      </c>
      <c r="B52" s="30" t="s">
        <v>69</v>
      </c>
      <c r="C52" s="37">
        <f>COMPOSICAO!D39</f>
        <v>3.9680000000000005E-4</v>
      </c>
      <c r="D52" s="22">
        <f t="shared" si="1"/>
        <v>6.1847893333333346</v>
      </c>
    </row>
    <row r="53" spans="1:4" x14ac:dyDescent="0.2">
      <c r="A53" s="207" t="s">
        <v>44</v>
      </c>
      <c r="B53" s="208"/>
      <c r="C53" s="38">
        <f>SUM(C47:C52)</f>
        <v>5.6304444444444435E-2</v>
      </c>
      <c r="D53" s="39">
        <f>SUM(D47:D52)</f>
        <v>877.59860740740737</v>
      </c>
    </row>
    <row r="54" spans="1:4" x14ac:dyDescent="0.2">
      <c r="A54" s="13"/>
      <c r="B54" s="14"/>
      <c r="C54" s="40"/>
      <c r="D54" s="16"/>
    </row>
    <row r="55" spans="1:4" x14ac:dyDescent="0.2">
      <c r="A55" s="204" t="s">
        <v>45</v>
      </c>
      <c r="B55" s="205"/>
      <c r="C55" s="205"/>
      <c r="D55" s="206"/>
    </row>
    <row r="56" spans="1:4" x14ac:dyDescent="0.2">
      <c r="A56" s="17">
        <v>4</v>
      </c>
      <c r="B56" s="2" t="s">
        <v>55</v>
      </c>
      <c r="C56" s="36" t="s">
        <v>0</v>
      </c>
      <c r="D56" s="17" t="s">
        <v>1</v>
      </c>
    </row>
    <row r="57" spans="1:4" x14ac:dyDescent="0.2">
      <c r="A57" s="207" t="s">
        <v>46</v>
      </c>
      <c r="B57" s="208"/>
      <c r="C57" s="41">
        <v>0</v>
      </c>
      <c r="D57" s="42">
        <v>0</v>
      </c>
    </row>
    <row r="58" spans="1:4" x14ac:dyDescent="0.2">
      <c r="A58" s="13"/>
      <c r="B58" s="14"/>
      <c r="C58" s="24"/>
      <c r="D58" s="16"/>
    </row>
    <row r="59" spans="1:4" x14ac:dyDescent="0.2">
      <c r="A59" s="204" t="s">
        <v>47</v>
      </c>
      <c r="B59" s="205"/>
      <c r="C59" s="205"/>
      <c r="D59" s="206"/>
    </row>
    <row r="60" spans="1:4" x14ac:dyDescent="0.2">
      <c r="A60" s="17">
        <v>5</v>
      </c>
      <c r="B60" s="43" t="s">
        <v>55</v>
      </c>
      <c r="C60" s="44"/>
      <c r="D60" s="45" t="s">
        <v>1</v>
      </c>
    </row>
    <row r="61" spans="1:4" x14ac:dyDescent="0.2">
      <c r="A61" s="9" t="s">
        <v>48</v>
      </c>
      <c r="B61" s="10"/>
      <c r="C61" s="47"/>
      <c r="D61" s="48">
        <v>0</v>
      </c>
    </row>
    <row r="62" spans="1:4" x14ac:dyDescent="0.2">
      <c r="A62" s="13"/>
      <c r="B62" s="14"/>
      <c r="C62" s="49"/>
      <c r="D62" s="16"/>
    </row>
    <row r="63" spans="1:4" x14ac:dyDescent="0.2">
      <c r="A63" s="204" t="s">
        <v>49</v>
      </c>
      <c r="B63" s="205"/>
      <c r="C63" s="205"/>
      <c r="D63" s="206"/>
    </row>
    <row r="64" spans="1:4" x14ac:dyDescent="0.2">
      <c r="A64" s="17">
        <v>6</v>
      </c>
      <c r="B64" s="2" t="s">
        <v>55</v>
      </c>
      <c r="C64" s="50" t="s">
        <v>0</v>
      </c>
      <c r="D64" s="17" t="s">
        <v>1</v>
      </c>
    </row>
    <row r="65" spans="1:4" x14ac:dyDescent="0.2">
      <c r="A65" s="51" t="s">
        <v>2</v>
      </c>
      <c r="B65" s="52" t="s">
        <v>70</v>
      </c>
      <c r="C65" s="53">
        <f>COMPOSICAO!D44</f>
        <v>0.05</v>
      </c>
      <c r="D65" s="12">
        <f>C65*$D$81</f>
        <v>1230.4967933333335</v>
      </c>
    </row>
    <row r="66" spans="1:4" x14ac:dyDescent="0.2">
      <c r="A66" s="51" t="s">
        <v>3</v>
      </c>
      <c r="B66" s="52" t="s">
        <v>71</v>
      </c>
      <c r="C66" s="53">
        <f>COMPOSICAO!D45</f>
        <v>0.1</v>
      </c>
      <c r="D66" s="12">
        <f>C66*($D$81+$D$65)</f>
        <v>2584.0432660000001</v>
      </c>
    </row>
    <row r="67" spans="1:4" x14ac:dyDescent="0.2">
      <c r="A67" s="51" t="s">
        <v>4</v>
      </c>
      <c r="B67" s="52" t="s">
        <v>72</v>
      </c>
      <c r="C67" s="53">
        <f>COMPOSICAO!D46</f>
        <v>8.3499999999999991E-2</v>
      </c>
      <c r="D67" s="12">
        <f>((D65+D66+D81)/(1-C67))-(D65+D66+D81)</f>
        <v>2589.6822038417886</v>
      </c>
    </row>
    <row r="68" spans="1:4" x14ac:dyDescent="0.2">
      <c r="A68" s="19" t="s">
        <v>23</v>
      </c>
      <c r="B68" s="54" t="s">
        <v>24</v>
      </c>
      <c r="C68" s="37">
        <f>COMPOSICAO!D47</f>
        <v>6.4999999999999997E-3</v>
      </c>
      <c r="D68" s="12">
        <f>C68*$D$83</f>
        <v>201.59202784397161</v>
      </c>
    </row>
    <row r="69" spans="1:4" x14ac:dyDescent="0.2">
      <c r="A69" s="19" t="s">
        <v>25</v>
      </c>
      <c r="B69" s="54" t="s">
        <v>26</v>
      </c>
      <c r="C69" s="37">
        <f>COMPOSICAO!D48</f>
        <v>0.03</v>
      </c>
      <c r="D69" s="12">
        <f t="shared" ref="D69:D71" si="2">C69*$D$83</f>
        <v>930.42474389525364</v>
      </c>
    </row>
    <row r="70" spans="1:4" x14ac:dyDescent="0.2">
      <c r="A70" s="4" t="s">
        <v>27</v>
      </c>
      <c r="B70" s="5" t="s">
        <v>28</v>
      </c>
      <c r="C70" s="37">
        <f>COMPOSICAO!D49</f>
        <v>0.02</v>
      </c>
      <c r="D70" s="12">
        <f t="shared" si="2"/>
        <v>620.28316259683572</v>
      </c>
    </row>
    <row r="71" spans="1:4" x14ac:dyDescent="0.2">
      <c r="A71" s="4" t="s">
        <v>29</v>
      </c>
      <c r="B71" s="131" t="s">
        <v>118</v>
      </c>
      <c r="C71" s="37">
        <f>COMPOSICAO!D50</f>
        <v>2.7E-2</v>
      </c>
      <c r="D71" s="12">
        <f t="shared" si="2"/>
        <v>837.38226950572823</v>
      </c>
    </row>
    <row r="72" spans="1:4" x14ac:dyDescent="0.2">
      <c r="A72" s="198" t="s">
        <v>50</v>
      </c>
      <c r="B72" s="199"/>
      <c r="C72" s="55">
        <f>SUM(C65:C67)</f>
        <v>0.23350000000000001</v>
      </c>
      <c r="D72" s="12">
        <f>SUM(D65:D67)</f>
        <v>6404.222263175122</v>
      </c>
    </row>
    <row r="73" spans="1:4" x14ac:dyDescent="0.2">
      <c r="A73" s="13"/>
      <c r="B73" s="14"/>
      <c r="C73" s="15"/>
      <c r="D73" s="16"/>
    </row>
    <row r="74" spans="1:4" x14ac:dyDescent="0.2">
      <c r="A74" s="200" t="s">
        <v>51</v>
      </c>
      <c r="B74" s="201"/>
      <c r="C74" s="201"/>
      <c r="D74" s="202"/>
    </row>
    <row r="75" spans="1:4" x14ac:dyDescent="0.2">
      <c r="A75" s="26" t="s">
        <v>52</v>
      </c>
      <c r="B75" s="56"/>
      <c r="C75" s="57"/>
      <c r="D75" s="17" t="s">
        <v>1</v>
      </c>
    </row>
    <row r="76" spans="1:4" x14ac:dyDescent="0.2">
      <c r="A76" s="4">
        <v>1</v>
      </c>
      <c r="B76" s="46" t="s">
        <v>73</v>
      </c>
      <c r="C76" s="58"/>
      <c r="D76" s="8">
        <f>D7</f>
        <v>15586.666666666668</v>
      </c>
    </row>
    <row r="77" spans="1:4" x14ac:dyDescent="0.2">
      <c r="A77" s="4">
        <v>2</v>
      </c>
      <c r="B77" s="46" t="s">
        <v>74</v>
      </c>
      <c r="C77" s="58"/>
      <c r="D77" s="8">
        <f>D43</f>
        <v>8145.6705925925935</v>
      </c>
    </row>
    <row r="78" spans="1:4" x14ac:dyDescent="0.2">
      <c r="A78" s="4">
        <v>3</v>
      </c>
      <c r="B78" s="46" t="s">
        <v>75</v>
      </c>
      <c r="C78" s="58"/>
      <c r="D78" s="8">
        <f>D53</f>
        <v>877.59860740740737</v>
      </c>
    </row>
    <row r="79" spans="1:4" x14ac:dyDescent="0.2">
      <c r="A79" s="4">
        <v>4</v>
      </c>
      <c r="B79" s="46" t="s">
        <v>76</v>
      </c>
      <c r="C79" s="58"/>
      <c r="D79" s="8">
        <v>0</v>
      </c>
    </row>
    <row r="80" spans="1:4" x14ac:dyDescent="0.2">
      <c r="A80" s="4">
        <v>5</v>
      </c>
      <c r="B80" s="46" t="s">
        <v>77</v>
      </c>
      <c r="C80" s="58"/>
      <c r="D80" s="8">
        <v>0</v>
      </c>
    </row>
    <row r="81" spans="1:4" x14ac:dyDescent="0.2">
      <c r="A81" s="59" t="s">
        <v>53</v>
      </c>
      <c r="B81" s="10"/>
      <c r="C81" s="11"/>
      <c r="D81" s="12">
        <f>SUM(D76:D80)</f>
        <v>24609.935866666667</v>
      </c>
    </row>
    <row r="82" spans="1:4" x14ac:dyDescent="0.2">
      <c r="A82" s="4">
        <v>6</v>
      </c>
      <c r="B82" s="46" t="s">
        <v>78</v>
      </c>
      <c r="C82" s="58"/>
      <c r="D82" s="8">
        <f>D72</f>
        <v>6404.222263175122</v>
      </c>
    </row>
    <row r="83" spans="1:4" x14ac:dyDescent="0.2">
      <c r="A83" s="198" t="s">
        <v>54</v>
      </c>
      <c r="B83" s="203"/>
      <c r="C83" s="199"/>
      <c r="D83" s="60">
        <f>SUM(D81:D82)</f>
        <v>31014.158129841788</v>
      </c>
    </row>
    <row r="84" spans="1:4" x14ac:dyDescent="0.2">
      <c r="C84" s="133" t="s">
        <v>122</v>
      </c>
      <c r="D84" s="134">
        <f>ROUNDUP(D83/D76,2)</f>
        <v>1.99</v>
      </c>
    </row>
    <row r="85" spans="1:4" x14ac:dyDescent="0.2"/>
    <row r="86" spans="1:4" hidden="1" x14ac:dyDescent="0.2">
      <c r="D86" s="136"/>
    </row>
  </sheetData>
  <mergeCells count="22">
    <mergeCell ref="A33:A35"/>
    <mergeCell ref="A1:D1"/>
    <mergeCell ref="A3:D3"/>
    <mergeCell ref="A4:D4"/>
    <mergeCell ref="A9:D9"/>
    <mergeCell ref="A10:D10"/>
    <mergeCell ref="A14:B14"/>
    <mergeCell ref="A16:D16"/>
    <mergeCell ref="A26:B26"/>
    <mergeCell ref="A28:D28"/>
    <mergeCell ref="B29:C29"/>
    <mergeCell ref="A30:A32"/>
    <mergeCell ref="A63:D63"/>
    <mergeCell ref="A72:B72"/>
    <mergeCell ref="A74:D74"/>
    <mergeCell ref="A83:C83"/>
    <mergeCell ref="A43:B43"/>
    <mergeCell ref="A45:D45"/>
    <mergeCell ref="A53:B53"/>
    <mergeCell ref="A55:D55"/>
    <mergeCell ref="A57:B57"/>
    <mergeCell ref="A59:D59"/>
  </mergeCells>
  <conditionalFormatting sqref="B69">
    <cfRule type="expression" dxfId="3" priority="1">
      <formula>$D$81=0</formula>
    </cfRule>
  </conditionalFormatting>
  <pageMargins left="0.511811024" right="0.511811024" top="0.78740157499999996" bottom="0.78740157499999996" header="0.31496062000000002" footer="0.3149606200000000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AF152F-DB31-414E-90F3-FE8E0F1514DE}">
  <sheetPr codeName="Planilha49"/>
  <dimension ref="A1:D86"/>
  <sheetViews>
    <sheetView zoomScaleNormal="100" workbookViewId="0">
      <selection activeCell="C71" sqref="C71"/>
    </sheetView>
  </sheetViews>
  <sheetFormatPr defaultColWidth="0" defaultRowHeight="12" zeroHeight="1" x14ac:dyDescent="0.2"/>
  <cols>
    <col min="1" max="1" width="5.85546875" style="132" customWidth="1"/>
    <col min="2" max="2" width="83.28515625" style="132" customWidth="1"/>
    <col min="3" max="3" width="12.42578125" style="132" customWidth="1"/>
    <col min="4" max="4" width="15.42578125" style="132" customWidth="1"/>
    <col min="5" max="5" width="9.140625" style="132" hidden="1" customWidth="1"/>
    <col min="6" max="16384" width="9.140625" style="132" hidden="1"/>
  </cols>
  <sheetData>
    <row r="1" spans="1:4" ht="12.75" thickBot="1" x14ac:dyDescent="0.25">
      <c r="A1" s="192" t="str">
        <f>PERFIS!C35</f>
        <v>Gerente de segurança da informação</v>
      </c>
      <c r="B1" s="193"/>
      <c r="C1" s="193"/>
      <c r="D1" s="194"/>
    </row>
    <row r="2" spans="1:4" x14ac:dyDescent="0.2">
      <c r="A2" s="135"/>
      <c r="B2" s="135"/>
      <c r="C2" s="135"/>
      <c r="D2" s="135"/>
    </row>
    <row r="3" spans="1:4" x14ac:dyDescent="0.2">
      <c r="A3" s="217" t="s">
        <v>33</v>
      </c>
      <c r="B3" s="218"/>
      <c r="C3" s="218"/>
      <c r="D3" s="219"/>
    </row>
    <row r="4" spans="1:4" x14ac:dyDescent="0.2">
      <c r="A4" s="204" t="s">
        <v>34</v>
      </c>
      <c r="B4" s="205"/>
      <c r="C4" s="205"/>
      <c r="D4" s="206"/>
    </row>
    <row r="5" spans="1:4" x14ac:dyDescent="0.2">
      <c r="A5" s="1">
        <v>1</v>
      </c>
      <c r="B5" s="2" t="s">
        <v>55</v>
      </c>
      <c r="C5" s="3"/>
      <c r="D5" s="1" t="s">
        <v>1</v>
      </c>
    </row>
    <row r="6" spans="1:4" x14ac:dyDescent="0.2">
      <c r="A6" s="4" t="s">
        <v>2</v>
      </c>
      <c r="B6" s="5" t="s">
        <v>56</v>
      </c>
      <c r="C6" s="6">
        <v>1</v>
      </c>
      <c r="D6" s="7">
        <f>_xlfn.XLOOKUP(A1,PERFIS!C3:C37,PERFIS!D3:D37)</f>
        <v>22945.833333333336</v>
      </c>
    </row>
    <row r="7" spans="1:4" x14ac:dyDescent="0.2">
      <c r="A7" s="9" t="s">
        <v>35</v>
      </c>
      <c r="B7" s="10"/>
      <c r="C7" s="11"/>
      <c r="D7" s="12">
        <f>SUM(D6)</f>
        <v>22945.833333333336</v>
      </c>
    </row>
    <row r="8" spans="1:4" x14ac:dyDescent="0.2">
      <c r="A8" s="13"/>
      <c r="B8" s="14"/>
      <c r="C8" s="15"/>
      <c r="D8" s="16"/>
    </row>
    <row r="9" spans="1:4" x14ac:dyDescent="0.2">
      <c r="A9" s="204" t="s">
        <v>36</v>
      </c>
      <c r="B9" s="205"/>
      <c r="C9" s="205"/>
      <c r="D9" s="206"/>
    </row>
    <row r="10" spans="1:4" x14ac:dyDescent="0.2">
      <c r="A10" s="220" t="s">
        <v>125</v>
      </c>
      <c r="B10" s="221"/>
      <c r="C10" s="221"/>
      <c r="D10" s="222"/>
    </row>
    <row r="11" spans="1:4" x14ac:dyDescent="0.2">
      <c r="A11" s="17" t="s">
        <v>9</v>
      </c>
      <c r="B11" s="2" t="s">
        <v>55</v>
      </c>
      <c r="C11" s="18" t="s">
        <v>0</v>
      </c>
      <c r="D11" s="17" t="s">
        <v>1</v>
      </c>
    </row>
    <row r="12" spans="1:4" x14ac:dyDescent="0.2">
      <c r="A12" s="19" t="s">
        <v>2</v>
      </c>
      <c r="B12" s="20" t="s">
        <v>57</v>
      </c>
      <c r="C12" s="21">
        <f>COMPOSICAO!D3</f>
        <v>8.3333333333333329E-2</v>
      </c>
      <c r="D12" s="22">
        <f>C12*$D$7</f>
        <v>1912.1527777777778</v>
      </c>
    </row>
    <row r="13" spans="1:4" x14ac:dyDescent="0.2">
      <c r="A13" s="19" t="s">
        <v>3</v>
      </c>
      <c r="B13" s="20" t="s">
        <v>120</v>
      </c>
      <c r="C13" s="21">
        <f>COMPOSICAO!D4</f>
        <v>7.7777777777777779E-2</v>
      </c>
      <c r="D13" s="22">
        <f>C13*$D$7</f>
        <v>1784.6759259259261</v>
      </c>
    </row>
    <row r="14" spans="1:4" x14ac:dyDescent="0.2">
      <c r="A14" s="198" t="s">
        <v>126</v>
      </c>
      <c r="B14" s="199"/>
      <c r="C14" s="23">
        <f>SUM(C12:C13)</f>
        <v>0.16111111111111109</v>
      </c>
      <c r="D14" s="12">
        <f>SUM(D12:D13)</f>
        <v>3696.8287037037039</v>
      </c>
    </row>
    <row r="15" spans="1:4" x14ac:dyDescent="0.2">
      <c r="A15" s="13"/>
      <c r="B15" s="14"/>
      <c r="C15" s="24"/>
      <c r="D15" s="16"/>
    </row>
    <row r="16" spans="1:4" x14ac:dyDescent="0.2">
      <c r="A16" s="211" t="s">
        <v>38</v>
      </c>
      <c r="B16" s="212"/>
      <c r="C16" s="212"/>
      <c r="D16" s="213"/>
    </row>
    <row r="17" spans="1:4" x14ac:dyDescent="0.2">
      <c r="A17" s="17" t="s">
        <v>10</v>
      </c>
      <c r="B17" s="2" t="s">
        <v>55</v>
      </c>
      <c r="C17" s="25" t="s">
        <v>0</v>
      </c>
      <c r="D17" s="17" t="s">
        <v>1</v>
      </c>
    </row>
    <row r="18" spans="1:4" x14ac:dyDescent="0.2">
      <c r="A18" s="19" t="s">
        <v>2</v>
      </c>
      <c r="B18" s="61" t="s">
        <v>58</v>
      </c>
      <c r="C18" s="21">
        <f>COMPOSICAO!D9</f>
        <v>0.1</v>
      </c>
      <c r="D18" s="22">
        <f>C18*($D$7+$D$13)</f>
        <v>2473.0509259259265</v>
      </c>
    </row>
    <row r="19" spans="1:4" x14ac:dyDescent="0.2">
      <c r="A19" s="19" t="s">
        <v>3</v>
      </c>
      <c r="B19" s="62" t="s">
        <v>11</v>
      </c>
      <c r="C19" s="21">
        <f>COMPOSICAO!D10</f>
        <v>2.5000000000000001E-2</v>
      </c>
      <c r="D19" s="22">
        <f t="shared" ref="D19:D24" si="0">C19*($D$7+$D$14)</f>
        <v>666.06655092592609</v>
      </c>
    </row>
    <row r="20" spans="1:4" x14ac:dyDescent="0.2">
      <c r="A20" s="19" t="s">
        <v>4</v>
      </c>
      <c r="B20" s="62" t="s">
        <v>12</v>
      </c>
      <c r="C20" s="21">
        <f>COMPOSICAO!D11</f>
        <v>0.03</v>
      </c>
      <c r="D20" s="22">
        <f t="shared" si="0"/>
        <v>799.27986111111113</v>
      </c>
    </row>
    <row r="21" spans="1:4" x14ac:dyDescent="0.2">
      <c r="A21" s="19" t="s">
        <v>5</v>
      </c>
      <c r="B21" s="62" t="s">
        <v>13</v>
      </c>
      <c r="C21" s="21">
        <f>COMPOSICAO!D12</f>
        <v>1.4999999999999999E-2</v>
      </c>
      <c r="D21" s="22">
        <f t="shared" si="0"/>
        <v>399.63993055555557</v>
      </c>
    </row>
    <row r="22" spans="1:4" x14ac:dyDescent="0.2">
      <c r="A22" s="19" t="s">
        <v>6</v>
      </c>
      <c r="B22" s="62" t="s">
        <v>14</v>
      </c>
      <c r="C22" s="21">
        <f>COMPOSICAO!D13</f>
        <v>0.01</v>
      </c>
      <c r="D22" s="22">
        <f t="shared" si="0"/>
        <v>266.42662037037042</v>
      </c>
    </row>
    <row r="23" spans="1:4" x14ac:dyDescent="0.2">
      <c r="A23" s="19" t="s">
        <v>7</v>
      </c>
      <c r="B23" s="20" t="s">
        <v>15</v>
      </c>
      <c r="C23" s="21">
        <f>COMPOSICAO!D14</f>
        <v>6.0000000000000001E-3</v>
      </c>
      <c r="D23" s="22">
        <f t="shared" si="0"/>
        <v>159.85597222222225</v>
      </c>
    </row>
    <row r="24" spans="1:4" x14ac:dyDescent="0.2">
      <c r="A24" s="19" t="s">
        <v>8</v>
      </c>
      <c r="B24" s="62" t="s">
        <v>16</v>
      </c>
      <c r="C24" s="21">
        <f>COMPOSICAO!D15</f>
        <v>2E-3</v>
      </c>
      <c r="D24" s="22">
        <f t="shared" si="0"/>
        <v>53.285324074074083</v>
      </c>
    </row>
    <row r="25" spans="1:4" x14ac:dyDescent="0.2">
      <c r="A25" s="19" t="s">
        <v>17</v>
      </c>
      <c r="B25" s="61" t="s">
        <v>18</v>
      </c>
      <c r="C25" s="21">
        <f>COMPOSICAO!D16</f>
        <v>0.08</v>
      </c>
      <c r="D25" s="22">
        <f>C25*($D$7+$D$14)</f>
        <v>2131.4129629629633</v>
      </c>
    </row>
    <row r="26" spans="1:4" x14ac:dyDescent="0.2">
      <c r="A26" s="209" t="s">
        <v>39</v>
      </c>
      <c r="B26" s="210"/>
      <c r="C26" s="27">
        <f>SUM(C18:C25)</f>
        <v>0.26800000000000002</v>
      </c>
      <c r="D26" s="28">
        <f>SUM(D18:D25)</f>
        <v>6949.0181481481495</v>
      </c>
    </row>
    <row r="27" spans="1:4" x14ac:dyDescent="0.2">
      <c r="A27" s="13"/>
      <c r="B27" s="14"/>
      <c r="C27" s="29"/>
      <c r="D27" s="16"/>
    </row>
    <row r="28" spans="1:4" x14ac:dyDescent="0.2">
      <c r="A28" s="211" t="s">
        <v>40</v>
      </c>
      <c r="B28" s="212"/>
      <c r="C28" s="212"/>
      <c r="D28" s="213"/>
    </row>
    <row r="29" spans="1:4" x14ac:dyDescent="0.2">
      <c r="A29" s="17" t="s">
        <v>19</v>
      </c>
      <c r="B29" s="211" t="s">
        <v>55</v>
      </c>
      <c r="C29" s="213"/>
      <c r="D29" s="17" t="s">
        <v>1</v>
      </c>
    </row>
    <row r="30" spans="1:4" x14ac:dyDescent="0.2">
      <c r="A30" s="195" t="s">
        <v>2</v>
      </c>
      <c r="B30" s="30" t="s">
        <v>59</v>
      </c>
      <c r="C30" s="31"/>
      <c r="D30" s="7">
        <f>COMPOSICAO!D20*2*22</f>
        <v>242</v>
      </c>
    </row>
    <row r="31" spans="1:4" x14ac:dyDescent="0.2">
      <c r="A31" s="196"/>
      <c r="B31" s="30" t="s">
        <v>20</v>
      </c>
      <c r="C31" s="31"/>
      <c r="D31" s="7">
        <f>D6*COMPOSICAO!D21</f>
        <v>1376.75</v>
      </c>
    </row>
    <row r="32" spans="1:4" x14ac:dyDescent="0.2">
      <c r="A32" s="197"/>
      <c r="B32" s="106" t="s">
        <v>21</v>
      </c>
      <c r="C32" s="107"/>
      <c r="D32" s="39">
        <f>IF(D30-D31&gt;0,D30-D31,0)</f>
        <v>0</v>
      </c>
    </row>
    <row r="33" spans="1:4" x14ac:dyDescent="0.2">
      <c r="A33" s="195" t="s">
        <v>3</v>
      </c>
      <c r="B33" s="30" t="s">
        <v>60</v>
      </c>
      <c r="D33" s="7">
        <f>COMPOSICAO!D23*22</f>
        <v>858</v>
      </c>
    </row>
    <row r="34" spans="1:4" x14ac:dyDescent="0.2">
      <c r="A34" s="196"/>
      <c r="B34" s="30" t="s">
        <v>116</v>
      </c>
      <c r="C34" s="129" cm="1">
        <f t="array" ref="C34">_xlfn.IFS(D6&lt;2407,COMPOSICAO!D25,D6&lt;4073.39,COMPOSICAO!D26,D6&lt;5924.92,COMPOSICAO!D27,D6&lt;7406.17,COMPOSICAO!D28,D6&lt;9072.58,COMPOSICAO!D29,D6&gt;9072.59,COMPOSICAO!D30)</f>
        <v>0.15</v>
      </c>
      <c r="D34" s="7">
        <f>D33*C34</f>
        <v>128.69999999999999</v>
      </c>
    </row>
    <row r="35" spans="1:4" x14ac:dyDescent="0.2">
      <c r="A35" s="197"/>
      <c r="B35" s="106" t="s">
        <v>117</v>
      </c>
      <c r="C35" s="108"/>
      <c r="D35" s="39">
        <f>D33-D34</f>
        <v>729.3</v>
      </c>
    </row>
    <row r="36" spans="1:4" x14ac:dyDescent="0.2">
      <c r="A36" s="4" t="s">
        <v>4</v>
      </c>
      <c r="B36" s="30" t="s">
        <v>102</v>
      </c>
      <c r="C36" s="31"/>
      <c r="D36" s="165">
        <f>COMPOSICAO!D31</f>
        <v>184.85</v>
      </c>
    </row>
    <row r="37" spans="1:4" x14ac:dyDescent="0.2">
      <c r="A37" s="9" t="s">
        <v>41</v>
      </c>
      <c r="B37" s="10"/>
      <c r="C37" s="11"/>
      <c r="D37" s="12">
        <f>SUM(D32,D35,D36)</f>
        <v>914.15</v>
      </c>
    </row>
    <row r="38" spans="1:4" x14ac:dyDescent="0.2">
      <c r="A38" s="13"/>
      <c r="B38" s="14"/>
      <c r="C38" s="15"/>
      <c r="D38" s="16"/>
    </row>
    <row r="39" spans="1:4" x14ac:dyDescent="0.2">
      <c r="A39" s="17">
        <v>2</v>
      </c>
      <c r="B39" s="32" t="s">
        <v>61</v>
      </c>
      <c r="C39" s="33"/>
      <c r="D39" s="17" t="s">
        <v>1</v>
      </c>
    </row>
    <row r="40" spans="1:4" x14ac:dyDescent="0.2">
      <c r="A40" s="4" t="s">
        <v>9</v>
      </c>
      <c r="B40" s="30" t="s">
        <v>62</v>
      </c>
      <c r="C40" s="34"/>
      <c r="D40" s="8">
        <f>D14</f>
        <v>3696.8287037037039</v>
      </c>
    </row>
    <row r="41" spans="1:4" x14ac:dyDescent="0.2">
      <c r="A41" s="4" t="s">
        <v>10</v>
      </c>
      <c r="B41" s="30" t="s">
        <v>63</v>
      </c>
      <c r="C41" s="34"/>
      <c r="D41" s="8">
        <f>D26</f>
        <v>6949.0181481481495</v>
      </c>
    </row>
    <row r="42" spans="1:4" x14ac:dyDescent="0.2">
      <c r="A42" s="4" t="s">
        <v>19</v>
      </c>
      <c r="B42" s="30" t="s">
        <v>64</v>
      </c>
      <c r="C42" s="34"/>
      <c r="D42" s="8">
        <f>D37</f>
        <v>914.15</v>
      </c>
    </row>
    <row r="43" spans="1:4" x14ac:dyDescent="0.2">
      <c r="A43" s="198" t="s">
        <v>42</v>
      </c>
      <c r="B43" s="203"/>
      <c r="C43" s="35"/>
      <c r="D43" s="12">
        <f>SUM(D40:D42)</f>
        <v>11559.996851851853</v>
      </c>
    </row>
    <row r="44" spans="1:4" x14ac:dyDescent="0.2">
      <c r="A44" s="13"/>
      <c r="B44" s="14"/>
      <c r="C44" s="15"/>
      <c r="D44" s="16"/>
    </row>
    <row r="45" spans="1:4" x14ac:dyDescent="0.2">
      <c r="A45" s="204" t="s">
        <v>43</v>
      </c>
      <c r="B45" s="205"/>
      <c r="C45" s="205"/>
      <c r="D45" s="206"/>
    </row>
    <row r="46" spans="1:4" x14ac:dyDescent="0.2">
      <c r="A46" s="17">
        <v>3</v>
      </c>
      <c r="B46" s="2" t="s">
        <v>55</v>
      </c>
      <c r="C46" s="36" t="s">
        <v>0</v>
      </c>
      <c r="D46" s="17" t="s">
        <v>1</v>
      </c>
    </row>
    <row r="47" spans="1:4" x14ac:dyDescent="0.2">
      <c r="A47" s="4" t="s">
        <v>2</v>
      </c>
      <c r="B47" s="30" t="s">
        <v>22</v>
      </c>
      <c r="C47" s="37">
        <f>COMPOSICAO!D34</f>
        <v>4.1666666666666666E-3</v>
      </c>
      <c r="D47" s="22">
        <f>C47*$D$7</f>
        <v>95.6076388888889</v>
      </c>
    </row>
    <row r="48" spans="1:4" x14ac:dyDescent="0.2">
      <c r="A48" s="4" t="s">
        <v>3</v>
      </c>
      <c r="B48" s="30" t="s">
        <v>65</v>
      </c>
      <c r="C48" s="37">
        <f>COMPOSICAO!D35</f>
        <v>3.3333333333333332E-4</v>
      </c>
      <c r="D48" s="22">
        <f>C48*$D$7</f>
        <v>7.6486111111111112</v>
      </c>
    </row>
    <row r="49" spans="1:4" x14ac:dyDescent="0.2">
      <c r="A49" s="19" t="s">
        <v>4</v>
      </c>
      <c r="B49" s="20" t="s">
        <v>66</v>
      </c>
      <c r="C49" s="37">
        <f>COMPOSICAO!D36</f>
        <v>3.4399999999999993E-2</v>
      </c>
      <c r="D49" s="22">
        <f t="shared" ref="D49:D52" si="1">C49*$D$7</f>
        <v>789.33666666666659</v>
      </c>
    </row>
    <row r="50" spans="1:4" x14ac:dyDescent="0.2">
      <c r="A50" s="4" t="s">
        <v>5</v>
      </c>
      <c r="B50" s="30" t="s">
        <v>67</v>
      </c>
      <c r="C50" s="37">
        <f>COMPOSICAO!D37</f>
        <v>1.2444444444444444E-2</v>
      </c>
      <c r="D50" s="22">
        <f t="shared" si="1"/>
        <v>285.54814814814819</v>
      </c>
    </row>
    <row r="51" spans="1:4" x14ac:dyDescent="0.2">
      <c r="A51" s="4" t="s">
        <v>6</v>
      </c>
      <c r="B51" s="30" t="s">
        <v>68</v>
      </c>
      <c r="C51" s="37">
        <f>COMPOSICAO!D38</f>
        <v>4.5631999999999999E-3</v>
      </c>
      <c r="D51" s="22">
        <f t="shared" si="1"/>
        <v>104.70642666666667</v>
      </c>
    </row>
    <row r="52" spans="1:4" x14ac:dyDescent="0.2">
      <c r="A52" s="4" t="s">
        <v>7</v>
      </c>
      <c r="B52" s="30" t="s">
        <v>69</v>
      </c>
      <c r="C52" s="37">
        <f>COMPOSICAO!D39</f>
        <v>3.9680000000000005E-4</v>
      </c>
      <c r="D52" s="22">
        <f t="shared" si="1"/>
        <v>9.1049066666666683</v>
      </c>
    </row>
    <row r="53" spans="1:4" x14ac:dyDescent="0.2">
      <c r="A53" s="207" t="s">
        <v>44</v>
      </c>
      <c r="B53" s="208"/>
      <c r="C53" s="38">
        <f>SUM(C47:C52)</f>
        <v>5.6304444444444435E-2</v>
      </c>
      <c r="D53" s="39">
        <f>SUM(D47:D52)</f>
        <v>1291.9523981481482</v>
      </c>
    </row>
    <row r="54" spans="1:4" x14ac:dyDescent="0.2">
      <c r="A54" s="13"/>
      <c r="B54" s="14"/>
      <c r="C54" s="40"/>
      <c r="D54" s="16"/>
    </row>
    <row r="55" spans="1:4" x14ac:dyDescent="0.2">
      <c r="A55" s="204" t="s">
        <v>45</v>
      </c>
      <c r="B55" s="205"/>
      <c r="C55" s="205"/>
      <c r="D55" s="206"/>
    </row>
    <row r="56" spans="1:4" x14ac:dyDescent="0.2">
      <c r="A56" s="17">
        <v>4</v>
      </c>
      <c r="B56" s="2" t="s">
        <v>55</v>
      </c>
      <c r="C56" s="36" t="s">
        <v>0</v>
      </c>
      <c r="D56" s="17" t="s">
        <v>1</v>
      </c>
    </row>
    <row r="57" spans="1:4" x14ac:dyDescent="0.2">
      <c r="A57" s="207" t="s">
        <v>46</v>
      </c>
      <c r="B57" s="208"/>
      <c r="C57" s="41">
        <v>0</v>
      </c>
      <c r="D57" s="42">
        <v>0</v>
      </c>
    </row>
    <row r="58" spans="1:4" x14ac:dyDescent="0.2">
      <c r="A58" s="13"/>
      <c r="B58" s="14"/>
      <c r="C58" s="24"/>
      <c r="D58" s="16"/>
    </row>
    <row r="59" spans="1:4" x14ac:dyDescent="0.2">
      <c r="A59" s="204" t="s">
        <v>47</v>
      </c>
      <c r="B59" s="205"/>
      <c r="C59" s="205"/>
      <c r="D59" s="206"/>
    </row>
    <row r="60" spans="1:4" x14ac:dyDescent="0.2">
      <c r="A60" s="17">
        <v>5</v>
      </c>
      <c r="B60" s="43" t="s">
        <v>55</v>
      </c>
      <c r="C60" s="44"/>
      <c r="D60" s="45" t="s">
        <v>1</v>
      </c>
    </row>
    <row r="61" spans="1:4" x14ac:dyDescent="0.2">
      <c r="A61" s="9" t="s">
        <v>48</v>
      </c>
      <c r="B61" s="10"/>
      <c r="C61" s="47"/>
      <c r="D61" s="48">
        <v>0</v>
      </c>
    </row>
    <row r="62" spans="1:4" x14ac:dyDescent="0.2">
      <c r="A62" s="13"/>
      <c r="B62" s="14"/>
      <c r="C62" s="49"/>
      <c r="D62" s="16"/>
    </row>
    <row r="63" spans="1:4" x14ac:dyDescent="0.2">
      <c r="A63" s="204" t="s">
        <v>49</v>
      </c>
      <c r="B63" s="205"/>
      <c r="C63" s="205"/>
      <c r="D63" s="206"/>
    </row>
    <row r="64" spans="1:4" x14ac:dyDescent="0.2">
      <c r="A64" s="17">
        <v>6</v>
      </c>
      <c r="B64" s="2" t="s">
        <v>55</v>
      </c>
      <c r="C64" s="50" t="s">
        <v>0</v>
      </c>
      <c r="D64" s="17" t="s">
        <v>1</v>
      </c>
    </row>
    <row r="65" spans="1:4" x14ac:dyDescent="0.2">
      <c r="A65" s="51" t="s">
        <v>2</v>
      </c>
      <c r="B65" s="52" t="s">
        <v>70</v>
      </c>
      <c r="C65" s="53">
        <f>COMPOSICAO!D44</f>
        <v>0.05</v>
      </c>
      <c r="D65" s="12">
        <f>C65*$D$81</f>
        <v>1789.8891291666669</v>
      </c>
    </row>
    <row r="66" spans="1:4" x14ac:dyDescent="0.2">
      <c r="A66" s="51" t="s">
        <v>3</v>
      </c>
      <c r="B66" s="52" t="s">
        <v>71</v>
      </c>
      <c r="C66" s="53">
        <f>COMPOSICAO!D45</f>
        <v>0.1</v>
      </c>
      <c r="D66" s="12">
        <f>C66*($D$81+$D$65)</f>
        <v>3758.76717125</v>
      </c>
    </row>
    <row r="67" spans="1:4" x14ac:dyDescent="0.2">
      <c r="A67" s="51" t="s">
        <v>4</v>
      </c>
      <c r="B67" s="52" t="s">
        <v>72</v>
      </c>
      <c r="C67" s="53">
        <f>COMPOSICAO!D46</f>
        <v>8.3499999999999991E-2</v>
      </c>
      <c r="D67" s="12">
        <f>((D65+D66+D81)/(1-C67))-(D65+D66+D81)</f>
        <v>3766.9696091578007</v>
      </c>
    </row>
    <row r="68" spans="1:4" x14ac:dyDescent="0.2">
      <c r="A68" s="19" t="s">
        <v>23</v>
      </c>
      <c r="B68" s="54" t="s">
        <v>24</v>
      </c>
      <c r="C68" s="37">
        <f>COMPOSICAO!D47</f>
        <v>6.4999999999999997E-3</v>
      </c>
      <c r="D68" s="12">
        <f>C68*$D$83</f>
        <v>293.23715520390067</v>
      </c>
    </row>
    <row r="69" spans="1:4" x14ac:dyDescent="0.2">
      <c r="A69" s="19" t="s">
        <v>25</v>
      </c>
      <c r="B69" s="54" t="s">
        <v>26</v>
      </c>
      <c r="C69" s="37">
        <f>COMPOSICAO!D48</f>
        <v>0.03</v>
      </c>
      <c r="D69" s="12">
        <f t="shared" ref="D69:D71" si="2">C69*$D$83</f>
        <v>1353.4022547872339</v>
      </c>
    </row>
    <row r="70" spans="1:4" x14ac:dyDescent="0.2">
      <c r="A70" s="4" t="s">
        <v>27</v>
      </c>
      <c r="B70" s="5" t="s">
        <v>28</v>
      </c>
      <c r="C70" s="37">
        <f>COMPOSICAO!D49</f>
        <v>0.02</v>
      </c>
      <c r="D70" s="12">
        <f t="shared" si="2"/>
        <v>902.26816985815606</v>
      </c>
    </row>
    <row r="71" spans="1:4" x14ac:dyDescent="0.2">
      <c r="A71" s="4" t="s">
        <v>29</v>
      </c>
      <c r="B71" s="131" t="s">
        <v>118</v>
      </c>
      <c r="C71" s="37">
        <f>COMPOSICAO!D50</f>
        <v>2.7E-2</v>
      </c>
      <c r="D71" s="12">
        <f t="shared" si="2"/>
        <v>1218.0620293085105</v>
      </c>
    </row>
    <row r="72" spans="1:4" x14ac:dyDescent="0.2">
      <c r="A72" s="198" t="s">
        <v>50</v>
      </c>
      <c r="B72" s="199"/>
      <c r="C72" s="55">
        <f>SUM(C65:C67)</f>
        <v>0.23350000000000001</v>
      </c>
      <c r="D72" s="12">
        <f>SUM(D65:D67)</f>
        <v>9315.6259095744681</v>
      </c>
    </row>
    <row r="73" spans="1:4" x14ac:dyDescent="0.2">
      <c r="A73" s="13"/>
      <c r="B73" s="14"/>
      <c r="C73" s="15"/>
      <c r="D73" s="16"/>
    </row>
    <row r="74" spans="1:4" x14ac:dyDescent="0.2">
      <c r="A74" s="200" t="s">
        <v>51</v>
      </c>
      <c r="B74" s="201"/>
      <c r="C74" s="201"/>
      <c r="D74" s="202"/>
    </row>
    <row r="75" spans="1:4" x14ac:dyDescent="0.2">
      <c r="A75" s="26" t="s">
        <v>52</v>
      </c>
      <c r="B75" s="56"/>
      <c r="C75" s="57"/>
      <c r="D75" s="17" t="s">
        <v>1</v>
      </c>
    </row>
    <row r="76" spans="1:4" x14ac:dyDescent="0.2">
      <c r="A76" s="4">
        <v>1</v>
      </c>
      <c r="B76" s="46" t="s">
        <v>73</v>
      </c>
      <c r="C76" s="58"/>
      <c r="D76" s="8">
        <f>D7</f>
        <v>22945.833333333336</v>
      </c>
    </row>
    <row r="77" spans="1:4" x14ac:dyDescent="0.2">
      <c r="A77" s="4">
        <v>2</v>
      </c>
      <c r="B77" s="46" t="s">
        <v>74</v>
      </c>
      <c r="C77" s="58"/>
      <c r="D77" s="8">
        <f>D43</f>
        <v>11559.996851851853</v>
      </c>
    </row>
    <row r="78" spans="1:4" x14ac:dyDescent="0.2">
      <c r="A78" s="4">
        <v>3</v>
      </c>
      <c r="B78" s="46" t="s">
        <v>75</v>
      </c>
      <c r="C78" s="58"/>
      <c r="D78" s="8">
        <f>D53</f>
        <v>1291.9523981481482</v>
      </c>
    </row>
    <row r="79" spans="1:4" x14ac:dyDescent="0.2">
      <c r="A79" s="4">
        <v>4</v>
      </c>
      <c r="B79" s="46" t="s">
        <v>76</v>
      </c>
      <c r="C79" s="58"/>
      <c r="D79" s="8">
        <v>0</v>
      </c>
    </row>
    <row r="80" spans="1:4" x14ac:dyDescent="0.2">
      <c r="A80" s="4">
        <v>5</v>
      </c>
      <c r="B80" s="46" t="s">
        <v>77</v>
      </c>
      <c r="C80" s="58"/>
      <c r="D80" s="8">
        <v>0</v>
      </c>
    </row>
    <row r="81" spans="1:4" x14ac:dyDescent="0.2">
      <c r="A81" s="59" t="s">
        <v>53</v>
      </c>
      <c r="B81" s="10"/>
      <c r="C81" s="11"/>
      <c r="D81" s="12">
        <f>SUM(D76:D80)</f>
        <v>35797.782583333334</v>
      </c>
    </row>
    <row r="82" spans="1:4" x14ac:dyDescent="0.2">
      <c r="A82" s="4">
        <v>6</v>
      </c>
      <c r="B82" s="46" t="s">
        <v>78</v>
      </c>
      <c r="C82" s="58"/>
      <c r="D82" s="8">
        <f>D72</f>
        <v>9315.6259095744681</v>
      </c>
    </row>
    <row r="83" spans="1:4" x14ac:dyDescent="0.2">
      <c r="A83" s="198" t="s">
        <v>54</v>
      </c>
      <c r="B83" s="203"/>
      <c r="C83" s="199"/>
      <c r="D83" s="60">
        <f>SUM(D81:D82)</f>
        <v>45113.408492907802</v>
      </c>
    </row>
    <row r="84" spans="1:4" x14ac:dyDescent="0.2">
      <c r="C84" s="133" t="s">
        <v>122</v>
      </c>
      <c r="D84" s="134">
        <f>ROUNDUP(D83/D76,2)</f>
        <v>1.97</v>
      </c>
    </row>
    <row r="85" spans="1:4" x14ac:dyDescent="0.2"/>
    <row r="86" spans="1:4" hidden="1" x14ac:dyDescent="0.2">
      <c r="D86" s="136"/>
    </row>
  </sheetData>
  <mergeCells count="22">
    <mergeCell ref="A33:A35"/>
    <mergeCell ref="A1:D1"/>
    <mergeCell ref="A3:D3"/>
    <mergeCell ref="A4:D4"/>
    <mergeCell ref="A9:D9"/>
    <mergeCell ref="A10:D10"/>
    <mergeCell ref="A14:B14"/>
    <mergeCell ref="A16:D16"/>
    <mergeCell ref="A26:B26"/>
    <mergeCell ref="A28:D28"/>
    <mergeCell ref="B29:C29"/>
    <mergeCell ref="A30:A32"/>
    <mergeCell ref="A63:D63"/>
    <mergeCell ref="A72:B72"/>
    <mergeCell ref="A74:D74"/>
    <mergeCell ref="A83:C83"/>
    <mergeCell ref="A43:B43"/>
    <mergeCell ref="A45:D45"/>
    <mergeCell ref="A53:B53"/>
    <mergeCell ref="A55:D55"/>
    <mergeCell ref="A57:B57"/>
    <mergeCell ref="A59:D59"/>
  </mergeCells>
  <conditionalFormatting sqref="B69">
    <cfRule type="expression" dxfId="2" priority="1">
      <formula>$D$81=0</formula>
    </cfRule>
  </conditionalFormatting>
  <pageMargins left="0.511811024" right="0.511811024" top="0.78740157499999996" bottom="0.78740157499999996" header="0.31496062000000002" footer="0.3149606200000000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07CC37-D876-4C4A-A2CF-EA6867EC0195}">
  <sheetPr codeName="Planilha50"/>
  <dimension ref="A1:D86"/>
  <sheetViews>
    <sheetView zoomScaleNormal="100" workbookViewId="0">
      <selection activeCell="C71" sqref="C71"/>
    </sheetView>
  </sheetViews>
  <sheetFormatPr defaultColWidth="0" defaultRowHeight="12" customHeight="1" zeroHeight="1" x14ac:dyDescent="0.2"/>
  <cols>
    <col min="1" max="1" width="5.85546875" style="132" customWidth="1"/>
    <col min="2" max="2" width="83.28515625" style="132" customWidth="1"/>
    <col min="3" max="3" width="12.42578125" style="132" customWidth="1"/>
    <col min="4" max="4" width="15.42578125" style="132" customWidth="1"/>
    <col min="5" max="5" width="9.140625" style="132" hidden="1" customWidth="1"/>
    <col min="6" max="16384" width="9.140625" style="132" hidden="1"/>
  </cols>
  <sheetData>
    <row r="1" spans="1:4" ht="12.75" thickBot="1" x14ac:dyDescent="0.25">
      <c r="A1" s="192" t="str">
        <f>PERFIS!C36</f>
        <v>Especialista em Cloud Pleno</v>
      </c>
      <c r="B1" s="193"/>
      <c r="C1" s="193"/>
      <c r="D1" s="194"/>
    </row>
    <row r="2" spans="1:4" x14ac:dyDescent="0.2">
      <c r="A2" s="135"/>
      <c r="B2" s="135"/>
      <c r="C2" s="135"/>
      <c r="D2" s="135"/>
    </row>
    <row r="3" spans="1:4" x14ac:dyDescent="0.2">
      <c r="A3" s="217" t="s">
        <v>33</v>
      </c>
      <c r="B3" s="218"/>
      <c r="C3" s="218"/>
      <c r="D3" s="219"/>
    </row>
    <row r="4" spans="1:4" x14ac:dyDescent="0.2">
      <c r="A4" s="204" t="s">
        <v>34</v>
      </c>
      <c r="B4" s="205"/>
      <c r="C4" s="205"/>
      <c r="D4" s="206"/>
    </row>
    <row r="5" spans="1:4" x14ac:dyDescent="0.2">
      <c r="A5" s="1">
        <v>1</v>
      </c>
      <c r="B5" s="2" t="s">
        <v>55</v>
      </c>
      <c r="C5" s="3"/>
      <c r="D5" s="1" t="s">
        <v>1</v>
      </c>
    </row>
    <row r="6" spans="1:4" x14ac:dyDescent="0.2">
      <c r="A6" s="4" t="s">
        <v>2</v>
      </c>
      <c r="B6" s="5" t="s">
        <v>56</v>
      </c>
      <c r="C6" s="6">
        <v>1</v>
      </c>
      <c r="D6" s="7">
        <f>_xlfn.XLOOKUP(A1,PERFIS!C3:C37,PERFIS!D3:D37)</f>
        <v>13458.333333333334</v>
      </c>
    </row>
    <row r="7" spans="1:4" x14ac:dyDescent="0.2">
      <c r="A7" s="9" t="s">
        <v>35</v>
      </c>
      <c r="B7" s="10"/>
      <c r="C7" s="11"/>
      <c r="D7" s="12">
        <f>SUM(D6)</f>
        <v>13458.333333333334</v>
      </c>
    </row>
    <row r="8" spans="1:4" x14ac:dyDescent="0.2">
      <c r="A8" s="13"/>
      <c r="B8" s="14"/>
      <c r="C8" s="15"/>
      <c r="D8" s="16"/>
    </row>
    <row r="9" spans="1:4" x14ac:dyDescent="0.2">
      <c r="A9" s="204" t="s">
        <v>36</v>
      </c>
      <c r="B9" s="205"/>
      <c r="C9" s="205"/>
      <c r="D9" s="206"/>
    </row>
    <row r="10" spans="1:4" x14ac:dyDescent="0.2">
      <c r="A10" s="220" t="s">
        <v>125</v>
      </c>
      <c r="B10" s="221"/>
      <c r="C10" s="221"/>
      <c r="D10" s="222"/>
    </row>
    <row r="11" spans="1:4" x14ac:dyDescent="0.2">
      <c r="A11" s="17" t="s">
        <v>9</v>
      </c>
      <c r="B11" s="2" t="s">
        <v>55</v>
      </c>
      <c r="C11" s="18" t="s">
        <v>0</v>
      </c>
      <c r="D11" s="17" t="s">
        <v>1</v>
      </c>
    </row>
    <row r="12" spans="1:4" x14ac:dyDescent="0.2">
      <c r="A12" s="19" t="s">
        <v>2</v>
      </c>
      <c r="B12" s="20" t="s">
        <v>57</v>
      </c>
      <c r="C12" s="21">
        <f>COMPOSICAO!D3</f>
        <v>8.3333333333333329E-2</v>
      </c>
      <c r="D12" s="22">
        <f>C12*$D$7</f>
        <v>1121.5277777777778</v>
      </c>
    </row>
    <row r="13" spans="1:4" x14ac:dyDescent="0.2">
      <c r="A13" s="19" t="s">
        <v>3</v>
      </c>
      <c r="B13" s="20" t="s">
        <v>120</v>
      </c>
      <c r="C13" s="21">
        <f>COMPOSICAO!D4</f>
        <v>7.7777777777777779E-2</v>
      </c>
      <c r="D13" s="22">
        <f>C13*$D$7</f>
        <v>1046.7592592592594</v>
      </c>
    </row>
    <row r="14" spans="1:4" x14ac:dyDescent="0.2">
      <c r="A14" s="198" t="s">
        <v>126</v>
      </c>
      <c r="B14" s="199"/>
      <c r="C14" s="23">
        <f>SUM(C12:C13)</f>
        <v>0.16111111111111109</v>
      </c>
      <c r="D14" s="12">
        <f>SUM(D12:D13)</f>
        <v>2168.2870370370374</v>
      </c>
    </row>
    <row r="15" spans="1:4" x14ac:dyDescent="0.2">
      <c r="A15" s="13"/>
      <c r="B15" s="14"/>
      <c r="C15" s="24"/>
      <c r="D15" s="16"/>
    </row>
    <row r="16" spans="1:4" x14ac:dyDescent="0.2">
      <c r="A16" s="211" t="s">
        <v>38</v>
      </c>
      <c r="B16" s="212"/>
      <c r="C16" s="212"/>
      <c r="D16" s="213"/>
    </row>
    <row r="17" spans="1:4" x14ac:dyDescent="0.2">
      <c r="A17" s="17" t="s">
        <v>10</v>
      </c>
      <c r="B17" s="2" t="s">
        <v>55</v>
      </c>
      <c r="C17" s="25" t="s">
        <v>0</v>
      </c>
      <c r="D17" s="17" t="s">
        <v>1</v>
      </c>
    </row>
    <row r="18" spans="1:4" x14ac:dyDescent="0.2">
      <c r="A18" s="19" t="s">
        <v>2</v>
      </c>
      <c r="B18" s="61" t="s">
        <v>58</v>
      </c>
      <c r="C18" s="21">
        <f>COMPOSICAO!D9</f>
        <v>0.1</v>
      </c>
      <c r="D18" s="22">
        <f>C18*($D$7+$D$13)</f>
        <v>1450.5092592592594</v>
      </c>
    </row>
    <row r="19" spans="1:4" x14ac:dyDescent="0.2">
      <c r="A19" s="19" t="s">
        <v>3</v>
      </c>
      <c r="B19" s="62" t="s">
        <v>11</v>
      </c>
      <c r="C19" s="21">
        <f>COMPOSICAO!D10</f>
        <v>2.5000000000000001E-2</v>
      </c>
      <c r="D19" s="22">
        <f t="shared" ref="D19:D24" si="0">C19*($D$7+$D$14)</f>
        <v>390.66550925925935</v>
      </c>
    </row>
    <row r="20" spans="1:4" x14ac:dyDescent="0.2">
      <c r="A20" s="19" t="s">
        <v>4</v>
      </c>
      <c r="B20" s="62" t="s">
        <v>12</v>
      </c>
      <c r="C20" s="21">
        <f>COMPOSICAO!D11</f>
        <v>0.03</v>
      </c>
      <c r="D20" s="22">
        <f t="shared" si="0"/>
        <v>468.79861111111114</v>
      </c>
    </row>
    <row r="21" spans="1:4" x14ac:dyDescent="0.2">
      <c r="A21" s="19" t="s">
        <v>5</v>
      </c>
      <c r="B21" s="62" t="s">
        <v>13</v>
      </c>
      <c r="C21" s="21">
        <f>COMPOSICAO!D12</f>
        <v>1.4999999999999999E-2</v>
      </c>
      <c r="D21" s="22">
        <f t="shared" si="0"/>
        <v>234.39930555555557</v>
      </c>
    </row>
    <row r="22" spans="1:4" x14ac:dyDescent="0.2">
      <c r="A22" s="19" t="s">
        <v>6</v>
      </c>
      <c r="B22" s="62" t="s">
        <v>14</v>
      </c>
      <c r="C22" s="21">
        <f>COMPOSICAO!D13</f>
        <v>0.01</v>
      </c>
      <c r="D22" s="22">
        <f t="shared" si="0"/>
        <v>156.26620370370372</v>
      </c>
    </row>
    <row r="23" spans="1:4" x14ac:dyDescent="0.2">
      <c r="A23" s="19" t="s">
        <v>7</v>
      </c>
      <c r="B23" s="20" t="s">
        <v>15</v>
      </c>
      <c r="C23" s="21">
        <f>COMPOSICAO!D14</f>
        <v>6.0000000000000001E-3</v>
      </c>
      <c r="D23" s="22">
        <f t="shared" si="0"/>
        <v>93.759722222222237</v>
      </c>
    </row>
    <row r="24" spans="1:4" x14ac:dyDescent="0.2">
      <c r="A24" s="19" t="s">
        <v>8</v>
      </c>
      <c r="B24" s="62" t="s">
        <v>16</v>
      </c>
      <c r="C24" s="21">
        <f>COMPOSICAO!D15</f>
        <v>2E-3</v>
      </c>
      <c r="D24" s="22">
        <f t="shared" si="0"/>
        <v>31.253240740740747</v>
      </c>
    </row>
    <row r="25" spans="1:4" x14ac:dyDescent="0.2">
      <c r="A25" s="19" t="s">
        <v>17</v>
      </c>
      <c r="B25" s="61" t="s">
        <v>18</v>
      </c>
      <c r="C25" s="21">
        <f>COMPOSICAO!D16</f>
        <v>0.08</v>
      </c>
      <c r="D25" s="22">
        <f>C25*($D$7+$D$14)</f>
        <v>1250.1296296296298</v>
      </c>
    </row>
    <row r="26" spans="1:4" x14ac:dyDescent="0.2">
      <c r="A26" s="209" t="s">
        <v>39</v>
      </c>
      <c r="B26" s="210"/>
      <c r="C26" s="27">
        <f>SUM(C18:C25)</f>
        <v>0.26800000000000002</v>
      </c>
      <c r="D26" s="28">
        <f>SUM(D18:D25)</f>
        <v>4075.7814814814819</v>
      </c>
    </row>
    <row r="27" spans="1:4" x14ac:dyDescent="0.2">
      <c r="A27" s="13"/>
      <c r="B27" s="14"/>
      <c r="C27" s="29"/>
      <c r="D27" s="16"/>
    </row>
    <row r="28" spans="1:4" x14ac:dyDescent="0.2">
      <c r="A28" s="211" t="s">
        <v>40</v>
      </c>
      <c r="B28" s="212"/>
      <c r="C28" s="212"/>
      <c r="D28" s="213"/>
    </row>
    <row r="29" spans="1:4" x14ac:dyDescent="0.2">
      <c r="A29" s="17" t="s">
        <v>19</v>
      </c>
      <c r="B29" s="211" t="s">
        <v>55</v>
      </c>
      <c r="C29" s="213"/>
      <c r="D29" s="17" t="s">
        <v>1</v>
      </c>
    </row>
    <row r="30" spans="1:4" x14ac:dyDescent="0.2">
      <c r="A30" s="195" t="s">
        <v>2</v>
      </c>
      <c r="B30" s="30" t="s">
        <v>59</v>
      </c>
      <c r="C30" s="31"/>
      <c r="D30" s="7">
        <f>COMPOSICAO!D20*2*22</f>
        <v>242</v>
      </c>
    </row>
    <row r="31" spans="1:4" x14ac:dyDescent="0.2">
      <c r="A31" s="196"/>
      <c r="B31" s="30" t="s">
        <v>20</v>
      </c>
      <c r="C31" s="31"/>
      <c r="D31" s="7">
        <f>D6*COMPOSICAO!D21</f>
        <v>807.5</v>
      </c>
    </row>
    <row r="32" spans="1:4" x14ac:dyDescent="0.2">
      <c r="A32" s="197"/>
      <c r="B32" s="106" t="s">
        <v>21</v>
      </c>
      <c r="C32" s="107"/>
      <c r="D32" s="39">
        <f>IF(D30-D31&gt;0,D30-D31,0)</f>
        <v>0</v>
      </c>
    </row>
    <row r="33" spans="1:4" x14ac:dyDescent="0.2">
      <c r="A33" s="195" t="s">
        <v>3</v>
      </c>
      <c r="B33" s="30" t="s">
        <v>60</v>
      </c>
      <c r="D33" s="7">
        <f>COMPOSICAO!D23*22</f>
        <v>858</v>
      </c>
    </row>
    <row r="34" spans="1:4" x14ac:dyDescent="0.2">
      <c r="A34" s="196"/>
      <c r="B34" s="30" t="s">
        <v>116</v>
      </c>
      <c r="C34" s="129" cm="1">
        <f t="array" ref="C34">_xlfn.IFS(D6&lt;2407,COMPOSICAO!D25,D6&lt;4073.39,COMPOSICAO!D26,D6&lt;5924.92,COMPOSICAO!D27,D6&lt;7406.17,COMPOSICAO!D28,D6&lt;9072.58,COMPOSICAO!D29,D6&gt;9072.59,COMPOSICAO!D30)</f>
        <v>0.15</v>
      </c>
      <c r="D34" s="7">
        <f>D33*C34</f>
        <v>128.69999999999999</v>
      </c>
    </row>
    <row r="35" spans="1:4" x14ac:dyDescent="0.2">
      <c r="A35" s="197"/>
      <c r="B35" s="106" t="s">
        <v>117</v>
      </c>
      <c r="C35" s="108"/>
      <c r="D35" s="39">
        <f>D33-D34</f>
        <v>729.3</v>
      </c>
    </row>
    <row r="36" spans="1:4" x14ac:dyDescent="0.2">
      <c r="A36" s="4" t="s">
        <v>4</v>
      </c>
      <c r="B36" s="30" t="s">
        <v>102</v>
      </c>
      <c r="C36" s="31"/>
      <c r="D36" s="165">
        <f>COMPOSICAO!D31</f>
        <v>184.85</v>
      </c>
    </row>
    <row r="37" spans="1:4" x14ac:dyDescent="0.2">
      <c r="A37" s="9" t="s">
        <v>41</v>
      </c>
      <c r="B37" s="10"/>
      <c r="C37" s="11"/>
      <c r="D37" s="12">
        <f>SUM(D32,D35,D36)</f>
        <v>914.15</v>
      </c>
    </row>
    <row r="38" spans="1:4" x14ac:dyDescent="0.2">
      <c r="A38" s="13"/>
      <c r="B38" s="14"/>
      <c r="C38" s="15"/>
      <c r="D38" s="16"/>
    </row>
    <row r="39" spans="1:4" x14ac:dyDescent="0.2">
      <c r="A39" s="17">
        <v>2</v>
      </c>
      <c r="B39" s="32" t="s">
        <v>61</v>
      </c>
      <c r="C39" s="33"/>
      <c r="D39" s="17" t="s">
        <v>1</v>
      </c>
    </row>
    <row r="40" spans="1:4" x14ac:dyDescent="0.2">
      <c r="A40" s="4" t="s">
        <v>9</v>
      </c>
      <c r="B40" s="30" t="s">
        <v>62</v>
      </c>
      <c r="C40" s="34"/>
      <c r="D40" s="8">
        <f>D14</f>
        <v>2168.2870370370374</v>
      </c>
    </row>
    <row r="41" spans="1:4" x14ac:dyDescent="0.2">
      <c r="A41" s="4" t="s">
        <v>10</v>
      </c>
      <c r="B41" s="30" t="s">
        <v>63</v>
      </c>
      <c r="C41" s="34"/>
      <c r="D41" s="8">
        <f>D26</f>
        <v>4075.7814814814819</v>
      </c>
    </row>
    <row r="42" spans="1:4" x14ac:dyDescent="0.2">
      <c r="A42" s="4" t="s">
        <v>19</v>
      </c>
      <c r="B42" s="30" t="s">
        <v>64</v>
      </c>
      <c r="C42" s="34"/>
      <c r="D42" s="8">
        <f>D37</f>
        <v>914.15</v>
      </c>
    </row>
    <row r="43" spans="1:4" x14ac:dyDescent="0.2">
      <c r="A43" s="198" t="s">
        <v>42</v>
      </c>
      <c r="B43" s="203"/>
      <c r="C43" s="35"/>
      <c r="D43" s="12">
        <f>SUM(D40:D42)</f>
        <v>7158.218518518519</v>
      </c>
    </row>
    <row r="44" spans="1:4" x14ac:dyDescent="0.2">
      <c r="A44" s="13"/>
      <c r="B44" s="14"/>
      <c r="C44" s="15"/>
      <c r="D44" s="16"/>
    </row>
    <row r="45" spans="1:4" x14ac:dyDescent="0.2">
      <c r="A45" s="204" t="s">
        <v>43</v>
      </c>
      <c r="B45" s="205"/>
      <c r="C45" s="205"/>
      <c r="D45" s="206"/>
    </row>
    <row r="46" spans="1:4" x14ac:dyDescent="0.2">
      <c r="A46" s="17">
        <v>3</v>
      </c>
      <c r="B46" s="2" t="s">
        <v>55</v>
      </c>
      <c r="C46" s="36" t="s">
        <v>0</v>
      </c>
      <c r="D46" s="17" t="s">
        <v>1</v>
      </c>
    </row>
    <row r="47" spans="1:4" x14ac:dyDescent="0.2">
      <c r="A47" s="4" t="s">
        <v>2</v>
      </c>
      <c r="B47" s="30" t="s">
        <v>22</v>
      </c>
      <c r="C47" s="37">
        <f>COMPOSICAO!D34</f>
        <v>4.1666666666666666E-3</v>
      </c>
      <c r="D47" s="22">
        <f>C47*$D$7</f>
        <v>56.076388888888893</v>
      </c>
    </row>
    <row r="48" spans="1:4" x14ac:dyDescent="0.2">
      <c r="A48" s="4" t="s">
        <v>3</v>
      </c>
      <c r="B48" s="30" t="s">
        <v>65</v>
      </c>
      <c r="C48" s="37">
        <f>COMPOSICAO!D35</f>
        <v>3.3333333333333332E-4</v>
      </c>
      <c r="D48" s="22">
        <f>C48*$D$7</f>
        <v>4.4861111111111116</v>
      </c>
    </row>
    <row r="49" spans="1:4" x14ac:dyDescent="0.2">
      <c r="A49" s="19" t="s">
        <v>4</v>
      </c>
      <c r="B49" s="20" t="s">
        <v>66</v>
      </c>
      <c r="C49" s="37">
        <f>COMPOSICAO!D36</f>
        <v>3.4399999999999993E-2</v>
      </c>
      <c r="D49" s="22">
        <f t="shared" ref="D49:D52" si="1">C49*$D$7</f>
        <v>462.96666666666658</v>
      </c>
    </row>
    <row r="50" spans="1:4" x14ac:dyDescent="0.2">
      <c r="A50" s="4" t="s">
        <v>5</v>
      </c>
      <c r="B50" s="30" t="s">
        <v>67</v>
      </c>
      <c r="C50" s="37">
        <f>COMPOSICAO!D37</f>
        <v>1.2444444444444444E-2</v>
      </c>
      <c r="D50" s="22">
        <f t="shared" si="1"/>
        <v>167.48148148148147</v>
      </c>
    </row>
    <row r="51" spans="1:4" x14ac:dyDescent="0.2">
      <c r="A51" s="4" t="s">
        <v>6</v>
      </c>
      <c r="B51" s="30" t="s">
        <v>68</v>
      </c>
      <c r="C51" s="37">
        <f>COMPOSICAO!D38</f>
        <v>4.5631999999999999E-3</v>
      </c>
      <c r="D51" s="22">
        <f t="shared" si="1"/>
        <v>61.413066666666666</v>
      </c>
    </row>
    <row r="52" spans="1:4" x14ac:dyDescent="0.2">
      <c r="A52" s="4" t="s">
        <v>7</v>
      </c>
      <c r="B52" s="30" t="s">
        <v>69</v>
      </c>
      <c r="C52" s="37">
        <f>COMPOSICAO!D39</f>
        <v>3.9680000000000005E-4</v>
      </c>
      <c r="D52" s="22">
        <f t="shared" si="1"/>
        <v>5.3402666666666674</v>
      </c>
    </row>
    <row r="53" spans="1:4" x14ac:dyDescent="0.2">
      <c r="A53" s="207" t="s">
        <v>44</v>
      </c>
      <c r="B53" s="208"/>
      <c r="C53" s="38">
        <f>SUM(C47:C52)</f>
        <v>5.6304444444444435E-2</v>
      </c>
      <c r="D53" s="39">
        <f>SUM(D47:D52)</f>
        <v>757.76398148148132</v>
      </c>
    </row>
    <row r="54" spans="1:4" x14ac:dyDescent="0.2">
      <c r="A54" s="13"/>
      <c r="B54" s="14"/>
      <c r="C54" s="40"/>
      <c r="D54" s="16"/>
    </row>
    <row r="55" spans="1:4" x14ac:dyDescent="0.2">
      <c r="A55" s="204" t="s">
        <v>45</v>
      </c>
      <c r="B55" s="205"/>
      <c r="C55" s="205"/>
      <c r="D55" s="206"/>
    </row>
    <row r="56" spans="1:4" x14ac:dyDescent="0.2">
      <c r="A56" s="17">
        <v>4</v>
      </c>
      <c r="B56" s="2" t="s">
        <v>55</v>
      </c>
      <c r="C56" s="36" t="s">
        <v>0</v>
      </c>
      <c r="D56" s="17" t="s">
        <v>1</v>
      </c>
    </row>
    <row r="57" spans="1:4" x14ac:dyDescent="0.2">
      <c r="A57" s="207" t="s">
        <v>46</v>
      </c>
      <c r="B57" s="208"/>
      <c r="C57" s="41">
        <v>0</v>
      </c>
      <c r="D57" s="42">
        <v>0</v>
      </c>
    </row>
    <row r="58" spans="1:4" x14ac:dyDescent="0.2">
      <c r="A58" s="13"/>
      <c r="B58" s="14"/>
      <c r="C58" s="24"/>
      <c r="D58" s="16"/>
    </row>
    <row r="59" spans="1:4" x14ac:dyDescent="0.2">
      <c r="A59" s="204" t="s">
        <v>47</v>
      </c>
      <c r="B59" s="205"/>
      <c r="C59" s="205"/>
      <c r="D59" s="206"/>
    </row>
    <row r="60" spans="1:4" x14ac:dyDescent="0.2">
      <c r="A60" s="17">
        <v>5</v>
      </c>
      <c r="B60" s="43" t="s">
        <v>55</v>
      </c>
      <c r="C60" s="44"/>
      <c r="D60" s="45" t="s">
        <v>1</v>
      </c>
    </row>
    <row r="61" spans="1:4" x14ac:dyDescent="0.2">
      <c r="A61" s="9" t="s">
        <v>48</v>
      </c>
      <c r="B61" s="10"/>
      <c r="C61" s="47"/>
      <c r="D61" s="48">
        <v>0</v>
      </c>
    </row>
    <row r="62" spans="1:4" x14ac:dyDescent="0.2">
      <c r="A62" s="13"/>
      <c r="B62" s="14"/>
      <c r="C62" s="49"/>
      <c r="D62" s="16"/>
    </row>
    <row r="63" spans="1:4" x14ac:dyDescent="0.2">
      <c r="A63" s="204" t="s">
        <v>49</v>
      </c>
      <c r="B63" s="205"/>
      <c r="C63" s="205"/>
      <c r="D63" s="206"/>
    </row>
    <row r="64" spans="1:4" x14ac:dyDescent="0.2">
      <c r="A64" s="17">
        <v>6</v>
      </c>
      <c r="B64" s="2" t="s">
        <v>55</v>
      </c>
      <c r="C64" s="50" t="s">
        <v>0</v>
      </c>
      <c r="D64" s="17" t="s">
        <v>1</v>
      </c>
    </row>
    <row r="65" spans="1:4" x14ac:dyDescent="0.2">
      <c r="A65" s="51" t="s">
        <v>2</v>
      </c>
      <c r="B65" s="52" t="s">
        <v>70</v>
      </c>
      <c r="C65" s="53">
        <f>COMPOSICAO!D44</f>
        <v>0.05</v>
      </c>
      <c r="D65" s="12">
        <f>C65*$D$81</f>
        <v>1068.7157916666667</v>
      </c>
    </row>
    <row r="66" spans="1:4" x14ac:dyDescent="0.2">
      <c r="A66" s="51" t="s">
        <v>3</v>
      </c>
      <c r="B66" s="52" t="s">
        <v>71</v>
      </c>
      <c r="C66" s="53">
        <f>COMPOSICAO!D45</f>
        <v>0.1</v>
      </c>
      <c r="D66" s="12">
        <f>C66*($D$81+$D$65)</f>
        <v>2244.3031624999999</v>
      </c>
    </row>
    <row r="67" spans="1:4" x14ac:dyDescent="0.2">
      <c r="A67" s="51" t="s">
        <v>4</v>
      </c>
      <c r="B67" s="52" t="s">
        <v>72</v>
      </c>
      <c r="C67" s="53">
        <f>COMPOSICAO!D46</f>
        <v>8.3499999999999991E-2</v>
      </c>
      <c r="D67" s="12">
        <f>((D65+D66+D81)/(1-C67))-(D65+D66+D81)</f>
        <v>2249.2007144094387</v>
      </c>
    </row>
    <row r="68" spans="1:4" x14ac:dyDescent="0.2">
      <c r="A68" s="19" t="s">
        <v>23</v>
      </c>
      <c r="B68" s="54" t="s">
        <v>24</v>
      </c>
      <c r="C68" s="37">
        <f>COMPOSICAO!D47</f>
        <v>6.4999999999999997E-3</v>
      </c>
      <c r="D68" s="12">
        <f>C68*$D$83</f>
        <v>175.08748076241133</v>
      </c>
    </row>
    <row r="69" spans="1:4" x14ac:dyDescent="0.2">
      <c r="A69" s="19" t="s">
        <v>25</v>
      </c>
      <c r="B69" s="54" t="s">
        <v>26</v>
      </c>
      <c r="C69" s="37">
        <f>COMPOSICAO!D48</f>
        <v>0.03</v>
      </c>
      <c r="D69" s="12">
        <f t="shared" ref="D69:D71" si="2">C69*$D$83</f>
        <v>808.09606505728311</v>
      </c>
    </row>
    <row r="70" spans="1:4" x14ac:dyDescent="0.2">
      <c r="A70" s="4" t="s">
        <v>27</v>
      </c>
      <c r="B70" s="5" t="s">
        <v>28</v>
      </c>
      <c r="C70" s="37">
        <f>COMPOSICAO!D49</f>
        <v>0.02</v>
      </c>
      <c r="D70" s="12">
        <f t="shared" si="2"/>
        <v>538.73071003818882</v>
      </c>
    </row>
    <row r="71" spans="1:4" x14ac:dyDescent="0.2">
      <c r="A71" s="4" t="s">
        <v>29</v>
      </c>
      <c r="B71" s="131" t="s">
        <v>118</v>
      </c>
      <c r="C71" s="37">
        <f>COMPOSICAO!D50</f>
        <v>2.7E-2</v>
      </c>
      <c r="D71" s="12">
        <f t="shared" si="2"/>
        <v>727.2864585515548</v>
      </c>
    </row>
    <row r="72" spans="1:4" x14ac:dyDescent="0.2">
      <c r="A72" s="198" t="s">
        <v>50</v>
      </c>
      <c r="B72" s="199"/>
      <c r="C72" s="55">
        <f>SUM(C65:C67)</f>
        <v>0.23350000000000001</v>
      </c>
      <c r="D72" s="12">
        <f>SUM(D65:D67)</f>
        <v>5562.2196685761055</v>
      </c>
    </row>
    <row r="73" spans="1:4" x14ac:dyDescent="0.2">
      <c r="A73" s="13"/>
      <c r="B73" s="14"/>
      <c r="C73" s="15"/>
      <c r="D73" s="16"/>
    </row>
    <row r="74" spans="1:4" x14ac:dyDescent="0.2">
      <c r="A74" s="200" t="s">
        <v>51</v>
      </c>
      <c r="B74" s="201"/>
      <c r="C74" s="201"/>
      <c r="D74" s="202"/>
    </row>
    <row r="75" spans="1:4" x14ac:dyDescent="0.2">
      <c r="A75" s="26" t="s">
        <v>52</v>
      </c>
      <c r="B75" s="56"/>
      <c r="C75" s="57"/>
      <c r="D75" s="17" t="s">
        <v>1</v>
      </c>
    </row>
    <row r="76" spans="1:4" x14ac:dyDescent="0.2">
      <c r="A76" s="4">
        <v>1</v>
      </c>
      <c r="B76" s="46" t="s">
        <v>73</v>
      </c>
      <c r="C76" s="58"/>
      <c r="D76" s="8">
        <f>D7</f>
        <v>13458.333333333334</v>
      </c>
    </row>
    <row r="77" spans="1:4" x14ac:dyDescent="0.2">
      <c r="A77" s="4">
        <v>2</v>
      </c>
      <c r="B77" s="46" t="s">
        <v>74</v>
      </c>
      <c r="C77" s="58"/>
      <c r="D77" s="8">
        <f>D43</f>
        <v>7158.218518518519</v>
      </c>
    </row>
    <row r="78" spans="1:4" x14ac:dyDescent="0.2">
      <c r="A78" s="4">
        <v>3</v>
      </c>
      <c r="B78" s="46" t="s">
        <v>75</v>
      </c>
      <c r="C78" s="58"/>
      <c r="D78" s="8">
        <f>D53</f>
        <v>757.76398148148132</v>
      </c>
    </row>
    <row r="79" spans="1:4" x14ac:dyDescent="0.2">
      <c r="A79" s="4">
        <v>4</v>
      </c>
      <c r="B79" s="46" t="s">
        <v>76</v>
      </c>
      <c r="C79" s="58"/>
      <c r="D79" s="8">
        <v>0</v>
      </c>
    </row>
    <row r="80" spans="1:4" x14ac:dyDescent="0.2">
      <c r="A80" s="4">
        <v>5</v>
      </c>
      <c r="B80" s="46" t="s">
        <v>77</v>
      </c>
      <c r="C80" s="58"/>
      <c r="D80" s="8">
        <v>0</v>
      </c>
    </row>
    <row r="81" spans="1:4" x14ac:dyDescent="0.2">
      <c r="A81" s="59" t="s">
        <v>53</v>
      </c>
      <c r="B81" s="10"/>
      <c r="C81" s="11"/>
      <c r="D81" s="12">
        <f>SUM(D76:D80)</f>
        <v>21374.315833333334</v>
      </c>
    </row>
    <row r="82" spans="1:4" x14ac:dyDescent="0.2">
      <c r="A82" s="4">
        <v>6</v>
      </c>
      <c r="B82" s="46" t="s">
        <v>78</v>
      </c>
      <c r="C82" s="58"/>
      <c r="D82" s="8">
        <f>D72</f>
        <v>5562.2196685761055</v>
      </c>
    </row>
    <row r="83" spans="1:4" x14ac:dyDescent="0.2">
      <c r="A83" s="198" t="s">
        <v>54</v>
      </c>
      <c r="B83" s="203"/>
      <c r="C83" s="199"/>
      <c r="D83" s="60">
        <f>SUM(D81:D82)</f>
        <v>26936.535501909439</v>
      </c>
    </row>
    <row r="84" spans="1:4" x14ac:dyDescent="0.2">
      <c r="C84" s="133" t="s">
        <v>122</v>
      </c>
      <c r="D84" s="134">
        <f>ROUNDUP(D83/D76,2)</f>
        <v>2.0099999999999998</v>
      </c>
    </row>
    <row r="85" spans="1:4" x14ac:dyDescent="0.2"/>
    <row r="86" spans="1:4" hidden="1" x14ac:dyDescent="0.2">
      <c r="D86" s="136"/>
    </row>
  </sheetData>
  <mergeCells count="22">
    <mergeCell ref="A33:A35"/>
    <mergeCell ref="A1:D1"/>
    <mergeCell ref="A3:D3"/>
    <mergeCell ref="A4:D4"/>
    <mergeCell ref="A9:D9"/>
    <mergeCell ref="A10:D10"/>
    <mergeCell ref="A14:B14"/>
    <mergeCell ref="A16:D16"/>
    <mergeCell ref="A26:B26"/>
    <mergeCell ref="A28:D28"/>
    <mergeCell ref="B29:C29"/>
    <mergeCell ref="A30:A32"/>
    <mergeCell ref="A63:D63"/>
    <mergeCell ref="A72:B72"/>
    <mergeCell ref="A74:D74"/>
    <mergeCell ref="A83:C83"/>
    <mergeCell ref="A43:B43"/>
    <mergeCell ref="A45:D45"/>
    <mergeCell ref="A53:B53"/>
    <mergeCell ref="A55:D55"/>
    <mergeCell ref="A57:B57"/>
    <mergeCell ref="A59:D59"/>
  </mergeCells>
  <conditionalFormatting sqref="B69">
    <cfRule type="expression" dxfId="1" priority="1">
      <formula>$D$81=0</formula>
    </cfRule>
  </conditionalFormatting>
  <pageMargins left="0.511811024" right="0.511811024" top="0.78740157499999996" bottom="0.78740157499999996" header="0.31496062000000002" footer="0.3149606200000000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545353-4FDE-4898-A12F-05078AA6D013}">
  <sheetPr codeName="Planilha51"/>
  <dimension ref="A1:D86"/>
  <sheetViews>
    <sheetView zoomScaleNormal="100" workbookViewId="0">
      <selection activeCell="C71" sqref="C71"/>
    </sheetView>
  </sheetViews>
  <sheetFormatPr defaultColWidth="0" defaultRowHeight="12" customHeight="1" zeroHeight="1" x14ac:dyDescent="0.2"/>
  <cols>
    <col min="1" max="1" width="5.85546875" style="132" customWidth="1"/>
    <col min="2" max="2" width="83.28515625" style="132" customWidth="1"/>
    <col min="3" max="3" width="12.42578125" style="132" customWidth="1"/>
    <col min="4" max="4" width="15.42578125" style="132" customWidth="1"/>
    <col min="5" max="5" width="9.140625" style="132" hidden="1" customWidth="1"/>
    <col min="6" max="16384" width="9.140625" style="132" hidden="1"/>
  </cols>
  <sheetData>
    <row r="1" spans="1:4" ht="12.75" thickBot="1" x14ac:dyDescent="0.25">
      <c r="A1" s="192" t="str">
        <f>PERFIS!C37</f>
        <v>Especialista em Cloud Sênior</v>
      </c>
      <c r="B1" s="193"/>
      <c r="C1" s="193"/>
      <c r="D1" s="194"/>
    </row>
    <row r="2" spans="1:4" x14ac:dyDescent="0.2">
      <c r="A2" s="135"/>
      <c r="B2" s="135"/>
      <c r="C2" s="135"/>
      <c r="D2" s="135"/>
    </row>
    <row r="3" spans="1:4" x14ac:dyDescent="0.2">
      <c r="A3" s="217" t="s">
        <v>33</v>
      </c>
      <c r="B3" s="218"/>
      <c r="C3" s="218"/>
      <c r="D3" s="219"/>
    </row>
    <row r="4" spans="1:4" x14ac:dyDescent="0.2">
      <c r="A4" s="204" t="s">
        <v>34</v>
      </c>
      <c r="B4" s="205"/>
      <c r="C4" s="205"/>
      <c r="D4" s="206"/>
    </row>
    <row r="5" spans="1:4" x14ac:dyDescent="0.2">
      <c r="A5" s="1">
        <v>1</v>
      </c>
      <c r="B5" s="2" t="s">
        <v>55</v>
      </c>
      <c r="C5" s="3"/>
      <c r="D5" s="1" t="s">
        <v>1</v>
      </c>
    </row>
    <row r="6" spans="1:4" x14ac:dyDescent="0.2">
      <c r="A6" s="4" t="s">
        <v>2</v>
      </c>
      <c r="B6" s="5" t="s">
        <v>56</v>
      </c>
      <c r="C6" s="6">
        <v>1</v>
      </c>
      <c r="D6" s="7">
        <f>_xlfn.XLOOKUP(A1,PERFIS!C3:C37,PERFIS!D3:D37)</f>
        <v>17476.533570166663</v>
      </c>
    </row>
    <row r="7" spans="1:4" x14ac:dyDescent="0.2">
      <c r="A7" s="9" t="s">
        <v>35</v>
      </c>
      <c r="B7" s="10"/>
      <c r="C7" s="11"/>
      <c r="D7" s="12">
        <f>SUM(D6)</f>
        <v>17476.533570166663</v>
      </c>
    </row>
    <row r="8" spans="1:4" x14ac:dyDescent="0.2">
      <c r="A8" s="13"/>
      <c r="B8" s="14"/>
      <c r="C8" s="15"/>
      <c r="D8" s="16"/>
    </row>
    <row r="9" spans="1:4" x14ac:dyDescent="0.2">
      <c r="A9" s="204" t="s">
        <v>36</v>
      </c>
      <c r="B9" s="205"/>
      <c r="C9" s="205"/>
      <c r="D9" s="206"/>
    </row>
    <row r="10" spans="1:4" x14ac:dyDescent="0.2">
      <c r="A10" s="220" t="s">
        <v>125</v>
      </c>
      <c r="B10" s="221"/>
      <c r="C10" s="221"/>
      <c r="D10" s="222"/>
    </row>
    <row r="11" spans="1:4" x14ac:dyDescent="0.2">
      <c r="A11" s="17" t="s">
        <v>9</v>
      </c>
      <c r="B11" s="2" t="s">
        <v>55</v>
      </c>
      <c r="C11" s="18" t="s">
        <v>0</v>
      </c>
      <c r="D11" s="17" t="s">
        <v>1</v>
      </c>
    </row>
    <row r="12" spans="1:4" x14ac:dyDescent="0.2">
      <c r="A12" s="19" t="s">
        <v>2</v>
      </c>
      <c r="B12" s="20" t="s">
        <v>57</v>
      </c>
      <c r="C12" s="21">
        <f>COMPOSICAO!D3</f>
        <v>8.3333333333333329E-2</v>
      </c>
      <c r="D12" s="22">
        <f>C12*$D$7</f>
        <v>1456.3777975138885</v>
      </c>
    </row>
    <row r="13" spans="1:4" x14ac:dyDescent="0.2">
      <c r="A13" s="19" t="s">
        <v>3</v>
      </c>
      <c r="B13" s="20" t="s">
        <v>120</v>
      </c>
      <c r="C13" s="21">
        <f>COMPOSICAO!D4</f>
        <v>7.7777777777777779E-2</v>
      </c>
      <c r="D13" s="22">
        <f>C13*$D$7</f>
        <v>1359.285944346296</v>
      </c>
    </row>
    <row r="14" spans="1:4" x14ac:dyDescent="0.2">
      <c r="A14" s="198" t="s">
        <v>126</v>
      </c>
      <c r="B14" s="199"/>
      <c r="C14" s="23">
        <f>SUM(C12:C13)</f>
        <v>0.16111111111111109</v>
      </c>
      <c r="D14" s="12">
        <f>SUM(D12:D13)</f>
        <v>2815.6637418601845</v>
      </c>
    </row>
    <row r="15" spans="1:4" x14ac:dyDescent="0.2">
      <c r="A15" s="13"/>
      <c r="B15" s="14"/>
      <c r="C15" s="24"/>
      <c r="D15" s="16"/>
    </row>
    <row r="16" spans="1:4" x14ac:dyDescent="0.2">
      <c r="A16" s="211" t="s">
        <v>38</v>
      </c>
      <c r="B16" s="212"/>
      <c r="C16" s="212"/>
      <c r="D16" s="213"/>
    </row>
    <row r="17" spans="1:4" x14ac:dyDescent="0.2">
      <c r="A17" s="17" t="s">
        <v>10</v>
      </c>
      <c r="B17" s="2" t="s">
        <v>55</v>
      </c>
      <c r="C17" s="25" t="s">
        <v>0</v>
      </c>
      <c r="D17" s="17" t="s">
        <v>1</v>
      </c>
    </row>
    <row r="18" spans="1:4" x14ac:dyDescent="0.2">
      <c r="A18" s="19" t="s">
        <v>2</v>
      </c>
      <c r="B18" s="61" t="s">
        <v>58</v>
      </c>
      <c r="C18" s="21">
        <f>COMPOSICAO!D9</f>
        <v>0.1</v>
      </c>
      <c r="D18" s="22">
        <f>C18*($D$7+$D$13)</f>
        <v>1883.5819514512959</v>
      </c>
    </row>
    <row r="19" spans="1:4" x14ac:dyDescent="0.2">
      <c r="A19" s="19" t="s">
        <v>3</v>
      </c>
      <c r="B19" s="62" t="s">
        <v>11</v>
      </c>
      <c r="C19" s="21">
        <f>COMPOSICAO!D10</f>
        <v>2.5000000000000001E-2</v>
      </c>
      <c r="D19" s="22">
        <f t="shared" ref="D19:D24" si="0">C19*($D$7+$D$14)</f>
        <v>507.30493280067122</v>
      </c>
    </row>
    <row r="20" spans="1:4" x14ac:dyDescent="0.2">
      <c r="A20" s="19" t="s">
        <v>4</v>
      </c>
      <c r="B20" s="62" t="s">
        <v>12</v>
      </c>
      <c r="C20" s="21">
        <f>COMPOSICAO!D11</f>
        <v>0.03</v>
      </c>
      <c r="D20" s="22">
        <f t="shared" si="0"/>
        <v>608.76591936080547</v>
      </c>
    </row>
    <row r="21" spans="1:4" x14ac:dyDescent="0.2">
      <c r="A21" s="19" t="s">
        <v>5</v>
      </c>
      <c r="B21" s="62" t="s">
        <v>13</v>
      </c>
      <c r="C21" s="21">
        <f>COMPOSICAO!D12</f>
        <v>1.4999999999999999E-2</v>
      </c>
      <c r="D21" s="22">
        <f t="shared" si="0"/>
        <v>304.38295968040273</v>
      </c>
    </row>
    <row r="22" spans="1:4" x14ac:dyDescent="0.2">
      <c r="A22" s="19" t="s">
        <v>6</v>
      </c>
      <c r="B22" s="62" t="s">
        <v>14</v>
      </c>
      <c r="C22" s="21">
        <f>COMPOSICAO!D13</f>
        <v>0.01</v>
      </c>
      <c r="D22" s="22">
        <f t="shared" si="0"/>
        <v>202.92197312026849</v>
      </c>
    </row>
    <row r="23" spans="1:4" x14ac:dyDescent="0.2">
      <c r="A23" s="19" t="s">
        <v>7</v>
      </c>
      <c r="B23" s="20" t="s">
        <v>15</v>
      </c>
      <c r="C23" s="21">
        <f>COMPOSICAO!D14</f>
        <v>6.0000000000000001E-3</v>
      </c>
      <c r="D23" s="22">
        <f t="shared" si="0"/>
        <v>121.75318387216109</v>
      </c>
    </row>
    <row r="24" spans="1:4" x14ac:dyDescent="0.2">
      <c r="A24" s="19" t="s">
        <v>8</v>
      </c>
      <c r="B24" s="62" t="s">
        <v>16</v>
      </c>
      <c r="C24" s="21">
        <f>COMPOSICAO!D15</f>
        <v>2E-3</v>
      </c>
      <c r="D24" s="22">
        <f t="shared" si="0"/>
        <v>40.584394624053701</v>
      </c>
    </row>
    <row r="25" spans="1:4" x14ac:dyDescent="0.2">
      <c r="A25" s="19" t="s">
        <v>17</v>
      </c>
      <c r="B25" s="61" t="s">
        <v>18</v>
      </c>
      <c r="C25" s="21">
        <f>COMPOSICAO!D16</f>
        <v>0.08</v>
      </c>
      <c r="D25" s="22">
        <f>C25*($D$7+$D$14)</f>
        <v>1623.3757849621479</v>
      </c>
    </row>
    <row r="26" spans="1:4" x14ac:dyDescent="0.2">
      <c r="A26" s="209" t="s">
        <v>39</v>
      </c>
      <c r="B26" s="210"/>
      <c r="C26" s="27">
        <f>SUM(C18:C25)</f>
        <v>0.26800000000000002</v>
      </c>
      <c r="D26" s="28">
        <f>SUM(D18:D25)</f>
        <v>5292.6710998718063</v>
      </c>
    </row>
    <row r="27" spans="1:4" x14ac:dyDescent="0.2">
      <c r="A27" s="13"/>
      <c r="B27" s="14"/>
      <c r="C27" s="29"/>
      <c r="D27" s="16"/>
    </row>
    <row r="28" spans="1:4" x14ac:dyDescent="0.2">
      <c r="A28" s="211" t="s">
        <v>40</v>
      </c>
      <c r="B28" s="212"/>
      <c r="C28" s="212"/>
      <c r="D28" s="213"/>
    </row>
    <row r="29" spans="1:4" x14ac:dyDescent="0.2">
      <c r="A29" s="17" t="s">
        <v>19</v>
      </c>
      <c r="B29" s="211" t="s">
        <v>55</v>
      </c>
      <c r="C29" s="213"/>
      <c r="D29" s="17" t="s">
        <v>1</v>
      </c>
    </row>
    <row r="30" spans="1:4" x14ac:dyDescent="0.2">
      <c r="A30" s="195" t="s">
        <v>2</v>
      </c>
      <c r="B30" s="30" t="s">
        <v>59</v>
      </c>
      <c r="C30" s="31"/>
      <c r="D30" s="7">
        <f>COMPOSICAO!D20*2*22</f>
        <v>242</v>
      </c>
    </row>
    <row r="31" spans="1:4" x14ac:dyDescent="0.2">
      <c r="A31" s="196"/>
      <c r="B31" s="30" t="s">
        <v>20</v>
      </c>
      <c r="C31" s="31"/>
      <c r="D31" s="7">
        <f>D6*COMPOSICAO!D21</f>
        <v>1048.5920142099997</v>
      </c>
    </row>
    <row r="32" spans="1:4" x14ac:dyDescent="0.2">
      <c r="A32" s="197"/>
      <c r="B32" s="106" t="s">
        <v>21</v>
      </c>
      <c r="C32" s="107"/>
      <c r="D32" s="39">
        <f>IF(D30-D31&gt;0,D30-D31,0)</f>
        <v>0</v>
      </c>
    </row>
    <row r="33" spans="1:4" x14ac:dyDescent="0.2">
      <c r="A33" s="195" t="s">
        <v>3</v>
      </c>
      <c r="B33" s="30" t="s">
        <v>60</v>
      </c>
      <c r="D33" s="7">
        <f>COMPOSICAO!D23*22</f>
        <v>858</v>
      </c>
    </row>
    <row r="34" spans="1:4" x14ac:dyDescent="0.2">
      <c r="A34" s="196"/>
      <c r="B34" s="30" t="s">
        <v>116</v>
      </c>
      <c r="C34" s="129" cm="1">
        <f t="array" ref="C34">_xlfn.IFS(D6&lt;2407,COMPOSICAO!D25,D6&lt;4073.39,COMPOSICAO!D26,D6&lt;5924.92,COMPOSICAO!D27,D6&lt;7406.17,COMPOSICAO!D28,D6&lt;9072.58,COMPOSICAO!D29,D6&gt;9072.59,COMPOSICAO!D30)</f>
        <v>0.15</v>
      </c>
      <c r="D34" s="7">
        <f>D33*C34</f>
        <v>128.69999999999999</v>
      </c>
    </row>
    <row r="35" spans="1:4" x14ac:dyDescent="0.2">
      <c r="A35" s="197"/>
      <c r="B35" s="106" t="s">
        <v>117</v>
      </c>
      <c r="C35" s="108"/>
      <c r="D35" s="39">
        <f>D33-D34</f>
        <v>729.3</v>
      </c>
    </row>
    <row r="36" spans="1:4" x14ac:dyDescent="0.2">
      <c r="A36" s="4" t="s">
        <v>4</v>
      </c>
      <c r="B36" s="30" t="s">
        <v>102</v>
      </c>
      <c r="C36" s="31"/>
      <c r="D36" s="165">
        <f>COMPOSICAO!D31</f>
        <v>184.85</v>
      </c>
    </row>
    <row r="37" spans="1:4" x14ac:dyDescent="0.2">
      <c r="A37" s="9" t="s">
        <v>41</v>
      </c>
      <c r="B37" s="10"/>
      <c r="C37" s="11"/>
      <c r="D37" s="12">
        <f>SUM(D32,D35,D36)</f>
        <v>914.15</v>
      </c>
    </row>
    <row r="38" spans="1:4" x14ac:dyDescent="0.2">
      <c r="A38" s="13"/>
      <c r="B38" s="14"/>
      <c r="C38" s="15"/>
      <c r="D38" s="16"/>
    </row>
    <row r="39" spans="1:4" x14ac:dyDescent="0.2">
      <c r="A39" s="17">
        <v>2</v>
      </c>
      <c r="B39" s="32" t="s">
        <v>61</v>
      </c>
      <c r="C39" s="33"/>
      <c r="D39" s="17" t="s">
        <v>1</v>
      </c>
    </row>
    <row r="40" spans="1:4" x14ac:dyDescent="0.2">
      <c r="A40" s="4" t="s">
        <v>9</v>
      </c>
      <c r="B40" s="30" t="s">
        <v>62</v>
      </c>
      <c r="C40" s="34"/>
      <c r="D40" s="8">
        <f>D14</f>
        <v>2815.6637418601845</v>
      </c>
    </row>
    <row r="41" spans="1:4" x14ac:dyDescent="0.2">
      <c r="A41" s="4" t="s">
        <v>10</v>
      </c>
      <c r="B41" s="30" t="s">
        <v>63</v>
      </c>
      <c r="C41" s="34"/>
      <c r="D41" s="8">
        <f>D26</f>
        <v>5292.6710998718063</v>
      </c>
    </row>
    <row r="42" spans="1:4" x14ac:dyDescent="0.2">
      <c r="A42" s="4" t="s">
        <v>19</v>
      </c>
      <c r="B42" s="30" t="s">
        <v>64</v>
      </c>
      <c r="C42" s="34"/>
      <c r="D42" s="8">
        <f>D37</f>
        <v>914.15</v>
      </c>
    </row>
    <row r="43" spans="1:4" x14ac:dyDescent="0.2">
      <c r="A43" s="198" t="s">
        <v>42</v>
      </c>
      <c r="B43" s="203"/>
      <c r="C43" s="35"/>
      <c r="D43" s="12">
        <f>SUM(D40:D42)</f>
        <v>9022.4848417319899</v>
      </c>
    </row>
    <row r="44" spans="1:4" x14ac:dyDescent="0.2">
      <c r="A44" s="13"/>
      <c r="B44" s="14"/>
      <c r="C44" s="15"/>
      <c r="D44" s="16"/>
    </row>
    <row r="45" spans="1:4" x14ac:dyDescent="0.2">
      <c r="A45" s="204" t="s">
        <v>43</v>
      </c>
      <c r="B45" s="205"/>
      <c r="C45" s="205"/>
      <c r="D45" s="206"/>
    </row>
    <row r="46" spans="1:4" x14ac:dyDescent="0.2">
      <c r="A46" s="17">
        <v>3</v>
      </c>
      <c r="B46" s="2" t="s">
        <v>55</v>
      </c>
      <c r="C46" s="36" t="s">
        <v>0</v>
      </c>
      <c r="D46" s="17" t="s">
        <v>1</v>
      </c>
    </row>
    <row r="47" spans="1:4" x14ac:dyDescent="0.2">
      <c r="A47" s="4" t="s">
        <v>2</v>
      </c>
      <c r="B47" s="30" t="s">
        <v>22</v>
      </c>
      <c r="C47" s="37">
        <f>COMPOSICAO!D34</f>
        <v>4.1666666666666666E-3</v>
      </c>
      <c r="D47" s="22">
        <f>C47*$D$7</f>
        <v>72.818889875694424</v>
      </c>
    </row>
    <row r="48" spans="1:4" x14ac:dyDescent="0.2">
      <c r="A48" s="4" t="s">
        <v>3</v>
      </c>
      <c r="B48" s="30" t="s">
        <v>65</v>
      </c>
      <c r="C48" s="37">
        <f>COMPOSICAO!D35</f>
        <v>3.3333333333333332E-4</v>
      </c>
      <c r="D48" s="22">
        <f>C48*$D$7</f>
        <v>5.8255111900555541</v>
      </c>
    </row>
    <row r="49" spans="1:4" x14ac:dyDescent="0.2">
      <c r="A49" s="19" t="s">
        <v>4</v>
      </c>
      <c r="B49" s="20" t="s">
        <v>66</v>
      </c>
      <c r="C49" s="37">
        <f>COMPOSICAO!D36</f>
        <v>3.4399999999999993E-2</v>
      </c>
      <c r="D49" s="22">
        <f t="shared" ref="D49:D52" si="1">C49*$D$7</f>
        <v>601.19275481373313</v>
      </c>
    </row>
    <row r="50" spans="1:4" x14ac:dyDescent="0.2">
      <c r="A50" s="4" t="s">
        <v>5</v>
      </c>
      <c r="B50" s="30" t="s">
        <v>67</v>
      </c>
      <c r="C50" s="37">
        <f>COMPOSICAO!D37</f>
        <v>1.2444444444444444E-2</v>
      </c>
      <c r="D50" s="22">
        <f t="shared" si="1"/>
        <v>217.48575109540735</v>
      </c>
    </row>
    <row r="51" spans="1:4" x14ac:dyDescent="0.2">
      <c r="A51" s="4" t="s">
        <v>6</v>
      </c>
      <c r="B51" s="30" t="s">
        <v>68</v>
      </c>
      <c r="C51" s="37">
        <f>COMPOSICAO!D38</f>
        <v>4.5631999999999999E-3</v>
      </c>
      <c r="D51" s="22">
        <f t="shared" si="1"/>
        <v>79.748917987384516</v>
      </c>
    </row>
    <row r="52" spans="1:4" x14ac:dyDescent="0.2">
      <c r="A52" s="4" t="s">
        <v>7</v>
      </c>
      <c r="B52" s="30" t="s">
        <v>69</v>
      </c>
      <c r="C52" s="37">
        <f>COMPOSICAO!D39</f>
        <v>3.9680000000000005E-4</v>
      </c>
      <c r="D52" s="22">
        <f t="shared" si="1"/>
        <v>6.9346885206421325</v>
      </c>
    </row>
    <row r="53" spans="1:4" x14ac:dyDescent="0.2">
      <c r="A53" s="207" t="s">
        <v>44</v>
      </c>
      <c r="B53" s="208"/>
      <c r="C53" s="38">
        <f>SUM(C47:C52)</f>
        <v>5.6304444444444435E-2</v>
      </c>
      <c r="D53" s="39">
        <f>SUM(D47:D52)</f>
        <v>984.00651348291706</v>
      </c>
    </row>
    <row r="54" spans="1:4" x14ac:dyDescent="0.2">
      <c r="A54" s="13"/>
      <c r="B54" s="14"/>
      <c r="C54" s="40"/>
      <c r="D54" s="16"/>
    </row>
    <row r="55" spans="1:4" x14ac:dyDescent="0.2">
      <c r="A55" s="204" t="s">
        <v>45</v>
      </c>
      <c r="B55" s="205"/>
      <c r="C55" s="205"/>
      <c r="D55" s="206"/>
    </row>
    <row r="56" spans="1:4" x14ac:dyDescent="0.2">
      <c r="A56" s="17">
        <v>4</v>
      </c>
      <c r="B56" s="2" t="s">
        <v>55</v>
      </c>
      <c r="C56" s="36" t="s">
        <v>0</v>
      </c>
      <c r="D56" s="17" t="s">
        <v>1</v>
      </c>
    </row>
    <row r="57" spans="1:4" x14ac:dyDescent="0.2">
      <c r="A57" s="207" t="s">
        <v>46</v>
      </c>
      <c r="B57" s="208"/>
      <c r="C57" s="41">
        <v>0</v>
      </c>
      <c r="D57" s="42">
        <v>0</v>
      </c>
    </row>
    <row r="58" spans="1:4" x14ac:dyDescent="0.2">
      <c r="A58" s="13"/>
      <c r="B58" s="14"/>
      <c r="C58" s="24"/>
      <c r="D58" s="16"/>
    </row>
    <row r="59" spans="1:4" x14ac:dyDescent="0.2">
      <c r="A59" s="204" t="s">
        <v>47</v>
      </c>
      <c r="B59" s="205"/>
      <c r="C59" s="205"/>
      <c r="D59" s="206"/>
    </row>
    <row r="60" spans="1:4" x14ac:dyDescent="0.2">
      <c r="A60" s="17">
        <v>5</v>
      </c>
      <c r="B60" s="43" t="s">
        <v>55</v>
      </c>
      <c r="C60" s="44"/>
      <c r="D60" s="45" t="s">
        <v>1</v>
      </c>
    </row>
    <row r="61" spans="1:4" x14ac:dyDescent="0.2">
      <c r="A61" s="9" t="s">
        <v>48</v>
      </c>
      <c r="B61" s="10"/>
      <c r="C61" s="47"/>
      <c r="D61" s="48">
        <v>0</v>
      </c>
    </row>
    <row r="62" spans="1:4" x14ac:dyDescent="0.2">
      <c r="A62" s="13"/>
      <c r="B62" s="14"/>
      <c r="C62" s="49"/>
      <c r="D62" s="16"/>
    </row>
    <row r="63" spans="1:4" x14ac:dyDescent="0.2">
      <c r="A63" s="204" t="s">
        <v>49</v>
      </c>
      <c r="B63" s="205"/>
      <c r="C63" s="205"/>
      <c r="D63" s="206"/>
    </row>
    <row r="64" spans="1:4" x14ac:dyDescent="0.2">
      <c r="A64" s="17">
        <v>6</v>
      </c>
      <c r="B64" s="2" t="s">
        <v>55</v>
      </c>
      <c r="C64" s="50" t="s">
        <v>0</v>
      </c>
      <c r="D64" s="17" t="s">
        <v>1</v>
      </c>
    </row>
    <row r="65" spans="1:4" x14ac:dyDescent="0.2">
      <c r="A65" s="51" t="s">
        <v>2</v>
      </c>
      <c r="B65" s="52" t="s">
        <v>70</v>
      </c>
      <c r="C65" s="53">
        <f>COMPOSICAO!D44</f>
        <v>0.05</v>
      </c>
      <c r="D65" s="12">
        <f>C65*$D$81</f>
        <v>1374.1512462690785</v>
      </c>
    </row>
    <row r="66" spans="1:4" x14ac:dyDescent="0.2">
      <c r="A66" s="51" t="s">
        <v>3</v>
      </c>
      <c r="B66" s="52" t="s">
        <v>71</v>
      </c>
      <c r="C66" s="53">
        <f>COMPOSICAO!D45</f>
        <v>0.1</v>
      </c>
      <c r="D66" s="12">
        <f>C66*($D$81+$D$65)</f>
        <v>2885.7176171650644</v>
      </c>
    </row>
    <row r="67" spans="1:4" x14ac:dyDescent="0.2">
      <c r="A67" s="51" t="s">
        <v>4</v>
      </c>
      <c r="B67" s="52" t="s">
        <v>72</v>
      </c>
      <c r="C67" s="53">
        <f>COMPOSICAO!D46</f>
        <v>8.3499999999999991E-2</v>
      </c>
      <c r="D67" s="12">
        <f>((D65+D66+D81)/(1-C67))-(D65+D66+D81)</f>
        <v>2892.0148732854504</v>
      </c>
    </row>
    <row r="68" spans="1:4" x14ac:dyDescent="0.2">
      <c r="A68" s="19" t="s">
        <v>23</v>
      </c>
      <c r="B68" s="54" t="s">
        <v>24</v>
      </c>
      <c r="C68" s="37">
        <f>COMPOSICAO!D47</f>
        <v>6.4999999999999997E-3</v>
      </c>
      <c r="D68" s="12">
        <f>C68*$D$83</f>
        <v>225.12690630365753</v>
      </c>
    </row>
    <row r="69" spans="1:4" x14ac:dyDescent="0.2">
      <c r="A69" s="19" t="s">
        <v>25</v>
      </c>
      <c r="B69" s="54" t="s">
        <v>26</v>
      </c>
      <c r="C69" s="37">
        <f>COMPOSICAO!D48</f>
        <v>0.03</v>
      </c>
      <c r="D69" s="12">
        <f t="shared" ref="D69:D71" si="2">C69*$D$83</f>
        <v>1039.0472598630347</v>
      </c>
    </row>
    <row r="70" spans="1:4" x14ac:dyDescent="0.2">
      <c r="A70" s="4" t="s">
        <v>27</v>
      </c>
      <c r="B70" s="5" t="s">
        <v>28</v>
      </c>
      <c r="C70" s="37">
        <f>COMPOSICAO!D49</f>
        <v>0.02</v>
      </c>
      <c r="D70" s="12">
        <f t="shared" si="2"/>
        <v>692.69817324202324</v>
      </c>
    </row>
    <row r="71" spans="1:4" x14ac:dyDescent="0.2">
      <c r="A71" s="4" t="s">
        <v>29</v>
      </c>
      <c r="B71" s="131" t="s">
        <v>118</v>
      </c>
      <c r="C71" s="37">
        <f>COMPOSICAO!D50</f>
        <v>2.7E-2</v>
      </c>
      <c r="D71" s="12">
        <f t="shared" si="2"/>
        <v>935.14253387673125</v>
      </c>
    </row>
    <row r="72" spans="1:4" x14ac:dyDescent="0.2">
      <c r="A72" s="198" t="s">
        <v>50</v>
      </c>
      <c r="B72" s="199"/>
      <c r="C72" s="55">
        <f>SUM(C65:C67)</f>
        <v>0.23350000000000001</v>
      </c>
      <c r="D72" s="12">
        <f>SUM(D65:D67)</f>
        <v>7151.8837367195938</v>
      </c>
    </row>
    <row r="73" spans="1:4" x14ac:dyDescent="0.2">
      <c r="A73" s="13"/>
      <c r="B73" s="14"/>
      <c r="C73" s="15"/>
      <c r="D73" s="16"/>
    </row>
    <row r="74" spans="1:4" x14ac:dyDescent="0.2">
      <c r="A74" s="200" t="s">
        <v>51</v>
      </c>
      <c r="B74" s="201"/>
      <c r="C74" s="201"/>
      <c r="D74" s="202"/>
    </row>
    <row r="75" spans="1:4" x14ac:dyDescent="0.2">
      <c r="A75" s="26" t="s">
        <v>52</v>
      </c>
      <c r="B75" s="56"/>
      <c r="C75" s="57"/>
      <c r="D75" s="17" t="s">
        <v>1</v>
      </c>
    </row>
    <row r="76" spans="1:4" x14ac:dyDescent="0.2">
      <c r="A76" s="4">
        <v>1</v>
      </c>
      <c r="B76" s="46" t="s">
        <v>73</v>
      </c>
      <c r="C76" s="58"/>
      <c r="D76" s="8">
        <f>D7</f>
        <v>17476.533570166663</v>
      </c>
    </row>
    <row r="77" spans="1:4" x14ac:dyDescent="0.2">
      <c r="A77" s="4">
        <v>2</v>
      </c>
      <c r="B77" s="46" t="s">
        <v>74</v>
      </c>
      <c r="C77" s="58"/>
      <c r="D77" s="8">
        <f>D43</f>
        <v>9022.4848417319899</v>
      </c>
    </row>
    <row r="78" spans="1:4" x14ac:dyDescent="0.2">
      <c r="A78" s="4">
        <v>3</v>
      </c>
      <c r="B78" s="46" t="s">
        <v>75</v>
      </c>
      <c r="C78" s="58"/>
      <c r="D78" s="8">
        <f>D53</f>
        <v>984.00651348291706</v>
      </c>
    </row>
    <row r="79" spans="1:4" x14ac:dyDescent="0.2">
      <c r="A79" s="4">
        <v>4</v>
      </c>
      <c r="B79" s="46" t="s">
        <v>76</v>
      </c>
      <c r="C79" s="58"/>
      <c r="D79" s="8">
        <v>0</v>
      </c>
    </row>
    <row r="80" spans="1:4" x14ac:dyDescent="0.2">
      <c r="A80" s="4">
        <v>5</v>
      </c>
      <c r="B80" s="46" t="s">
        <v>77</v>
      </c>
      <c r="C80" s="58"/>
      <c r="D80" s="8">
        <v>0</v>
      </c>
    </row>
    <row r="81" spans="1:4" x14ac:dyDescent="0.2">
      <c r="A81" s="59" t="s">
        <v>53</v>
      </c>
      <c r="B81" s="10"/>
      <c r="C81" s="11"/>
      <c r="D81" s="12">
        <f>SUM(D76:D80)</f>
        <v>27483.024925381567</v>
      </c>
    </row>
    <row r="82" spans="1:4" x14ac:dyDescent="0.2">
      <c r="A82" s="4">
        <v>6</v>
      </c>
      <c r="B82" s="46" t="s">
        <v>78</v>
      </c>
      <c r="C82" s="58"/>
      <c r="D82" s="8">
        <f>D72</f>
        <v>7151.8837367195938</v>
      </c>
    </row>
    <row r="83" spans="1:4" x14ac:dyDescent="0.2">
      <c r="A83" s="198" t="s">
        <v>54</v>
      </c>
      <c r="B83" s="203"/>
      <c r="C83" s="199"/>
      <c r="D83" s="60">
        <f>SUM(D81:D82)</f>
        <v>34634.908662101159</v>
      </c>
    </row>
    <row r="84" spans="1:4" x14ac:dyDescent="0.2">
      <c r="C84" s="133" t="s">
        <v>122</v>
      </c>
      <c r="D84" s="134">
        <f>ROUNDUP(D83/D76,2)</f>
        <v>1.99</v>
      </c>
    </row>
    <row r="85" spans="1:4" x14ac:dyDescent="0.2"/>
    <row r="86" spans="1:4" hidden="1" x14ac:dyDescent="0.2">
      <c r="D86" s="136"/>
    </row>
  </sheetData>
  <mergeCells count="22">
    <mergeCell ref="A33:A35"/>
    <mergeCell ref="A1:D1"/>
    <mergeCell ref="A3:D3"/>
    <mergeCell ref="A4:D4"/>
    <mergeCell ref="A9:D9"/>
    <mergeCell ref="A10:D10"/>
    <mergeCell ref="A14:B14"/>
    <mergeCell ref="A16:D16"/>
    <mergeCell ref="A26:B26"/>
    <mergeCell ref="A28:D28"/>
    <mergeCell ref="B29:C29"/>
    <mergeCell ref="A30:A32"/>
    <mergeCell ref="A63:D63"/>
    <mergeCell ref="A72:B72"/>
    <mergeCell ref="A74:D74"/>
    <mergeCell ref="A83:C83"/>
    <mergeCell ref="A43:B43"/>
    <mergeCell ref="A45:D45"/>
    <mergeCell ref="A53:B53"/>
    <mergeCell ref="A55:D55"/>
    <mergeCell ref="A57:B57"/>
    <mergeCell ref="A59:D59"/>
  </mergeCells>
  <conditionalFormatting sqref="B69">
    <cfRule type="expression" dxfId="0" priority="1">
      <formula>$D$81=0</formula>
    </cfRule>
  </conditionalFormatting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6ACF5E-1426-449F-BB80-B37447D356BF}">
  <sheetPr codeName="Planilha4"/>
  <dimension ref="A1:D86"/>
  <sheetViews>
    <sheetView topLeftCell="A42" zoomScaleNormal="100" workbookViewId="0">
      <selection activeCell="C71" sqref="C71"/>
    </sheetView>
  </sheetViews>
  <sheetFormatPr defaultColWidth="0" defaultRowHeight="12" zeroHeight="1" x14ac:dyDescent="0.2"/>
  <cols>
    <col min="1" max="1" width="5.85546875" style="132" customWidth="1"/>
    <col min="2" max="2" width="83.28515625" style="132" customWidth="1"/>
    <col min="3" max="3" width="12.42578125" style="132" customWidth="1"/>
    <col min="4" max="4" width="15.42578125" style="132" customWidth="1"/>
    <col min="5" max="5" width="9.140625" style="132" hidden="1" customWidth="1"/>
    <col min="6" max="16384" width="9.140625" style="132" hidden="1"/>
  </cols>
  <sheetData>
    <row r="1" spans="1:4" ht="12.75" thickBot="1" x14ac:dyDescent="0.25">
      <c r="A1" s="192" t="str">
        <f>PERFIS!C4</f>
        <v>Técnico de suporte ao usuário de tecnologia da informação Pleno</v>
      </c>
      <c r="B1" s="193"/>
      <c r="C1" s="193"/>
      <c r="D1" s="194"/>
    </row>
    <row r="2" spans="1:4" x14ac:dyDescent="0.2">
      <c r="A2" s="135"/>
      <c r="B2" s="135"/>
      <c r="C2" s="135"/>
      <c r="D2" s="135"/>
    </row>
    <row r="3" spans="1:4" x14ac:dyDescent="0.2">
      <c r="A3" s="217" t="s">
        <v>33</v>
      </c>
      <c r="B3" s="218"/>
      <c r="C3" s="218"/>
      <c r="D3" s="219"/>
    </row>
    <row r="4" spans="1:4" x14ac:dyDescent="0.2">
      <c r="A4" s="204" t="s">
        <v>34</v>
      </c>
      <c r="B4" s="205"/>
      <c r="C4" s="205"/>
      <c r="D4" s="206"/>
    </row>
    <row r="5" spans="1:4" x14ac:dyDescent="0.2">
      <c r="A5" s="1">
        <v>1</v>
      </c>
      <c r="B5" s="2" t="s">
        <v>55</v>
      </c>
      <c r="C5" s="3"/>
      <c r="D5" s="1" t="s">
        <v>1</v>
      </c>
    </row>
    <row r="6" spans="1:4" x14ac:dyDescent="0.2">
      <c r="A6" s="4" t="s">
        <v>2</v>
      </c>
      <c r="B6" s="5" t="s">
        <v>56</v>
      </c>
      <c r="C6" s="6">
        <v>1</v>
      </c>
      <c r="D6" s="7">
        <f>_xlfn.XLOOKUP(A1,PERFIS!C3:C37,PERFIS!D3:D37)</f>
        <v>2407</v>
      </c>
    </row>
    <row r="7" spans="1:4" x14ac:dyDescent="0.2">
      <c r="A7" s="9" t="s">
        <v>35</v>
      </c>
      <c r="B7" s="10"/>
      <c r="C7" s="11"/>
      <c r="D7" s="12">
        <f>SUM(D6)</f>
        <v>2407</v>
      </c>
    </row>
    <row r="8" spans="1:4" x14ac:dyDescent="0.2">
      <c r="A8" s="13"/>
      <c r="B8" s="14"/>
      <c r="C8" s="15"/>
      <c r="D8" s="16"/>
    </row>
    <row r="9" spans="1:4" x14ac:dyDescent="0.2">
      <c r="A9" s="204" t="s">
        <v>36</v>
      </c>
      <c r="B9" s="205"/>
      <c r="C9" s="205"/>
      <c r="D9" s="206"/>
    </row>
    <row r="10" spans="1:4" x14ac:dyDescent="0.2">
      <c r="A10" s="220" t="s">
        <v>125</v>
      </c>
      <c r="B10" s="221"/>
      <c r="C10" s="221"/>
      <c r="D10" s="222"/>
    </row>
    <row r="11" spans="1:4" x14ac:dyDescent="0.2">
      <c r="A11" s="17" t="s">
        <v>9</v>
      </c>
      <c r="B11" s="2" t="s">
        <v>55</v>
      </c>
      <c r="C11" s="18" t="s">
        <v>0</v>
      </c>
      <c r="D11" s="17" t="s">
        <v>1</v>
      </c>
    </row>
    <row r="12" spans="1:4" x14ac:dyDescent="0.2">
      <c r="A12" s="19" t="s">
        <v>2</v>
      </c>
      <c r="B12" s="20" t="s">
        <v>57</v>
      </c>
      <c r="C12" s="21">
        <f>COMPOSICAO!D3</f>
        <v>8.3333333333333329E-2</v>
      </c>
      <c r="D12" s="22">
        <f>C12*$D$7</f>
        <v>200.58333333333331</v>
      </c>
    </row>
    <row r="13" spans="1:4" x14ac:dyDescent="0.2">
      <c r="A13" s="19" t="s">
        <v>3</v>
      </c>
      <c r="B13" s="20" t="s">
        <v>120</v>
      </c>
      <c r="C13" s="21">
        <f>COMPOSICAO!D4</f>
        <v>7.7777777777777779E-2</v>
      </c>
      <c r="D13" s="22">
        <f>C13*$D$7</f>
        <v>187.21111111111111</v>
      </c>
    </row>
    <row r="14" spans="1:4" x14ac:dyDescent="0.2">
      <c r="A14" s="198" t="s">
        <v>126</v>
      </c>
      <c r="B14" s="199"/>
      <c r="C14" s="23">
        <f>SUM(C12:C13)</f>
        <v>0.16111111111111109</v>
      </c>
      <c r="D14" s="12">
        <f>SUM(D12:D13)</f>
        <v>387.79444444444442</v>
      </c>
    </row>
    <row r="15" spans="1:4" x14ac:dyDescent="0.2">
      <c r="A15" s="13"/>
      <c r="B15" s="14"/>
      <c r="C15" s="24"/>
      <c r="D15" s="16"/>
    </row>
    <row r="16" spans="1:4" x14ac:dyDescent="0.2">
      <c r="A16" s="211" t="s">
        <v>38</v>
      </c>
      <c r="B16" s="212"/>
      <c r="C16" s="212"/>
      <c r="D16" s="213"/>
    </row>
    <row r="17" spans="1:4" x14ac:dyDescent="0.2">
      <c r="A17" s="17" t="s">
        <v>10</v>
      </c>
      <c r="B17" s="2" t="s">
        <v>55</v>
      </c>
      <c r="C17" s="25" t="s">
        <v>0</v>
      </c>
      <c r="D17" s="17" t="s">
        <v>1</v>
      </c>
    </row>
    <row r="18" spans="1:4" x14ac:dyDescent="0.2">
      <c r="A18" s="19" t="s">
        <v>2</v>
      </c>
      <c r="B18" s="61" t="s">
        <v>58</v>
      </c>
      <c r="C18" s="21">
        <f>COMPOSICAO!D9</f>
        <v>0.1</v>
      </c>
      <c r="D18" s="22">
        <f>C18*($D$7+$D$13)</f>
        <v>259.42111111111114</v>
      </c>
    </row>
    <row r="19" spans="1:4" x14ac:dyDescent="0.2">
      <c r="A19" s="19" t="s">
        <v>3</v>
      </c>
      <c r="B19" s="62" t="s">
        <v>11</v>
      </c>
      <c r="C19" s="21">
        <f>COMPOSICAO!D10</f>
        <v>2.5000000000000001E-2</v>
      </c>
      <c r="D19" s="22">
        <f t="shared" ref="D19:D24" si="0">C19*($D$7+$D$14)</f>
        <v>69.869861111111106</v>
      </c>
    </row>
    <row r="20" spans="1:4" x14ac:dyDescent="0.2">
      <c r="A20" s="19" t="s">
        <v>4</v>
      </c>
      <c r="B20" s="62" t="s">
        <v>12</v>
      </c>
      <c r="C20" s="21">
        <f>COMPOSICAO!D11</f>
        <v>0.03</v>
      </c>
      <c r="D20" s="22">
        <f t="shared" si="0"/>
        <v>83.843833333333322</v>
      </c>
    </row>
    <row r="21" spans="1:4" x14ac:dyDescent="0.2">
      <c r="A21" s="19" t="s">
        <v>5</v>
      </c>
      <c r="B21" s="62" t="s">
        <v>13</v>
      </c>
      <c r="C21" s="21">
        <f>COMPOSICAO!D12</f>
        <v>1.4999999999999999E-2</v>
      </c>
      <c r="D21" s="22">
        <f t="shared" si="0"/>
        <v>41.921916666666661</v>
      </c>
    </row>
    <row r="22" spans="1:4" x14ac:dyDescent="0.2">
      <c r="A22" s="19" t="s">
        <v>6</v>
      </c>
      <c r="B22" s="62" t="s">
        <v>14</v>
      </c>
      <c r="C22" s="21">
        <f>COMPOSICAO!D13</f>
        <v>0.01</v>
      </c>
      <c r="D22" s="22">
        <f t="shared" si="0"/>
        <v>27.947944444444442</v>
      </c>
    </row>
    <row r="23" spans="1:4" x14ac:dyDescent="0.2">
      <c r="A23" s="19" t="s">
        <v>7</v>
      </c>
      <c r="B23" s="20" t="s">
        <v>15</v>
      </c>
      <c r="C23" s="21">
        <f>COMPOSICAO!D14</f>
        <v>6.0000000000000001E-3</v>
      </c>
      <c r="D23" s="22">
        <f t="shared" si="0"/>
        <v>16.768766666666664</v>
      </c>
    </row>
    <row r="24" spans="1:4" x14ac:dyDescent="0.2">
      <c r="A24" s="19" t="s">
        <v>8</v>
      </c>
      <c r="B24" s="62" t="s">
        <v>16</v>
      </c>
      <c r="C24" s="21">
        <f>COMPOSICAO!D15</f>
        <v>2E-3</v>
      </c>
      <c r="D24" s="22">
        <f t="shared" si="0"/>
        <v>5.5895888888888887</v>
      </c>
    </row>
    <row r="25" spans="1:4" x14ac:dyDescent="0.2">
      <c r="A25" s="19" t="s">
        <v>17</v>
      </c>
      <c r="B25" s="61" t="s">
        <v>18</v>
      </c>
      <c r="C25" s="21">
        <f>COMPOSICAO!D16</f>
        <v>0.08</v>
      </c>
      <c r="D25" s="22">
        <f>C25*($D$7+$D$14)</f>
        <v>223.58355555555553</v>
      </c>
    </row>
    <row r="26" spans="1:4" x14ac:dyDescent="0.2">
      <c r="A26" s="209" t="s">
        <v>39</v>
      </c>
      <c r="B26" s="210"/>
      <c r="C26" s="27">
        <f>SUM(C18:C25)</f>
        <v>0.26800000000000002</v>
      </c>
      <c r="D26" s="28">
        <f>SUM(D18:D25)</f>
        <v>728.94657777777775</v>
      </c>
    </row>
    <row r="27" spans="1:4" x14ac:dyDescent="0.2">
      <c r="A27" s="13"/>
      <c r="B27" s="14"/>
      <c r="C27" s="29"/>
      <c r="D27" s="16"/>
    </row>
    <row r="28" spans="1:4" x14ac:dyDescent="0.2">
      <c r="A28" s="211" t="s">
        <v>40</v>
      </c>
      <c r="B28" s="212"/>
      <c r="C28" s="212"/>
      <c r="D28" s="213"/>
    </row>
    <row r="29" spans="1:4" x14ac:dyDescent="0.2">
      <c r="A29" s="17" t="s">
        <v>19</v>
      </c>
      <c r="B29" s="211" t="s">
        <v>55</v>
      </c>
      <c r="C29" s="213"/>
      <c r="D29" s="17" t="s">
        <v>1</v>
      </c>
    </row>
    <row r="30" spans="1:4" x14ac:dyDescent="0.2">
      <c r="A30" s="195" t="s">
        <v>2</v>
      </c>
      <c r="B30" s="30" t="s">
        <v>59</v>
      </c>
      <c r="C30" s="31"/>
      <c r="D30" s="7">
        <f>COMPOSICAO!D20*2*22</f>
        <v>242</v>
      </c>
    </row>
    <row r="31" spans="1:4" x14ac:dyDescent="0.2">
      <c r="A31" s="196"/>
      <c r="B31" s="30" t="s">
        <v>20</v>
      </c>
      <c r="C31" s="31"/>
      <c r="D31" s="7">
        <f>D6*COMPOSICAO!D21</f>
        <v>144.41999999999999</v>
      </c>
    </row>
    <row r="32" spans="1:4" x14ac:dyDescent="0.2">
      <c r="A32" s="197"/>
      <c r="B32" s="106" t="s">
        <v>21</v>
      </c>
      <c r="C32" s="107"/>
      <c r="D32" s="39">
        <f>IF(D30-D31&gt;0,D30-D31,0)</f>
        <v>97.580000000000013</v>
      </c>
    </row>
    <row r="33" spans="1:4" x14ac:dyDescent="0.2">
      <c r="A33" s="195" t="s">
        <v>3</v>
      </c>
      <c r="B33" s="30" t="s">
        <v>60</v>
      </c>
      <c r="D33" s="7">
        <f>COMPOSICAO!D23*22</f>
        <v>858</v>
      </c>
    </row>
    <row r="34" spans="1:4" x14ac:dyDescent="0.2">
      <c r="A34" s="196"/>
      <c r="B34" s="30" t="s">
        <v>116</v>
      </c>
      <c r="C34" s="129" cm="1">
        <f t="array" ref="C34">_xlfn.IFS(D6&lt;2407,COMPOSICAO!D25,D6&lt;4073.39,COMPOSICAO!D26,D6&lt;5924.92,COMPOSICAO!D27,D6&lt;7406.17,COMPOSICAO!D28,D6&lt;9072.58,COMPOSICAO!D29,D6&gt;9072.59,COMPOSICAO!D30)</f>
        <v>3.7499999999999999E-2</v>
      </c>
      <c r="D34" s="7">
        <f>D33*C34</f>
        <v>32.174999999999997</v>
      </c>
    </row>
    <row r="35" spans="1:4" x14ac:dyDescent="0.2">
      <c r="A35" s="197"/>
      <c r="B35" s="106" t="s">
        <v>117</v>
      </c>
      <c r="C35" s="108"/>
      <c r="D35" s="39">
        <f>D33-D34</f>
        <v>825.82500000000005</v>
      </c>
    </row>
    <row r="36" spans="1:4" x14ac:dyDescent="0.2">
      <c r="A36" s="4" t="s">
        <v>4</v>
      </c>
      <c r="B36" s="30" t="s">
        <v>102</v>
      </c>
      <c r="C36" s="31"/>
      <c r="D36" s="165">
        <f>COMPOSICAO!D31</f>
        <v>184.85</v>
      </c>
    </row>
    <row r="37" spans="1:4" x14ac:dyDescent="0.2">
      <c r="A37" s="9" t="s">
        <v>41</v>
      </c>
      <c r="B37" s="10"/>
      <c r="C37" s="11"/>
      <c r="D37" s="12">
        <f>SUM(D32,D35,D36)</f>
        <v>1108.2550000000001</v>
      </c>
    </row>
    <row r="38" spans="1:4" x14ac:dyDescent="0.2">
      <c r="A38" s="13"/>
      <c r="B38" s="14"/>
      <c r="C38" s="15"/>
      <c r="D38" s="16"/>
    </row>
    <row r="39" spans="1:4" x14ac:dyDescent="0.2">
      <c r="A39" s="17">
        <v>2</v>
      </c>
      <c r="B39" s="32" t="s">
        <v>61</v>
      </c>
      <c r="C39" s="33"/>
      <c r="D39" s="17" t="s">
        <v>1</v>
      </c>
    </row>
    <row r="40" spans="1:4" x14ac:dyDescent="0.2">
      <c r="A40" s="4" t="s">
        <v>9</v>
      </c>
      <c r="B40" s="30" t="s">
        <v>62</v>
      </c>
      <c r="C40" s="34"/>
      <c r="D40" s="8">
        <f>D14</f>
        <v>387.79444444444442</v>
      </c>
    </row>
    <row r="41" spans="1:4" x14ac:dyDescent="0.2">
      <c r="A41" s="4" t="s">
        <v>10</v>
      </c>
      <c r="B41" s="30" t="s">
        <v>63</v>
      </c>
      <c r="C41" s="34"/>
      <c r="D41" s="8">
        <f>D26</f>
        <v>728.94657777777775</v>
      </c>
    </row>
    <row r="42" spans="1:4" x14ac:dyDescent="0.2">
      <c r="A42" s="4" t="s">
        <v>19</v>
      </c>
      <c r="B42" s="30" t="s">
        <v>64</v>
      </c>
      <c r="C42" s="34"/>
      <c r="D42" s="8">
        <f>D37</f>
        <v>1108.2550000000001</v>
      </c>
    </row>
    <row r="43" spans="1:4" x14ac:dyDescent="0.2">
      <c r="A43" s="198" t="s">
        <v>42</v>
      </c>
      <c r="B43" s="203"/>
      <c r="C43" s="35"/>
      <c r="D43" s="12">
        <f>SUM(D40:D42)</f>
        <v>2224.9960222222226</v>
      </c>
    </row>
    <row r="44" spans="1:4" x14ac:dyDescent="0.2">
      <c r="A44" s="13"/>
      <c r="B44" s="14"/>
      <c r="C44" s="15"/>
      <c r="D44" s="16"/>
    </row>
    <row r="45" spans="1:4" x14ac:dyDescent="0.2">
      <c r="A45" s="204" t="s">
        <v>43</v>
      </c>
      <c r="B45" s="205"/>
      <c r="C45" s="205"/>
      <c r="D45" s="206"/>
    </row>
    <row r="46" spans="1:4" x14ac:dyDescent="0.2">
      <c r="A46" s="17">
        <v>3</v>
      </c>
      <c r="B46" s="2" t="s">
        <v>55</v>
      </c>
      <c r="C46" s="36" t="s">
        <v>0</v>
      </c>
      <c r="D46" s="17" t="s">
        <v>1</v>
      </c>
    </row>
    <row r="47" spans="1:4" x14ac:dyDescent="0.2">
      <c r="A47" s="4" t="s">
        <v>2</v>
      </c>
      <c r="B47" s="30" t="s">
        <v>22</v>
      </c>
      <c r="C47" s="37">
        <f>COMPOSICAO!D34</f>
        <v>4.1666666666666666E-3</v>
      </c>
      <c r="D47" s="22">
        <f>C47*$D$7</f>
        <v>10.029166666666667</v>
      </c>
    </row>
    <row r="48" spans="1:4" x14ac:dyDescent="0.2">
      <c r="A48" s="4" t="s">
        <v>3</v>
      </c>
      <c r="B48" s="30" t="s">
        <v>65</v>
      </c>
      <c r="C48" s="37">
        <f>COMPOSICAO!D35</f>
        <v>3.3333333333333332E-4</v>
      </c>
      <c r="D48" s="22">
        <f>C48*$D$7</f>
        <v>0.80233333333333334</v>
      </c>
    </row>
    <row r="49" spans="1:4" x14ac:dyDescent="0.2">
      <c r="A49" s="19" t="s">
        <v>4</v>
      </c>
      <c r="B49" s="20" t="s">
        <v>66</v>
      </c>
      <c r="C49" s="37">
        <f>COMPOSICAO!D36</f>
        <v>3.4399999999999993E-2</v>
      </c>
      <c r="D49" s="22">
        <f t="shared" ref="D49:D52" si="1">C49*$D$7</f>
        <v>82.800799999999981</v>
      </c>
    </row>
    <row r="50" spans="1:4" x14ac:dyDescent="0.2">
      <c r="A50" s="4" t="s">
        <v>5</v>
      </c>
      <c r="B50" s="30" t="s">
        <v>67</v>
      </c>
      <c r="C50" s="37">
        <f>COMPOSICAO!D37</f>
        <v>1.2444444444444444E-2</v>
      </c>
      <c r="D50" s="22">
        <f t="shared" si="1"/>
        <v>29.953777777777777</v>
      </c>
    </row>
    <row r="51" spans="1:4" x14ac:dyDescent="0.2">
      <c r="A51" s="4" t="s">
        <v>6</v>
      </c>
      <c r="B51" s="30" t="s">
        <v>68</v>
      </c>
      <c r="C51" s="37">
        <f>COMPOSICAO!D38</f>
        <v>4.5631999999999999E-3</v>
      </c>
      <c r="D51" s="22">
        <f t="shared" si="1"/>
        <v>10.9836224</v>
      </c>
    </row>
    <row r="52" spans="1:4" x14ac:dyDescent="0.2">
      <c r="A52" s="4" t="s">
        <v>7</v>
      </c>
      <c r="B52" s="30" t="s">
        <v>69</v>
      </c>
      <c r="C52" s="37">
        <f>COMPOSICAO!D39</f>
        <v>3.9680000000000005E-4</v>
      </c>
      <c r="D52" s="22">
        <f t="shared" si="1"/>
        <v>0.9550976000000001</v>
      </c>
    </row>
    <row r="53" spans="1:4" x14ac:dyDescent="0.2">
      <c r="A53" s="207" t="s">
        <v>44</v>
      </c>
      <c r="B53" s="208"/>
      <c r="C53" s="38">
        <f>SUM(C47:C52)</f>
        <v>5.6304444444444435E-2</v>
      </c>
      <c r="D53" s="39">
        <f>SUM(D47:D52)</f>
        <v>135.52479777777774</v>
      </c>
    </row>
    <row r="54" spans="1:4" x14ac:dyDescent="0.2">
      <c r="A54" s="13"/>
      <c r="B54" s="14"/>
      <c r="C54" s="40"/>
      <c r="D54" s="16"/>
    </row>
    <row r="55" spans="1:4" x14ac:dyDescent="0.2">
      <c r="A55" s="204" t="s">
        <v>45</v>
      </c>
      <c r="B55" s="205"/>
      <c r="C55" s="205"/>
      <c r="D55" s="206"/>
    </row>
    <row r="56" spans="1:4" x14ac:dyDescent="0.2">
      <c r="A56" s="17">
        <v>4</v>
      </c>
      <c r="B56" s="2" t="s">
        <v>55</v>
      </c>
      <c r="C56" s="36" t="s">
        <v>0</v>
      </c>
      <c r="D56" s="17" t="s">
        <v>1</v>
      </c>
    </row>
    <row r="57" spans="1:4" x14ac:dyDescent="0.2">
      <c r="A57" s="207" t="s">
        <v>46</v>
      </c>
      <c r="B57" s="208"/>
      <c r="C57" s="41">
        <v>0</v>
      </c>
      <c r="D57" s="42">
        <v>0</v>
      </c>
    </row>
    <row r="58" spans="1:4" x14ac:dyDescent="0.2">
      <c r="A58" s="13"/>
      <c r="B58" s="14"/>
      <c r="C58" s="24"/>
      <c r="D58" s="16"/>
    </row>
    <row r="59" spans="1:4" x14ac:dyDescent="0.2">
      <c r="A59" s="204" t="s">
        <v>47</v>
      </c>
      <c r="B59" s="205"/>
      <c r="C59" s="205"/>
      <c r="D59" s="206"/>
    </row>
    <row r="60" spans="1:4" x14ac:dyDescent="0.2">
      <c r="A60" s="17">
        <v>5</v>
      </c>
      <c r="B60" s="43" t="s">
        <v>55</v>
      </c>
      <c r="C60" s="44"/>
      <c r="D60" s="45" t="s">
        <v>1</v>
      </c>
    </row>
    <row r="61" spans="1:4" x14ac:dyDescent="0.2">
      <c r="A61" s="9" t="s">
        <v>48</v>
      </c>
      <c r="B61" s="10"/>
      <c r="C61" s="47"/>
      <c r="D61" s="48">
        <v>0</v>
      </c>
    </row>
    <row r="62" spans="1:4" x14ac:dyDescent="0.2">
      <c r="A62" s="13"/>
      <c r="B62" s="14"/>
      <c r="C62" s="49"/>
      <c r="D62" s="16"/>
    </row>
    <row r="63" spans="1:4" x14ac:dyDescent="0.2">
      <c r="A63" s="204" t="s">
        <v>49</v>
      </c>
      <c r="B63" s="205"/>
      <c r="C63" s="205"/>
      <c r="D63" s="206"/>
    </row>
    <row r="64" spans="1:4" x14ac:dyDescent="0.2">
      <c r="A64" s="17">
        <v>6</v>
      </c>
      <c r="B64" s="2" t="s">
        <v>55</v>
      </c>
      <c r="C64" s="50" t="s">
        <v>0</v>
      </c>
      <c r="D64" s="17" t="s">
        <v>1</v>
      </c>
    </row>
    <row r="65" spans="1:4" x14ac:dyDescent="0.2">
      <c r="A65" s="51" t="s">
        <v>2</v>
      </c>
      <c r="B65" s="52" t="s">
        <v>70</v>
      </c>
      <c r="C65" s="53">
        <f>COMPOSICAO!D44</f>
        <v>0.05</v>
      </c>
      <c r="D65" s="12">
        <f>C65*$D$81</f>
        <v>238.37604100000004</v>
      </c>
    </row>
    <row r="66" spans="1:4" x14ac:dyDescent="0.2">
      <c r="A66" s="51" t="s">
        <v>3</v>
      </c>
      <c r="B66" s="52" t="s">
        <v>71</v>
      </c>
      <c r="C66" s="53">
        <f>COMPOSICAO!D45</f>
        <v>0.1</v>
      </c>
      <c r="D66" s="12">
        <f>C66*($D$81+$D$65)</f>
        <v>500.58968610000011</v>
      </c>
    </row>
    <row r="67" spans="1:4" x14ac:dyDescent="0.2">
      <c r="A67" s="51" t="s">
        <v>4</v>
      </c>
      <c r="B67" s="52" t="s">
        <v>72</v>
      </c>
      <c r="C67" s="53">
        <f>COMPOSICAO!D46</f>
        <v>8.3499999999999991E-2</v>
      </c>
      <c r="D67" s="12">
        <f>((D65+D66+D81)/(1-C67))-(D65+D66+D81)</f>
        <v>501.682080395909</v>
      </c>
    </row>
    <row r="68" spans="1:4" x14ac:dyDescent="0.2">
      <c r="A68" s="19" t="s">
        <v>23</v>
      </c>
      <c r="B68" s="54" t="s">
        <v>24</v>
      </c>
      <c r="C68" s="37">
        <f>COMPOSICAO!D47</f>
        <v>6.4999999999999997E-3</v>
      </c>
      <c r="D68" s="12">
        <f>C68*$D$83</f>
        <v>39.053096078723414</v>
      </c>
    </row>
    <row r="69" spans="1:4" x14ac:dyDescent="0.2">
      <c r="A69" s="19" t="s">
        <v>25</v>
      </c>
      <c r="B69" s="54" t="s">
        <v>26</v>
      </c>
      <c r="C69" s="37">
        <f>COMPOSICAO!D48</f>
        <v>0.03</v>
      </c>
      <c r="D69" s="12">
        <f t="shared" ref="D69:D71" si="2">C69*$D$83</f>
        <v>180.2450588248773</v>
      </c>
    </row>
    <row r="70" spans="1:4" x14ac:dyDescent="0.2">
      <c r="A70" s="4" t="s">
        <v>27</v>
      </c>
      <c r="B70" s="5" t="s">
        <v>28</v>
      </c>
      <c r="C70" s="37">
        <f>COMPOSICAO!D49</f>
        <v>0.02</v>
      </c>
      <c r="D70" s="12">
        <f t="shared" si="2"/>
        <v>120.16337254991821</v>
      </c>
    </row>
    <row r="71" spans="1:4" x14ac:dyDescent="0.2">
      <c r="A71" s="4" t="s">
        <v>29</v>
      </c>
      <c r="B71" s="131" t="s">
        <v>118</v>
      </c>
      <c r="C71" s="37">
        <f>COMPOSICAO!D50</f>
        <v>2.7E-2</v>
      </c>
      <c r="D71" s="12">
        <f t="shared" si="2"/>
        <v>162.22055294238956</v>
      </c>
    </row>
    <row r="72" spans="1:4" x14ac:dyDescent="0.2">
      <c r="A72" s="198" t="s">
        <v>50</v>
      </c>
      <c r="B72" s="199"/>
      <c r="C72" s="55">
        <f>SUM(C65:C67)</f>
        <v>0.23350000000000001</v>
      </c>
      <c r="D72" s="12">
        <f>SUM(D65:D67)</f>
        <v>1240.6478074959091</v>
      </c>
    </row>
    <row r="73" spans="1:4" x14ac:dyDescent="0.2">
      <c r="A73" s="13"/>
      <c r="B73" s="14"/>
      <c r="C73" s="15"/>
      <c r="D73" s="16"/>
    </row>
    <row r="74" spans="1:4" x14ac:dyDescent="0.2">
      <c r="A74" s="200" t="s">
        <v>51</v>
      </c>
      <c r="B74" s="201"/>
      <c r="C74" s="201"/>
      <c r="D74" s="202"/>
    </row>
    <row r="75" spans="1:4" x14ac:dyDescent="0.2">
      <c r="A75" s="26" t="s">
        <v>52</v>
      </c>
      <c r="B75" s="56"/>
      <c r="C75" s="57"/>
      <c r="D75" s="17" t="s">
        <v>1</v>
      </c>
    </row>
    <row r="76" spans="1:4" x14ac:dyDescent="0.2">
      <c r="A76" s="4">
        <v>1</v>
      </c>
      <c r="B76" s="46" t="s">
        <v>73</v>
      </c>
      <c r="C76" s="58"/>
      <c r="D76" s="8">
        <f>D7</f>
        <v>2407</v>
      </c>
    </row>
    <row r="77" spans="1:4" x14ac:dyDescent="0.2">
      <c r="A77" s="4">
        <v>2</v>
      </c>
      <c r="B77" s="46" t="s">
        <v>74</v>
      </c>
      <c r="C77" s="58"/>
      <c r="D77" s="8">
        <f>D43</f>
        <v>2224.9960222222226</v>
      </c>
    </row>
    <row r="78" spans="1:4" x14ac:dyDescent="0.2">
      <c r="A78" s="4">
        <v>3</v>
      </c>
      <c r="B78" s="46" t="s">
        <v>75</v>
      </c>
      <c r="C78" s="58"/>
      <c r="D78" s="8">
        <f>D53</f>
        <v>135.52479777777774</v>
      </c>
    </row>
    <row r="79" spans="1:4" x14ac:dyDescent="0.2">
      <c r="A79" s="4">
        <v>4</v>
      </c>
      <c r="B79" s="46" t="s">
        <v>76</v>
      </c>
      <c r="C79" s="58"/>
      <c r="D79" s="8">
        <v>0</v>
      </c>
    </row>
    <row r="80" spans="1:4" x14ac:dyDescent="0.2">
      <c r="A80" s="4">
        <v>5</v>
      </c>
      <c r="B80" s="46" t="s">
        <v>77</v>
      </c>
      <c r="C80" s="58"/>
      <c r="D80" s="8">
        <v>0</v>
      </c>
    </row>
    <row r="81" spans="1:4" x14ac:dyDescent="0.2">
      <c r="A81" s="59" t="s">
        <v>53</v>
      </c>
      <c r="B81" s="10"/>
      <c r="C81" s="11"/>
      <c r="D81" s="12">
        <f>SUM(D76:D80)</f>
        <v>4767.5208200000006</v>
      </c>
    </row>
    <row r="82" spans="1:4" x14ac:dyDescent="0.2">
      <c r="A82" s="4">
        <v>6</v>
      </c>
      <c r="B82" s="46" t="s">
        <v>78</v>
      </c>
      <c r="C82" s="58"/>
      <c r="D82" s="8">
        <f>D72</f>
        <v>1240.6478074959091</v>
      </c>
    </row>
    <row r="83" spans="1:4" x14ac:dyDescent="0.2">
      <c r="A83" s="198" t="s">
        <v>54</v>
      </c>
      <c r="B83" s="203"/>
      <c r="C83" s="199"/>
      <c r="D83" s="60">
        <f>SUM(D81:D82)</f>
        <v>6008.1686274959102</v>
      </c>
    </row>
    <row r="84" spans="1:4" x14ac:dyDescent="0.2">
      <c r="C84" s="133" t="s">
        <v>122</v>
      </c>
      <c r="D84" s="134">
        <f>ROUNDUP(D83/D76,2)</f>
        <v>2.5</v>
      </c>
    </row>
    <row r="85" spans="1:4" x14ac:dyDescent="0.2"/>
    <row r="86" spans="1:4" hidden="1" x14ac:dyDescent="0.2">
      <c r="D86" s="136"/>
    </row>
  </sheetData>
  <mergeCells count="22">
    <mergeCell ref="A33:A35"/>
    <mergeCell ref="A1:D1"/>
    <mergeCell ref="A3:D3"/>
    <mergeCell ref="A4:D4"/>
    <mergeCell ref="A9:D9"/>
    <mergeCell ref="A10:D10"/>
    <mergeCell ref="A14:B14"/>
    <mergeCell ref="A16:D16"/>
    <mergeCell ref="A26:B26"/>
    <mergeCell ref="A28:D28"/>
    <mergeCell ref="B29:C29"/>
    <mergeCell ref="A30:A32"/>
    <mergeCell ref="A63:D63"/>
    <mergeCell ref="A72:B72"/>
    <mergeCell ref="A74:D74"/>
    <mergeCell ref="A83:C83"/>
    <mergeCell ref="A43:B43"/>
    <mergeCell ref="A45:D45"/>
    <mergeCell ref="A53:B53"/>
    <mergeCell ref="A55:D55"/>
    <mergeCell ref="A57:B57"/>
    <mergeCell ref="A59:D59"/>
  </mergeCells>
  <conditionalFormatting sqref="B69">
    <cfRule type="expression" dxfId="33" priority="1">
      <formula>$D$81=0</formula>
    </cfRule>
  </conditionalFormatting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29004C-4296-4DBB-9295-F4EB6038B21B}">
  <sheetPr codeName="Planilha5"/>
  <dimension ref="A1:D86"/>
  <sheetViews>
    <sheetView zoomScaleNormal="100" workbookViewId="0">
      <selection activeCell="C71" sqref="C71"/>
    </sheetView>
  </sheetViews>
  <sheetFormatPr defaultColWidth="0" defaultRowHeight="12" zeroHeight="1" x14ac:dyDescent="0.2"/>
  <cols>
    <col min="1" max="1" width="5.85546875" style="132" customWidth="1"/>
    <col min="2" max="2" width="83.28515625" style="132" customWidth="1"/>
    <col min="3" max="3" width="12.42578125" style="132" customWidth="1"/>
    <col min="4" max="4" width="15.42578125" style="132" customWidth="1"/>
    <col min="5" max="5" width="9.140625" style="132" hidden="1" customWidth="1"/>
    <col min="6" max="16384" width="9.140625" style="132" hidden="1"/>
  </cols>
  <sheetData>
    <row r="1" spans="1:4" ht="12.75" thickBot="1" x14ac:dyDescent="0.25">
      <c r="A1" s="223" t="str">
        <f>PERFIS!C5</f>
        <v>Técnico de suporte ao usuário de tecnologia da informação Sênior</v>
      </c>
      <c r="B1" s="224"/>
      <c r="C1" s="224"/>
      <c r="D1" s="225"/>
    </row>
    <row r="2" spans="1:4" x14ac:dyDescent="0.2">
      <c r="A2" s="135"/>
      <c r="B2" s="135"/>
      <c r="C2" s="135"/>
      <c r="D2" s="135"/>
    </row>
    <row r="3" spans="1:4" x14ac:dyDescent="0.2">
      <c r="A3" s="217" t="s">
        <v>33</v>
      </c>
      <c r="B3" s="218"/>
      <c r="C3" s="218"/>
      <c r="D3" s="219"/>
    </row>
    <row r="4" spans="1:4" x14ac:dyDescent="0.2">
      <c r="A4" s="204" t="s">
        <v>34</v>
      </c>
      <c r="B4" s="205"/>
      <c r="C4" s="205"/>
      <c r="D4" s="206"/>
    </row>
    <row r="5" spans="1:4" x14ac:dyDescent="0.2">
      <c r="A5" s="1">
        <v>1</v>
      </c>
      <c r="B5" s="2" t="s">
        <v>55</v>
      </c>
      <c r="C5" s="3"/>
      <c r="D5" s="1" t="s">
        <v>1</v>
      </c>
    </row>
    <row r="6" spans="1:4" x14ac:dyDescent="0.2">
      <c r="A6" s="4" t="s">
        <v>2</v>
      </c>
      <c r="B6" s="5" t="s">
        <v>56</v>
      </c>
      <c r="C6" s="6">
        <v>1</v>
      </c>
      <c r="D6" s="7">
        <f>_xlfn.XLOOKUP(A1,PERFIS!C3:C37,PERFIS!D3:D37)</f>
        <v>3309.8375430000001</v>
      </c>
    </row>
    <row r="7" spans="1:4" x14ac:dyDescent="0.2">
      <c r="A7" s="9" t="s">
        <v>35</v>
      </c>
      <c r="B7" s="10"/>
      <c r="C7" s="11"/>
      <c r="D7" s="12">
        <f>SUM(D6)</f>
        <v>3309.8375430000001</v>
      </c>
    </row>
    <row r="8" spans="1:4" x14ac:dyDescent="0.2">
      <c r="A8" s="13"/>
      <c r="B8" s="14"/>
      <c r="C8" s="15"/>
      <c r="D8" s="16"/>
    </row>
    <row r="9" spans="1:4" x14ac:dyDescent="0.2">
      <c r="A9" s="204" t="s">
        <v>36</v>
      </c>
      <c r="B9" s="205"/>
      <c r="C9" s="205"/>
      <c r="D9" s="206"/>
    </row>
    <row r="10" spans="1:4" x14ac:dyDescent="0.2">
      <c r="A10" s="220" t="s">
        <v>125</v>
      </c>
      <c r="B10" s="221"/>
      <c r="C10" s="221"/>
      <c r="D10" s="222"/>
    </row>
    <row r="11" spans="1:4" x14ac:dyDescent="0.2">
      <c r="A11" s="17" t="s">
        <v>9</v>
      </c>
      <c r="B11" s="2" t="s">
        <v>55</v>
      </c>
      <c r="C11" s="18" t="s">
        <v>0</v>
      </c>
      <c r="D11" s="17" t="s">
        <v>1</v>
      </c>
    </row>
    <row r="12" spans="1:4" x14ac:dyDescent="0.2">
      <c r="A12" s="19" t="s">
        <v>2</v>
      </c>
      <c r="B12" s="20" t="s">
        <v>57</v>
      </c>
      <c r="C12" s="21">
        <f>COMPOSICAO!D3</f>
        <v>8.3333333333333329E-2</v>
      </c>
      <c r="D12" s="22">
        <f>C12*$D$7</f>
        <v>275.81979524999997</v>
      </c>
    </row>
    <row r="13" spans="1:4" x14ac:dyDescent="0.2">
      <c r="A13" s="19" t="s">
        <v>3</v>
      </c>
      <c r="B13" s="20" t="s">
        <v>120</v>
      </c>
      <c r="C13" s="21">
        <f>COMPOSICAO!D4</f>
        <v>7.7777777777777779E-2</v>
      </c>
      <c r="D13" s="22">
        <f>C13*$D$7</f>
        <v>257.43180890000002</v>
      </c>
    </row>
    <row r="14" spans="1:4" x14ac:dyDescent="0.2">
      <c r="A14" s="198" t="s">
        <v>126</v>
      </c>
      <c r="B14" s="199"/>
      <c r="C14" s="23">
        <f>SUM(C12:C13)</f>
        <v>0.16111111111111109</v>
      </c>
      <c r="D14" s="12">
        <f>SUM(D12:D13)</f>
        <v>533.25160415000005</v>
      </c>
    </row>
    <row r="15" spans="1:4" x14ac:dyDescent="0.2">
      <c r="A15" s="13"/>
      <c r="B15" s="14"/>
      <c r="C15" s="24"/>
      <c r="D15" s="16"/>
    </row>
    <row r="16" spans="1:4" x14ac:dyDescent="0.2">
      <c r="A16" s="211" t="s">
        <v>38</v>
      </c>
      <c r="B16" s="212"/>
      <c r="C16" s="212"/>
      <c r="D16" s="213"/>
    </row>
    <row r="17" spans="1:4" x14ac:dyDescent="0.2">
      <c r="A17" s="17" t="s">
        <v>10</v>
      </c>
      <c r="B17" s="2" t="s">
        <v>55</v>
      </c>
      <c r="C17" s="25" t="s">
        <v>0</v>
      </c>
      <c r="D17" s="17" t="s">
        <v>1</v>
      </c>
    </row>
    <row r="18" spans="1:4" x14ac:dyDescent="0.2">
      <c r="A18" s="19" t="s">
        <v>2</v>
      </c>
      <c r="B18" s="61" t="s">
        <v>58</v>
      </c>
      <c r="C18" s="21">
        <f>COMPOSICAO!D9</f>
        <v>0.1</v>
      </c>
      <c r="D18" s="22">
        <f>C18*($D$7+$D$13)</f>
        <v>356.72693519000001</v>
      </c>
    </row>
    <row r="19" spans="1:4" x14ac:dyDescent="0.2">
      <c r="A19" s="19" t="s">
        <v>3</v>
      </c>
      <c r="B19" s="62" t="s">
        <v>11</v>
      </c>
      <c r="C19" s="21">
        <f>COMPOSICAO!D10</f>
        <v>2.5000000000000001E-2</v>
      </c>
      <c r="D19" s="22">
        <f t="shared" ref="D19:D24" si="0">C19*($D$7+$D$14)</f>
        <v>96.077228678750004</v>
      </c>
    </row>
    <row r="20" spans="1:4" x14ac:dyDescent="0.2">
      <c r="A20" s="19" t="s">
        <v>4</v>
      </c>
      <c r="B20" s="62" t="s">
        <v>12</v>
      </c>
      <c r="C20" s="21">
        <f>COMPOSICAO!D11</f>
        <v>0.03</v>
      </c>
      <c r="D20" s="22">
        <f t="shared" si="0"/>
        <v>115.2926744145</v>
      </c>
    </row>
    <row r="21" spans="1:4" x14ac:dyDescent="0.2">
      <c r="A21" s="19" t="s">
        <v>5</v>
      </c>
      <c r="B21" s="62" t="s">
        <v>13</v>
      </c>
      <c r="C21" s="21">
        <f>COMPOSICAO!D12</f>
        <v>1.4999999999999999E-2</v>
      </c>
      <c r="D21" s="22">
        <f t="shared" si="0"/>
        <v>57.646337207249999</v>
      </c>
    </row>
    <row r="22" spans="1:4" x14ac:dyDescent="0.2">
      <c r="A22" s="19" t="s">
        <v>6</v>
      </c>
      <c r="B22" s="62" t="s">
        <v>14</v>
      </c>
      <c r="C22" s="21">
        <f>COMPOSICAO!D13</f>
        <v>0.01</v>
      </c>
      <c r="D22" s="22">
        <f t="shared" si="0"/>
        <v>38.430891471499997</v>
      </c>
    </row>
    <row r="23" spans="1:4" x14ac:dyDescent="0.2">
      <c r="A23" s="19" t="s">
        <v>7</v>
      </c>
      <c r="B23" s="20" t="s">
        <v>15</v>
      </c>
      <c r="C23" s="21">
        <f>COMPOSICAO!D14</f>
        <v>6.0000000000000001E-3</v>
      </c>
      <c r="D23" s="22">
        <f t="shared" si="0"/>
        <v>23.058534882899998</v>
      </c>
    </row>
    <row r="24" spans="1:4" x14ac:dyDescent="0.2">
      <c r="A24" s="19" t="s">
        <v>8</v>
      </c>
      <c r="B24" s="62" t="s">
        <v>16</v>
      </c>
      <c r="C24" s="21">
        <f>COMPOSICAO!D15</f>
        <v>2E-3</v>
      </c>
      <c r="D24" s="22">
        <f t="shared" si="0"/>
        <v>7.6861782943000003</v>
      </c>
    </row>
    <row r="25" spans="1:4" x14ac:dyDescent="0.2">
      <c r="A25" s="19" t="s">
        <v>17</v>
      </c>
      <c r="B25" s="61" t="s">
        <v>18</v>
      </c>
      <c r="C25" s="21">
        <f>COMPOSICAO!D16</f>
        <v>0.08</v>
      </c>
      <c r="D25" s="22">
        <f>C25*($D$7+$D$14)</f>
        <v>307.44713177199998</v>
      </c>
    </row>
    <row r="26" spans="1:4" x14ac:dyDescent="0.2">
      <c r="A26" s="209" t="s">
        <v>39</v>
      </c>
      <c r="B26" s="210"/>
      <c r="C26" s="27">
        <f>SUM(C18:C25)</f>
        <v>0.26800000000000002</v>
      </c>
      <c r="D26" s="28">
        <f>SUM(D18:D25)</f>
        <v>1002.3659119111999</v>
      </c>
    </row>
    <row r="27" spans="1:4" x14ac:dyDescent="0.2">
      <c r="A27" s="13"/>
      <c r="B27" s="14"/>
      <c r="C27" s="29"/>
      <c r="D27" s="16"/>
    </row>
    <row r="28" spans="1:4" x14ac:dyDescent="0.2">
      <c r="A28" s="211" t="s">
        <v>40</v>
      </c>
      <c r="B28" s="212"/>
      <c r="C28" s="212"/>
      <c r="D28" s="213"/>
    </row>
    <row r="29" spans="1:4" x14ac:dyDescent="0.2">
      <c r="A29" s="17" t="s">
        <v>19</v>
      </c>
      <c r="B29" s="211" t="s">
        <v>55</v>
      </c>
      <c r="C29" s="213"/>
      <c r="D29" s="17" t="s">
        <v>1</v>
      </c>
    </row>
    <row r="30" spans="1:4" x14ac:dyDescent="0.2">
      <c r="A30" s="195" t="s">
        <v>2</v>
      </c>
      <c r="B30" s="30" t="s">
        <v>59</v>
      </c>
      <c r="C30" s="31"/>
      <c r="D30" s="7">
        <f>COMPOSICAO!D20*2*22</f>
        <v>242</v>
      </c>
    </row>
    <row r="31" spans="1:4" x14ac:dyDescent="0.2">
      <c r="A31" s="196"/>
      <c r="B31" s="30" t="s">
        <v>20</v>
      </c>
      <c r="C31" s="31"/>
      <c r="D31" s="7">
        <f>D6*COMPOSICAO!D21</f>
        <v>198.59025258</v>
      </c>
    </row>
    <row r="32" spans="1:4" x14ac:dyDescent="0.2">
      <c r="A32" s="197"/>
      <c r="B32" s="106" t="s">
        <v>21</v>
      </c>
      <c r="C32" s="107"/>
      <c r="D32" s="39">
        <f>IF(D30-D31&gt;0,D30-D31,0)</f>
        <v>43.409747420000002</v>
      </c>
    </row>
    <row r="33" spans="1:4" x14ac:dyDescent="0.2">
      <c r="A33" s="195" t="s">
        <v>3</v>
      </c>
      <c r="B33" s="30" t="s">
        <v>60</v>
      </c>
      <c r="D33" s="7">
        <f>COMPOSICAO!D23*22</f>
        <v>858</v>
      </c>
    </row>
    <row r="34" spans="1:4" x14ac:dyDescent="0.2">
      <c r="A34" s="196"/>
      <c r="B34" s="30" t="s">
        <v>116</v>
      </c>
      <c r="C34" s="129" cm="1">
        <f t="array" ref="C34">_xlfn.IFS(D6&lt;2407,COMPOSICAO!D25,D6&lt;4073.39,COMPOSICAO!D26,D6&lt;5924.92,COMPOSICAO!D27,D6&lt;7406.17,COMPOSICAO!D28,D6&lt;9072.58,COMPOSICAO!D29,D6&gt;9072.59,COMPOSICAO!D30)</f>
        <v>3.7499999999999999E-2</v>
      </c>
      <c r="D34" s="7">
        <f>D33*C34</f>
        <v>32.174999999999997</v>
      </c>
    </row>
    <row r="35" spans="1:4" x14ac:dyDescent="0.2">
      <c r="A35" s="197"/>
      <c r="B35" s="106" t="s">
        <v>117</v>
      </c>
      <c r="C35" s="108"/>
      <c r="D35" s="39">
        <f>D33-D34</f>
        <v>825.82500000000005</v>
      </c>
    </row>
    <row r="36" spans="1:4" x14ac:dyDescent="0.2">
      <c r="A36" s="4" t="s">
        <v>4</v>
      </c>
      <c r="B36" s="30" t="s">
        <v>102</v>
      </c>
      <c r="C36" s="31"/>
      <c r="D36" s="165">
        <f>COMPOSICAO!D31</f>
        <v>184.85</v>
      </c>
    </row>
    <row r="37" spans="1:4" x14ac:dyDescent="0.2">
      <c r="A37" s="9" t="s">
        <v>41</v>
      </c>
      <c r="B37" s="10"/>
      <c r="C37" s="11"/>
      <c r="D37" s="12">
        <f>SUM(D32,D35,D36)</f>
        <v>1054.08474742</v>
      </c>
    </row>
    <row r="38" spans="1:4" x14ac:dyDescent="0.2">
      <c r="A38" s="13"/>
      <c r="B38" s="14"/>
      <c r="C38" s="15"/>
      <c r="D38" s="16"/>
    </row>
    <row r="39" spans="1:4" x14ac:dyDescent="0.2">
      <c r="A39" s="17">
        <v>2</v>
      </c>
      <c r="B39" s="32" t="s">
        <v>61</v>
      </c>
      <c r="C39" s="33"/>
      <c r="D39" s="17" t="s">
        <v>1</v>
      </c>
    </row>
    <row r="40" spans="1:4" x14ac:dyDescent="0.2">
      <c r="A40" s="4" t="s">
        <v>9</v>
      </c>
      <c r="B40" s="30" t="s">
        <v>62</v>
      </c>
      <c r="C40" s="34"/>
      <c r="D40" s="8">
        <f>D14</f>
        <v>533.25160415000005</v>
      </c>
    </row>
    <row r="41" spans="1:4" x14ac:dyDescent="0.2">
      <c r="A41" s="4" t="s">
        <v>10</v>
      </c>
      <c r="B41" s="30" t="s">
        <v>63</v>
      </c>
      <c r="C41" s="34"/>
      <c r="D41" s="8">
        <f>D26</f>
        <v>1002.3659119111999</v>
      </c>
    </row>
    <row r="42" spans="1:4" x14ac:dyDescent="0.2">
      <c r="A42" s="4" t="s">
        <v>19</v>
      </c>
      <c r="B42" s="30" t="s">
        <v>64</v>
      </c>
      <c r="C42" s="34"/>
      <c r="D42" s="8">
        <f>D37</f>
        <v>1054.08474742</v>
      </c>
    </row>
    <row r="43" spans="1:4" x14ac:dyDescent="0.2">
      <c r="A43" s="198" t="s">
        <v>42</v>
      </c>
      <c r="B43" s="203"/>
      <c r="C43" s="35"/>
      <c r="D43" s="12">
        <f>SUM(D40:D42)</f>
        <v>2589.7022634812001</v>
      </c>
    </row>
    <row r="44" spans="1:4" x14ac:dyDescent="0.2">
      <c r="A44" s="13"/>
      <c r="B44" s="14"/>
      <c r="C44" s="15"/>
      <c r="D44" s="16"/>
    </row>
    <row r="45" spans="1:4" x14ac:dyDescent="0.2">
      <c r="A45" s="204" t="s">
        <v>43</v>
      </c>
      <c r="B45" s="205"/>
      <c r="C45" s="205"/>
      <c r="D45" s="206"/>
    </row>
    <row r="46" spans="1:4" x14ac:dyDescent="0.2">
      <c r="A46" s="17">
        <v>3</v>
      </c>
      <c r="B46" s="2" t="s">
        <v>55</v>
      </c>
      <c r="C46" s="36" t="s">
        <v>0</v>
      </c>
      <c r="D46" s="17" t="s">
        <v>1</v>
      </c>
    </row>
    <row r="47" spans="1:4" x14ac:dyDescent="0.2">
      <c r="A47" s="4" t="s">
        <v>2</v>
      </c>
      <c r="B47" s="30" t="s">
        <v>22</v>
      </c>
      <c r="C47" s="37">
        <f>COMPOSICAO!D34</f>
        <v>4.1666666666666666E-3</v>
      </c>
      <c r="D47" s="22">
        <f>C47*$D$7</f>
        <v>13.790989762500001</v>
      </c>
    </row>
    <row r="48" spans="1:4" x14ac:dyDescent="0.2">
      <c r="A48" s="4" t="s">
        <v>3</v>
      </c>
      <c r="B48" s="30" t="s">
        <v>65</v>
      </c>
      <c r="C48" s="37">
        <f>COMPOSICAO!D35</f>
        <v>3.3333333333333332E-4</v>
      </c>
      <c r="D48" s="22">
        <f>C48*$D$7</f>
        <v>1.103279181</v>
      </c>
    </row>
    <row r="49" spans="1:4" x14ac:dyDescent="0.2">
      <c r="A49" s="19" t="s">
        <v>4</v>
      </c>
      <c r="B49" s="20" t="s">
        <v>66</v>
      </c>
      <c r="C49" s="37">
        <f>COMPOSICAO!D36</f>
        <v>3.4399999999999993E-2</v>
      </c>
      <c r="D49" s="22">
        <f t="shared" ref="D49:D52" si="1">C49*$D$7</f>
        <v>113.85841147919999</v>
      </c>
    </row>
    <row r="50" spans="1:4" x14ac:dyDescent="0.2">
      <c r="A50" s="4" t="s">
        <v>5</v>
      </c>
      <c r="B50" s="30" t="s">
        <v>67</v>
      </c>
      <c r="C50" s="37">
        <f>COMPOSICAO!D37</f>
        <v>1.2444444444444444E-2</v>
      </c>
      <c r="D50" s="22">
        <f t="shared" si="1"/>
        <v>41.189089424000002</v>
      </c>
    </row>
    <row r="51" spans="1:4" x14ac:dyDescent="0.2">
      <c r="A51" s="4" t="s">
        <v>6</v>
      </c>
      <c r="B51" s="30" t="s">
        <v>68</v>
      </c>
      <c r="C51" s="37">
        <f>COMPOSICAO!D38</f>
        <v>4.5631999999999999E-3</v>
      </c>
      <c r="D51" s="22">
        <f t="shared" si="1"/>
        <v>15.1034506762176</v>
      </c>
    </row>
    <row r="52" spans="1:4" x14ac:dyDescent="0.2">
      <c r="A52" s="4" t="s">
        <v>7</v>
      </c>
      <c r="B52" s="30" t="s">
        <v>69</v>
      </c>
      <c r="C52" s="37">
        <f>COMPOSICAO!D39</f>
        <v>3.9680000000000005E-4</v>
      </c>
      <c r="D52" s="22">
        <f t="shared" si="1"/>
        <v>1.3133435370624003</v>
      </c>
    </row>
    <row r="53" spans="1:4" x14ac:dyDescent="0.2">
      <c r="A53" s="207" t="s">
        <v>44</v>
      </c>
      <c r="B53" s="208"/>
      <c r="C53" s="38">
        <f>SUM(C47:C52)</f>
        <v>5.6304444444444435E-2</v>
      </c>
      <c r="D53" s="39">
        <f>SUM(D47:D52)</f>
        <v>186.35856405997998</v>
      </c>
    </row>
    <row r="54" spans="1:4" x14ac:dyDescent="0.2">
      <c r="A54" s="13"/>
      <c r="B54" s="14"/>
      <c r="C54" s="40"/>
      <c r="D54" s="16"/>
    </row>
    <row r="55" spans="1:4" x14ac:dyDescent="0.2">
      <c r="A55" s="204" t="s">
        <v>45</v>
      </c>
      <c r="B55" s="205"/>
      <c r="C55" s="205"/>
      <c r="D55" s="206"/>
    </row>
    <row r="56" spans="1:4" x14ac:dyDescent="0.2">
      <c r="A56" s="17">
        <v>4</v>
      </c>
      <c r="B56" s="2" t="s">
        <v>55</v>
      </c>
      <c r="C56" s="36" t="s">
        <v>0</v>
      </c>
      <c r="D56" s="17" t="s">
        <v>1</v>
      </c>
    </row>
    <row r="57" spans="1:4" x14ac:dyDescent="0.2">
      <c r="A57" s="207" t="s">
        <v>46</v>
      </c>
      <c r="B57" s="208"/>
      <c r="C57" s="41">
        <v>0</v>
      </c>
      <c r="D57" s="42">
        <v>0</v>
      </c>
    </row>
    <row r="58" spans="1:4" x14ac:dyDescent="0.2">
      <c r="A58" s="13"/>
      <c r="B58" s="14"/>
      <c r="C58" s="24"/>
      <c r="D58" s="16"/>
    </row>
    <row r="59" spans="1:4" x14ac:dyDescent="0.2">
      <c r="A59" s="204" t="s">
        <v>47</v>
      </c>
      <c r="B59" s="205"/>
      <c r="C59" s="205"/>
      <c r="D59" s="206"/>
    </row>
    <row r="60" spans="1:4" x14ac:dyDescent="0.2">
      <c r="A60" s="17">
        <v>5</v>
      </c>
      <c r="B60" s="43" t="s">
        <v>55</v>
      </c>
      <c r="C60" s="44"/>
      <c r="D60" s="45" t="s">
        <v>1</v>
      </c>
    </row>
    <row r="61" spans="1:4" x14ac:dyDescent="0.2">
      <c r="A61" s="9" t="s">
        <v>48</v>
      </c>
      <c r="B61" s="10"/>
      <c r="C61" s="47"/>
      <c r="D61" s="48">
        <v>0</v>
      </c>
    </row>
    <row r="62" spans="1:4" x14ac:dyDescent="0.2">
      <c r="A62" s="13"/>
      <c r="B62" s="14"/>
      <c r="C62" s="49"/>
      <c r="D62" s="16"/>
    </row>
    <row r="63" spans="1:4" x14ac:dyDescent="0.2">
      <c r="A63" s="204" t="s">
        <v>49</v>
      </c>
      <c r="B63" s="205"/>
      <c r="C63" s="205"/>
      <c r="D63" s="206"/>
    </row>
    <row r="64" spans="1:4" x14ac:dyDescent="0.2">
      <c r="A64" s="17">
        <v>6</v>
      </c>
      <c r="B64" s="2" t="s">
        <v>55</v>
      </c>
      <c r="C64" s="50" t="s">
        <v>0</v>
      </c>
      <c r="D64" s="17" t="s">
        <v>1</v>
      </c>
    </row>
    <row r="65" spans="1:4" x14ac:dyDescent="0.2">
      <c r="A65" s="51" t="s">
        <v>2</v>
      </c>
      <c r="B65" s="52" t="s">
        <v>70</v>
      </c>
      <c r="C65" s="53">
        <f>COMPOSICAO!D44</f>
        <v>0.05</v>
      </c>
      <c r="D65" s="12">
        <f>C65*$D$81</f>
        <v>304.294918527059</v>
      </c>
    </row>
    <row r="66" spans="1:4" x14ac:dyDescent="0.2">
      <c r="A66" s="51" t="s">
        <v>3</v>
      </c>
      <c r="B66" s="52" t="s">
        <v>71</v>
      </c>
      <c r="C66" s="53">
        <f>COMPOSICAO!D45</f>
        <v>0.1</v>
      </c>
      <c r="D66" s="12">
        <f>C66*($D$81+$D$65)</f>
        <v>639.01932890682394</v>
      </c>
    </row>
    <row r="67" spans="1:4" x14ac:dyDescent="0.2">
      <c r="A67" s="51" t="s">
        <v>4</v>
      </c>
      <c r="B67" s="52" t="s">
        <v>72</v>
      </c>
      <c r="C67" s="53">
        <f>COMPOSICAO!D46</f>
        <v>8.3499999999999991E-2</v>
      </c>
      <c r="D67" s="12">
        <f>((D65+D66+D81)/(1-C67))-(D65+D66+D81)</f>
        <v>640.41380643853608</v>
      </c>
    </row>
    <row r="68" spans="1:4" x14ac:dyDescent="0.2">
      <c r="A68" s="19" t="s">
        <v>23</v>
      </c>
      <c r="B68" s="54" t="s">
        <v>24</v>
      </c>
      <c r="C68" s="37">
        <f>COMPOSICAO!D47</f>
        <v>6.4999999999999997E-3</v>
      </c>
      <c r="D68" s="12">
        <f>C68*$D$83</f>
        <v>49.852571758688391</v>
      </c>
    </row>
    <row r="69" spans="1:4" x14ac:dyDescent="0.2">
      <c r="A69" s="19" t="s">
        <v>25</v>
      </c>
      <c r="B69" s="54" t="s">
        <v>26</v>
      </c>
      <c r="C69" s="37">
        <f>COMPOSICAO!D48</f>
        <v>0.03</v>
      </c>
      <c r="D69" s="12">
        <f t="shared" ref="D69:D71" si="2">C69*$D$83</f>
        <v>230.08879273240797</v>
      </c>
    </row>
    <row r="70" spans="1:4" x14ac:dyDescent="0.2">
      <c r="A70" s="4" t="s">
        <v>27</v>
      </c>
      <c r="B70" s="5" t="s">
        <v>28</v>
      </c>
      <c r="C70" s="37">
        <f>COMPOSICAO!D49</f>
        <v>0.02</v>
      </c>
      <c r="D70" s="12">
        <f t="shared" si="2"/>
        <v>153.39252848827198</v>
      </c>
    </row>
    <row r="71" spans="1:4" x14ac:dyDescent="0.2">
      <c r="A71" s="4" t="s">
        <v>29</v>
      </c>
      <c r="B71" s="131" t="s">
        <v>118</v>
      </c>
      <c r="C71" s="37">
        <f>COMPOSICAO!D50</f>
        <v>2.7E-2</v>
      </c>
      <c r="D71" s="12">
        <f t="shared" si="2"/>
        <v>207.07991345916719</v>
      </c>
    </row>
    <row r="72" spans="1:4" x14ac:dyDescent="0.2">
      <c r="A72" s="198" t="s">
        <v>50</v>
      </c>
      <c r="B72" s="199"/>
      <c r="C72" s="55">
        <f>SUM(C65:C67)</f>
        <v>0.23350000000000001</v>
      </c>
      <c r="D72" s="12">
        <f>SUM(D65:D67)</f>
        <v>1583.728053872419</v>
      </c>
    </row>
    <row r="73" spans="1:4" x14ac:dyDescent="0.2">
      <c r="A73" s="13"/>
      <c r="B73" s="14"/>
      <c r="C73" s="15"/>
      <c r="D73" s="16"/>
    </row>
    <row r="74" spans="1:4" x14ac:dyDescent="0.2">
      <c r="A74" s="200" t="s">
        <v>51</v>
      </c>
      <c r="B74" s="201"/>
      <c r="C74" s="201"/>
      <c r="D74" s="202"/>
    </row>
    <row r="75" spans="1:4" x14ac:dyDescent="0.2">
      <c r="A75" s="26" t="s">
        <v>52</v>
      </c>
      <c r="B75" s="56"/>
      <c r="C75" s="57"/>
      <c r="D75" s="17" t="s">
        <v>1</v>
      </c>
    </row>
    <row r="76" spans="1:4" x14ac:dyDescent="0.2">
      <c r="A76" s="4">
        <v>1</v>
      </c>
      <c r="B76" s="46" t="s">
        <v>73</v>
      </c>
      <c r="C76" s="58"/>
      <c r="D76" s="8">
        <f>D7</f>
        <v>3309.8375430000001</v>
      </c>
    </row>
    <row r="77" spans="1:4" x14ac:dyDescent="0.2">
      <c r="A77" s="4">
        <v>2</v>
      </c>
      <c r="B77" s="46" t="s">
        <v>74</v>
      </c>
      <c r="C77" s="58"/>
      <c r="D77" s="8">
        <f>D43</f>
        <v>2589.7022634812001</v>
      </c>
    </row>
    <row r="78" spans="1:4" x14ac:dyDescent="0.2">
      <c r="A78" s="4">
        <v>3</v>
      </c>
      <c r="B78" s="46" t="s">
        <v>75</v>
      </c>
      <c r="C78" s="58"/>
      <c r="D78" s="8">
        <f>D53</f>
        <v>186.35856405997998</v>
      </c>
    </row>
    <row r="79" spans="1:4" x14ac:dyDescent="0.2">
      <c r="A79" s="4">
        <v>4</v>
      </c>
      <c r="B79" s="46" t="s">
        <v>76</v>
      </c>
      <c r="C79" s="58"/>
      <c r="D79" s="8">
        <v>0</v>
      </c>
    </row>
    <row r="80" spans="1:4" x14ac:dyDescent="0.2">
      <c r="A80" s="4">
        <v>5</v>
      </c>
      <c r="B80" s="46" t="s">
        <v>77</v>
      </c>
      <c r="C80" s="58"/>
      <c r="D80" s="8">
        <v>0</v>
      </c>
    </row>
    <row r="81" spans="1:4" x14ac:dyDescent="0.2">
      <c r="A81" s="59" t="s">
        <v>53</v>
      </c>
      <c r="B81" s="10"/>
      <c r="C81" s="11"/>
      <c r="D81" s="12">
        <f>SUM(D76:D80)</f>
        <v>6085.8983705411802</v>
      </c>
    </row>
    <row r="82" spans="1:4" x14ac:dyDescent="0.2">
      <c r="A82" s="4">
        <v>6</v>
      </c>
      <c r="B82" s="46" t="s">
        <v>78</v>
      </c>
      <c r="C82" s="58"/>
      <c r="D82" s="8">
        <f>D72</f>
        <v>1583.728053872419</v>
      </c>
    </row>
    <row r="83" spans="1:4" x14ac:dyDescent="0.2">
      <c r="A83" s="198" t="s">
        <v>54</v>
      </c>
      <c r="B83" s="203"/>
      <c r="C83" s="199"/>
      <c r="D83" s="60">
        <f>SUM(D81:D82)</f>
        <v>7669.6264244135991</v>
      </c>
    </row>
    <row r="84" spans="1:4" x14ac:dyDescent="0.2">
      <c r="C84" s="133" t="s">
        <v>122</v>
      </c>
      <c r="D84" s="134">
        <f>ROUNDUP(D83/D76,2)</f>
        <v>2.3199999999999998</v>
      </c>
    </row>
    <row r="85" spans="1:4" x14ac:dyDescent="0.2"/>
    <row r="86" spans="1:4" hidden="1" x14ac:dyDescent="0.2">
      <c r="D86" s="136"/>
    </row>
  </sheetData>
  <mergeCells count="22">
    <mergeCell ref="A33:A35"/>
    <mergeCell ref="A1:D1"/>
    <mergeCell ref="A3:D3"/>
    <mergeCell ref="A4:D4"/>
    <mergeCell ref="A9:D9"/>
    <mergeCell ref="A10:D10"/>
    <mergeCell ref="A14:B14"/>
    <mergeCell ref="A16:D16"/>
    <mergeCell ref="A26:B26"/>
    <mergeCell ref="A28:D28"/>
    <mergeCell ref="B29:C29"/>
    <mergeCell ref="A30:A32"/>
    <mergeCell ref="A63:D63"/>
    <mergeCell ref="A72:B72"/>
    <mergeCell ref="A74:D74"/>
    <mergeCell ref="A83:C83"/>
    <mergeCell ref="A43:B43"/>
    <mergeCell ref="A45:D45"/>
    <mergeCell ref="A53:B53"/>
    <mergeCell ref="A55:D55"/>
    <mergeCell ref="A57:B57"/>
    <mergeCell ref="A59:D59"/>
  </mergeCells>
  <conditionalFormatting sqref="B69">
    <cfRule type="expression" dxfId="32" priority="1">
      <formula>$D$81=0</formula>
    </cfRule>
  </conditionalFormatting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78CADF-233A-4E0D-8E4C-0C6AA97C1BB7}">
  <sheetPr codeName="Planilha6"/>
  <dimension ref="A1:D86"/>
  <sheetViews>
    <sheetView zoomScaleNormal="100" workbookViewId="0">
      <selection activeCell="C71" sqref="C71"/>
    </sheetView>
  </sheetViews>
  <sheetFormatPr defaultColWidth="0" defaultRowHeight="12" zeroHeight="1" x14ac:dyDescent="0.2"/>
  <cols>
    <col min="1" max="1" width="5.85546875" style="132" customWidth="1"/>
    <col min="2" max="2" width="83.28515625" style="132" customWidth="1"/>
    <col min="3" max="3" width="12.42578125" style="132" customWidth="1"/>
    <col min="4" max="4" width="15.42578125" style="132" customWidth="1"/>
    <col min="5" max="5" width="9.140625" style="132" hidden="1" customWidth="1"/>
    <col min="6" max="16384" width="9.140625" style="132" hidden="1"/>
  </cols>
  <sheetData>
    <row r="1" spans="1:4" ht="12.75" thickBot="1" x14ac:dyDescent="0.25">
      <c r="A1" s="192" t="str">
        <f>PERFIS!C6</f>
        <v>Técnico em manutenção de equipamentos de informática Júnior</v>
      </c>
      <c r="B1" s="193"/>
      <c r="C1" s="193"/>
      <c r="D1" s="194"/>
    </row>
    <row r="2" spans="1:4" x14ac:dyDescent="0.2">
      <c r="A2" s="135"/>
      <c r="B2" s="135"/>
      <c r="C2" s="135"/>
      <c r="D2" s="135"/>
    </row>
    <row r="3" spans="1:4" x14ac:dyDescent="0.2">
      <c r="A3" s="217" t="s">
        <v>33</v>
      </c>
      <c r="B3" s="218"/>
      <c r="C3" s="218"/>
      <c r="D3" s="219"/>
    </row>
    <row r="4" spans="1:4" x14ac:dyDescent="0.2">
      <c r="A4" s="204" t="s">
        <v>34</v>
      </c>
      <c r="B4" s="205"/>
      <c r="C4" s="205"/>
      <c r="D4" s="206"/>
    </row>
    <row r="5" spans="1:4" x14ac:dyDescent="0.2">
      <c r="A5" s="1">
        <v>1</v>
      </c>
      <c r="B5" s="2" t="s">
        <v>55</v>
      </c>
      <c r="C5" s="3"/>
      <c r="D5" s="1" t="s">
        <v>1</v>
      </c>
    </row>
    <row r="6" spans="1:4" x14ac:dyDescent="0.2">
      <c r="A6" s="4" t="s">
        <v>2</v>
      </c>
      <c r="B6" s="5" t="s">
        <v>56</v>
      </c>
      <c r="C6" s="6">
        <v>1</v>
      </c>
      <c r="D6" s="7">
        <f>_xlfn.XLOOKUP(A1,PERFIS!C3:C37,PERFIS!D3:D37)</f>
        <v>2391.375</v>
      </c>
    </row>
    <row r="7" spans="1:4" x14ac:dyDescent="0.2">
      <c r="A7" s="9" t="s">
        <v>35</v>
      </c>
      <c r="B7" s="10"/>
      <c r="C7" s="11"/>
      <c r="D7" s="12">
        <f>SUM(D6)</f>
        <v>2391.375</v>
      </c>
    </row>
    <row r="8" spans="1:4" x14ac:dyDescent="0.2">
      <c r="A8" s="13"/>
      <c r="B8" s="14"/>
      <c r="C8" s="15"/>
      <c r="D8" s="16"/>
    </row>
    <row r="9" spans="1:4" x14ac:dyDescent="0.2">
      <c r="A9" s="204" t="s">
        <v>36</v>
      </c>
      <c r="B9" s="205"/>
      <c r="C9" s="205"/>
      <c r="D9" s="206"/>
    </row>
    <row r="10" spans="1:4" x14ac:dyDescent="0.2">
      <c r="A10" s="220" t="s">
        <v>125</v>
      </c>
      <c r="B10" s="221"/>
      <c r="C10" s="221"/>
      <c r="D10" s="222"/>
    </row>
    <row r="11" spans="1:4" x14ac:dyDescent="0.2">
      <c r="A11" s="17" t="s">
        <v>9</v>
      </c>
      <c r="B11" s="2" t="s">
        <v>55</v>
      </c>
      <c r="C11" s="18" t="s">
        <v>0</v>
      </c>
      <c r="D11" s="17" t="s">
        <v>1</v>
      </c>
    </row>
    <row r="12" spans="1:4" x14ac:dyDescent="0.2">
      <c r="A12" s="19" t="s">
        <v>2</v>
      </c>
      <c r="B12" s="20" t="s">
        <v>57</v>
      </c>
      <c r="C12" s="21">
        <f>COMPOSICAO!D3</f>
        <v>8.3333333333333329E-2</v>
      </c>
      <c r="D12" s="22">
        <f>C12*$D$7</f>
        <v>199.28125</v>
      </c>
    </row>
    <row r="13" spans="1:4" x14ac:dyDescent="0.2">
      <c r="A13" s="19" t="s">
        <v>3</v>
      </c>
      <c r="B13" s="20" t="s">
        <v>120</v>
      </c>
      <c r="C13" s="21">
        <f>COMPOSICAO!D4</f>
        <v>7.7777777777777779E-2</v>
      </c>
      <c r="D13" s="22">
        <f>C13*$D$7</f>
        <v>185.99583333333334</v>
      </c>
    </row>
    <row r="14" spans="1:4" x14ac:dyDescent="0.2">
      <c r="A14" s="198" t="s">
        <v>126</v>
      </c>
      <c r="B14" s="199"/>
      <c r="C14" s="23">
        <f>SUM(C12:C13)</f>
        <v>0.16111111111111109</v>
      </c>
      <c r="D14" s="12">
        <f>SUM(D12:D13)</f>
        <v>385.27708333333334</v>
      </c>
    </row>
    <row r="15" spans="1:4" x14ac:dyDescent="0.2">
      <c r="A15" s="13"/>
      <c r="B15" s="14"/>
      <c r="C15" s="24"/>
      <c r="D15" s="16"/>
    </row>
    <row r="16" spans="1:4" x14ac:dyDescent="0.2">
      <c r="A16" s="211" t="s">
        <v>38</v>
      </c>
      <c r="B16" s="212"/>
      <c r="C16" s="212"/>
      <c r="D16" s="213"/>
    </row>
    <row r="17" spans="1:4" x14ac:dyDescent="0.2">
      <c r="A17" s="17" t="s">
        <v>10</v>
      </c>
      <c r="B17" s="2" t="s">
        <v>55</v>
      </c>
      <c r="C17" s="25" t="s">
        <v>0</v>
      </c>
      <c r="D17" s="17" t="s">
        <v>1</v>
      </c>
    </row>
    <row r="18" spans="1:4" x14ac:dyDescent="0.2">
      <c r="A18" s="19" t="s">
        <v>2</v>
      </c>
      <c r="B18" s="61" t="s">
        <v>58</v>
      </c>
      <c r="C18" s="21">
        <f>COMPOSICAO!D9</f>
        <v>0.1</v>
      </c>
      <c r="D18" s="22">
        <f>C18*($D$7+$D$13)</f>
        <v>257.73708333333337</v>
      </c>
    </row>
    <row r="19" spans="1:4" x14ac:dyDescent="0.2">
      <c r="A19" s="19" t="s">
        <v>3</v>
      </c>
      <c r="B19" s="62" t="s">
        <v>11</v>
      </c>
      <c r="C19" s="21">
        <f>COMPOSICAO!D10</f>
        <v>2.5000000000000001E-2</v>
      </c>
      <c r="D19" s="22">
        <f t="shared" ref="D19:D24" si="0">C19*($D$7+$D$14)</f>
        <v>69.416302083333335</v>
      </c>
    </row>
    <row r="20" spans="1:4" x14ac:dyDescent="0.2">
      <c r="A20" s="19" t="s">
        <v>4</v>
      </c>
      <c r="B20" s="62" t="s">
        <v>12</v>
      </c>
      <c r="C20" s="21">
        <f>COMPOSICAO!D11</f>
        <v>0.03</v>
      </c>
      <c r="D20" s="22">
        <f t="shared" si="0"/>
        <v>83.299562499999993</v>
      </c>
    </row>
    <row r="21" spans="1:4" x14ac:dyDescent="0.2">
      <c r="A21" s="19" t="s">
        <v>5</v>
      </c>
      <c r="B21" s="62" t="s">
        <v>13</v>
      </c>
      <c r="C21" s="21">
        <f>COMPOSICAO!D12</f>
        <v>1.4999999999999999E-2</v>
      </c>
      <c r="D21" s="22">
        <f t="shared" si="0"/>
        <v>41.649781249999997</v>
      </c>
    </row>
    <row r="22" spans="1:4" x14ac:dyDescent="0.2">
      <c r="A22" s="19" t="s">
        <v>6</v>
      </c>
      <c r="B22" s="62" t="s">
        <v>14</v>
      </c>
      <c r="C22" s="21">
        <f>COMPOSICAO!D13</f>
        <v>0.01</v>
      </c>
      <c r="D22" s="22">
        <f t="shared" si="0"/>
        <v>27.766520833333335</v>
      </c>
    </row>
    <row r="23" spans="1:4" x14ac:dyDescent="0.2">
      <c r="A23" s="19" t="s">
        <v>7</v>
      </c>
      <c r="B23" s="20" t="s">
        <v>15</v>
      </c>
      <c r="C23" s="21">
        <f>COMPOSICAO!D14</f>
        <v>6.0000000000000001E-3</v>
      </c>
      <c r="D23" s="22">
        <f t="shared" si="0"/>
        <v>16.659912500000001</v>
      </c>
    </row>
    <row r="24" spans="1:4" x14ac:dyDescent="0.2">
      <c r="A24" s="19" t="s">
        <v>8</v>
      </c>
      <c r="B24" s="62" t="s">
        <v>16</v>
      </c>
      <c r="C24" s="21">
        <f>COMPOSICAO!D15</f>
        <v>2E-3</v>
      </c>
      <c r="D24" s="22">
        <f t="shared" si="0"/>
        <v>5.5533041666666669</v>
      </c>
    </row>
    <row r="25" spans="1:4" x14ac:dyDescent="0.2">
      <c r="A25" s="19" t="s">
        <v>17</v>
      </c>
      <c r="B25" s="61" t="s">
        <v>18</v>
      </c>
      <c r="C25" s="21">
        <f>COMPOSICAO!D16</f>
        <v>0.08</v>
      </c>
      <c r="D25" s="22">
        <f>C25*($D$7+$D$14)</f>
        <v>222.13216666666668</v>
      </c>
    </row>
    <row r="26" spans="1:4" x14ac:dyDescent="0.2">
      <c r="A26" s="209" t="s">
        <v>39</v>
      </c>
      <c r="B26" s="210"/>
      <c r="C26" s="27">
        <f>SUM(C18:C25)</f>
        <v>0.26800000000000002</v>
      </c>
      <c r="D26" s="28">
        <f>SUM(D18:D25)</f>
        <v>724.21463333333338</v>
      </c>
    </row>
    <row r="27" spans="1:4" x14ac:dyDescent="0.2">
      <c r="A27" s="13"/>
      <c r="B27" s="14"/>
      <c r="C27" s="29"/>
      <c r="D27" s="16"/>
    </row>
    <row r="28" spans="1:4" x14ac:dyDescent="0.2">
      <c r="A28" s="211" t="s">
        <v>40</v>
      </c>
      <c r="B28" s="212"/>
      <c r="C28" s="212"/>
      <c r="D28" s="213"/>
    </row>
    <row r="29" spans="1:4" x14ac:dyDescent="0.2">
      <c r="A29" s="17" t="s">
        <v>19</v>
      </c>
      <c r="B29" s="211" t="s">
        <v>55</v>
      </c>
      <c r="C29" s="213"/>
      <c r="D29" s="17" t="s">
        <v>1</v>
      </c>
    </row>
    <row r="30" spans="1:4" x14ac:dyDescent="0.2">
      <c r="A30" s="195" t="s">
        <v>2</v>
      </c>
      <c r="B30" s="30" t="s">
        <v>59</v>
      </c>
      <c r="C30" s="31"/>
      <c r="D30" s="7">
        <f>COMPOSICAO!D20*2*22</f>
        <v>242</v>
      </c>
    </row>
    <row r="31" spans="1:4" x14ac:dyDescent="0.2">
      <c r="A31" s="196"/>
      <c r="B31" s="30" t="s">
        <v>20</v>
      </c>
      <c r="C31" s="31"/>
      <c r="D31" s="7">
        <f>D6*COMPOSICAO!D21</f>
        <v>143.48249999999999</v>
      </c>
    </row>
    <row r="32" spans="1:4" x14ac:dyDescent="0.2">
      <c r="A32" s="197"/>
      <c r="B32" s="106" t="s">
        <v>21</v>
      </c>
      <c r="C32" s="107"/>
      <c r="D32" s="39">
        <f>IF(D30-D31&gt;0,D30-D31,0)</f>
        <v>98.517500000000013</v>
      </c>
    </row>
    <row r="33" spans="1:4" x14ac:dyDescent="0.2">
      <c r="A33" s="195" t="s">
        <v>3</v>
      </c>
      <c r="B33" s="30" t="s">
        <v>60</v>
      </c>
      <c r="D33" s="7">
        <f>COMPOSICAO!D23*22</f>
        <v>858</v>
      </c>
    </row>
    <row r="34" spans="1:4" x14ac:dyDescent="0.2">
      <c r="A34" s="196"/>
      <c r="B34" s="30" t="s">
        <v>116</v>
      </c>
      <c r="C34" s="129" cm="1">
        <f t="array" ref="C34">_xlfn.IFS(D6&lt;2407,COMPOSICAO!D25,D6&lt;4073.39,COMPOSICAO!D26,D6&lt;5924.92,COMPOSICAO!D27,D6&lt;7406.17,COMPOSICAO!D28,D6&lt;9072.58,COMPOSICAO!D29,D6&gt;9072.59,COMPOSICAO!D30)</f>
        <v>0</v>
      </c>
      <c r="D34" s="7">
        <f>D33*C34</f>
        <v>0</v>
      </c>
    </row>
    <row r="35" spans="1:4" x14ac:dyDescent="0.2">
      <c r="A35" s="197"/>
      <c r="B35" s="106" t="s">
        <v>117</v>
      </c>
      <c r="C35" s="108"/>
      <c r="D35" s="39">
        <f>D33-D34</f>
        <v>858</v>
      </c>
    </row>
    <row r="36" spans="1:4" x14ac:dyDescent="0.2">
      <c r="A36" s="4" t="s">
        <v>4</v>
      </c>
      <c r="B36" s="30" t="s">
        <v>102</v>
      </c>
      <c r="C36" s="31"/>
      <c r="D36" s="165">
        <f>COMPOSICAO!D31</f>
        <v>184.85</v>
      </c>
    </row>
    <row r="37" spans="1:4" x14ac:dyDescent="0.2">
      <c r="A37" s="9" t="s">
        <v>41</v>
      </c>
      <c r="B37" s="10"/>
      <c r="C37" s="11"/>
      <c r="D37" s="12">
        <f>SUM(D32,D35,D36)</f>
        <v>1141.3675000000001</v>
      </c>
    </row>
    <row r="38" spans="1:4" x14ac:dyDescent="0.2">
      <c r="A38" s="13"/>
      <c r="B38" s="14"/>
      <c r="C38" s="15"/>
      <c r="D38" s="16"/>
    </row>
    <row r="39" spans="1:4" x14ac:dyDescent="0.2">
      <c r="A39" s="17">
        <v>2</v>
      </c>
      <c r="B39" s="32" t="s">
        <v>61</v>
      </c>
      <c r="C39" s="33"/>
      <c r="D39" s="17" t="s">
        <v>1</v>
      </c>
    </row>
    <row r="40" spans="1:4" x14ac:dyDescent="0.2">
      <c r="A40" s="4" t="s">
        <v>9</v>
      </c>
      <c r="B40" s="30" t="s">
        <v>62</v>
      </c>
      <c r="C40" s="34"/>
      <c r="D40" s="8">
        <f>D14</f>
        <v>385.27708333333334</v>
      </c>
    </row>
    <row r="41" spans="1:4" x14ac:dyDescent="0.2">
      <c r="A41" s="4" t="s">
        <v>10</v>
      </c>
      <c r="B41" s="30" t="s">
        <v>63</v>
      </c>
      <c r="C41" s="34"/>
      <c r="D41" s="8">
        <f>D26</f>
        <v>724.21463333333338</v>
      </c>
    </row>
    <row r="42" spans="1:4" x14ac:dyDescent="0.2">
      <c r="A42" s="4" t="s">
        <v>19</v>
      </c>
      <c r="B42" s="30" t="s">
        <v>64</v>
      </c>
      <c r="C42" s="34"/>
      <c r="D42" s="8">
        <f>D37</f>
        <v>1141.3675000000001</v>
      </c>
    </row>
    <row r="43" spans="1:4" x14ac:dyDescent="0.2">
      <c r="A43" s="198" t="s">
        <v>42</v>
      </c>
      <c r="B43" s="203"/>
      <c r="C43" s="35"/>
      <c r="D43" s="12">
        <f>SUM(D40:D42)</f>
        <v>2250.8592166666667</v>
      </c>
    </row>
    <row r="44" spans="1:4" x14ac:dyDescent="0.2">
      <c r="A44" s="13"/>
      <c r="B44" s="14"/>
      <c r="C44" s="15"/>
      <c r="D44" s="16"/>
    </row>
    <row r="45" spans="1:4" x14ac:dyDescent="0.2">
      <c r="A45" s="204" t="s">
        <v>43</v>
      </c>
      <c r="B45" s="205"/>
      <c r="C45" s="205"/>
      <c r="D45" s="206"/>
    </row>
    <row r="46" spans="1:4" x14ac:dyDescent="0.2">
      <c r="A46" s="17">
        <v>3</v>
      </c>
      <c r="B46" s="2" t="s">
        <v>55</v>
      </c>
      <c r="C46" s="36" t="s">
        <v>0</v>
      </c>
      <c r="D46" s="17" t="s">
        <v>1</v>
      </c>
    </row>
    <row r="47" spans="1:4" x14ac:dyDescent="0.2">
      <c r="A47" s="4" t="s">
        <v>2</v>
      </c>
      <c r="B47" s="30" t="s">
        <v>22</v>
      </c>
      <c r="C47" s="37">
        <f>COMPOSICAO!D34</f>
        <v>4.1666666666666666E-3</v>
      </c>
      <c r="D47" s="22">
        <f>C47*$D$7</f>
        <v>9.9640625000000007</v>
      </c>
    </row>
    <row r="48" spans="1:4" x14ac:dyDescent="0.2">
      <c r="A48" s="4" t="s">
        <v>3</v>
      </c>
      <c r="B48" s="30" t="s">
        <v>65</v>
      </c>
      <c r="C48" s="37">
        <f>COMPOSICAO!D35</f>
        <v>3.3333333333333332E-4</v>
      </c>
      <c r="D48" s="22">
        <f>C48*$D$7</f>
        <v>0.79712499999999997</v>
      </c>
    </row>
    <row r="49" spans="1:4" x14ac:dyDescent="0.2">
      <c r="A49" s="19" t="s">
        <v>4</v>
      </c>
      <c r="B49" s="20" t="s">
        <v>66</v>
      </c>
      <c r="C49" s="37">
        <f>COMPOSICAO!D36</f>
        <v>3.4399999999999993E-2</v>
      </c>
      <c r="D49" s="22">
        <f t="shared" ref="D49:D52" si="1">C49*$D$7</f>
        <v>82.263299999999987</v>
      </c>
    </row>
    <row r="50" spans="1:4" x14ac:dyDescent="0.2">
      <c r="A50" s="4" t="s">
        <v>5</v>
      </c>
      <c r="B50" s="30" t="s">
        <v>67</v>
      </c>
      <c r="C50" s="37">
        <f>COMPOSICAO!D37</f>
        <v>1.2444444444444444E-2</v>
      </c>
      <c r="D50" s="22">
        <f t="shared" si="1"/>
        <v>29.759333333333331</v>
      </c>
    </row>
    <row r="51" spans="1:4" x14ac:dyDescent="0.2">
      <c r="A51" s="4" t="s">
        <v>6</v>
      </c>
      <c r="B51" s="30" t="s">
        <v>68</v>
      </c>
      <c r="C51" s="37">
        <f>COMPOSICAO!D38</f>
        <v>4.5631999999999999E-3</v>
      </c>
      <c r="D51" s="22">
        <f t="shared" si="1"/>
        <v>10.912322399999999</v>
      </c>
    </row>
    <row r="52" spans="1:4" x14ac:dyDescent="0.2">
      <c r="A52" s="4" t="s">
        <v>7</v>
      </c>
      <c r="B52" s="30" t="s">
        <v>69</v>
      </c>
      <c r="C52" s="37">
        <f>COMPOSICAO!D39</f>
        <v>3.9680000000000005E-4</v>
      </c>
      <c r="D52" s="22">
        <f t="shared" si="1"/>
        <v>0.94889760000000012</v>
      </c>
    </row>
    <row r="53" spans="1:4" x14ac:dyDescent="0.2">
      <c r="A53" s="207" t="s">
        <v>44</v>
      </c>
      <c r="B53" s="208"/>
      <c r="C53" s="38">
        <f>SUM(C47:C52)</f>
        <v>5.6304444444444435E-2</v>
      </c>
      <c r="D53" s="39">
        <f>SUM(D47:D52)</f>
        <v>134.64504083333333</v>
      </c>
    </row>
    <row r="54" spans="1:4" x14ac:dyDescent="0.2">
      <c r="A54" s="13"/>
      <c r="B54" s="14"/>
      <c r="C54" s="40"/>
      <c r="D54" s="16"/>
    </row>
    <row r="55" spans="1:4" x14ac:dyDescent="0.2">
      <c r="A55" s="204" t="s">
        <v>45</v>
      </c>
      <c r="B55" s="205"/>
      <c r="C55" s="205"/>
      <c r="D55" s="206"/>
    </row>
    <row r="56" spans="1:4" x14ac:dyDescent="0.2">
      <c r="A56" s="17">
        <v>4</v>
      </c>
      <c r="B56" s="2" t="s">
        <v>55</v>
      </c>
      <c r="C56" s="36" t="s">
        <v>0</v>
      </c>
      <c r="D56" s="17" t="s">
        <v>1</v>
      </c>
    </row>
    <row r="57" spans="1:4" x14ac:dyDescent="0.2">
      <c r="A57" s="207" t="s">
        <v>46</v>
      </c>
      <c r="B57" s="208"/>
      <c r="C57" s="41">
        <v>0</v>
      </c>
      <c r="D57" s="42">
        <v>0</v>
      </c>
    </row>
    <row r="58" spans="1:4" x14ac:dyDescent="0.2">
      <c r="A58" s="13"/>
      <c r="B58" s="14"/>
      <c r="C58" s="24"/>
      <c r="D58" s="16"/>
    </row>
    <row r="59" spans="1:4" x14ac:dyDescent="0.2">
      <c r="A59" s="204" t="s">
        <v>47</v>
      </c>
      <c r="B59" s="205"/>
      <c r="C59" s="205"/>
      <c r="D59" s="206"/>
    </row>
    <row r="60" spans="1:4" x14ac:dyDescent="0.2">
      <c r="A60" s="17">
        <v>5</v>
      </c>
      <c r="B60" s="43" t="s">
        <v>55</v>
      </c>
      <c r="C60" s="44"/>
      <c r="D60" s="45" t="s">
        <v>1</v>
      </c>
    </row>
    <row r="61" spans="1:4" x14ac:dyDescent="0.2">
      <c r="A61" s="9" t="s">
        <v>48</v>
      </c>
      <c r="B61" s="10"/>
      <c r="C61" s="47"/>
      <c r="D61" s="48">
        <v>0</v>
      </c>
    </row>
    <row r="62" spans="1:4" x14ac:dyDescent="0.2">
      <c r="A62" s="13"/>
      <c r="B62" s="14"/>
      <c r="C62" s="49"/>
      <c r="D62" s="16"/>
    </row>
    <row r="63" spans="1:4" x14ac:dyDescent="0.2">
      <c r="A63" s="204" t="s">
        <v>49</v>
      </c>
      <c r="B63" s="205"/>
      <c r="C63" s="205"/>
      <c r="D63" s="206"/>
    </row>
    <row r="64" spans="1:4" x14ac:dyDescent="0.2">
      <c r="A64" s="17">
        <v>6</v>
      </c>
      <c r="B64" s="2" t="s">
        <v>55</v>
      </c>
      <c r="C64" s="50" t="s">
        <v>0</v>
      </c>
      <c r="D64" s="17" t="s">
        <v>1</v>
      </c>
    </row>
    <row r="65" spans="1:4" x14ac:dyDescent="0.2">
      <c r="A65" s="51" t="s">
        <v>2</v>
      </c>
      <c r="B65" s="52" t="s">
        <v>70</v>
      </c>
      <c r="C65" s="53">
        <f>COMPOSICAO!D44</f>
        <v>0.05</v>
      </c>
      <c r="D65" s="12">
        <f>C65*$D$81</f>
        <v>238.84396287499999</v>
      </c>
    </row>
    <row r="66" spans="1:4" x14ac:dyDescent="0.2">
      <c r="A66" s="51" t="s">
        <v>3</v>
      </c>
      <c r="B66" s="52" t="s">
        <v>71</v>
      </c>
      <c r="C66" s="53">
        <f>COMPOSICAO!D45</f>
        <v>0.1</v>
      </c>
      <c r="D66" s="12">
        <f>C66*($D$81+$D$65)</f>
        <v>501.57232203750004</v>
      </c>
    </row>
    <row r="67" spans="1:4" x14ac:dyDescent="0.2">
      <c r="A67" s="51" t="s">
        <v>4</v>
      </c>
      <c r="B67" s="52" t="s">
        <v>72</v>
      </c>
      <c r="C67" s="53">
        <f>COMPOSICAO!D46</f>
        <v>8.3499999999999991E-2</v>
      </c>
      <c r="D67" s="12">
        <f>((D65+D66+D81)/(1-C67))-(D65+D66+D81)</f>
        <v>502.66686065623981</v>
      </c>
    </row>
    <row r="68" spans="1:4" x14ac:dyDescent="0.2">
      <c r="A68" s="19" t="s">
        <v>23</v>
      </c>
      <c r="B68" s="54" t="s">
        <v>24</v>
      </c>
      <c r="C68" s="37">
        <f>COMPOSICAO!D47</f>
        <v>6.4999999999999997E-3</v>
      </c>
      <c r="D68" s="12">
        <f>C68*$D$83</f>
        <v>39.129755619946806</v>
      </c>
    </row>
    <row r="69" spans="1:4" x14ac:dyDescent="0.2">
      <c r="A69" s="19" t="s">
        <v>25</v>
      </c>
      <c r="B69" s="54" t="s">
        <v>26</v>
      </c>
      <c r="C69" s="37">
        <f>COMPOSICAO!D48</f>
        <v>0.03</v>
      </c>
      <c r="D69" s="12">
        <f t="shared" ref="D69:D71" si="2">C69*$D$83</f>
        <v>180.59887209206218</v>
      </c>
    </row>
    <row r="70" spans="1:4" x14ac:dyDescent="0.2">
      <c r="A70" s="4" t="s">
        <v>27</v>
      </c>
      <c r="B70" s="5" t="s">
        <v>28</v>
      </c>
      <c r="C70" s="37">
        <f>COMPOSICAO!D49</f>
        <v>0.02</v>
      </c>
      <c r="D70" s="12">
        <f t="shared" si="2"/>
        <v>120.39924806137479</v>
      </c>
    </row>
    <row r="71" spans="1:4" x14ac:dyDescent="0.2">
      <c r="A71" s="4" t="s">
        <v>29</v>
      </c>
      <c r="B71" s="131" t="s">
        <v>118</v>
      </c>
      <c r="C71" s="37">
        <f>COMPOSICAO!D50</f>
        <v>2.7E-2</v>
      </c>
      <c r="D71" s="12">
        <f t="shared" si="2"/>
        <v>162.53898488285594</v>
      </c>
    </row>
    <row r="72" spans="1:4" x14ac:dyDescent="0.2">
      <c r="A72" s="198" t="s">
        <v>50</v>
      </c>
      <c r="B72" s="199"/>
      <c r="C72" s="55">
        <f>SUM(C65:C67)</f>
        <v>0.23350000000000001</v>
      </c>
      <c r="D72" s="12">
        <f>SUM(D65:D67)</f>
        <v>1243.0831455687398</v>
      </c>
    </row>
    <row r="73" spans="1:4" x14ac:dyDescent="0.2">
      <c r="A73" s="13"/>
      <c r="B73" s="14"/>
      <c r="C73" s="15"/>
      <c r="D73" s="16"/>
    </row>
    <row r="74" spans="1:4" x14ac:dyDescent="0.2">
      <c r="A74" s="200" t="s">
        <v>51</v>
      </c>
      <c r="B74" s="201"/>
      <c r="C74" s="201"/>
      <c r="D74" s="202"/>
    </row>
    <row r="75" spans="1:4" x14ac:dyDescent="0.2">
      <c r="A75" s="26" t="s">
        <v>52</v>
      </c>
      <c r="B75" s="56"/>
      <c r="C75" s="57"/>
      <c r="D75" s="17" t="s">
        <v>1</v>
      </c>
    </row>
    <row r="76" spans="1:4" x14ac:dyDescent="0.2">
      <c r="A76" s="4">
        <v>1</v>
      </c>
      <c r="B76" s="46" t="s">
        <v>73</v>
      </c>
      <c r="C76" s="58"/>
      <c r="D76" s="8">
        <f>D7</f>
        <v>2391.375</v>
      </c>
    </row>
    <row r="77" spans="1:4" x14ac:dyDescent="0.2">
      <c r="A77" s="4">
        <v>2</v>
      </c>
      <c r="B77" s="46" t="s">
        <v>74</v>
      </c>
      <c r="C77" s="58"/>
      <c r="D77" s="8">
        <f>D43</f>
        <v>2250.8592166666667</v>
      </c>
    </row>
    <row r="78" spans="1:4" x14ac:dyDescent="0.2">
      <c r="A78" s="4">
        <v>3</v>
      </c>
      <c r="B78" s="46" t="s">
        <v>75</v>
      </c>
      <c r="C78" s="58"/>
      <c r="D78" s="8">
        <f>D53</f>
        <v>134.64504083333333</v>
      </c>
    </row>
    <row r="79" spans="1:4" x14ac:dyDescent="0.2">
      <c r="A79" s="4">
        <v>4</v>
      </c>
      <c r="B79" s="46" t="s">
        <v>76</v>
      </c>
      <c r="C79" s="58"/>
      <c r="D79" s="8">
        <v>0</v>
      </c>
    </row>
    <row r="80" spans="1:4" x14ac:dyDescent="0.2">
      <c r="A80" s="4">
        <v>5</v>
      </c>
      <c r="B80" s="46" t="s">
        <v>77</v>
      </c>
      <c r="C80" s="58"/>
      <c r="D80" s="8">
        <v>0</v>
      </c>
    </row>
    <row r="81" spans="1:4" x14ac:dyDescent="0.2">
      <c r="A81" s="59" t="s">
        <v>53</v>
      </c>
      <c r="B81" s="10"/>
      <c r="C81" s="11"/>
      <c r="D81" s="12">
        <f>SUM(D76:D80)</f>
        <v>4776.8792574999998</v>
      </c>
    </row>
    <row r="82" spans="1:4" x14ac:dyDescent="0.2">
      <c r="A82" s="4">
        <v>6</v>
      </c>
      <c r="B82" s="46" t="s">
        <v>78</v>
      </c>
      <c r="C82" s="58"/>
      <c r="D82" s="8">
        <f>D72</f>
        <v>1243.0831455687398</v>
      </c>
    </row>
    <row r="83" spans="1:4" x14ac:dyDescent="0.2">
      <c r="A83" s="198" t="s">
        <v>54</v>
      </c>
      <c r="B83" s="203"/>
      <c r="C83" s="199"/>
      <c r="D83" s="60">
        <f>SUM(D81:D82)</f>
        <v>6019.9624030687391</v>
      </c>
    </row>
    <row r="84" spans="1:4" x14ac:dyDescent="0.2">
      <c r="C84" s="133" t="s">
        <v>122</v>
      </c>
      <c r="D84" s="134">
        <f>ROUNDUP(D83/D76,2)</f>
        <v>2.5199999999999996</v>
      </c>
    </row>
    <row r="85" spans="1:4" x14ac:dyDescent="0.2"/>
    <row r="86" spans="1:4" hidden="1" x14ac:dyDescent="0.2">
      <c r="D86" s="136"/>
    </row>
  </sheetData>
  <mergeCells count="22">
    <mergeCell ref="A33:A35"/>
    <mergeCell ref="A1:D1"/>
    <mergeCell ref="A3:D3"/>
    <mergeCell ref="A4:D4"/>
    <mergeCell ref="A9:D9"/>
    <mergeCell ref="A10:D10"/>
    <mergeCell ref="A14:B14"/>
    <mergeCell ref="A16:D16"/>
    <mergeCell ref="A26:B26"/>
    <mergeCell ref="A28:D28"/>
    <mergeCell ref="B29:C29"/>
    <mergeCell ref="A30:A32"/>
    <mergeCell ref="A63:D63"/>
    <mergeCell ref="A72:B72"/>
    <mergeCell ref="A74:D74"/>
    <mergeCell ref="A83:C83"/>
    <mergeCell ref="A43:B43"/>
    <mergeCell ref="A45:D45"/>
    <mergeCell ref="A53:B53"/>
    <mergeCell ref="A55:D55"/>
    <mergeCell ref="A57:B57"/>
    <mergeCell ref="A59:D59"/>
  </mergeCells>
  <conditionalFormatting sqref="B69">
    <cfRule type="expression" dxfId="31" priority="1">
      <formula>$D$81=0</formula>
    </cfRule>
  </conditionalFormatting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131FDF-75C8-4976-9DAE-8874C84421AF}">
  <sheetPr codeName="Planilha7"/>
  <dimension ref="A1:D86"/>
  <sheetViews>
    <sheetView zoomScaleNormal="100" workbookViewId="0">
      <selection activeCell="C71" sqref="C71"/>
    </sheetView>
  </sheetViews>
  <sheetFormatPr defaultColWidth="0" defaultRowHeight="12" zeroHeight="1" x14ac:dyDescent="0.2"/>
  <cols>
    <col min="1" max="1" width="5.85546875" style="132" customWidth="1"/>
    <col min="2" max="2" width="83.28515625" style="132" customWidth="1"/>
    <col min="3" max="3" width="12.42578125" style="132" customWidth="1"/>
    <col min="4" max="4" width="15.42578125" style="132" customWidth="1"/>
    <col min="5" max="5" width="9.140625" style="132" hidden="1" customWidth="1"/>
    <col min="6" max="16384" width="9.140625" style="132" hidden="1"/>
  </cols>
  <sheetData>
    <row r="1" spans="1:4" ht="12.75" thickBot="1" x14ac:dyDescent="0.25">
      <c r="A1" s="192" t="str">
        <f>PERFIS!C7</f>
        <v>Técnico em manutenção de equipamentos de informática Pleno</v>
      </c>
      <c r="B1" s="193"/>
      <c r="C1" s="193"/>
      <c r="D1" s="194"/>
    </row>
    <row r="2" spans="1:4" x14ac:dyDescent="0.2">
      <c r="A2" s="135"/>
      <c r="B2" s="135"/>
      <c r="C2" s="135"/>
      <c r="D2" s="135"/>
    </row>
    <row r="3" spans="1:4" x14ac:dyDescent="0.2">
      <c r="A3" s="217" t="s">
        <v>33</v>
      </c>
      <c r="B3" s="218"/>
      <c r="C3" s="218"/>
      <c r="D3" s="219"/>
    </row>
    <row r="4" spans="1:4" x14ac:dyDescent="0.2">
      <c r="A4" s="204" t="s">
        <v>34</v>
      </c>
      <c r="B4" s="205"/>
      <c r="C4" s="205"/>
      <c r="D4" s="206"/>
    </row>
    <row r="5" spans="1:4" x14ac:dyDescent="0.2">
      <c r="A5" s="1">
        <v>1</v>
      </c>
      <c r="B5" s="2" t="s">
        <v>55</v>
      </c>
      <c r="C5" s="3"/>
      <c r="D5" s="1" t="s">
        <v>1</v>
      </c>
    </row>
    <row r="6" spans="1:4" x14ac:dyDescent="0.2">
      <c r="A6" s="4" t="s">
        <v>2</v>
      </c>
      <c r="B6" s="5" t="s">
        <v>56</v>
      </c>
      <c r="C6" s="6">
        <v>1</v>
      </c>
      <c r="D6" s="7">
        <f>_xlfn.XLOOKUP(A1,PERFIS!C3:C37,PERFIS!D3:D37)</f>
        <v>2577.5179680000001</v>
      </c>
    </row>
    <row r="7" spans="1:4" x14ac:dyDescent="0.2">
      <c r="A7" s="9" t="s">
        <v>35</v>
      </c>
      <c r="B7" s="10"/>
      <c r="C7" s="11"/>
      <c r="D7" s="12">
        <f>SUM(D6)</f>
        <v>2577.5179680000001</v>
      </c>
    </row>
    <row r="8" spans="1:4" x14ac:dyDescent="0.2">
      <c r="A8" s="13"/>
      <c r="B8" s="14"/>
      <c r="C8" s="15"/>
      <c r="D8" s="16"/>
    </row>
    <row r="9" spans="1:4" x14ac:dyDescent="0.2">
      <c r="A9" s="204" t="s">
        <v>36</v>
      </c>
      <c r="B9" s="205"/>
      <c r="C9" s="205"/>
      <c r="D9" s="206"/>
    </row>
    <row r="10" spans="1:4" x14ac:dyDescent="0.2">
      <c r="A10" s="220" t="s">
        <v>125</v>
      </c>
      <c r="B10" s="221"/>
      <c r="C10" s="221"/>
      <c r="D10" s="222"/>
    </row>
    <row r="11" spans="1:4" x14ac:dyDescent="0.2">
      <c r="A11" s="17" t="s">
        <v>9</v>
      </c>
      <c r="B11" s="2" t="s">
        <v>55</v>
      </c>
      <c r="C11" s="18" t="s">
        <v>0</v>
      </c>
      <c r="D11" s="17" t="s">
        <v>1</v>
      </c>
    </row>
    <row r="12" spans="1:4" x14ac:dyDescent="0.2">
      <c r="A12" s="19" t="s">
        <v>2</v>
      </c>
      <c r="B12" s="20" t="s">
        <v>57</v>
      </c>
      <c r="C12" s="21">
        <f>COMPOSICAO!D3</f>
        <v>8.3333333333333329E-2</v>
      </c>
      <c r="D12" s="22">
        <f>C12*$D$7</f>
        <v>214.79316399999999</v>
      </c>
    </row>
    <row r="13" spans="1:4" x14ac:dyDescent="0.2">
      <c r="A13" s="19" t="s">
        <v>3</v>
      </c>
      <c r="B13" s="20" t="s">
        <v>120</v>
      </c>
      <c r="C13" s="21">
        <f>COMPOSICAO!D4</f>
        <v>7.7777777777777779E-2</v>
      </c>
      <c r="D13" s="22">
        <f>C13*$D$7</f>
        <v>200.47361973333335</v>
      </c>
    </row>
    <row r="14" spans="1:4" x14ac:dyDescent="0.2">
      <c r="A14" s="198" t="s">
        <v>126</v>
      </c>
      <c r="B14" s="199"/>
      <c r="C14" s="23">
        <f>SUM(C12:C13)</f>
        <v>0.16111111111111109</v>
      </c>
      <c r="D14" s="12">
        <f>SUM(D12:D13)</f>
        <v>415.26678373333334</v>
      </c>
    </row>
    <row r="15" spans="1:4" x14ac:dyDescent="0.2">
      <c r="A15" s="13"/>
      <c r="B15" s="14"/>
      <c r="C15" s="24"/>
      <c r="D15" s="16"/>
    </row>
    <row r="16" spans="1:4" x14ac:dyDescent="0.2">
      <c r="A16" s="211" t="s">
        <v>38</v>
      </c>
      <c r="B16" s="212"/>
      <c r="C16" s="212"/>
      <c r="D16" s="213"/>
    </row>
    <row r="17" spans="1:4" x14ac:dyDescent="0.2">
      <c r="A17" s="17" t="s">
        <v>10</v>
      </c>
      <c r="B17" s="2" t="s">
        <v>55</v>
      </c>
      <c r="C17" s="25" t="s">
        <v>0</v>
      </c>
      <c r="D17" s="17" t="s">
        <v>1</v>
      </c>
    </row>
    <row r="18" spans="1:4" x14ac:dyDescent="0.2">
      <c r="A18" s="19" t="s">
        <v>2</v>
      </c>
      <c r="B18" s="61" t="s">
        <v>58</v>
      </c>
      <c r="C18" s="21">
        <f>COMPOSICAO!D9</f>
        <v>0.1</v>
      </c>
      <c r="D18" s="22">
        <f>C18*($D$7+$D$13)</f>
        <v>277.79915877333332</v>
      </c>
    </row>
    <row r="19" spans="1:4" x14ac:dyDescent="0.2">
      <c r="A19" s="19" t="s">
        <v>3</v>
      </c>
      <c r="B19" s="62" t="s">
        <v>11</v>
      </c>
      <c r="C19" s="21">
        <f>COMPOSICAO!D10</f>
        <v>2.5000000000000001E-2</v>
      </c>
      <c r="D19" s="22">
        <f t="shared" ref="D19:D24" si="0">C19*($D$7+$D$14)</f>
        <v>74.819618793333333</v>
      </c>
    </row>
    <row r="20" spans="1:4" x14ac:dyDescent="0.2">
      <c r="A20" s="19" t="s">
        <v>4</v>
      </c>
      <c r="B20" s="62" t="s">
        <v>12</v>
      </c>
      <c r="C20" s="21">
        <f>COMPOSICAO!D11</f>
        <v>0.03</v>
      </c>
      <c r="D20" s="22">
        <f t="shared" si="0"/>
        <v>89.783542552</v>
      </c>
    </row>
    <row r="21" spans="1:4" x14ac:dyDescent="0.2">
      <c r="A21" s="19" t="s">
        <v>5</v>
      </c>
      <c r="B21" s="62" t="s">
        <v>13</v>
      </c>
      <c r="C21" s="21">
        <f>COMPOSICAO!D12</f>
        <v>1.4999999999999999E-2</v>
      </c>
      <c r="D21" s="22">
        <f t="shared" si="0"/>
        <v>44.891771276</v>
      </c>
    </row>
    <row r="22" spans="1:4" x14ac:dyDescent="0.2">
      <c r="A22" s="19" t="s">
        <v>6</v>
      </c>
      <c r="B22" s="62" t="s">
        <v>14</v>
      </c>
      <c r="C22" s="21">
        <f>COMPOSICAO!D13</f>
        <v>0.01</v>
      </c>
      <c r="D22" s="22">
        <f t="shared" si="0"/>
        <v>29.927847517333333</v>
      </c>
    </row>
    <row r="23" spans="1:4" x14ac:dyDescent="0.2">
      <c r="A23" s="19" t="s">
        <v>7</v>
      </c>
      <c r="B23" s="20" t="s">
        <v>15</v>
      </c>
      <c r="C23" s="21">
        <f>COMPOSICAO!D14</f>
        <v>6.0000000000000001E-3</v>
      </c>
      <c r="D23" s="22">
        <f t="shared" si="0"/>
        <v>17.956708510400002</v>
      </c>
    </row>
    <row r="24" spans="1:4" x14ac:dyDescent="0.2">
      <c r="A24" s="19" t="s">
        <v>8</v>
      </c>
      <c r="B24" s="62" t="s">
        <v>16</v>
      </c>
      <c r="C24" s="21">
        <f>COMPOSICAO!D15</f>
        <v>2E-3</v>
      </c>
      <c r="D24" s="22">
        <f t="shared" si="0"/>
        <v>5.9855695034666674</v>
      </c>
    </row>
    <row r="25" spans="1:4" x14ac:dyDescent="0.2">
      <c r="A25" s="19" t="s">
        <v>17</v>
      </c>
      <c r="B25" s="61" t="s">
        <v>18</v>
      </c>
      <c r="C25" s="21">
        <f>COMPOSICAO!D16</f>
        <v>0.08</v>
      </c>
      <c r="D25" s="22">
        <f>C25*($D$7+$D$14)</f>
        <v>239.42278013866667</v>
      </c>
    </row>
    <row r="26" spans="1:4" x14ac:dyDescent="0.2">
      <c r="A26" s="209" t="s">
        <v>39</v>
      </c>
      <c r="B26" s="210"/>
      <c r="C26" s="27">
        <f>SUM(C18:C25)</f>
        <v>0.26800000000000002</v>
      </c>
      <c r="D26" s="28">
        <f>SUM(D18:D25)</f>
        <v>780.58699706453331</v>
      </c>
    </row>
    <row r="27" spans="1:4" x14ac:dyDescent="0.2">
      <c r="A27" s="13"/>
      <c r="B27" s="14"/>
      <c r="C27" s="29"/>
      <c r="D27" s="16"/>
    </row>
    <row r="28" spans="1:4" x14ac:dyDescent="0.2">
      <c r="A28" s="211" t="s">
        <v>40</v>
      </c>
      <c r="B28" s="212"/>
      <c r="C28" s="212"/>
      <c r="D28" s="213"/>
    </row>
    <row r="29" spans="1:4" x14ac:dyDescent="0.2">
      <c r="A29" s="17" t="s">
        <v>19</v>
      </c>
      <c r="B29" s="211" t="s">
        <v>55</v>
      </c>
      <c r="C29" s="213"/>
      <c r="D29" s="17" t="s">
        <v>1</v>
      </c>
    </row>
    <row r="30" spans="1:4" x14ac:dyDescent="0.2">
      <c r="A30" s="195" t="s">
        <v>2</v>
      </c>
      <c r="B30" s="30" t="s">
        <v>59</v>
      </c>
      <c r="C30" s="31"/>
      <c r="D30" s="7">
        <f>COMPOSICAO!D20*2*22</f>
        <v>242</v>
      </c>
    </row>
    <row r="31" spans="1:4" x14ac:dyDescent="0.2">
      <c r="A31" s="196"/>
      <c r="B31" s="30" t="s">
        <v>20</v>
      </c>
      <c r="C31" s="31"/>
      <c r="D31" s="7">
        <f>D6*COMPOSICAO!D21</f>
        <v>154.65107807999999</v>
      </c>
    </row>
    <row r="32" spans="1:4" x14ac:dyDescent="0.2">
      <c r="A32" s="197"/>
      <c r="B32" s="106" t="s">
        <v>21</v>
      </c>
      <c r="C32" s="107"/>
      <c r="D32" s="39">
        <f>IF(D30-D31&gt;0,D30-D31,0)</f>
        <v>87.348921920000009</v>
      </c>
    </row>
    <row r="33" spans="1:4" x14ac:dyDescent="0.2">
      <c r="A33" s="195" t="s">
        <v>3</v>
      </c>
      <c r="B33" s="30" t="s">
        <v>60</v>
      </c>
      <c r="D33" s="7">
        <f>COMPOSICAO!D23*22</f>
        <v>858</v>
      </c>
    </row>
    <row r="34" spans="1:4" x14ac:dyDescent="0.2">
      <c r="A34" s="196"/>
      <c r="B34" s="30" t="s">
        <v>116</v>
      </c>
      <c r="C34" s="129" cm="1">
        <f t="array" ref="C34">_xlfn.IFS(D6&lt;2407,COMPOSICAO!D25,D6&lt;4073.39,COMPOSICAO!D26,D6&lt;5924.92,COMPOSICAO!D27,D6&lt;7406.17,COMPOSICAO!D28,D6&lt;9072.58,COMPOSICAO!D29,D6&gt;9072.59,COMPOSICAO!D30)</f>
        <v>3.7499999999999999E-2</v>
      </c>
      <c r="D34" s="7">
        <f>D33*C34</f>
        <v>32.174999999999997</v>
      </c>
    </row>
    <row r="35" spans="1:4" x14ac:dyDescent="0.2">
      <c r="A35" s="197"/>
      <c r="B35" s="106" t="s">
        <v>117</v>
      </c>
      <c r="C35" s="108"/>
      <c r="D35" s="39">
        <f>D33-D34</f>
        <v>825.82500000000005</v>
      </c>
    </row>
    <row r="36" spans="1:4" x14ac:dyDescent="0.2">
      <c r="A36" s="4" t="s">
        <v>4</v>
      </c>
      <c r="B36" s="30" t="s">
        <v>102</v>
      </c>
      <c r="C36" s="31"/>
      <c r="D36" s="165">
        <f>COMPOSICAO!D31</f>
        <v>184.85</v>
      </c>
    </row>
    <row r="37" spans="1:4" x14ac:dyDescent="0.2">
      <c r="A37" s="9" t="s">
        <v>41</v>
      </c>
      <c r="B37" s="10"/>
      <c r="C37" s="11"/>
      <c r="D37" s="12">
        <f>SUM(D32,D35,D36)</f>
        <v>1098.02392192</v>
      </c>
    </row>
    <row r="38" spans="1:4" x14ac:dyDescent="0.2">
      <c r="A38" s="13"/>
      <c r="B38" s="14"/>
      <c r="C38" s="15"/>
      <c r="D38" s="16"/>
    </row>
    <row r="39" spans="1:4" x14ac:dyDescent="0.2">
      <c r="A39" s="17">
        <v>2</v>
      </c>
      <c r="B39" s="32" t="s">
        <v>61</v>
      </c>
      <c r="C39" s="33"/>
      <c r="D39" s="17" t="s">
        <v>1</v>
      </c>
    </row>
    <row r="40" spans="1:4" x14ac:dyDescent="0.2">
      <c r="A40" s="4" t="s">
        <v>9</v>
      </c>
      <c r="B40" s="30" t="s">
        <v>62</v>
      </c>
      <c r="C40" s="34"/>
      <c r="D40" s="8">
        <f>D14</f>
        <v>415.26678373333334</v>
      </c>
    </row>
    <row r="41" spans="1:4" x14ac:dyDescent="0.2">
      <c r="A41" s="4" t="s">
        <v>10</v>
      </c>
      <c r="B41" s="30" t="s">
        <v>63</v>
      </c>
      <c r="C41" s="34"/>
      <c r="D41" s="8">
        <f>D26</f>
        <v>780.58699706453331</v>
      </c>
    </row>
    <row r="42" spans="1:4" x14ac:dyDescent="0.2">
      <c r="A42" s="4" t="s">
        <v>19</v>
      </c>
      <c r="B42" s="30" t="s">
        <v>64</v>
      </c>
      <c r="C42" s="34"/>
      <c r="D42" s="8">
        <f>D37</f>
        <v>1098.02392192</v>
      </c>
    </row>
    <row r="43" spans="1:4" x14ac:dyDescent="0.2">
      <c r="A43" s="198" t="s">
        <v>42</v>
      </c>
      <c r="B43" s="203"/>
      <c r="C43" s="35"/>
      <c r="D43" s="12">
        <f>SUM(D40:D42)</f>
        <v>2293.8777027178667</v>
      </c>
    </row>
    <row r="44" spans="1:4" x14ac:dyDescent="0.2">
      <c r="A44" s="13"/>
      <c r="B44" s="14"/>
      <c r="C44" s="15"/>
      <c r="D44" s="16"/>
    </row>
    <row r="45" spans="1:4" x14ac:dyDescent="0.2">
      <c r="A45" s="204" t="s">
        <v>43</v>
      </c>
      <c r="B45" s="205"/>
      <c r="C45" s="205"/>
      <c r="D45" s="206"/>
    </row>
    <row r="46" spans="1:4" x14ac:dyDescent="0.2">
      <c r="A46" s="17">
        <v>3</v>
      </c>
      <c r="B46" s="2" t="s">
        <v>55</v>
      </c>
      <c r="C46" s="36" t="s">
        <v>0</v>
      </c>
      <c r="D46" s="17" t="s">
        <v>1</v>
      </c>
    </row>
    <row r="47" spans="1:4" x14ac:dyDescent="0.2">
      <c r="A47" s="4" t="s">
        <v>2</v>
      </c>
      <c r="B47" s="30" t="s">
        <v>22</v>
      </c>
      <c r="C47" s="37">
        <f>COMPOSICAO!D34</f>
        <v>4.1666666666666666E-3</v>
      </c>
      <c r="D47" s="22">
        <f>C47*$D$7</f>
        <v>10.739658200000001</v>
      </c>
    </row>
    <row r="48" spans="1:4" x14ac:dyDescent="0.2">
      <c r="A48" s="4" t="s">
        <v>3</v>
      </c>
      <c r="B48" s="30" t="s">
        <v>65</v>
      </c>
      <c r="C48" s="37">
        <f>COMPOSICAO!D35</f>
        <v>3.3333333333333332E-4</v>
      </c>
      <c r="D48" s="22">
        <f>C48*$D$7</f>
        <v>0.85917265600000003</v>
      </c>
    </row>
    <row r="49" spans="1:4" x14ac:dyDescent="0.2">
      <c r="A49" s="19" t="s">
        <v>4</v>
      </c>
      <c r="B49" s="20" t="s">
        <v>66</v>
      </c>
      <c r="C49" s="37">
        <f>COMPOSICAO!D36</f>
        <v>3.4399999999999993E-2</v>
      </c>
      <c r="D49" s="22">
        <f t="shared" ref="D49:D52" si="1">C49*$D$7</f>
        <v>88.666618099199979</v>
      </c>
    </row>
    <row r="50" spans="1:4" x14ac:dyDescent="0.2">
      <c r="A50" s="4" t="s">
        <v>5</v>
      </c>
      <c r="B50" s="30" t="s">
        <v>67</v>
      </c>
      <c r="C50" s="37">
        <f>COMPOSICAO!D37</f>
        <v>1.2444444444444444E-2</v>
      </c>
      <c r="D50" s="22">
        <f t="shared" si="1"/>
        <v>32.075779157333336</v>
      </c>
    </row>
    <row r="51" spans="1:4" x14ac:dyDescent="0.2">
      <c r="A51" s="4" t="s">
        <v>6</v>
      </c>
      <c r="B51" s="30" t="s">
        <v>68</v>
      </c>
      <c r="C51" s="37">
        <f>COMPOSICAO!D38</f>
        <v>4.5631999999999999E-3</v>
      </c>
      <c r="D51" s="22">
        <f t="shared" si="1"/>
        <v>11.761729991577599</v>
      </c>
    </row>
    <row r="52" spans="1:4" x14ac:dyDescent="0.2">
      <c r="A52" s="4" t="s">
        <v>7</v>
      </c>
      <c r="B52" s="30" t="s">
        <v>69</v>
      </c>
      <c r="C52" s="37">
        <f>COMPOSICAO!D39</f>
        <v>3.9680000000000005E-4</v>
      </c>
      <c r="D52" s="22">
        <f t="shared" si="1"/>
        <v>1.0227591297024001</v>
      </c>
    </row>
    <row r="53" spans="1:4" x14ac:dyDescent="0.2">
      <c r="A53" s="207" t="s">
        <v>44</v>
      </c>
      <c r="B53" s="208"/>
      <c r="C53" s="38">
        <f>SUM(C47:C52)</f>
        <v>5.6304444444444435E-2</v>
      </c>
      <c r="D53" s="39">
        <f>SUM(D47:D52)</f>
        <v>145.1257172338133</v>
      </c>
    </row>
    <row r="54" spans="1:4" x14ac:dyDescent="0.2">
      <c r="A54" s="13"/>
      <c r="B54" s="14"/>
      <c r="C54" s="40"/>
      <c r="D54" s="16"/>
    </row>
    <row r="55" spans="1:4" x14ac:dyDescent="0.2">
      <c r="A55" s="204" t="s">
        <v>45</v>
      </c>
      <c r="B55" s="205"/>
      <c r="C55" s="205"/>
      <c r="D55" s="206"/>
    </row>
    <row r="56" spans="1:4" x14ac:dyDescent="0.2">
      <c r="A56" s="17">
        <v>4</v>
      </c>
      <c r="B56" s="2" t="s">
        <v>55</v>
      </c>
      <c r="C56" s="36" t="s">
        <v>0</v>
      </c>
      <c r="D56" s="17" t="s">
        <v>1</v>
      </c>
    </row>
    <row r="57" spans="1:4" x14ac:dyDescent="0.2">
      <c r="A57" s="207" t="s">
        <v>46</v>
      </c>
      <c r="B57" s="208"/>
      <c r="C57" s="41">
        <v>0</v>
      </c>
      <c r="D57" s="42">
        <v>0</v>
      </c>
    </row>
    <row r="58" spans="1:4" x14ac:dyDescent="0.2">
      <c r="A58" s="13"/>
      <c r="B58" s="14"/>
      <c r="C58" s="24"/>
      <c r="D58" s="16"/>
    </row>
    <row r="59" spans="1:4" x14ac:dyDescent="0.2">
      <c r="A59" s="204" t="s">
        <v>47</v>
      </c>
      <c r="B59" s="205"/>
      <c r="C59" s="205"/>
      <c r="D59" s="206"/>
    </row>
    <row r="60" spans="1:4" x14ac:dyDescent="0.2">
      <c r="A60" s="17">
        <v>5</v>
      </c>
      <c r="B60" s="43" t="s">
        <v>55</v>
      </c>
      <c r="C60" s="44"/>
      <c r="D60" s="45" t="s">
        <v>1</v>
      </c>
    </row>
    <row r="61" spans="1:4" x14ac:dyDescent="0.2">
      <c r="A61" s="9" t="s">
        <v>48</v>
      </c>
      <c r="B61" s="10"/>
      <c r="C61" s="47"/>
      <c r="D61" s="48">
        <v>0</v>
      </c>
    </row>
    <row r="62" spans="1:4" x14ac:dyDescent="0.2">
      <c r="A62" s="13"/>
      <c r="B62" s="14"/>
      <c r="C62" s="49"/>
      <c r="D62" s="16"/>
    </row>
    <row r="63" spans="1:4" x14ac:dyDescent="0.2">
      <c r="A63" s="204" t="s">
        <v>49</v>
      </c>
      <c r="B63" s="205"/>
      <c r="C63" s="205"/>
      <c r="D63" s="206"/>
    </row>
    <row r="64" spans="1:4" x14ac:dyDescent="0.2">
      <c r="A64" s="17">
        <v>6</v>
      </c>
      <c r="B64" s="2" t="s">
        <v>55</v>
      </c>
      <c r="C64" s="50" t="s">
        <v>0</v>
      </c>
      <c r="D64" s="17" t="s">
        <v>1</v>
      </c>
    </row>
    <row r="65" spans="1:4" x14ac:dyDescent="0.2">
      <c r="A65" s="51" t="s">
        <v>2</v>
      </c>
      <c r="B65" s="52" t="s">
        <v>70</v>
      </c>
      <c r="C65" s="53">
        <f>COMPOSICAO!D44</f>
        <v>0.05</v>
      </c>
      <c r="D65" s="12">
        <f>C65*$D$81</f>
        <v>250.82606939758404</v>
      </c>
    </row>
    <row r="66" spans="1:4" x14ac:dyDescent="0.2">
      <c r="A66" s="51" t="s">
        <v>3</v>
      </c>
      <c r="B66" s="52" t="s">
        <v>71</v>
      </c>
      <c r="C66" s="53">
        <f>COMPOSICAO!D45</f>
        <v>0.1</v>
      </c>
      <c r="D66" s="12">
        <f>C66*($D$81+$D$65)</f>
        <v>526.73474573492649</v>
      </c>
    </row>
    <row r="67" spans="1:4" x14ac:dyDescent="0.2">
      <c r="A67" s="51" t="s">
        <v>4</v>
      </c>
      <c r="B67" s="52" t="s">
        <v>72</v>
      </c>
      <c r="C67" s="53">
        <f>COMPOSICAO!D46</f>
        <v>8.3499999999999991E-2</v>
      </c>
      <c r="D67" s="12">
        <f>((D65+D66+D81)/(1-C67))-(D65+D66+D81)</f>
        <v>527.88419417079149</v>
      </c>
    </row>
    <row r="68" spans="1:4" x14ac:dyDescent="0.2">
      <c r="A68" s="19" t="s">
        <v>23</v>
      </c>
      <c r="B68" s="54" t="s">
        <v>24</v>
      </c>
      <c r="C68" s="37">
        <f>COMPOSICAO!D47</f>
        <v>6.4999999999999997E-3</v>
      </c>
      <c r="D68" s="12">
        <f>C68*$D$83</f>
        <v>41.092781582157386</v>
      </c>
    </row>
    <row r="69" spans="1:4" x14ac:dyDescent="0.2">
      <c r="A69" s="19" t="s">
        <v>25</v>
      </c>
      <c r="B69" s="54" t="s">
        <v>26</v>
      </c>
      <c r="C69" s="37">
        <f>COMPOSICAO!D48</f>
        <v>0.03</v>
      </c>
      <c r="D69" s="12">
        <f t="shared" ref="D69:D71" si="2">C69*$D$83</f>
        <v>189.65899191764947</v>
      </c>
    </row>
    <row r="70" spans="1:4" x14ac:dyDescent="0.2">
      <c r="A70" s="4" t="s">
        <v>27</v>
      </c>
      <c r="B70" s="5" t="s">
        <v>28</v>
      </c>
      <c r="C70" s="37">
        <f>COMPOSICAO!D49</f>
        <v>0.02</v>
      </c>
      <c r="D70" s="12">
        <f t="shared" si="2"/>
        <v>126.43932794509965</v>
      </c>
    </row>
    <row r="71" spans="1:4" x14ac:dyDescent="0.2">
      <c r="A71" s="4" t="s">
        <v>29</v>
      </c>
      <c r="B71" s="131" t="s">
        <v>118</v>
      </c>
      <c r="C71" s="37">
        <f>COMPOSICAO!D50</f>
        <v>2.7E-2</v>
      </c>
      <c r="D71" s="12">
        <f t="shared" si="2"/>
        <v>170.69309272588453</v>
      </c>
    </row>
    <row r="72" spans="1:4" x14ac:dyDescent="0.2">
      <c r="A72" s="198" t="s">
        <v>50</v>
      </c>
      <c r="B72" s="199"/>
      <c r="C72" s="55">
        <f>SUM(C65:C67)</f>
        <v>0.23350000000000001</v>
      </c>
      <c r="D72" s="12">
        <f>SUM(D65:D67)</f>
        <v>1305.445009303302</v>
      </c>
    </row>
    <row r="73" spans="1:4" x14ac:dyDescent="0.2">
      <c r="A73" s="13"/>
      <c r="B73" s="14"/>
      <c r="C73" s="15"/>
      <c r="D73" s="16"/>
    </row>
    <row r="74" spans="1:4" x14ac:dyDescent="0.2">
      <c r="A74" s="200" t="s">
        <v>51</v>
      </c>
      <c r="B74" s="201"/>
      <c r="C74" s="201"/>
      <c r="D74" s="202"/>
    </row>
    <row r="75" spans="1:4" x14ac:dyDescent="0.2">
      <c r="A75" s="26" t="s">
        <v>52</v>
      </c>
      <c r="B75" s="56"/>
      <c r="C75" s="57"/>
      <c r="D75" s="17" t="s">
        <v>1</v>
      </c>
    </row>
    <row r="76" spans="1:4" x14ac:dyDescent="0.2">
      <c r="A76" s="4">
        <v>1</v>
      </c>
      <c r="B76" s="46" t="s">
        <v>73</v>
      </c>
      <c r="C76" s="58"/>
      <c r="D76" s="8">
        <f>D7</f>
        <v>2577.5179680000001</v>
      </c>
    </row>
    <row r="77" spans="1:4" x14ac:dyDescent="0.2">
      <c r="A77" s="4">
        <v>2</v>
      </c>
      <c r="B77" s="46" t="s">
        <v>74</v>
      </c>
      <c r="C77" s="58"/>
      <c r="D77" s="8">
        <f>D43</f>
        <v>2293.8777027178667</v>
      </c>
    </row>
    <row r="78" spans="1:4" x14ac:dyDescent="0.2">
      <c r="A78" s="4">
        <v>3</v>
      </c>
      <c r="B78" s="46" t="s">
        <v>75</v>
      </c>
      <c r="C78" s="58"/>
      <c r="D78" s="8">
        <f>D53</f>
        <v>145.1257172338133</v>
      </c>
    </row>
    <row r="79" spans="1:4" x14ac:dyDescent="0.2">
      <c r="A79" s="4">
        <v>4</v>
      </c>
      <c r="B79" s="46" t="s">
        <v>76</v>
      </c>
      <c r="C79" s="58"/>
      <c r="D79" s="8">
        <v>0</v>
      </c>
    </row>
    <row r="80" spans="1:4" x14ac:dyDescent="0.2">
      <c r="A80" s="4">
        <v>5</v>
      </c>
      <c r="B80" s="46" t="s">
        <v>77</v>
      </c>
      <c r="C80" s="58"/>
      <c r="D80" s="8">
        <v>0</v>
      </c>
    </row>
    <row r="81" spans="1:4" x14ac:dyDescent="0.2">
      <c r="A81" s="59" t="s">
        <v>53</v>
      </c>
      <c r="B81" s="10"/>
      <c r="C81" s="11"/>
      <c r="D81" s="12">
        <f>SUM(D76:D80)</f>
        <v>5016.5213879516805</v>
      </c>
    </row>
    <row r="82" spans="1:4" x14ac:dyDescent="0.2">
      <c r="A82" s="4">
        <v>6</v>
      </c>
      <c r="B82" s="46" t="s">
        <v>78</v>
      </c>
      <c r="C82" s="58"/>
      <c r="D82" s="8">
        <f>D72</f>
        <v>1305.445009303302</v>
      </c>
    </row>
    <row r="83" spans="1:4" x14ac:dyDescent="0.2">
      <c r="A83" s="198" t="s">
        <v>54</v>
      </c>
      <c r="B83" s="203"/>
      <c r="C83" s="199"/>
      <c r="D83" s="60">
        <f>SUM(D81:D82)</f>
        <v>6321.9663972549824</v>
      </c>
    </row>
    <row r="84" spans="1:4" x14ac:dyDescent="0.2">
      <c r="C84" s="133" t="s">
        <v>122</v>
      </c>
      <c r="D84" s="134">
        <f>ROUNDUP(D83/D76,2)</f>
        <v>2.46</v>
      </c>
    </row>
    <row r="85" spans="1:4" x14ac:dyDescent="0.2"/>
    <row r="86" spans="1:4" hidden="1" x14ac:dyDescent="0.2">
      <c r="D86" s="136"/>
    </row>
  </sheetData>
  <mergeCells count="22">
    <mergeCell ref="A33:A35"/>
    <mergeCell ref="A1:D1"/>
    <mergeCell ref="A3:D3"/>
    <mergeCell ref="A4:D4"/>
    <mergeCell ref="A9:D9"/>
    <mergeCell ref="A10:D10"/>
    <mergeCell ref="A14:B14"/>
    <mergeCell ref="A16:D16"/>
    <mergeCell ref="A26:B26"/>
    <mergeCell ref="A28:D28"/>
    <mergeCell ref="B29:C29"/>
    <mergeCell ref="A30:A32"/>
    <mergeCell ref="A63:D63"/>
    <mergeCell ref="A72:B72"/>
    <mergeCell ref="A74:D74"/>
    <mergeCell ref="A83:C83"/>
    <mergeCell ref="A43:B43"/>
    <mergeCell ref="A45:D45"/>
    <mergeCell ref="A53:B53"/>
    <mergeCell ref="A55:D55"/>
    <mergeCell ref="A57:B57"/>
    <mergeCell ref="A59:D59"/>
  </mergeCells>
  <conditionalFormatting sqref="B69">
    <cfRule type="expression" dxfId="30" priority="1">
      <formula>$D$81=0</formula>
    </cfRule>
  </conditionalFormatting>
  <pageMargins left="0.511811024" right="0.511811024" top="0.78740157499999996" bottom="0.78740157499999996" header="0.31496062000000002" footer="0.3149606200000000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2DD006-AE2A-4885-B337-554AF00447BD}">
  <sheetPr codeName="Planilha8"/>
  <dimension ref="A1:D86"/>
  <sheetViews>
    <sheetView zoomScaleNormal="100" workbookViewId="0">
      <selection activeCell="C71" sqref="C71"/>
    </sheetView>
  </sheetViews>
  <sheetFormatPr defaultColWidth="0" defaultRowHeight="12" zeroHeight="1" x14ac:dyDescent="0.2"/>
  <cols>
    <col min="1" max="1" width="5.85546875" style="132" customWidth="1"/>
    <col min="2" max="2" width="83.28515625" style="132" customWidth="1"/>
    <col min="3" max="3" width="12.42578125" style="132" customWidth="1"/>
    <col min="4" max="4" width="15.42578125" style="132" customWidth="1"/>
    <col min="5" max="5" width="9.140625" style="132" hidden="1" customWidth="1"/>
    <col min="6" max="16384" width="9.140625" style="132" hidden="1"/>
  </cols>
  <sheetData>
    <row r="1" spans="1:4" ht="12.75" thickBot="1" x14ac:dyDescent="0.25">
      <c r="A1" s="192" t="str">
        <f>PERFIS!C8</f>
        <v>Técnico em manutenção de equipamentos de informática Sênior</v>
      </c>
      <c r="B1" s="193"/>
      <c r="C1" s="193"/>
      <c r="D1" s="194"/>
    </row>
    <row r="2" spans="1:4" x14ac:dyDescent="0.2">
      <c r="A2" s="135"/>
      <c r="B2" s="135"/>
      <c r="C2" s="135"/>
      <c r="D2" s="135"/>
    </row>
    <row r="3" spans="1:4" x14ac:dyDescent="0.2">
      <c r="A3" s="217" t="s">
        <v>33</v>
      </c>
      <c r="B3" s="218"/>
      <c r="C3" s="218"/>
      <c r="D3" s="219"/>
    </row>
    <row r="4" spans="1:4" x14ac:dyDescent="0.2">
      <c r="A4" s="204" t="s">
        <v>34</v>
      </c>
      <c r="B4" s="205"/>
      <c r="C4" s="205"/>
      <c r="D4" s="206"/>
    </row>
    <row r="5" spans="1:4" x14ac:dyDescent="0.2">
      <c r="A5" s="1">
        <v>1</v>
      </c>
      <c r="B5" s="2" t="s">
        <v>55</v>
      </c>
      <c r="C5" s="3"/>
      <c r="D5" s="1" t="s">
        <v>1</v>
      </c>
    </row>
    <row r="6" spans="1:4" x14ac:dyDescent="0.2">
      <c r="A6" s="4" t="s">
        <v>2</v>
      </c>
      <c r="B6" s="5" t="s">
        <v>56</v>
      </c>
      <c r="C6" s="6">
        <v>1</v>
      </c>
      <c r="D6" s="7">
        <f>_xlfn.XLOOKUP(A1,PERFIS!C3:C37,PERFIS!D3:D37)</f>
        <v>3368.3202190000002</v>
      </c>
    </row>
    <row r="7" spans="1:4" x14ac:dyDescent="0.2">
      <c r="A7" s="9" t="s">
        <v>35</v>
      </c>
      <c r="B7" s="10"/>
      <c r="C7" s="11"/>
      <c r="D7" s="12">
        <f>_xlfn.XLOOKUP(A1,PERFIS!C3:C35,PERFIS!D3:D35)</f>
        <v>3368.3202190000002</v>
      </c>
    </row>
    <row r="8" spans="1:4" x14ac:dyDescent="0.2">
      <c r="A8" s="13"/>
      <c r="B8" s="14"/>
      <c r="C8" s="15"/>
      <c r="D8" s="16"/>
    </row>
    <row r="9" spans="1:4" x14ac:dyDescent="0.2">
      <c r="A9" s="204" t="s">
        <v>36</v>
      </c>
      <c r="B9" s="205"/>
      <c r="C9" s="205"/>
      <c r="D9" s="206"/>
    </row>
    <row r="10" spans="1:4" x14ac:dyDescent="0.2">
      <c r="A10" s="220" t="s">
        <v>125</v>
      </c>
      <c r="B10" s="221"/>
      <c r="C10" s="221"/>
      <c r="D10" s="222"/>
    </row>
    <row r="11" spans="1:4" x14ac:dyDescent="0.2">
      <c r="A11" s="17" t="s">
        <v>9</v>
      </c>
      <c r="B11" s="2" t="s">
        <v>55</v>
      </c>
      <c r="C11" s="18" t="s">
        <v>0</v>
      </c>
      <c r="D11" s="17" t="s">
        <v>1</v>
      </c>
    </row>
    <row r="12" spans="1:4" x14ac:dyDescent="0.2">
      <c r="A12" s="19" t="s">
        <v>2</v>
      </c>
      <c r="B12" s="20" t="s">
        <v>57</v>
      </c>
      <c r="C12" s="21">
        <f>COMPOSICAO!D3</f>
        <v>8.3333333333333329E-2</v>
      </c>
      <c r="D12" s="22">
        <f>C12*$D$7</f>
        <v>280.69335158333331</v>
      </c>
    </row>
    <row r="13" spans="1:4" x14ac:dyDescent="0.2">
      <c r="A13" s="19" t="s">
        <v>3</v>
      </c>
      <c r="B13" s="20" t="s">
        <v>120</v>
      </c>
      <c r="C13" s="21">
        <f>COMPOSICAO!D4</f>
        <v>7.7777777777777779E-2</v>
      </c>
      <c r="D13" s="22">
        <f>C13*$D$7</f>
        <v>261.98046147777779</v>
      </c>
    </row>
    <row r="14" spans="1:4" x14ac:dyDescent="0.2">
      <c r="A14" s="198" t="s">
        <v>126</v>
      </c>
      <c r="B14" s="199"/>
      <c r="C14" s="23">
        <f>SUM(C12:C13)</f>
        <v>0.16111111111111109</v>
      </c>
      <c r="D14" s="12">
        <f>SUM(D12:D13)</f>
        <v>542.6738130611111</v>
      </c>
    </row>
    <row r="15" spans="1:4" x14ac:dyDescent="0.2">
      <c r="A15" s="13"/>
      <c r="B15" s="14"/>
      <c r="C15" s="24"/>
      <c r="D15" s="16"/>
    </row>
    <row r="16" spans="1:4" x14ac:dyDescent="0.2">
      <c r="A16" s="211" t="s">
        <v>38</v>
      </c>
      <c r="B16" s="212"/>
      <c r="C16" s="212"/>
      <c r="D16" s="213"/>
    </row>
    <row r="17" spans="1:4" x14ac:dyDescent="0.2">
      <c r="A17" s="17" t="s">
        <v>10</v>
      </c>
      <c r="B17" s="2" t="s">
        <v>55</v>
      </c>
      <c r="C17" s="25" t="s">
        <v>0</v>
      </c>
      <c r="D17" s="17" t="s">
        <v>1</v>
      </c>
    </row>
    <row r="18" spans="1:4" x14ac:dyDescent="0.2">
      <c r="A18" s="19" t="s">
        <v>2</v>
      </c>
      <c r="B18" s="61" t="s">
        <v>58</v>
      </c>
      <c r="C18" s="21">
        <f>COMPOSICAO!D9</f>
        <v>0.1</v>
      </c>
      <c r="D18" s="22">
        <f>C18*($D$7+$D$13)</f>
        <v>363.03006804777783</v>
      </c>
    </row>
    <row r="19" spans="1:4" x14ac:dyDescent="0.2">
      <c r="A19" s="19" t="s">
        <v>3</v>
      </c>
      <c r="B19" s="62" t="s">
        <v>11</v>
      </c>
      <c r="C19" s="21">
        <f>COMPOSICAO!D10</f>
        <v>2.5000000000000001E-2</v>
      </c>
      <c r="D19" s="22">
        <f t="shared" ref="D19:D24" si="0">C19*($D$7+$D$14)</f>
        <v>97.774850801527791</v>
      </c>
    </row>
    <row r="20" spans="1:4" x14ac:dyDescent="0.2">
      <c r="A20" s="19" t="s">
        <v>4</v>
      </c>
      <c r="B20" s="62" t="s">
        <v>12</v>
      </c>
      <c r="C20" s="21">
        <f>COMPOSICAO!D11</f>
        <v>0.03</v>
      </c>
      <c r="D20" s="22">
        <f t="shared" si="0"/>
        <v>117.32982096183333</v>
      </c>
    </row>
    <row r="21" spans="1:4" x14ac:dyDescent="0.2">
      <c r="A21" s="19" t="s">
        <v>5</v>
      </c>
      <c r="B21" s="62" t="s">
        <v>13</v>
      </c>
      <c r="C21" s="21">
        <f>COMPOSICAO!D12</f>
        <v>1.4999999999999999E-2</v>
      </c>
      <c r="D21" s="22">
        <f t="shared" si="0"/>
        <v>58.664910480916667</v>
      </c>
    </row>
    <row r="22" spans="1:4" x14ac:dyDescent="0.2">
      <c r="A22" s="19" t="s">
        <v>6</v>
      </c>
      <c r="B22" s="62" t="s">
        <v>14</v>
      </c>
      <c r="C22" s="21">
        <f>COMPOSICAO!D13</f>
        <v>0.01</v>
      </c>
      <c r="D22" s="22">
        <f t="shared" si="0"/>
        <v>39.109940320611116</v>
      </c>
    </row>
    <row r="23" spans="1:4" x14ac:dyDescent="0.2">
      <c r="A23" s="19" t="s">
        <v>7</v>
      </c>
      <c r="B23" s="20" t="s">
        <v>15</v>
      </c>
      <c r="C23" s="21">
        <f>COMPOSICAO!D14</f>
        <v>6.0000000000000001E-3</v>
      </c>
      <c r="D23" s="22">
        <f t="shared" si="0"/>
        <v>23.46596419236667</v>
      </c>
    </row>
    <row r="24" spans="1:4" x14ac:dyDescent="0.2">
      <c r="A24" s="19" t="s">
        <v>8</v>
      </c>
      <c r="B24" s="62" t="s">
        <v>16</v>
      </c>
      <c r="C24" s="21">
        <f>COMPOSICAO!D15</f>
        <v>2E-3</v>
      </c>
      <c r="D24" s="22">
        <f t="shared" si="0"/>
        <v>7.8219880641222224</v>
      </c>
    </row>
    <row r="25" spans="1:4" x14ac:dyDescent="0.2">
      <c r="A25" s="19" t="s">
        <v>17</v>
      </c>
      <c r="B25" s="61" t="s">
        <v>18</v>
      </c>
      <c r="C25" s="21">
        <f>COMPOSICAO!D16</f>
        <v>0.08</v>
      </c>
      <c r="D25" s="22">
        <f>C25*($D$7+$D$14)</f>
        <v>312.87952256488893</v>
      </c>
    </row>
    <row r="26" spans="1:4" x14ac:dyDescent="0.2">
      <c r="A26" s="209" t="s">
        <v>39</v>
      </c>
      <c r="B26" s="210"/>
      <c r="C26" s="27">
        <f>SUM(C18:C25)</f>
        <v>0.26800000000000002</v>
      </c>
      <c r="D26" s="28">
        <f>SUM(D18:D25)</f>
        <v>1020.0770654340446</v>
      </c>
    </row>
    <row r="27" spans="1:4" x14ac:dyDescent="0.2">
      <c r="A27" s="13"/>
      <c r="B27" s="14"/>
      <c r="C27" s="29"/>
      <c r="D27" s="16"/>
    </row>
    <row r="28" spans="1:4" x14ac:dyDescent="0.2">
      <c r="A28" s="211" t="s">
        <v>40</v>
      </c>
      <c r="B28" s="212"/>
      <c r="C28" s="212"/>
      <c r="D28" s="213"/>
    </row>
    <row r="29" spans="1:4" x14ac:dyDescent="0.2">
      <c r="A29" s="17" t="s">
        <v>19</v>
      </c>
      <c r="B29" s="211" t="s">
        <v>55</v>
      </c>
      <c r="C29" s="213"/>
      <c r="D29" s="17" t="s">
        <v>1</v>
      </c>
    </row>
    <row r="30" spans="1:4" x14ac:dyDescent="0.2">
      <c r="A30" s="195" t="s">
        <v>2</v>
      </c>
      <c r="B30" s="30" t="s">
        <v>59</v>
      </c>
      <c r="C30" s="31"/>
      <c r="D30" s="7">
        <f>COMPOSICAO!D20*2*22</f>
        <v>242</v>
      </c>
    </row>
    <row r="31" spans="1:4" x14ac:dyDescent="0.2">
      <c r="A31" s="196"/>
      <c r="B31" s="30" t="s">
        <v>20</v>
      </c>
      <c r="C31" s="31"/>
      <c r="D31" s="7">
        <f>D6*COMPOSICAO!D21</f>
        <v>202.09921313999999</v>
      </c>
    </row>
    <row r="32" spans="1:4" x14ac:dyDescent="0.2">
      <c r="A32" s="197"/>
      <c r="B32" s="106" t="s">
        <v>21</v>
      </c>
      <c r="C32" s="107"/>
      <c r="D32" s="39">
        <f>IF(D30-D31&gt;0,D30-D31,0)</f>
        <v>39.900786860000011</v>
      </c>
    </row>
    <row r="33" spans="1:4" x14ac:dyDescent="0.2">
      <c r="A33" s="195" t="s">
        <v>3</v>
      </c>
      <c r="B33" s="30" t="s">
        <v>60</v>
      </c>
      <c r="D33" s="7">
        <f>COMPOSICAO!D23*22</f>
        <v>858</v>
      </c>
    </row>
    <row r="34" spans="1:4" x14ac:dyDescent="0.2">
      <c r="A34" s="196"/>
      <c r="B34" s="30" t="s">
        <v>116</v>
      </c>
      <c r="C34" s="129" cm="1">
        <f t="array" ref="C34">_xlfn.IFS(D6&lt;2407,COMPOSICAO!D25,D6&lt;4073.39,COMPOSICAO!D26,D6&lt;5924.92,COMPOSICAO!D27,D6&lt;7406.17,COMPOSICAO!D28,D6&lt;9072.58,COMPOSICAO!D29,D6&gt;9072.59,COMPOSICAO!D30)</f>
        <v>3.7499999999999999E-2</v>
      </c>
      <c r="D34" s="7">
        <f>D33*C34</f>
        <v>32.174999999999997</v>
      </c>
    </row>
    <row r="35" spans="1:4" x14ac:dyDescent="0.2">
      <c r="A35" s="197"/>
      <c r="B35" s="106" t="s">
        <v>117</v>
      </c>
      <c r="C35" s="108"/>
      <c r="D35" s="39">
        <f>D33-D34</f>
        <v>825.82500000000005</v>
      </c>
    </row>
    <row r="36" spans="1:4" x14ac:dyDescent="0.2">
      <c r="A36" s="4" t="s">
        <v>4</v>
      </c>
      <c r="B36" s="30" t="s">
        <v>102</v>
      </c>
      <c r="C36" s="31"/>
      <c r="D36" s="165">
        <f>COMPOSICAO!D31</f>
        <v>184.85</v>
      </c>
    </row>
    <row r="37" spans="1:4" x14ac:dyDescent="0.2">
      <c r="A37" s="9" t="s">
        <v>41</v>
      </c>
      <c r="B37" s="10"/>
      <c r="C37" s="11"/>
      <c r="D37" s="12">
        <f>SUM(D32,D35,D36)</f>
        <v>1050.5757868600001</v>
      </c>
    </row>
    <row r="38" spans="1:4" x14ac:dyDescent="0.2">
      <c r="A38" s="13"/>
      <c r="B38" s="14"/>
      <c r="C38" s="15"/>
      <c r="D38" s="16"/>
    </row>
    <row r="39" spans="1:4" x14ac:dyDescent="0.2">
      <c r="A39" s="17">
        <v>2</v>
      </c>
      <c r="B39" s="32" t="s">
        <v>61</v>
      </c>
      <c r="C39" s="33"/>
      <c r="D39" s="17" t="s">
        <v>1</v>
      </c>
    </row>
    <row r="40" spans="1:4" x14ac:dyDescent="0.2">
      <c r="A40" s="4" t="s">
        <v>9</v>
      </c>
      <c r="B40" s="30" t="s">
        <v>62</v>
      </c>
      <c r="C40" s="34"/>
      <c r="D40" s="8">
        <f>D14</f>
        <v>542.6738130611111</v>
      </c>
    </row>
    <row r="41" spans="1:4" x14ac:dyDescent="0.2">
      <c r="A41" s="4" t="s">
        <v>10</v>
      </c>
      <c r="B41" s="30" t="s">
        <v>63</v>
      </c>
      <c r="C41" s="34"/>
      <c r="D41" s="8">
        <f>D26</f>
        <v>1020.0770654340446</v>
      </c>
    </row>
    <row r="42" spans="1:4" x14ac:dyDescent="0.2">
      <c r="A42" s="4" t="s">
        <v>19</v>
      </c>
      <c r="B42" s="30" t="s">
        <v>64</v>
      </c>
      <c r="C42" s="34"/>
      <c r="D42" s="8">
        <f>D37</f>
        <v>1050.5757868600001</v>
      </c>
    </row>
    <row r="43" spans="1:4" x14ac:dyDescent="0.2">
      <c r="A43" s="198" t="s">
        <v>42</v>
      </c>
      <c r="B43" s="203"/>
      <c r="C43" s="35"/>
      <c r="D43" s="12">
        <f>SUM(D40:D42)</f>
        <v>2613.3266653551555</v>
      </c>
    </row>
    <row r="44" spans="1:4" x14ac:dyDescent="0.2">
      <c r="A44" s="13"/>
      <c r="B44" s="14"/>
      <c r="C44" s="15"/>
      <c r="D44" s="16"/>
    </row>
    <row r="45" spans="1:4" x14ac:dyDescent="0.2">
      <c r="A45" s="204" t="s">
        <v>43</v>
      </c>
      <c r="B45" s="205"/>
      <c r="C45" s="205"/>
      <c r="D45" s="206"/>
    </row>
    <row r="46" spans="1:4" x14ac:dyDescent="0.2">
      <c r="A46" s="17">
        <v>3</v>
      </c>
      <c r="B46" s="2" t="s">
        <v>55</v>
      </c>
      <c r="C46" s="36" t="s">
        <v>0</v>
      </c>
      <c r="D46" s="17" t="s">
        <v>1</v>
      </c>
    </row>
    <row r="47" spans="1:4" x14ac:dyDescent="0.2">
      <c r="A47" s="4" t="s">
        <v>2</v>
      </c>
      <c r="B47" s="30" t="s">
        <v>22</v>
      </c>
      <c r="C47" s="37">
        <f>COMPOSICAO!D34</f>
        <v>4.1666666666666666E-3</v>
      </c>
      <c r="D47" s="22">
        <f>C47*$D$7</f>
        <v>14.034667579166667</v>
      </c>
    </row>
    <row r="48" spans="1:4" x14ac:dyDescent="0.2">
      <c r="A48" s="4" t="s">
        <v>3</v>
      </c>
      <c r="B48" s="30" t="s">
        <v>65</v>
      </c>
      <c r="C48" s="37">
        <f>COMPOSICAO!D35</f>
        <v>3.3333333333333332E-4</v>
      </c>
      <c r="D48" s="22">
        <f>C48*$D$7</f>
        <v>1.1227734063333334</v>
      </c>
    </row>
    <row r="49" spans="1:4" x14ac:dyDescent="0.2">
      <c r="A49" s="19" t="s">
        <v>4</v>
      </c>
      <c r="B49" s="20" t="s">
        <v>66</v>
      </c>
      <c r="C49" s="37">
        <f>COMPOSICAO!D36</f>
        <v>3.4399999999999993E-2</v>
      </c>
      <c r="D49" s="22">
        <f t="shared" ref="D49:D52" si="1">C49*$D$7</f>
        <v>115.87021553359999</v>
      </c>
    </row>
    <row r="50" spans="1:4" x14ac:dyDescent="0.2">
      <c r="A50" s="4" t="s">
        <v>5</v>
      </c>
      <c r="B50" s="30" t="s">
        <v>67</v>
      </c>
      <c r="C50" s="37">
        <f>COMPOSICAO!D37</f>
        <v>1.2444444444444444E-2</v>
      </c>
      <c r="D50" s="22">
        <f t="shared" si="1"/>
        <v>41.916873836444445</v>
      </c>
    </row>
    <row r="51" spans="1:4" x14ac:dyDescent="0.2">
      <c r="A51" s="4" t="s">
        <v>6</v>
      </c>
      <c r="B51" s="30" t="s">
        <v>68</v>
      </c>
      <c r="C51" s="37">
        <f>COMPOSICAO!D38</f>
        <v>4.5631999999999999E-3</v>
      </c>
      <c r="D51" s="22">
        <f t="shared" si="1"/>
        <v>15.370318823340801</v>
      </c>
    </row>
    <row r="52" spans="1:4" x14ac:dyDescent="0.2">
      <c r="A52" s="4" t="s">
        <v>7</v>
      </c>
      <c r="B52" s="30" t="s">
        <v>69</v>
      </c>
      <c r="C52" s="37">
        <f>COMPOSICAO!D39</f>
        <v>3.9680000000000005E-4</v>
      </c>
      <c r="D52" s="22">
        <f t="shared" si="1"/>
        <v>1.3365494628992003</v>
      </c>
    </row>
    <row r="53" spans="1:4" x14ac:dyDescent="0.2">
      <c r="A53" s="207" t="s">
        <v>44</v>
      </c>
      <c r="B53" s="208"/>
      <c r="C53" s="38">
        <f>SUM(C47:C52)</f>
        <v>5.6304444444444435E-2</v>
      </c>
      <c r="D53" s="39">
        <f>SUM(D47:D52)</f>
        <v>189.65139864178443</v>
      </c>
    </row>
    <row r="54" spans="1:4" x14ac:dyDescent="0.2">
      <c r="A54" s="13"/>
      <c r="B54" s="14"/>
      <c r="C54" s="40"/>
      <c r="D54" s="16"/>
    </row>
    <row r="55" spans="1:4" x14ac:dyDescent="0.2">
      <c r="A55" s="204" t="s">
        <v>45</v>
      </c>
      <c r="B55" s="205"/>
      <c r="C55" s="205"/>
      <c r="D55" s="206"/>
    </row>
    <row r="56" spans="1:4" x14ac:dyDescent="0.2">
      <c r="A56" s="17">
        <v>4</v>
      </c>
      <c r="B56" s="2" t="s">
        <v>55</v>
      </c>
      <c r="C56" s="36" t="s">
        <v>0</v>
      </c>
      <c r="D56" s="17" t="s">
        <v>1</v>
      </c>
    </row>
    <row r="57" spans="1:4" x14ac:dyDescent="0.2">
      <c r="A57" s="207" t="s">
        <v>46</v>
      </c>
      <c r="B57" s="208"/>
      <c r="C57" s="41">
        <v>0</v>
      </c>
      <c r="D57" s="42">
        <v>0</v>
      </c>
    </row>
    <row r="58" spans="1:4" x14ac:dyDescent="0.2">
      <c r="A58" s="13"/>
      <c r="B58" s="14"/>
      <c r="C58" s="24"/>
      <c r="D58" s="16"/>
    </row>
    <row r="59" spans="1:4" x14ac:dyDescent="0.2">
      <c r="A59" s="204" t="s">
        <v>47</v>
      </c>
      <c r="B59" s="205"/>
      <c r="C59" s="205"/>
      <c r="D59" s="206"/>
    </row>
    <row r="60" spans="1:4" x14ac:dyDescent="0.2">
      <c r="A60" s="17">
        <v>5</v>
      </c>
      <c r="B60" s="43" t="s">
        <v>55</v>
      </c>
      <c r="C60" s="44"/>
      <c r="D60" s="45" t="s">
        <v>1</v>
      </c>
    </row>
    <row r="61" spans="1:4" x14ac:dyDescent="0.2">
      <c r="A61" s="9" t="s">
        <v>48</v>
      </c>
      <c r="B61" s="10"/>
      <c r="C61" s="47"/>
      <c r="D61" s="48">
        <v>0</v>
      </c>
    </row>
    <row r="62" spans="1:4" x14ac:dyDescent="0.2">
      <c r="A62" s="13"/>
      <c r="B62" s="14"/>
      <c r="C62" s="49"/>
      <c r="D62" s="16"/>
    </row>
    <row r="63" spans="1:4" x14ac:dyDescent="0.2">
      <c r="A63" s="204" t="s">
        <v>49</v>
      </c>
      <c r="B63" s="205"/>
      <c r="C63" s="205"/>
      <c r="D63" s="206"/>
    </row>
    <row r="64" spans="1:4" x14ac:dyDescent="0.2">
      <c r="A64" s="17">
        <v>6</v>
      </c>
      <c r="B64" s="2" t="s">
        <v>55</v>
      </c>
      <c r="C64" s="50" t="s">
        <v>0</v>
      </c>
      <c r="D64" s="17" t="s">
        <v>1</v>
      </c>
    </row>
    <row r="65" spans="1:4" x14ac:dyDescent="0.2">
      <c r="A65" s="51" t="s">
        <v>2</v>
      </c>
      <c r="B65" s="52" t="s">
        <v>70</v>
      </c>
      <c r="C65" s="53">
        <f>COMPOSICAO!D44</f>
        <v>0.05</v>
      </c>
      <c r="D65" s="12">
        <f>C65*$D$81</f>
        <v>308.56491414984703</v>
      </c>
    </row>
    <row r="66" spans="1:4" x14ac:dyDescent="0.2">
      <c r="A66" s="51" t="s">
        <v>3</v>
      </c>
      <c r="B66" s="52" t="s">
        <v>71</v>
      </c>
      <c r="C66" s="53">
        <f>COMPOSICAO!D45</f>
        <v>0.1</v>
      </c>
      <c r="D66" s="12">
        <f>C66*($D$81+$D$65)</f>
        <v>647.98631971467876</v>
      </c>
    </row>
    <row r="67" spans="1:4" x14ac:dyDescent="0.2">
      <c r="A67" s="51" t="s">
        <v>4</v>
      </c>
      <c r="B67" s="52" t="s">
        <v>72</v>
      </c>
      <c r="C67" s="53">
        <f>COMPOSICAO!D46</f>
        <v>8.3499999999999991E-2</v>
      </c>
      <c r="D67" s="12">
        <f>((D65+D66+D81)/(1-C67))-(D65+D66+D81)</f>
        <v>649.40036514777148</v>
      </c>
    </row>
    <row r="68" spans="1:4" x14ac:dyDescent="0.2">
      <c r="A68" s="19" t="s">
        <v>23</v>
      </c>
      <c r="B68" s="54" t="s">
        <v>24</v>
      </c>
      <c r="C68" s="37">
        <f>COMPOSICAO!D47</f>
        <v>6.4999999999999997E-3</v>
      </c>
      <c r="D68" s="12">
        <f>C68*$D$83</f>
        <v>50.552124233060034</v>
      </c>
    </row>
    <row r="69" spans="1:4" x14ac:dyDescent="0.2">
      <c r="A69" s="19" t="s">
        <v>25</v>
      </c>
      <c r="B69" s="54" t="s">
        <v>26</v>
      </c>
      <c r="C69" s="37">
        <f>COMPOSICAO!D48</f>
        <v>0.03</v>
      </c>
      <c r="D69" s="12">
        <f t="shared" ref="D69:D71" si="2">C69*$D$83</f>
        <v>233.31749646027708</v>
      </c>
    </row>
    <row r="70" spans="1:4" x14ac:dyDescent="0.2">
      <c r="A70" s="4" t="s">
        <v>27</v>
      </c>
      <c r="B70" s="5" t="s">
        <v>28</v>
      </c>
      <c r="C70" s="37">
        <f>COMPOSICAO!D49</f>
        <v>0.02</v>
      </c>
      <c r="D70" s="12">
        <f t="shared" si="2"/>
        <v>155.54499764018473</v>
      </c>
    </row>
    <row r="71" spans="1:4" x14ac:dyDescent="0.2">
      <c r="A71" s="4" t="s">
        <v>29</v>
      </c>
      <c r="B71" s="131" t="s">
        <v>118</v>
      </c>
      <c r="C71" s="37">
        <f>COMPOSICAO!D50</f>
        <v>2.7E-2</v>
      </c>
      <c r="D71" s="12">
        <f t="shared" si="2"/>
        <v>209.98574681424938</v>
      </c>
    </row>
    <row r="72" spans="1:4" x14ac:dyDescent="0.2">
      <c r="A72" s="198" t="s">
        <v>50</v>
      </c>
      <c r="B72" s="199"/>
      <c r="C72" s="55">
        <f>SUM(C65:C67)</f>
        <v>0.23350000000000001</v>
      </c>
      <c r="D72" s="12">
        <f>SUM(D65:D67)</f>
        <v>1605.9515990122973</v>
      </c>
    </row>
    <row r="73" spans="1:4" x14ac:dyDescent="0.2">
      <c r="A73" s="13"/>
      <c r="B73" s="14"/>
      <c r="C73" s="15"/>
      <c r="D73" s="16"/>
    </row>
    <row r="74" spans="1:4" x14ac:dyDescent="0.2">
      <c r="A74" s="200" t="s">
        <v>51</v>
      </c>
      <c r="B74" s="201"/>
      <c r="C74" s="201"/>
      <c r="D74" s="202"/>
    </row>
    <row r="75" spans="1:4" x14ac:dyDescent="0.2">
      <c r="A75" s="26" t="s">
        <v>52</v>
      </c>
      <c r="B75" s="56"/>
      <c r="C75" s="57"/>
      <c r="D75" s="17" t="s">
        <v>1</v>
      </c>
    </row>
    <row r="76" spans="1:4" x14ac:dyDescent="0.2">
      <c r="A76" s="4">
        <v>1</v>
      </c>
      <c r="B76" s="46" t="s">
        <v>73</v>
      </c>
      <c r="C76" s="58"/>
      <c r="D76" s="8">
        <f>D7</f>
        <v>3368.3202190000002</v>
      </c>
    </row>
    <row r="77" spans="1:4" x14ac:dyDescent="0.2">
      <c r="A77" s="4">
        <v>2</v>
      </c>
      <c r="B77" s="46" t="s">
        <v>74</v>
      </c>
      <c r="C77" s="58"/>
      <c r="D77" s="8">
        <f>D43</f>
        <v>2613.3266653551555</v>
      </c>
    </row>
    <row r="78" spans="1:4" x14ac:dyDescent="0.2">
      <c r="A78" s="4">
        <v>3</v>
      </c>
      <c r="B78" s="46" t="s">
        <v>75</v>
      </c>
      <c r="C78" s="58"/>
      <c r="D78" s="8">
        <f>D53</f>
        <v>189.65139864178443</v>
      </c>
    </row>
    <row r="79" spans="1:4" x14ac:dyDescent="0.2">
      <c r="A79" s="4">
        <v>4</v>
      </c>
      <c r="B79" s="46" t="s">
        <v>76</v>
      </c>
      <c r="C79" s="58"/>
      <c r="D79" s="8">
        <v>0</v>
      </c>
    </row>
    <row r="80" spans="1:4" x14ac:dyDescent="0.2">
      <c r="A80" s="4">
        <v>5</v>
      </c>
      <c r="B80" s="46" t="s">
        <v>77</v>
      </c>
      <c r="C80" s="58"/>
      <c r="D80" s="8">
        <v>0</v>
      </c>
    </row>
    <row r="81" spans="1:4" x14ac:dyDescent="0.2">
      <c r="A81" s="59" t="s">
        <v>53</v>
      </c>
      <c r="B81" s="10"/>
      <c r="C81" s="11"/>
      <c r="D81" s="12">
        <f>SUM(D76:D80)</f>
        <v>6171.2982829969396</v>
      </c>
    </row>
    <row r="82" spans="1:4" x14ac:dyDescent="0.2">
      <c r="A82" s="4">
        <v>6</v>
      </c>
      <c r="B82" s="46" t="s">
        <v>78</v>
      </c>
      <c r="C82" s="58"/>
      <c r="D82" s="8">
        <f>D72</f>
        <v>1605.9515990122973</v>
      </c>
    </row>
    <row r="83" spans="1:4" x14ac:dyDescent="0.2">
      <c r="A83" s="198" t="s">
        <v>54</v>
      </c>
      <c r="B83" s="203"/>
      <c r="C83" s="199"/>
      <c r="D83" s="60">
        <f>SUM(D81:D82)</f>
        <v>7777.2498820092369</v>
      </c>
    </row>
    <row r="84" spans="1:4" x14ac:dyDescent="0.2">
      <c r="C84" s="133" t="s">
        <v>122</v>
      </c>
      <c r="D84" s="134">
        <f>ROUNDUP(D83/D76,2)</f>
        <v>2.3099999999999996</v>
      </c>
    </row>
    <row r="85" spans="1:4" x14ac:dyDescent="0.2"/>
    <row r="86" spans="1:4" hidden="1" x14ac:dyDescent="0.2">
      <c r="D86" s="136"/>
    </row>
  </sheetData>
  <mergeCells count="22">
    <mergeCell ref="A33:A35"/>
    <mergeCell ref="A1:D1"/>
    <mergeCell ref="A3:D3"/>
    <mergeCell ref="A4:D4"/>
    <mergeCell ref="A9:D9"/>
    <mergeCell ref="A10:D10"/>
    <mergeCell ref="A14:B14"/>
    <mergeCell ref="A16:D16"/>
    <mergeCell ref="A26:B26"/>
    <mergeCell ref="A28:D28"/>
    <mergeCell ref="B29:C29"/>
    <mergeCell ref="A30:A32"/>
    <mergeCell ref="A63:D63"/>
    <mergeCell ref="A72:B72"/>
    <mergeCell ref="A74:D74"/>
    <mergeCell ref="A83:C83"/>
    <mergeCell ref="A43:B43"/>
    <mergeCell ref="A45:D45"/>
    <mergeCell ref="A53:B53"/>
    <mergeCell ref="A55:D55"/>
    <mergeCell ref="A57:B57"/>
    <mergeCell ref="A59:D59"/>
  </mergeCells>
  <conditionalFormatting sqref="B69">
    <cfRule type="expression" dxfId="29" priority="1">
      <formula>$D$81=0</formula>
    </cfRule>
  </conditionalFormatting>
  <pageMargins left="0.511811024" right="0.511811024" top="0.78740157499999996" bottom="0.78740157499999996" header="0.31496062000000002" footer="0.3149606200000000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E01EA7-FD69-4F5E-8524-051BA38017C6}">
  <sheetPr codeName="Planilha9"/>
  <dimension ref="A1:D86"/>
  <sheetViews>
    <sheetView zoomScaleNormal="100" workbookViewId="0">
      <selection activeCell="C71" sqref="C71"/>
    </sheetView>
  </sheetViews>
  <sheetFormatPr defaultColWidth="0" defaultRowHeight="12" zeroHeight="1" x14ac:dyDescent="0.2"/>
  <cols>
    <col min="1" max="1" width="5.85546875" style="132" customWidth="1"/>
    <col min="2" max="2" width="83.28515625" style="132" customWidth="1"/>
    <col min="3" max="3" width="12.42578125" style="132" customWidth="1"/>
    <col min="4" max="4" width="15.42578125" style="132" customWidth="1"/>
    <col min="5" max="5" width="9.140625" style="132" hidden="1" customWidth="1"/>
    <col min="6" max="16384" width="9.140625" style="132" hidden="1"/>
  </cols>
  <sheetData>
    <row r="1" spans="1:4" ht="12.75" thickBot="1" x14ac:dyDescent="0.25">
      <c r="A1" s="192" t="str">
        <f>PERFIS!C9</f>
        <v>Gerente de suporte técnico de tecnologia da informação</v>
      </c>
      <c r="B1" s="193"/>
      <c r="C1" s="193"/>
      <c r="D1" s="194"/>
    </row>
    <row r="2" spans="1:4" x14ac:dyDescent="0.2">
      <c r="A2" s="135"/>
      <c r="B2" s="135"/>
      <c r="C2" s="135"/>
      <c r="D2" s="135"/>
    </row>
    <row r="3" spans="1:4" x14ac:dyDescent="0.2">
      <c r="A3" s="217" t="s">
        <v>33</v>
      </c>
      <c r="B3" s="218"/>
      <c r="C3" s="218"/>
      <c r="D3" s="219"/>
    </row>
    <row r="4" spans="1:4" x14ac:dyDescent="0.2">
      <c r="A4" s="204" t="s">
        <v>34</v>
      </c>
      <c r="B4" s="205"/>
      <c r="C4" s="205"/>
      <c r="D4" s="206"/>
    </row>
    <row r="5" spans="1:4" x14ac:dyDescent="0.2">
      <c r="A5" s="1">
        <v>1</v>
      </c>
      <c r="B5" s="2" t="s">
        <v>55</v>
      </c>
      <c r="C5" s="3"/>
      <c r="D5" s="1" t="s">
        <v>1</v>
      </c>
    </row>
    <row r="6" spans="1:4" x14ac:dyDescent="0.2">
      <c r="A6" s="4" t="s">
        <v>2</v>
      </c>
      <c r="B6" s="5" t="s">
        <v>56</v>
      </c>
      <c r="C6" s="6">
        <v>1</v>
      </c>
      <c r="D6" s="7">
        <f>_xlfn.XLOOKUP(A1,PERFIS!C3:C37,PERFIS!D3:D37)</f>
        <v>12116.666666666668</v>
      </c>
    </row>
    <row r="7" spans="1:4" x14ac:dyDescent="0.2">
      <c r="A7" s="9" t="s">
        <v>35</v>
      </c>
      <c r="B7" s="10"/>
      <c r="C7" s="11"/>
      <c r="D7" s="12">
        <f>SUM(D6)</f>
        <v>12116.666666666668</v>
      </c>
    </row>
    <row r="8" spans="1:4" x14ac:dyDescent="0.2">
      <c r="A8" s="13"/>
      <c r="B8" s="14"/>
      <c r="C8" s="15"/>
      <c r="D8" s="16"/>
    </row>
    <row r="9" spans="1:4" x14ac:dyDescent="0.2">
      <c r="A9" s="204" t="s">
        <v>36</v>
      </c>
      <c r="B9" s="205"/>
      <c r="C9" s="205"/>
      <c r="D9" s="206"/>
    </row>
    <row r="10" spans="1:4" x14ac:dyDescent="0.2">
      <c r="A10" s="220" t="s">
        <v>125</v>
      </c>
      <c r="B10" s="221"/>
      <c r="C10" s="221"/>
      <c r="D10" s="222"/>
    </row>
    <row r="11" spans="1:4" x14ac:dyDescent="0.2">
      <c r="A11" s="17" t="s">
        <v>9</v>
      </c>
      <c r="B11" s="2" t="s">
        <v>55</v>
      </c>
      <c r="C11" s="18" t="s">
        <v>0</v>
      </c>
      <c r="D11" s="17" t="s">
        <v>1</v>
      </c>
    </row>
    <row r="12" spans="1:4" x14ac:dyDescent="0.2">
      <c r="A12" s="19" t="s">
        <v>2</v>
      </c>
      <c r="B12" s="20" t="s">
        <v>57</v>
      </c>
      <c r="C12" s="21">
        <f>COMPOSICAO!D3</f>
        <v>8.3333333333333329E-2</v>
      </c>
      <c r="D12" s="22">
        <f>C12*$D$7</f>
        <v>1009.7222222222223</v>
      </c>
    </row>
    <row r="13" spans="1:4" x14ac:dyDescent="0.2">
      <c r="A13" s="19" t="s">
        <v>3</v>
      </c>
      <c r="B13" s="20" t="s">
        <v>120</v>
      </c>
      <c r="C13" s="21">
        <f>COMPOSICAO!D4</f>
        <v>7.7777777777777779E-2</v>
      </c>
      <c r="D13" s="22">
        <f>C13*$D$7</f>
        <v>942.4074074074075</v>
      </c>
    </row>
    <row r="14" spans="1:4" x14ac:dyDescent="0.2">
      <c r="A14" s="198" t="s">
        <v>126</v>
      </c>
      <c r="B14" s="199"/>
      <c r="C14" s="23">
        <f>SUM(C12:C13)</f>
        <v>0.16111111111111109</v>
      </c>
      <c r="D14" s="12">
        <f>SUM(D12:D13)</f>
        <v>1952.1296296296298</v>
      </c>
    </row>
    <row r="15" spans="1:4" x14ac:dyDescent="0.2">
      <c r="A15" s="13"/>
      <c r="B15" s="14"/>
      <c r="C15" s="24"/>
      <c r="D15" s="16"/>
    </row>
    <row r="16" spans="1:4" x14ac:dyDescent="0.2">
      <c r="A16" s="211" t="s">
        <v>38</v>
      </c>
      <c r="B16" s="212"/>
      <c r="C16" s="212"/>
      <c r="D16" s="213"/>
    </row>
    <row r="17" spans="1:4" x14ac:dyDescent="0.2">
      <c r="A17" s="17" t="s">
        <v>10</v>
      </c>
      <c r="B17" s="2" t="s">
        <v>55</v>
      </c>
      <c r="C17" s="25" t="s">
        <v>0</v>
      </c>
      <c r="D17" s="17" t="s">
        <v>1</v>
      </c>
    </row>
    <row r="18" spans="1:4" x14ac:dyDescent="0.2">
      <c r="A18" s="19" t="s">
        <v>2</v>
      </c>
      <c r="B18" s="61" t="s">
        <v>58</v>
      </c>
      <c r="C18" s="21">
        <f>COMPOSICAO!D9</f>
        <v>0.1</v>
      </c>
      <c r="D18" s="22">
        <f>C18*($D$7+$D$13)</f>
        <v>1305.9074074074076</v>
      </c>
    </row>
    <row r="19" spans="1:4" x14ac:dyDescent="0.2">
      <c r="A19" s="19" t="s">
        <v>3</v>
      </c>
      <c r="B19" s="62" t="s">
        <v>11</v>
      </c>
      <c r="C19" s="21">
        <f>COMPOSICAO!D10</f>
        <v>2.5000000000000001E-2</v>
      </c>
      <c r="D19" s="22">
        <f t="shared" ref="D19:D24" si="0">C19*($D$7+$D$14)</f>
        <v>351.71990740740745</v>
      </c>
    </row>
    <row r="20" spans="1:4" x14ac:dyDescent="0.2">
      <c r="A20" s="19" t="s">
        <v>4</v>
      </c>
      <c r="B20" s="62" t="s">
        <v>12</v>
      </c>
      <c r="C20" s="21">
        <f>COMPOSICAO!D11</f>
        <v>0.03</v>
      </c>
      <c r="D20" s="22">
        <f t="shared" si="0"/>
        <v>422.06388888888893</v>
      </c>
    </row>
    <row r="21" spans="1:4" x14ac:dyDescent="0.2">
      <c r="A21" s="19" t="s">
        <v>5</v>
      </c>
      <c r="B21" s="62" t="s">
        <v>13</v>
      </c>
      <c r="C21" s="21">
        <f>COMPOSICAO!D12</f>
        <v>1.4999999999999999E-2</v>
      </c>
      <c r="D21" s="22">
        <f t="shared" si="0"/>
        <v>211.03194444444446</v>
      </c>
    </row>
    <row r="22" spans="1:4" x14ac:dyDescent="0.2">
      <c r="A22" s="19" t="s">
        <v>6</v>
      </c>
      <c r="B22" s="62" t="s">
        <v>14</v>
      </c>
      <c r="C22" s="21">
        <f>COMPOSICAO!D13</f>
        <v>0.01</v>
      </c>
      <c r="D22" s="22">
        <f t="shared" si="0"/>
        <v>140.68796296296298</v>
      </c>
    </row>
    <row r="23" spans="1:4" x14ac:dyDescent="0.2">
      <c r="A23" s="19" t="s">
        <v>7</v>
      </c>
      <c r="B23" s="20" t="s">
        <v>15</v>
      </c>
      <c r="C23" s="21">
        <f>COMPOSICAO!D14</f>
        <v>6.0000000000000001E-3</v>
      </c>
      <c r="D23" s="22">
        <f t="shared" si="0"/>
        <v>84.412777777777791</v>
      </c>
    </row>
    <row r="24" spans="1:4" x14ac:dyDescent="0.2">
      <c r="A24" s="19" t="s">
        <v>8</v>
      </c>
      <c r="B24" s="62" t="s">
        <v>16</v>
      </c>
      <c r="C24" s="21">
        <f>COMPOSICAO!D15</f>
        <v>2E-3</v>
      </c>
      <c r="D24" s="22">
        <f t="shared" si="0"/>
        <v>28.137592592592597</v>
      </c>
    </row>
    <row r="25" spans="1:4" x14ac:dyDescent="0.2">
      <c r="A25" s="19" t="s">
        <v>17</v>
      </c>
      <c r="B25" s="61" t="s">
        <v>18</v>
      </c>
      <c r="C25" s="21">
        <f>COMPOSICAO!D16</f>
        <v>0.08</v>
      </c>
      <c r="D25" s="22">
        <f>C25*($D$7+$D$14)</f>
        <v>1125.5037037037039</v>
      </c>
    </row>
    <row r="26" spans="1:4" x14ac:dyDescent="0.2">
      <c r="A26" s="209" t="s">
        <v>39</v>
      </c>
      <c r="B26" s="210"/>
      <c r="C26" s="27">
        <f>SUM(C18:C25)</f>
        <v>0.26800000000000002</v>
      </c>
      <c r="D26" s="28">
        <f>SUM(D18:D25)</f>
        <v>3669.4651851851859</v>
      </c>
    </row>
    <row r="27" spans="1:4" x14ac:dyDescent="0.2">
      <c r="A27" s="13"/>
      <c r="B27" s="14"/>
      <c r="C27" s="29"/>
      <c r="D27" s="16"/>
    </row>
    <row r="28" spans="1:4" x14ac:dyDescent="0.2">
      <c r="A28" s="211" t="s">
        <v>40</v>
      </c>
      <c r="B28" s="212"/>
      <c r="C28" s="212"/>
      <c r="D28" s="213"/>
    </row>
    <row r="29" spans="1:4" x14ac:dyDescent="0.2">
      <c r="A29" s="17" t="s">
        <v>19</v>
      </c>
      <c r="B29" s="211" t="s">
        <v>55</v>
      </c>
      <c r="C29" s="213"/>
      <c r="D29" s="17" t="s">
        <v>1</v>
      </c>
    </row>
    <row r="30" spans="1:4" x14ac:dyDescent="0.2">
      <c r="A30" s="195" t="s">
        <v>2</v>
      </c>
      <c r="B30" s="30" t="s">
        <v>59</v>
      </c>
      <c r="C30" s="31"/>
      <c r="D30" s="7">
        <f>COMPOSICAO!D20*2*22</f>
        <v>242</v>
      </c>
    </row>
    <row r="31" spans="1:4" x14ac:dyDescent="0.2">
      <c r="A31" s="196"/>
      <c r="B31" s="30" t="s">
        <v>20</v>
      </c>
      <c r="C31" s="31"/>
      <c r="D31" s="7">
        <f>D6*COMPOSICAO!D21</f>
        <v>727</v>
      </c>
    </row>
    <row r="32" spans="1:4" x14ac:dyDescent="0.2">
      <c r="A32" s="197"/>
      <c r="B32" s="106" t="s">
        <v>21</v>
      </c>
      <c r="C32" s="107"/>
      <c r="D32" s="39">
        <f>IF(D30-D31&gt;0,D30-D31,0)</f>
        <v>0</v>
      </c>
    </row>
    <row r="33" spans="1:4" x14ac:dyDescent="0.2">
      <c r="A33" s="195" t="s">
        <v>3</v>
      </c>
      <c r="B33" s="30" t="s">
        <v>60</v>
      </c>
      <c r="D33" s="7">
        <f>COMPOSICAO!D23*22</f>
        <v>858</v>
      </c>
    </row>
    <row r="34" spans="1:4" x14ac:dyDescent="0.2">
      <c r="A34" s="196"/>
      <c r="B34" s="30" t="s">
        <v>116</v>
      </c>
      <c r="C34" s="129" cm="1">
        <f t="array" ref="C34">_xlfn.IFS(D6&lt;2407,COMPOSICAO!D25,D6&lt;4073.39,COMPOSICAO!D26,D6&lt;5924.92,COMPOSICAO!D27,D6&lt;7406.17,COMPOSICAO!D28,D6&lt;9072.58,COMPOSICAO!D29,D6&gt;9072.59,COMPOSICAO!D30)</f>
        <v>0.15</v>
      </c>
      <c r="D34" s="7">
        <f>D33*C34</f>
        <v>128.69999999999999</v>
      </c>
    </row>
    <row r="35" spans="1:4" x14ac:dyDescent="0.2">
      <c r="A35" s="197"/>
      <c r="B35" s="106" t="s">
        <v>117</v>
      </c>
      <c r="C35" s="108"/>
      <c r="D35" s="39">
        <f>D33-D34</f>
        <v>729.3</v>
      </c>
    </row>
    <row r="36" spans="1:4" x14ac:dyDescent="0.2">
      <c r="A36" s="4" t="s">
        <v>4</v>
      </c>
      <c r="B36" s="30" t="s">
        <v>102</v>
      </c>
      <c r="C36" s="31"/>
      <c r="D36" s="165">
        <f>COMPOSICAO!D31</f>
        <v>184.85</v>
      </c>
    </row>
    <row r="37" spans="1:4" x14ac:dyDescent="0.2">
      <c r="A37" s="9" t="s">
        <v>41</v>
      </c>
      <c r="B37" s="10"/>
      <c r="C37" s="11"/>
      <c r="D37" s="12">
        <f>SUM(D32,D35,D36)</f>
        <v>914.15</v>
      </c>
    </row>
    <row r="38" spans="1:4" x14ac:dyDescent="0.2">
      <c r="A38" s="13"/>
      <c r="B38" s="14"/>
      <c r="C38" s="15"/>
      <c r="D38" s="16"/>
    </row>
    <row r="39" spans="1:4" x14ac:dyDescent="0.2">
      <c r="A39" s="17">
        <v>2</v>
      </c>
      <c r="B39" s="32" t="s">
        <v>61</v>
      </c>
      <c r="C39" s="33"/>
      <c r="D39" s="17" t="s">
        <v>1</v>
      </c>
    </row>
    <row r="40" spans="1:4" x14ac:dyDescent="0.2">
      <c r="A40" s="4" t="s">
        <v>9</v>
      </c>
      <c r="B40" s="30" t="s">
        <v>62</v>
      </c>
      <c r="C40" s="34"/>
      <c r="D40" s="8">
        <f>D14</f>
        <v>1952.1296296296298</v>
      </c>
    </row>
    <row r="41" spans="1:4" x14ac:dyDescent="0.2">
      <c r="A41" s="4" t="s">
        <v>10</v>
      </c>
      <c r="B41" s="30" t="s">
        <v>63</v>
      </c>
      <c r="C41" s="34"/>
      <c r="D41" s="8">
        <f>D26</f>
        <v>3669.4651851851859</v>
      </c>
    </row>
    <row r="42" spans="1:4" x14ac:dyDescent="0.2">
      <c r="A42" s="4" t="s">
        <v>19</v>
      </c>
      <c r="B42" s="30" t="s">
        <v>64</v>
      </c>
      <c r="C42" s="34"/>
      <c r="D42" s="8">
        <f>D37</f>
        <v>914.15</v>
      </c>
    </row>
    <row r="43" spans="1:4" x14ac:dyDescent="0.2">
      <c r="A43" s="198" t="s">
        <v>42</v>
      </c>
      <c r="B43" s="203"/>
      <c r="C43" s="35"/>
      <c r="D43" s="12">
        <f>SUM(D40:D42)</f>
        <v>6535.7448148148151</v>
      </c>
    </row>
    <row r="44" spans="1:4" x14ac:dyDescent="0.2">
      <c r="A44" s="13"/>
      <c r="B44" s="14"/>
      <c r="C44" s="15"/>
      <c r="D44" s="16"/>
    </row>
    <row r="45" spans="1:4" x14ac:dyDescent="0.2">
      <c r="A45" s="204" t="s">
        <v>43</v>
      </c>
      <c r="B45" s="205"/>
      <c r="C45" s="205"/>
      <c r="D45" s="206"/>
    </row>
    <row r="46" spans="1:4" x14ac:dyDescent="0.2">
      <c r="A46" s="17">
        <v>3</v>
      </c>
      <c r="B46" s="2" t="s">
        <v>55</v>
      </c>
      <c r="C46" s="36" t="s">
        <v>0</v>
      </c>
      <c r="D46" s="17" t="s">
        <v>1</v>
      </c>
    </row>
    <row r="47" spans="1:4" x14ac:dyDescent="0.2">
      <c r="A47" s="4" t="s">
        <v>2</v>
      </c>
      <c r="B47" s="30" t="s">
        <v>22</v>
      </c>
      <c r="C47" s="37">
        <f>COMPOSICAO!D34</f>
        <v>4.1666666666666666E-3</v>
      </c>
      <c r="D47" s="22">
        <f>C47*$D$7</f>
        <v>50.486111111111114</v>
      </c>
    </row>
    <row r="48" spans="1:4" x14ac:dyDescent="0.2">
      <c r="A48" s="4" t="s">
        <v>3</v>
      </c>
      <c r="B48" s="30" t="s">
        <v>65</v>
      </c>
      <c r="C48" s="37">
        <f>COMPOSICAO!D35</f>
        <v>3.3333333333333332E-4</v>
      </c>
      <c r="D48" s="22">
        <f>C48*$D$7</f>
        <v>4.0388888888888888</v>
      </c>
    </row>
    <row r="49" spans="1:4" x14ac:dyDescent="0.2">
      <c r="A49" s="19" t="s">
        <v>4</v>
      </c>
      <c r="B49" s="20" t="s">
        <v>66</v>
      </c>
      <c r="C49" s="37">
        <f>COMPOSICAO!D36</f>
        <v>3.4399999999999993E-2</v>
      </c>
      <c r="D49" s="22">
        <f t="shared" ref="D49:D52" si="1">C49*$D$7</f>
        <v>416.81333333333328</v>
      </c>
    </row>
    <row r="50" spans="1:4" x14ac:dyDescent="0.2">
      <c r="A50" s="4" t="s">
        <v>5</v>
      </c>
      <c r="B50" s="30" t="s">
        <v>67</v>
      </c>
      <c r="C50" s="37">
        <f>COMPOSICAO!D37</f>
        <v>1.2444444444444444E-2</v>
      </c>
      <c r="D50" s="22">
        <f t="shared" si="1"/>
        <v>150.78518518518518</v>
      </c>
    </row>
    <row r="51" spans="1:4" x14ac:dyDescent="0.2">
      <c r="A51" s="4" t="s">
        <v>6</v>
      </c>
      <c r="B51" s="30" t="s">
        <v>68</v>
      </c>
      <c r="C51" s="37">
        <f>COMPOSICAO!D38</f>
        <v>4.5631999999999999E-3</v>
      </c>
      <c r="D51" s="22">
        <f t="shared" si="1"/>
        <v>55.290773333333341</v>
      </c>
    </row>
    <row r="52" spans="1:4" x14ac:dyDescent="0.2">
      <c r="A52" s="4" t="s">
        <v>7</v>
      </c>
      <c r="B52" s="30" t="s">
        <v>69</v>
      </c>
      <c r="C52" s="37">
        <f>COMPOSICAO!D39</f>
        <v>3.9680000000000005E-4</v>
      </c>
      <c r="D52" s="22">
        <f t="shared" si="1"/>
        <v>4.8078933333333342</v>
      </c>
    </row>
    <row r="53" spans="1:4" x14ac:dyDescent="0.2">
      <c r="A53" s="207" t="s">
        <v>44</v>
      </c>
      <c r="B53" s="208"/>
      <c r="C53" s="38">
        <f>SUM(C47:C52)</f>
        <v>5.6304444444444435E-2</v>
      </c>
      <c r="D53" s="39">
        <f>SUM(D47:D52)</f>
        <v>682.22218518518525</v>
      </c>
    </row>
    <row r="54" spans="1:4" x14ac:dyDescent="0.2">
      <c r="A54" s="13"/>
      <c r="B54" s="14"/>
      <c r="C54" s="40"/>
      <c r="D54" s="16"/>
    </row>
    <row r="55" spans="1:4" x14ac:dyDescent="0.2">
      <c r="A55" s="204" t="s">
        <v>45</v>
      </c>
      <c r="B55" s="205"/>
      <c r="C55" s="205"/>
      <c r="D55" s="206"/>
    </row>
    <row r="56" spans="1:4" x14ac:dyDescent="0.2">
      <c r="A56" s="17">
        <v>4</v>
      </c>
      <c r="B56" s="2" t="s">
        <v>55</v>
      </c>
      <c r="C56" s="36" t="s">
        <v>0</v>
      </c>
      <c r="D56" s="17" t="s">
        <v>1</v>
      </c>
    </row>
    <row r="57" spans="1:4" x14ac:dyDescent="0.2">
      <c r="A57" s="207" t="s">
        <v>46</v>
      </c>
      <c r="B57" s="208"/>
      <c r="C57" s="41">
        <v>0</v>
      </c>
      <c r="D57" s="42">
        <v>0</v>
      </c>
    </row>
    <row r="58" spans="1:4" x14ac:dyDescent="0.2">
      <c r="A58" s="13"/>
      <c r="B58" s="14"/>
      <c r="C58" s="24"/>
      <c r="D58" s="16"/>
    </row>
    <row r="59" spans="1:4" x14ac:dyDescent="0.2">
      <c r="A59" s="204" t="s">
        <v>47</v>
      </c>
      <c r="B59" s="205"/>
      <c r="C59" s="205"/>
      <c r="D59" s="206"/>
    </row>
    <row r="60" spans="1:4" x14ac:dyDescent="0.2">
      <c r="A60" s="17">
        <v>5</v>
      </c>
      <c r="B60" s="43" t="s">
        <v>55</v>
      </c>
      <c r="C60" s="44"/>
      <c r="D60" s="45" t="s">
        <v>1</v>
      </c>
    </row>
    <row r="61" spans="1:4" x14ac:dyDescent="0.2">
      <c r="A61" s="9" t="s">
        <v>48</v>
      </c>
      <c r="B61" s="10"/>
      <c r="C61" s="47"/>
      <c r="D61" s="48">
        <v>0</v>
      </c>
    </row>
    <row r="62" spans="1:4" x14ac:dyDescent="0.2">
      <c r="A62" s="13"/>
      <c r="B62" s="14"/>
      <c r="C62" s="49"/>
      <c r="D62" s="16"/>
    </row>
    <row r="63" spans="1:4" x14ac:dyDescent="0.2">
      <c r="A63" s="204" t="s">
        <v>49</v>
      </c>
      <c r="B63" s="205"/>
      <c r="C63" s="205"/>
      <c r="D63" s="206"/>
    </row>
    <row r="64" spans="1:4" x14ac:dyDescent="0.2">
      <c r="A64" s="17">
        <v>6</v>
      </c>
      <c r="B64" s="2" t="s">
        <v>55</v>
      </c>
      <c r="C64" s="50" t="s">
        <v>0</v>
      </c>
      <c r="D64" s="17" t="s">
        <v>1</v>
      </c>
    </row>
    <row r="65" spans="1:4" x14ac:dyDescent="0.2">
      <c r="A65" s="51" t="s">
        <v>2</v>
      </c>
      <c r="B65" s="52" t="s">
        <v>70</v>
      </c>
      <c r="C65" s="53">
        <f>COMPOSICAO!D44</f>
        <v>0.05</v>
      </c>
      <c r="D65" s="12">
        <f>C65*$D$81</f>
        <v>966.73168333333342</v>
      </c>
    </row>
    <row r="66" spans="1:4" x14ac:dyDescent="0.2">
      <c r="A66" s="51" t="s">
        <v>3</v>
      </c>
      <c r="B66" s="52" t="s">
        <v>71</v>
      </c>
      <c r="C66" s="53">
        <f>COMPOSICAO!D45</f>
        <v>0.1</v>
      </c>
      <c r="D66" s="12">
        <f>C66*($D$81+$D$65)</f>
        <v>2030.1365350000001</v>
      </c>
    </row>
    <row r="67" spans="1:4" x14ac:dyDescent="0.2">
      <c r="A67" s="51" t="s">
        <v>4</v>
      </c>
      <c r="B67" s="52" t="s">
        <v>72</v>
      </c>
      <c r="C67" s="53">
        <f>COMPOSICAO!D46</f>
        <v>8.3499999999999991E-2</v>
      </c>
      <c r="D67" s="12">
        <f>((D65+D66+D81)/(1-C67))-(D65+D66+D81)</f>
        <v>2034.5667292935068</v>
      </c>
    </row>
    <row r="68" spans="1:4" x14ac:dyDescent="0.2">
      <c r="A68" s="19" t="s">
        <v>23</v>
      </c>
      <c r="B68" s="54" t="s">
        <v>24</v>
      </c>
      <c r="C68" s="37">
        <f>COMPOSICAO!D47</f>
        <v>6.4999999999999997E-3</v>
      </c>
      <c r="D68" s="12">
        <f>C68*$D$83</f>
        <v>158.37944599290779</v>
      </c>
    </row>
    <row r="69" spans="1:4" x14ac:dyDescent="0.2">
      <c r="A69" s="19" t="s">
        <v>25</v>
      </c>
      <c r="B69" s="54" t="s">
        <v>26</v>
      </c>
      <c r="C69" s="37">
        <f>COMPOSICAO!D48</f>
        <v>0.03</v>
      </c>
      <c r="D69" s="12">
        <f t="shared" ref="D69:D71" si="2">C69*$D$83</f>
        <v>730.9820584288052</v>
      </c>
    </row>
    <row r="70" spans="1:4" x14ac:dyDescent="0.2">
      <c r="A70" s="4" t="s">
        <v>27</v>
      </c>
      <c r="B70" s="5" t="s">
        <v>28</v>
      </c>
      <c r="C70" s="37">
        <f>COMPOSICAO!D49</f>
        <v>0.02</v>
      </c>
      <c r="D70" s="12">
        <f t="shared" si="2"/>
        <v>487.32137228587015</v>
      </c>
    </row>
    <row r="71" spans="1:4" x14ac:dyDescent="0.2">
      <c r="A71" s="4" t="s">
        <v>29</v>
      </c>
      <c r="B71" s="131" t="s">
        <v>118</v>
      </c>
      <c r="C71" s="37">
        <f>COMPOSICAO!D50</f>
        <v>2.7E-2</v>
      </c>
      <c r="D71" s="12">
        <f t="shared" si="2"/>
        <v>657.88385258592473</v>
      </c>
    </row>
    <row r="72" spans="1:4" x14ac:dyDescent="0.2">
      <c r="A72" s="198" t="s">
        <v>50</v>
      </c>
      <c r="B72" s="199"/>
      <c r="C72" s="55">
        <f>SUM(C65:C67)</f>
        <v>0.23350000000000001</v>
      </c>
      <c r="D72" s="12">
        <f>SUM(D65:D67)</f>
        <v>5031.4349476268399</v>
      </c>
    </row>
    <row r="73" spans="1:4" x14ac:dyDescent="0.2">
      <c r="A73" s="13"/>
      <c r="B73" s="14"/>
      <c r="C73" s="15"/>
      <c r="D73" s="16"/>
    </row>
    <row r="74" spans="1:4" x14ac:dyDescent="0.2">
      <c r="A74" s="200" t="s">
        <v>51</v>
      </c>
      <c r="B74" s="201"/>
      <c r="C74" s="201"/>
      <c r="D74" s="202"/>
    </row>
    <row r="75" spans="1:4" x14ac:dyDescent="0.2">
      <c r="A75" s="26" t="s">
        <v>52</v>
      </c>
      <c r="B75" s="56"/>
      <c r="C75" s="57"/>
      <c r="D75" s="17" t="s">
        <v>1</v>
      </c>
    </row>
    <row r="76" spans="1:4" x14ac:dyDescent="0.2">
      <c r="A76" s="4">
        <v>1</v>
      </c>
      <c r="B76" s="46" t="s">
        <v>73</v>
      </c>
      <c r="C76" s="58"/>
      <c r="D76" s="8">
        <f>D7</f>
        <v>12116.666666666668</v>
      </c>
    </row>
    <row r="77" spans="1:4" x14ac:dyDescent="0.2">
      <c r="A77" s="4">
        <v>2</v>
      </c>
      <c r="B77" s="46" t="s">
        <v>74</v>
      </c>
      <c r="C77" s="58"/>
      <c r="D77" s="8">
        <f>D43</f>
        <v>6535.7448148148151</v>
      </c>
    </row>
    <row r="78" spans="1:4" x14ac:dyDescent="0.2">
      <c r="A78" s="4">
        <v>3</v>
      </c>
      <c r="B78" s="46" t="s">
        <v>75</v>
      </c>
      <c r="C78" s="58"/>
      <c r="D78" s="8">
        <f>D53</f>
        <v>682.22218518518525</v>
      </c>
    </row>
    <row r="79" spans="1:4" x14ac:dyDescent="0.2">
      <c r="A79" s="4">
        <v>4</v>
      </c>
      <c r="B79" s="46" t="s">
        <v>76</v>
      </c>
      <c r="C79" s="58"/>
      <c r="D79" s="8">
        <v>0</v>
      </c>
    </row>
    <row r="80" spans="1:4" x14ac:dyDescent="0.2">
      <c r="A80" s="4">
        <v>5</v>
      </c>
      <c r="B80" s="46" t="s">
        <v>77</v>
      </c>
      <c r="C80" s="58"/>
      <c r="D80" s="8">
        <v>0</v>
      </c>
    </row>
    <row r="81" spans="1:4" x14ac:dyDescent="0.2">
      <c r="A81" s="59" t="s">
        <v>53</v>
      </c>
      <c r="B81" s="10"/>
      <c r="C81" s="11"/>
      <c r="D81" s="12">
        <f>SUM(D76:D80)</f>
        <v>19334.633666666668</v>
      </c>
    </row>
    <row r="82" spans="1:4" x14ac:dyDescent="0.2">
      <c r="A82" s="4">
        <v>6</v>
      </c>
      <c r="B82" s="46" t="s">
        <v>78</v>
      </c>
      <c r="C82" s="58"/>
      <c r="D82" s="8">
        <f>D72</f>
        <v>5031.4349476268399</v>
      </c>
    </row>
    <row r="83" spans="1:4" x14ac:dyDescent="0.2">
      <c r="A83" s="198" t="s">
        <v>54</v>
      </c>
      <c r="B83" s="203"/>
      <c r="C83" s="199"/>
      <c r="D83" s="60">
        <f>SUM(D81:D82)</f>
        <v>24366.068614293508</v>
      </c>
    </row>
    <row r="84" spans="1:4" x14ac:dyDescent="0.2">
      <c r="C84" s="133" t="s">
        <v>122</v>
      </c>
      <c r="D84" s="134">
        <f>ROUNDUP(D83/D76,2)</f>
        <v>2.0199999999999996</v>
      </c>
    </row>
    <row r="85" spans="1:4" x14ac:dyDescent="0.2"/>
    <row r="86" spans="1:4" hidden="1" x14ac:dyDescent="0.2">
      <c r="D86" s="136"/>
    </row>
  </sheetData>
  <mergeCells count="22">
    <mergeCell ref="A33:A35"/>
    <mergeCell ref="A1:D1"/>
    <mergeCell ref="A3:D3"/>
    <mergeCell ref="A4:D4"/>
    <mergeCell ref="A9:D9"/>
    <mergeCell ref="A10:D10"/>
    <mergeCell ref="A14:B14"/>
    <mergeCell ref="A16:D16"/>
    <mergeCell ref="A26:B26"/>
    <mergeCell ref="A28:D28"/>
    <mergeCell ref="B29:C29"/>
    <mergeCell ref="A30:A32"/>
    <mergeCell ref="A63:D63"/>
    <mergeCell ref="A72:B72"/>
    <mergeCell ref="A74:D74"/>
    <mergeCell ref="A83:C83"/>
    <mergeCell ref="A43:B43"/>
    <mergeCell ref="A45:D45"/>
    <mergeCell ref="A53:B53"/>
    <mergeCell ref="A55:D55"/>
    <mergeCell ref="A57:B57"/>
    <mergeCell ref="A59:D59"/>
  </mergeCells>
  <conditionalFormatting sqref="B69">
    <cfRule type="expression" dxfId="28" priority="1">
      <formula>$D$81=0</formula>
    </cfRule>
  </conditionalFormatting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20737D3EFB7BD45881C1634AFC4214F" ma:contentTypeVersion="7" ma:contentTypeDescription="Crie um novo documento." ma:contentTypeScope="" ma:versionID="992bbbd7c45ce933683edd86af3084d9">
  <xsd:schema xmlns:xsd="http://www.w3.org/2001/XMLSchema" xmlns:xs="http://www.w3.org/2001/XMLSchema" xmlns:p="http://schemas.microsoft.com/office/2006/metadata/properties" xmlns:ns2="6b69e0ef-d27d-470e-880f-3d6c413f2b1e" xmlns:ns3="8189a329-b568-4eef-85cb-0b87258ac610" xmlns:ns4="a9e16f81-f2e9-43e7-bd18-7b68bc204168" xmlns:ns5="29164b4e-e3fa-4663-9640-3e2346f39714" targetNamespace="http://schemas.microsoft.com/office/2006/metadata/properties" ma:root="true" ma:fieldsID="ae45350009756ab0d4309f7208f5b6cd" ns2:_="" ns3:_="" ns4:_="" ns5:_="">
    <xsd:import namespace="6b69e0ef-d27d-470e-880f-3d6c413f2b1e"/>
    <xsd:import namespace="8189a329-b568-4eef-85cb-0b87258ac610"/>
    <xsd:import namespace="a9e16f81-f2e9-43e7-bd18-7b68bc204168"/>
    <xsd:import namespace="29164b4e-e3fa-4663-9640-3e2346f3971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  <xsd:element ref="ns4:lcf76f155ced4ddcb4097134ff3c332f" minOccurs="0"/>
                <xsd:element ref="ns5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69e0ef-d27d-470e-880f-3d6c413f2b1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9a329-b568-4eef-85cb-0b87258ac61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e16f81-f2e9-43e7-bd18-7b68bc204168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b39d7e3e-2180-4bf4-896a-658d90d149d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164b4e-e3fa-4663-9640-3e2346f39714" elementFormDefault="qualified">
    <xsd:import namespace="http://schemas.microsoft.com/office/2006/documentManagement/types"/>
    <xsd:import namespace="http://schemas.microsoft.com/office/infopath/2007/PartnerControls"/>
    <xsd:element name="TaxCatchAll" ma:index="25" nillable="true" ma:displayName="Taxonomy Catch All Column" ma:hidden="true" ma:list="{0e7379e3-3eb9-4a7f-9459-67e99c915bfa}" ma:internalName="TaxCatchAll" ma:showField="CatchAllData" ma:web="29164b4e-e3fa-4663-9640-3e2346f3971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9e16f81-f2e9-43e7-bd18-7b68bc204168">
      <Terms xmlns="http://schemas.microsoft.com/office/infopath/2007/PartnerControls"/>
    </lcf76f155ced4ddcb4097134ff3c332f>
    <TaxCatchAll xmlns="29164b4e-e3fa-4663-9640-3e2346f39714" xsi:nil="true"/>
  </documentManagement>
</p:properties>
</file>

<file path=customXml/itemProps1.xml><?xml version="1.0" encoding="utf-8"?>
<ds:datastoreItem xmlns:ds="http://schemas.openxmlformats.org/officeDocument/2006/customXml" ds:itemID="{99350914-A650-4732-B6F2-281768459CE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b69e0ef-d27d-470e-880f-3d6c413f2b1e"/>
    <ds:schemaRef ds:uri="8189a329-b568-4eef-85cb-0b87258ac610"/>
    <ds:schemaRef ds:uri="a9e16f81-f2e9-43e7-bd18-7b68bc204168"/>
    <ds:schemaRef ds:uri="29164b4e-e3fa-4663-9640-3e2346f3971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A861C27-AEFF-448A-9D4F-BB6BFB85E9D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1C39F86-0209-4A7E-8477-709B268096ED}">
  <ds:schemaRefs>
    <ds:schemaRef ds:uri="http://schemas.microsoft.com/office/2006/metadata/properties"/>
    <ds:schemaRef ds:uri="http://schemas.microsoft.com/office/infopath/2007/PartnerControls"/>
    <ds:schemaRef ds:uri="8189a329-b568-4eef-85cb-0b87258ac610"/>
    <ds:schemaRef ds:uri="6b69e0ef-d27d-470e-880f-3d6c413f2b1e"/>
    <ds:schemaRef ds:uri="a9e16f81-f2e9-43e7-bd18-7b68bc204168"/>
    <ds:schemaRef ds:uri="29164b4e-e3fa-4663-9640-3e2346f3971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37</vt:i4>
      </vt:variant>
    </vt:vector>
  </HeadingPairs>
  <TitlesOfParts>
    <vt:vector size="37" baseType="lpstr">
      <vt:lpstr>PERFIS</vt:lpstr>
      <vt:lpstr>COMPOSICAO</vt:lpstr>
      <vt:lpstr>TECSUP-01</vt:lpstr>
      <vt:lpstr>TECSUP-02</vt:lpstr>
      <vt:lpstr>TECSUP-03</vt:lpstr>
      <vt:lpstr>TECMAN-01</vt:lpstr>
      <vt:lpstr>TECMAN-02</vt:lpstr>
      <vt:lpstr>TECMAN-03</vt:lpstr>
      <vt:lpstr>GERSUP</vt:lpstr>
      <vt:lpstr>ASUPCOMP-01</vt:lpstr>
      <vt:lpstr>ASUPCOMP-02</vt:lpstr>
      <vt:lpstr>ASUPCOMP-03</vt:lpstr>
      <vt:lpstr>GERINF</vt:lpstr>
      <vt:lpstr>ABD-01</vt:lpstr>
      <vt:lpstr>ABD-02</vt:lpstr>
      <vt:lpstr>ABD-03</vt:lpstr>
      <vt:lpstr>ASO-01</vt:lpstr>
      <vt:lpstr>ASO-02</vt:lpstr>
      <vt:lpstr>ASO-03</vt:lpstr>
      <vt:lpstr>ARED-01</vt:lpstr>
      <vt:lpstr>ARED-02</vt:lpstr>
      <vt:lpstr>ARED-03</vt:lpstr>
      <vt:lpstr>TECRED-01</vt:lpstr>
      <vt:lpstr>TECRED-02</vt:lpstr>
      <vt:lpstr>TECRED-03</vt:lpstr>
      <vt:lpstr>DESTEC-01</vt:lpstr>
      <vt:lpstr>DESTEC-02</vt:lpstr>
      <vt:lpstr>DESTEC-03</vt:lpstr>
      <vt:lpstr>ASISA-01</vt:lpstr>
      <vt:lpstr>ASISA-02</vt:lpstr>
      <vt:lpstr>ASISA-03</vt:lpstr>
      <vt:lpstr>ASEG-01</vt:lpstr>
      <vt:lpstr>ASEG-02</vt:lpstr>
      <vt:lpstr>ASEG-03</vt:lpstr>
      <vt:lpstr>GERSEG</vt:lpstr>
      <vt:lpstr>CLOUD-01</vt:lpstr>
      <vt:lpstr>CLOUD-02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Alessandro Lima Pereira</dc:creator>
  <cp:keywords/>
  <dc:description/>
  <cp:lastModifiedBy>Leonardo Tiago Barcelos Pires</cp:lastModifiedBy>
  <cp:revision/>
  <dcterms:created xsi:type="dcterms:W3CDTF">2025-07-10T12:43:59Z</dcterms:created>
  <dcterms:modified xsi:type="dcterms:W3CDTF">2026-04-08T19:30:44Z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0x010100E20737D3EFB7BD45881C1634AFC4214F</vt:lpwstr>
  </property>
  <property fmtid="{D5CDD505-2E9C-101B-9397-08002B2CF9AE}" pid="3" name="MediaServiceImageTags">
    <vt:lpwstr/>
  </property>
  <property fmtid="{D5CDD505-2E9C-101B-9397-08002B2CF9AE}" pid="4" name="Order">
    <vt:r8>5790000</vt:r8>
  </property>
</Properties>
</file>