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2452566446\Desktop\"/>
    </mc:Choice>
  </mc:AlternateContent>
  <xr:revisionPtr revIDLastSave="0" documentId="8_{B0D407B5-8044-4CF6-AA29-10A590A12871}" xr6:coauthVersionLast="47" xr6:coauthVersionMax="47" xr10:uidLastSave="{00000000-0000-0000-0000-000000000000}"/>
  <bookViews>
    <workbookView xWindow="-28920" yWindow="-1425" windowWidth="29040" windowHeight="15840" tabRatio="708" xr2:uid="{B947BC09-6CE7-4D39-A8F4-C52683D9F72A}"/>
  </bookViews>
  <sheets>
    <sheet name="RVR Modelo" sheetId="1" r:id="rId1"/>
    <sheet name="Pesquisa - inferência" sheetId="10" r:id="rId2"/>
    <sheet name="Cálculo Fatores" sheetId="9" r:id="rId3"/>
    <sheet name="Cálculo de benfeitorias 1" sheetId="11" r:id="rId4"/>
    <sheet name="Cálculo de benfeitorias 2" sheetId="4" r:id="rId5"/>
    <sheet name="Vida útil" sheetId="3" r:id="rId6"/>
    <sheet name="Área Equivalente" sheetId="8" r:id="rId7"/>
    <sheet name="In (sem CUB)" sheetId="5" r:id="rId8"/>
    <sheet name="BDI" sheetId="6" r:id="rId9"/>
    <sheet name="Depreciação" sheetId="7" r:id="rId1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4" l="1" a="1"/>
  <c r="B7" i="4" s="1"/>
  <c r="B17" i="11"/>
  <c r="B6" i="11" a="1"/>
  <c r="B6" i="11" s="1"/>
  <c r="B19" i="11" s="1"/>
  <c r="B18" i="11" s="1"/>
  <c r="B5" i="11" a="1"/>
  <c r="B5" i="11" s="1"/>
  <c r="B29" i="11"/>
  <c r="D28" i="11"/>
  <c r="D27" i="11"/>
  <c r="D26" i="11"/>
  <c r="D25" i="11"/>
  <c r="D24" i="11"/>
  <c r="B10" i="11"/>
  <c r="F5" i="11" s="1"/>
  <c r="D29" i="11" l="1"/>
  <c r="F26" i="4"/>
  <c r="D26" i="4"/>
  <c r="B26" i="4"/>
  <c r="F7" i="4" a="1"/>
  <c r="F7" i="4" s="1"/>
  <c r="F20" i="4" s="1"/>
  <c r="F19" i="4" s="1"/>
  <c r="F6" i="4" a="1"/>
  <c r="F6" i="4" s="1"/>
  <c r="F15" i="4" s="1"/>
  <c r="F13" i="4" s="1"/>
  <c r="F18" i="4"/>
  <c r="D18" i="4"/>
  <c r="B18" i="4"/>
  <c r="D7" i="4" a="1"/>
  <c r="D7" i="4" s="1"/>
  <c r="D20" i="4" s="1"/>
  <c r="D19" i="4" s="1"/>
  <c r="D6" i="4" a="1"/>
  <c r="D6" i="4" s="1"/>
  <c r="D15" i="4" s="1"/>
  <c r="D13" i="4" s="1"/>
  <c r="F11" i="4"/>
  <c r="B6" i="4" a="1"/>
  <c r="B6" i="4" s="1"/>
  <c r="D11" i="4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4" i="10"/>
  <c r="F3" i="11" l="1"/>
  <c r="C29" i="11"/>
  <c r="F21" i="4"/>
  <c r="F22" i="4" s="1"/>
  <c r="F28" i="4" s="1"/>
  <c r="D21" i="4"/>
  <c r="D22" i="4" s="1"/>
  <c r="D28" i="4" s="1"/>
  <c r="D3" i="9"/>
  <c r="D4" i="9"/>
  <c r="D5" i="9"/>
  <c r="D6" i="9"/>
  <c r="D7" i="9"/>
  <c r="B10" i="6"/>
  <c r="B15" i="4" l="1"/>
  <c r="B13" i="4" s="1"/>
  <c r="M4" i="9"/>
  <c r="N4" i="9" s="1"/>
  <c r="M5" i="9"/>
  <c r="N5" i="9" s="1"/>
  <c r="M6" i="9"/>
  <c r="N6" i="9" s="1"/>
  <c r="M7" i="9"/>
  <c r="N7" i="9" s="1"/>
  <c r="M8" i="9"/>
  <c r="N8" i="9" s="1"/>
  <c r="M9" i="9"/>
  <c r="N9" i="9" s="1"/>
  <c r="M10" i="9"/>
  <c r="N10" i="9" s="1"/>
  <c r="M11" i="9"/>
  <c r="N11" i="9" s="1"/>
  <c r="M12" i="9"/>
  <c r="N12" i="9" s="1"/>
  <c r="M13" i="9"/>
  <c r="N13" i="9" s="1"/>
  <c r="M14" i="9"/>
  <c r="N14" i="9" s="1"/>
  <c r="M15" i="9"/>
  <c r="N15" i="9" s="1"/>
  <c r="M16" i="9"/>
  <c r="N16" i="9" s="1"/>
  <c r="M17" i="9"/>
  <c r="N17" i="9" s="1"/>
  <c r="M18" i="9"/>
  <c r="N18" i="9" s="1"/>
  <c r="M19" i="9"/>
  <c r="N19" i="9" s="1"/>
  <c r="M20" i="9"/>
  <c r="N20" i="9" s="1"/>
  <c r="M21" i="9"/>
  <c r="N21" i="9" s="1"/>
  <c r="M22" i="9"/>
  <c r="N22" i="9" s="1"/>
  <c r="M3" i="9"/>
  <c r="N3" i="9" s="1"/>
  <c r="B20" i="4"/>
  <c r="B19" i="4" s="1"/>
  <c r="D8" i="5"/>
  <c r="I113" i="1"/>
  <c r="J113" i="1" s="1"/>
  <c r="I114" i="1"/>
  <c r="J114" i="1" s="1"/>
  <c r="I115" i="1"/>
  <c r="J115" i="1" s="1"/>
  <c r="I112" i="1"/>
  <c r="J112" i="1" s="1"/>
  <c r="B11" i="4" l="1"/>
  <c r="N23" i="9"/>
  <c r="N24" i="9" s="1"/>
  <c r="L24" i="9" s="1"/>
  <c r="B21" i="4"/>
  <c r="B22" i="4" s="1"/>
  <c r="B28" i="4" s="1"/>
  <c r="B30" i="4" s="1"/>
  <c r="J116" i="1"/>
  <c r="J117" i="1" s="1"/>
  <c r="H117" i="1" s="1"/>
  <c r="B14" i="11"/>
  <c r="B12" i="11"/>
  <c r="B20" i="11" s="1"/>
  <c r="B21" i="11" s="1"/>
  <c r="F6" i="11" s="1"/>
  <c r="F2" i="11" s="1"/>
</calcChain>
</file>

<file path=xl/sharedStrings.xml><?xml version="1.0" encoding="utf-8"?>
<sst xmlns="http://schemas.openxmlformats.org/spreadsheetml/2006/main" count="751" uniqueCount="450">
  <si>
    <t>RELATÓRIO DE VALOR DE REFERÊNCIA</t>
  </si>
  <si>
    <t>Endereço</t>
  </si>
  <si>
    <t>Identificar com máxima exatidão o endereço do bem avaliando</t>
  </si>
  <si>
    <t>Finalidade</t>
  </si>
  <si>
    <t>Informar o instrumento que será subsidiado pelo laudo, ex: Alienação de imóvel da União, Doação, locação, reavaliação de imóvel pertencente a União, etc.</t>
  </si>
  <si>
    <t>Solicitante</t>
  </si>
  <si>
    <t>Informar o solicitante de forma resumida, ex.: Superintendência xyz; Departamento xyz</t>
  </si>
  <si>
    <t>Objetivo</t>
  </si>
  <si>
    <t>Informar o foco na determinação do valor, ex.: valor unitário, valor de mercado, etc.</t>
  </si>
  <si>
    <t>Proprietário</t>
  </si>
  <si>
    <t>Informar o proprietário atual do imóvel.</t>
  </si>
  <si>
    <t>Responsáveis Técnicos</t>
  </si>
  <si>
    <t>Informar o técnico responsável seguido do cargo pelo qual ocupa</t>
  </si>
  <si>
    <t>Processo</t>
  </si>
  <si>
    <t>Nº processo SEI, se houver</t>
  </si>
  <si>
    <t>RESULTADOS DA AVALIAÇÃO</t>
  </si>
  <si>
    <t>Valor do Terreno</t>
  </si>
  <si>
    <t>Ex: R$ 1000,00 (mil reais)</t>
  </si>
  <si>
    <t>Valor das Benfeitorias</t>
  </si>
  <si>
    <t>Ex: R$ 800,00 (Oitocentos reais)</t>
  </si>
  <si>
    <t>Valor do Imóvel</t>
  </si>
  <si>
    <t>Ex: R$ 1800,00 (mil e oitocentos reais)</t>
  </si>
  <si>
    <t>Fator de Comercialização (FC)</t>
  </si>
  <si>
    <t>Ex: 1</t>
  </si>
  <si>
    <t>Valor adotado</t>
  </si>
  <si>
    <t>Ex: R$ 1800,00 (mil e oitocentos reais) (No caso do valor ser diferente do valor do imóvel apresentado no campo anterior, realizar as devidas alterações nos valores do terreno e das benfeitorias para a soma desses corresponderem ao valor adotado)</t>
  </si>
  <si>
    <t>Liquidez</t>
  </si>
  <si>
    <t>Ex: Baixa liquidez</t>
  </si>
  <si>
    <t>IDENTIFICAÇÃO E CARACTERIZAÇÃO DO IMÓVEL</t>
  </si>
  <si>
    <t>Tipo de Imóvel</t>
  </si>
  <si>
    <t>Informar se é urbano ou rural.</t>
  </si>
  <si>
    <t>RIP</t>
  </si>
  <si>
    <t>Matrícula</t>
  </si>
  <si>
    <t>Cartório</t>
  </si>
  <si>
    <t>Bairro</t>
  </si>
  <si>
    <t>Município</t>
  </si>
  <si>
    <t>UF</t>
  </si>
  <si>
    <t>CEP</t>
  </si>
  <si>
    <t>Posição geográfica</t>
  </si>
  <si>
    <t>Área</t>
  </si>
  <si>
    <t>Terreno (m²)</t>
  </si>
  <si>
    <t>Benfeitoria (m²)</t>
  </si>
  <si>
    <t>Identificação e caracterização do Imóvel</t>
  </si>
  <si>
    <t>Descrição do bem de forma a caracterizá-lo . Ex.:  O bem avaliando trata-se de apartamento inserido em imóvel multifamiliar composto por edifício de seis pavimentos dotado de guarita, elevador, garagem privativa, interfone e jardim paisagístico. O imóvel encontra-se em bom estado de conservação. Na área externa, o edifício possui uma idade aparente de 30 anos com estimativa de vida útil de 65 anos...etc</t>
  </si>
  <si>
    <t>CARACTERÍSTICAS DO TERRENO E DA REGIÃO</t>
  </si>
  <si>
    <t>Formato</t>
  </si>
  <si>
    <t>Ex: Retangular, trapezoidal...</t>
  </si>
  <si>
    <t>Dimensões</t>
  </si>
  <si>
    <t>Área Total (ATT) (m²)</t>
  </si>
  <si>
    <t>Área Total da União (ATU) (m²)</t>
  </si>
  <si>
    <t>r (ATU/ATT):</t>
  </si>
  <si>
    <t>Testada Principal (m):</t>
  </si>
  <si>
    <t>Profundidade Equivalente (m):</t>
  </si>
  <si>
    <t>Situação</t>
  </si>
  <si>
    <t>Ex: meio de quadra, mais de uma frente, encravado, vila, etc</t>
  </si>
  <si>
    <t>Topografia</t>
  </si>
  <si>
    <t>(  ) Plano</t>
  </si>
  <si>
    <t>(  ) Mesmo nível logradouro</t>
  </si>
  <si>
    <t>(  ) Requer corte</t>
  </si>
  <si>
    <t>(  ) Acidentado</t>
  </si>
  <si>
    <t>(  ) Abaixo do logradouro</t>
  </si>
  <si>
    <t>(  ) Requer aterro</t>
  </si>
  <si>
    <t>(  ) Inclinado</t>
  </si>
  <si>
    <t>(  ) Acima do logradouro</t>
  </si>
  <si>
    <t>Superfície</t>
  </si>
  <si>
    <t>Ex: seco, brejoso, inundável, etc</t>
  </si>
  <si>
    <t>Características do Logradouro</t>
  </si>
  <si>
    <t>Infra-estrutura Urbana</t>
  </si>
  <si>
    <t>(  ) Pavimentação</t>
  </si>
  <si>
    <t>(  ) Iluminação Pública</t>
  </si>
  <si>
    <t>(  ) Rede Pluvial</t>
  </si>
  <si>
    <t>(  ) Passeio</t>
  </si>
  <si>
    <t>(  ) Rede Elétrica</t>
  </si>
  <si>
    <t>(  ) Guias/sarjetas</t>
  </si>
  <si>
    <t>(  ) Rede de Água</t>
  </si>
  <si>
    <t>(  ) Telefone</t>
  </si>
  <si>
    <t>(  ) Rede Esgoto</t>
  </si>
  <si>
    <t>(  ) TV a Cabo</t>
  </si>
  <si>
    <t>(  ) Gás Encanado</t>
  </si>
  <si>
    <t>Serviços Públicos e Comunitários</t>
  </si>
  <si>
    <t>(  ) Escola</t>
  </si>
  <si>
    <t>(  ) Comércio</t>
  </si>
  <si>
    <t>(  ) Posto de Saúde</t>
  </si>
  <si>
    <t>(  ) Rede Bancária</t>
  </si>
  <si>
    <t>(  ) Segurança</t>
  </si>
  <si>
    <t>(  ) Área de Lazer</t>
  </si>
  <si>
    <t>(  ) Transporte Coletivo</t>
  </si>
  <si>
    <t>(  ) Coleta de Lixo</t>
  </si>
  <si>
    <t>Usos predominantes</t>
  </si>
  <si>
    <t>(  ) Residencial unifamiliar</t>
  </si>
  <si>
    <t>(  ) Comercial</t>
  </si>
  <si>
    <t>(  ) Residencial multifamiliar</t>
  </si>
  <si>
    <t>(  ) Industrial</t>
  </si>
  <si>
    <t>(  ) Misto</t>
  </si>
  <si>
    <t>CARACTERÍSTICAS DAS BENFEITORIAS</t>
  </si>
  <si>
    <t>Identificação e caracterização das benfeitorias</t>
  </si>
  <si>
    <t>Descrição da benfeitoria de forma a caracterizá-la . Eventuais observações a seu respeito não feitas na síntese de avaliação técnica.</t>
  </si>
  <si>
    <t>Tipo</t>
  </si>
  <si>
    <t>Uso</t>
  </si>
  <si>
    <t>(  ) Residencial</t>
  </si>
  <si>
    <t>(  ) Outro:</t>
  </si>
  <si>
    <t>Idade Aparente</t>
  </si>
  <si>
    <t>Nº de Pavimentos</t>
  </si>
  <si>
    <t>Nº de Vagas de Garagem</t>
  </si>
  <si>
    <t>Cobertas</t>
  </si>
  <si>
    <t>Descobertas</t>
  </si>
  <si>
    <t>Situação Atual</t>
  </si>
  <si>
    <t>Ex: Ocupado, invadido, etc</t>
  </si>
  <si>
    <t>Instalações e Equipamentos</t>
  </si>
  <si>
    <t>Observações</t>
  </si>
  <si>
    <t>CONSIDERAÇÕES, PRESSUPOSTOS, RESSALVAS E FATORES LIMITANTES</t>
  </si>
  <si>
    <r>
      <rPr>
        <sz val="11"/>
        <color rgb="FFFF0000"/>
        <rFont val="Calibri"/>
        <family val="2"/>
        <scheme val="minor"/>
      </rPr>
      <t xml:space="preserve">Para realização do trabalho avaliatório, recomenda-se que a documentação referente ao imóvel a ser avaliado esteja disponível. Na ausência de tais informações, caberá ao avaliador descrever os fatores limitantes e ressalvas assumidos pela insuficiência nas informações,  bem como as ressalvas e fatores limitantes. </t>
    </r>
    <r>
      <rPr>
        <sz val="11"/>
        <color theme="1"/>
        <rFont val="Calibri"/>
        <family val="2"/>
        <scheme val="minor"/>
      </rPr>
      <t xml:space="preserve">
O presente documento foi elaborado em atendimento ao solicitado por meio [</t>
    </r>
    <r>
      <rPr>
        <sz val="11"/>
        <color rgb="FFFF0000"/>
        <rFont val="Calibri"/>
        <family val="2"/>
        <scheme val="minor"/>
      </rPr>
      <t>Citar o documento que deu início ao pedido de elaboração do RVR</t>
    </r>
    <r>
      <rPr>
        <sz val="11"/>
        <color theme="1"/>
        <rFont val="Calibri"/>
        <family val="2"/>
        <scheme val="minor"/>
      </rPr>
      <t>], o qual solicita avaliação do imóvel situado em/relativo à [</t>
    </r>
    <r>
      <rPr>
        <sz val="11"/>
        <color rgb="FFFF0000"/>
        <rFont val="Calibri"/>
        <family val="2"/>
        <scheme val="minor"/>
      </rPr>
      <t>Endereço do imóvel</t>
    </r>
    <r>
      <rPr>
        <sz val="11"/>
        <color theme="1"/>
        <rFont val="Calibri"/>
        <family val="2"/>
        <scheme val="minor"/>
      </rPr>
      <t>], registradas sob as matrículas [</t>
    </r>
    <r>
      <rPr>
        <sz val="11"/>
        <color rgb="FFFF0000"/>
        <rFont val="Calibri"/>
        <family val="2"/>
        <scheme val="minor"/>
      </rPr>
      <t>Número das matrículas e cartórios respectivos</t>
    </r>
    <r>
      <rPr>
        <sz val="11"/>
        <color theme="1"/>
        <rFont val="Calibri"/>
        <family val="2"/>
        <scheme val="minor"/>
      </rPr>
      <t>] e cadastrado no Spiunet sob os Rips imóveis constantes [</t>
    </r>
    <r>
      <rPr>
        <sz val="11"/>
        <color rgb="FFFF0000"/>
        <rFont val="Calibri"/>
        <family val="2"/>
        <scheme val="minor"/>
      </rPr>
      <t>Citar a referência SEI do Espelho do Spiunet</t>
    </r>
    <r>
      <rPr>
        <sz val="11"/>
        <color theme="1"/>
        <rFont val="Calibri"/>
        <family val="2"/>
        <scheme val="minor"/>
      </rPr>
      <t>], com a finalidade de destinação por [</t>
    </r>
    <r>
      <rPr>
        <sz val="11"/>
        <color rgb="FFFF0000"/>
        <rFont val="Calibri"/>
        <family val="2"/>
        <scheme val="minor"/>
      </rPr>
      <t>Citar a finalidade, por ex: Cessão de Uso Gratuito</t>
    </r>
    <r>
      <rPr>
        <sz val="11"/>
        <color theme="1"/>
        <rFont val="Calibri"/>
        <family val="2"/>
        <scheme val="minor"/>
      </rPr>
      <t>].</t>
    </r>
    <r>
      <rPr>
        <u val="double"/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 xml:space="preserve">
</t>
    </r>
    <r>
      <rPr>
        <sz val="11"/>
        <color rgb="FFFF0000"/>
        <rFont val="Calibri"/>
        <family val="2"/>
        <scheme val="minor"/>
      </rPr>
      <t>[SUGESTÃO DE TEXTO]</t>
    </r>
    <r>
      <rPr>
        <sz val="11"/>
        <color theme="1"/>
        <rFont val="Calibri"/>
        <family val="2"/>
        <scheme val="minor"/>
      </rPr>
      <t xml:space="preserve"> Conforme art. 13 da Instrução Normativa nº 67, de 20 de setembro de 2022, da SPU, as modalidades de avaliação individual realizadas para imóveis da União serão: I - laudo de avaliação; e II - relatório de valor de referência;
Ainda segundo a referida instrução, em seu Art. 21, o Relatório de Valor de Referência - RVR será admitido para as finalidades de reavaliação de bens para fins contábeis; cessão gratuita; aforamento gratuito; e todos os demais casos não especificados no art. 20.
Assim, diante o apresentado nos itens anteriores, entende-se adequado à destinação pretendida a aferição do valor do imóvel por meio do presente Relatório de valor de referência - RVR.
</t>
    </r>
  </si>
  <si>
    <t>MEMORIAL DE CÁLCULO</t>
  </si>
  <si>
    <r>
      <t xml:space="preserve">Avaliação do Imóvel/Avaliação do Terreno </t>
    </r>
    <r>
      <rPr>
        <b/>
        <sz val="10"/>
        <color rgb="FFFF0000"/>
        <rFont val="Calibri"/>
        <family val="2"/>
        <scheme val="minor"/>
      </rPr>
      <t>(para o caso de utilização de pesquisa mercadológica e inferência estatística)</t>
    </r>
    <r>
      <rPr>
        <b/>
        <sz val="10"/>
        <color rgb="FF000000"/>
        <rFont val="Calibri"/>
        <family val="2"/>
        <scheme val="minor"/>
      </rPr>
      <t>:</t>
    </r>
  </si>
  <si>
    <t>Observações Preliminares: qual o método utilizado (MCDDM, Evolutivo), quantos dados utilizados no modelo, como foi realizada e data de realização da pesquisa, se foi realizada vistoria e outras informações pertinentes.</t>
  </si>
  <si>
    <t>Equação:</t>
  </si>
  <si>
    <t>Valor total = e^(+7,076674506 + 1,163820313 * ln (Área privativa) + 0,1766086987 * Acabamento)</t>
  </si>
  <si>
    <t>Variáveis:</t>
  </si>
  <si>
    <t>Variável 1: Área privativa (m²)</t>
  </si>
  <si>
    <t>Descrição da variável, amplitude, etc</t>
  </si>
  <si>
    <t xml:space="preserve">Variável 2: Acabamento </t>
  </si>
  <si>
    <t>Variável dependente: Valor Total (R$)</t>
  </si>
  <si>
    <t>Características do imóvel avaliando</t>
  </si>
  <si>
    <t>Atributo do imóvel avaliando: por ex. 83,72</t>
  </si>
  <si>
    <t>Atributo do imóvel avaliando: por ex. 1</t>
  </si>
  <si>
    <t>Dados Estatísticos:</t>
  </si>
  <si>
    <t>Total de variáveis:</t>
  </si>
  <si>
    <t>Variáveis utilizadas no modelo:</t>
  </si>
  <si>
    <t>Total de dados:</t>
  </si>
  <si>
    <t>Dados utilizados no modelo:</t>
  </si>
  <si>
    <t>Coeficiente de Correlação:</t>
  </si>
  <si>
    <t>Coeficiente de Determinação:</t>
  </si>
  <si>
    <t>Significância do modelo (%):</t>
  </si>
  <si>
    <t>Normalidade dos resíduos:</t>
  </si>
  <si>
    <t>68, 90, 98</t>
  </si>
  <si>
    <t>Outliers:</t>
  </si>
  <si>
    <r>
      <t xml:space="preserve">Gráficos: </t>
    </r>
    <r>
      <rPr>
        <b/>
        <sz val="11"/>
        <color rgb="FFFF0000"/>
        <rFont val="Calibri"/>
        <family val="2"/>
        <scheme val="minor"/>
      </rPr>
      <t>(Colocar os gráficos pertinentes, como preços observados x estimados, distribuição normal, resíduos, entre outros). Este campo pode ser desconsiderado no caso dos gráficos já estarem presentes em anexos desse RVR.</t>
    </r>
  </si>
  <si>
    <r>
      <t xml:space="preserve">Amostras Utilizadas: </t>
    </r>
    <r>
      <rPr>
        <b/>
        <sz val="11"/>
        <color rgb="FFFF0000"/>
        <rFont val="Calibri"/>
        <family val="2"/>
        <scheme val="minor"/>
      </rPr>
      <t>(essa tabela pode ser incluída como anexo do Relatório, aba "Pesquisa - inferência", em substituição a sua edição nesse documento)</t>
    </r>
  </si>
  <si>
    <t>Elemento</t>
  </si>
  <si>
    <t>Variável 1</t>
  </si>
  <si>
    <t>Variável 2</t>
  </si>
  <si>
    <t>Variável dependente</t>
  </si>
  <si>
    <r>
      <t xml:space="preserve">Fonte </t>
    </r>
    <r>
      <rPr>
        <b/>
        <sz val="10"/>
        <color rgb="FFFF0000"/>
        <rFont val="Calibri"/>
        <family val="2"/>
        <scheme val="minor"/>
      </rPr>
      <t>(link, telefone, edital)</t>
    </r>
  </si>
  <si>
    <t>Endereço 1</t>
  </si>
  <si>
    <t>https://www.wimoveis.com.br/propriedades/oportunidade!-vendo-ou-troco-sala-comercial-na-2951613524.html</t>
  </si>
  <si>
    <t>Endereço 2</t>
  </si>
  <si>
    <t>Endereço 3</t>
  </si>
  <si>
    <t>Endereço 4</t>
  </si>
  <si>
    <t>Endereço 5</t>
  </si>
  <si>
    <t>Endereço 6</t>
  </si>
  <si>
    <t>Endereço 7</t>
  </si>
  <si>
    <t>Endereço 8</t>
  </si>
  <si>
    <t>Endereço 9</t>
  </si>
  <si>
    <t>Endereço 10</t>
  </si>
  <si>
    <t>Endereço 11</t>
  </si>
  <si>
    <t>Endereço 12</t>
  </si>
  <si>
    <r>
      <t xml:space="preserve">Resultados: </t>
    </r>
    <r>
      <rPr>
        <b/>
        <sz val="10"/>
        <color rgb="FFFF0000"/>
        <rFont val="Calibri"/>
        <family val="2"/>
        <scheme val="minor"/>
      </rPr>
      <t>(Para o caso de avaliação total do imóvel por inferência)</t>
    </r>
  </si>
  <si>
    <t>Valor do Terreno (Vt):</t>
  </si>
  <si>
    <t>Valor (R$) e uma breve explicação de como chegou a esse valor. Por ex: PVG municipal, Valor total diminuído do valor da benfeitoria, etc.</t>
  </si>
  <si>
    <t>Valor da Benfeitoria (Vb):</t>
  </si>
  <si>
    <t>Valor (R$) e uma breve explicação de como chegou a esse valor. Por ex: PVG municipal, CUB com depreciação por Ross-Heidecke, Valor total diminuído do valor do terreno, etc.</t>
  </si>
  <si>
    <t>Valor Total do imóvel (Vi):</t>
  </si>
  <si>
    <t>Valor (R$) calculado pelo modelo</t>
  </si>
  <si>
    <r>
      <t xml:space="preserve">Resultado: </t>
    </r>
    <r>
      <rPr>
        <b/>
        <sz val="10"/>
        <color rgb="FFFF0000"/>
        <rFont val="Calibri"/>
        <family val="2"/>
        <scheme val="minor"/>
      </rPr>
      <t>(Para o caso de avaliação do terreno por inferência)</t>
    </r>
  </si>
  <si>
    <r>
      <t xml:space="preserve">Avaliação do Imóvel/Avaliação do Terreno </t>
    </r>
    <r>
      <rPr>
        <b/>
        <sz val="10"/>
        <color rgb="FFFF0000"/>
        <rFont val="Calibri"/>
        <family val="2"/>
        <scheme val="minor"/>
      </rPr>
      <t>(Quando da utilização de fatores de homogeinezação)</t>
    </r>
  </si>
  <si>
    <t>Observações Preliminares: qual o método utilizado (Fatores), quantos dados utilizados no modelo, como foi realizada e data de realização da pesquisa, se foi realizada vistoria e outras informações.</t>
  </si>
  <si>
    <t>Fatores</t>
  </si>
  <si>
    <t>Fator 1: Área</t>
  </si>
  <si>
    <t>Explicação de como calcular o respectivo fator, fonte. Por ex: O fator de correção de área tem a finalidade de corrigir as distorções que ocorrem em relação aos preços por metro quadrado, considerando que, num mesmo local, há uma tendência no sentido de que o valor por metro quadrado de grandes áreas seja menor do que os preços por metro quadrado de terrenos menores. Para diferenças de áreas até 30%, Fa = (Ap / Aa)n sendo n = 1/4. Para diferenças de áreas entre 30 e 150%, Fa = (Ap / Aa)n sendo n = 1/8.
Fa = Fator de área;
Ap = Área do elemento da pesquisa e
Aa = Área do terreno avaliando.</t>
  </si>
  <si>
    <t>Fator 2: Localização</t>
  </si>
  <si>
    <t>Explicação de como calcular o respectivo fator, fonte.</t>
  </si>
  <si>
    <t>Fator 3: Testada</t>
  </si>
  <si>
    <t>Fator 4: Transposição</t>
  </si>
  <si>
    <r>
      <t xml:space="preserve">Amostras Utilizadas e Cálculo do Avaliando </t>
    </r>
    <r>
      <rPr>
        <b/>
        <sz val="10"/>
        <color rgb="FFFF0000"/>
        <rFont val="Calibri"/>
        <family val="2"/>
        <scheme val="minor"/>
      </rPr>
      <t>(essa tabela pode ser incluída como anexo do Relatório, aba "Cálculo Fatores", em substituição a sua edição nesse documento)</t>
    </r>
  </si>
  <si>
    <t>Área (m²)</t>
  </si>
  <si>
    <t>FA</t>
  </si>
  <si>
    <t>FL</t>
  </si>
  <si>
    <t>FT</t>
  </si>
  <si>
    <t>Ftr</t>
  </si>
  <si>
    <t>Valor Total</t>
  </si>
  <si>
    <t>Valor Umitário</t>
  </si>
  <si>
    <t>Valor Unitário homogeinezado</t>
  </si>
  <si>
    <t>Fonte</t>
  </si>
  <si>
    <t>Média</t>
  </si>
  <si>
    <t>Avaliando</t>
  </si>
  <si>
    <t>SQN 407, Bloco C, Apto 401</t>
  </si>
  <si>
    <t>Fct = 1 + (Fator1 - 1) + (Fator2 - 1) + (FatorN -1)</t>
  </si>
  <si>
    <r>
      <t xml:space="preserve">Resultados: </t>
    </r>
    <r>
      <rPr>
        <b/>
        <sz val="10"/>
        <color rgb="FFFF0000"/>
        <rFont val="Calibri"/>
        <family val="2"/>
        <scheme val="minor"/>
      </rPr>
      <t>(Para o caso de avaliação total do imóvel por fatores de homogeneização)</t>
    </r>
  </si>
  <si>
    <t>Valor (R$) e uma breve explicação de como chegou a esse valor. Por ex: PVG municipal, CUB e depreciação por Ross-Heidecke, Valor total diminuído do valor da benfeitoria, etc.</t>
  </si>
  <si>
    <r>
      <t xml:space="preserve">Resultado: </t>
    </r>
    <r>
      <rPr>
        <b/>
        <sz val="10"/>
        <color rgb="FFFF0000"/>
        <rFont val="Calibri"/>
        <family val="2"/>
        <scheme val="minor"/>
      </rPr>
      <t>(Para o caso de avaliação do terreno por fatores de homogeinezação)</t>
    </r>
  </si>
  <si>
    <r>
      <t xml:space="preserve">Avaliação do Imóvel/Avaliação do Terreno </t>
    </r>
    <r>
      <rPr>
        <b/>
        <sz val="10"/>
        <color rgb="FFFF0000"/>
        <rFont val="Calibri"/>
        <family val="2"/>
        <scheme val="minor"/>
      </rPr>
      <t>(Quando da utilização de PVG Muicipal ou outra Referência)</t>
    </r>
  </si>
  <si>
    <t>Observações Preliminares: qual o método utilizado (PVG Municipal. Laudo antigo, outro), índice de correção, outras informações relevantes.</t>
  </si>
  <si>
    <t>Demonstrar cálculos eventualmente realizados</t>
  </si>
  <si>
    <t>Valor do terreno (R$/m²)</t>
  </si>
  <si>
    <t>R$</t>
  </si>
  <si>
    <t>Valor do terreno total (Vt)</t>
  </si>
  <si>
    <r>
      <t xml:space="preserve">Avaliação da benfeitoria: </t>
    </r>
    <r>
      <rPr>
        <b/>
        <sz val="10"/>
        <color rgb="FFFF0000"/>
        <rFont val="Calibri"/>
        <family val="2"/>
        <scheme val="minor"/>
      </rPr>
      <t>(Quando da utilização do método evolutivo, ou outro método que não calculou a benfeitoria, ou ainda para mensurar a parcela devida à benfeitoria para os demais casos)</t>
    </r>
  </si>
  <si>
    <t>Para os cálculos realizados, pode-se utilizar como auxílio a planilha localizada na biblioteca</t>
  </si>
  <si>
    <r>
      <rPr>
        <sz val="10"/>
        <color theme="1"/>
        <rFont val="Calibri"/>
        <family val="2"/>
        <scheme val="minor"/>
      </rPr>
      <t>Observaçoes e considerações:</t>
    </r>
    <r>
      <rPr>
        <sz val="10"/>
        <color rgb="FFFF0000"/>
        <rFont val="Calibri"/>
        <family val="2"/>
        <scheme val="minor"/>
      </rPr>
      <t xml:space="preserve"> Qual o método utilizado, como foi caracterizada a benfeitoria, situações adotadas, situação paradigma, etc.</t>
    </r>
  </si>
  <si>
    <r>
      <rPr>
        <b/>
        <sz val="10"/>
        <color theme="1"/>
        <rFont val="Calibri"/>
        <family val="2"/>
        <scheme val="minor"/>
      </rPr>
      <t>Dados das benfeitorias</t>
    </r>
    <r>
      <rPr>
        <sz val="10"/>
        <color rgb="FFFF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(essa tabela pode ser substituída pelo memorial de cálculo presente nas abas "Cálculo de benfeitorias 1" ou "Cálculo de benfeitorias 2", e incluída como anexo)</t>
    </r>
  </si>
  <si>
    <t>Identificação</t>
  </si>
  <si>
    <t>Área da benfeitoria (m²)</t>
  </si>
  <si>
    <t>Idade Aparente (anos)</t>
  </si>
  <si>
    <t>Vida útil (anos)</t>
  </si>
  <si>
    <t>Estado de Conservação (ROSS-HEIDECKE)</t>
  </si>
  <si>
    <t>Padrão do CUB</t>
  </si>
  <si>
    <t>CUB</t>
  </si>
  <si>
    <t>Coeficiente de valor pleno (Kp)</t>
  </si>
  <si>
    <t>Fator de depreciação (Fd método ROSS-HEIDECK)</t>
  </si>
  <si>
    <t>Custo de reprodução</t>
  </si>
  <si>
    <t>Benfeitoria 1</t>
  </si>
  <si>
    <t>Kp = (1 + (In/CUB*Ab))*(1+BDI)</t>
  </si>
  <si>
    <t>Fórmula Custo de reprodução = Área da benfeitoria x CUB x Kp x Fd</t>
  </si>
  <si>
    <t>Benfeitoria 2</t>
  </si>
  <si>
    <t>Benfeitoria 3</t>
  </si>
  <si>
    <t>Custo total de reprodução das benfeitorias (Vb):</t>
  </si>
  <si>
    <t>Fórmula Vb = ∑ Custo de reprodução</t>
  </si>
  <si>
    <t>Fator de comercialização (Fc):</t>
  </si>
  <si>
    <t>Valor do Imóvel (Vi):</t>
  </si>
  <si>
    <t>Fórmula Vi = (Valor do terreno + Valor da benfeitoria) x Fc</t>
  </si>
  <si>
    <r>
      <t xml:space="preserve">Avaliação da benfeitoria </t>
    </r>
    <r>
      <rPr>
        <b/>
        <sz val="10"/>
        <color rgb="FFFF0000"/>
        <rFont val="Calibri"/>
        <family val="2"/>
        <scheme val="minor"/>
      </rPr>
      <t>(Quando da utilização de PVG Municipal ou outra Referência)</t>
    </r>
  </si>
  <si>
    <t>Valor da benfeitoria (m²)</t>
  </si>
  <si>
    <r>
      <t xml:space="preserve">ANEXOS </t>
    </r>
    <r>
      <rPr>
        <b/>
        <sz val="12"/>
        <color rgb="FFFF0000"/>
        <rFont val="Calibri"/>
        <family val="2"/>
        <scheme val="minor"/>
      </rPr>
      <t>(Podem ter mais ou menos Anexos a depender de cada avaliação)</t>
    </r>
  </si>
  <si>
    <t>Anexo 1:</t>
  </si>
  <si>
    <t>Relatório Estatístico (se for o caso do método utilizado) SEI yyy</t>
  </si>
  <si>
    <t xml:space="preserve">Anexo 2: </t>
  </si>
  <si>
    <t>Relatório Fotográfico (se houver) SEI yyy</t>
  </si>
  <si>
    <t>Anexo 3:</t>
  </si>
  <si>
    <t>Matrícula do Imóvel (se houver) SEI yyy</t>
  </si>
  <si>
    <t>Anexo 4:</t>
  </si>
  <si>
    <t>Espelho de cadastro do imóvel (se houver) SEI yyy</t>
  </si>
  <si>
    <t>Anexo 5:</t>
  </si>
  <si>
    <t>Relatório de Fiscalização (se houver) SEI yyy</t>
  </si>
  <si>
    <t>Anexo 6:</t>
  </si>
  <si>
    <t>Croqui de Localização SEI yyy</t>
  </si>
  <si>
    <t>Anexo 7:</t>
  </si>
  <si>
    <t>Espelho do IPTU ou PVG Municipal SEI yyy</t>
  </si>
  <si>
    <t>RESPONSABILIDADE TÉCNICA</t>
  </si>
  <si>
    <t>Responsável 1:</t>
  </si>
  <si>
    <t>Cargo:</t>
  </si>
  <si>
    <t>Matrícula/CREA:</t>
  </si>
  <si>
    <t>Responsável 2:</t>
  </si>
  <si>
    <t>Aba destinada para a inclusão dos dados amostrais coletados na pesquisa de mercado, quando da utilização de inferência estatística. Essa tabela de dados poderá ser utilizada como anexo do RVR, em substituição à tabela presente no modelo SEI. As variáveis estão colocadas aqui meramente como exemplos, devendo ser substituídas pelas efetivamente utilizadas no modelo.</t>
  </si>
  <si>
    <t>Variáveis</t>
  </si>
  <si>
    <t>V1 - Área do terreno (m²)</t>
  </si>
  <si>
    <t>V2 - Localização</t>
  </si>
  <si>
    <t>V3 - Testada</t>
  </si>
  <si>
    <t>V4 - Índice Fiscal</t>
  </si>
  <si>
    <t>V5</t>
  </si>
  <si>
    <t>V6</t>
  </si>
  <si>
    <t>V7</t>
  </si>
  <si>
    <t>V8</t>
  </si>
  <si>
    <t>Valor Unitário</t>
  </si>
  <si>
    <t>Aba destinada para a inclusão dos dados amostrais coletados na pesquisa de mercado, quando da utilização de tratamento por fatores. Deixar em branco as informações de dados não utilizados, por ex: se a pesquisa foi de 10 itens, deixar as informações dos itens 11 a 20 em branco. Nos casos de utilização de quantidade menor de fatores, preencher todos os fatores utilizados, e completar com valores = 1 os fatores não utilizados.</t>
  </si>
  <si>
    <t>F1 - Área</t>
  </si>
  <si>
    <t>F2 - Testada</t>
  </si>
  <si>
    <t>F3 - Transposição</t>
  </si>
  <si>
    <t>F4 - Localização</t>
  </si>
  <si>
    <t>F5</t>
  </si>
  <si>
    <t>F6</t>
  </si>
  <si>
    <t>F7</t>
  </si>
  <si>
    <t>F8</t>
  </si>
  <si>
    <t>Endereço Avaliando</t>
  </si>
  <si>
    <t>Fórmulas</t>
  </si>
  <si>
    <t>Fct = 1 + (F1-1) + (F2-1) + (F3-1) ... + (Fn-1)</t>
  </si>
  <si>
    <t>Fator de homogeinezação</t>
  </si>
  <si>
    <t>Vunith = Vunit x Fct</t>
  </si>
  <si>
    <t>Vt = Vuith x Área</t>
  </si>
  <si>
    <t>PREENCHER APENAS AS CÉLULAS SEM PREENCHIMENTO. OBS: Se o imóvel apresentar mais de uma benfeitoria, e, sendo elas diferentes entre si, ou seja, com idade aparente, idade útil, estado de conservação diferentes, usar a aba "Cálculo de benfeitoria 2"</t>
  </si>
  <si>
    <t>Classe</t>
  </si>
  <si>
    <t>Residencial</t>
  </si>
  <si>
    <t>Valor da Benfeitoria</t>
  </si>
  <si>
    <t>Vb = Ab x CUB x Kp x Kd</t>
  </si>
  <si>
    <t>Apartamento</t>
  </si>
  <si>
    <t>Ab (área de benfeitorias) (m²)</t>
  </si>
  <si>
    <t>Padrão</t>
  </si>
  <si>
    <t>Médio</t>
  </si>
  <si>
    <t>Kp</t>
  </si>
  <si>
    <t>Valor residual (%)</t>
  </si>
  <si>
    <t>Kd</t>
  </si>
  <si>
    <t>In (%CUB*Ab)</t>
  </si>
  <si>
    <t>BDI</t>
  </si>
  <si>
    <t>α</t>
  </si>
  <si>
    <t>x (Idade Aparente)</t>
  </si>
  <si>
    <t>n (Vida útil)</t>
  </si>
  <si>
    <t>Ref. Depreciação 1</t>
  </si>
  <si>
    <t>e</t>
  </si>
  <si>
    <t>Ref. Depreciação 2</t>
  </si>
  <si>
    <t>c</t>
  </si>
  <si>
    <t>Vd (Valor depreciável)</t>
  </si>
  <si>
    <t>Vr (Valor residual)</t>
  </si>
  <si>
    <t>Glossário</t>
  </si>
  <si>
    <t>Vb</t>
  </si>
  <si>
    <t>Valor de benfeitorias</t>
  </si>
  <si>
    <t>D</t>
  </si>
  <si>
    <t>Ab</t>
  </si>
  <si>
    <t>Área de benfeitorias</t>
  </si>
  <si>
    <t>Coeficiente de valor pleno</t>
  </si>
  <si>
    <t>Coeficiente de depreciação</t>
  </si>
  <si>
    <t>Benfeitorias</t>
  </si>
  <si>
    <t>Coeficiente</t>
  </si>
  <si>
    <t>Área Equivalente (m²)</t>
  </si>
  <si>
    <t>Aeq</t>
  </si>
  <si>
    <t>Área equivalente</t>
  </si>
  <si>
    <t>Garagem</t>
  </si>
  <si>
    <t>Ap</t>
  </si>
  <si>
    <t>Área construída padrão</t>
  </si>
  <si>
    <t>Varanda</t>
  </si>
  <si>
    <t>Aqi</t>
  </si>
  <si>
    <t>Área construída de padrão diferente</t>
  </si>
  <si>
    <t>Principal</t>
  </si>
  <si>
    <t>Pi</t>
  </si>
  <si>
    <t xml:space="preserve">Coeficiente de área construída padrão </t>
  </si>
  <si>
    <t>Benfeitoria 4</t>
  </si>
  <si>
    <t>In</t>
  </si>
  <si>
    <t>Orçamento de itens não inclusos no CUB</t>
  </si>
  <si>
    <t>Benfeitoria 5</t>
  </si>
  <si>
    <t>AC</t>
  </si>
  <si>
    <t>Taxa de raterio da administração central</t>
  </si>
  <si>
    <t>Total</t>
  </si>
  <si>
    <t>R</t>
  </si>
  <si>
    <t>Risco</t>
  </si>
  <si>
    <t>S</t>
  </si>
  <si>
    <t>Seguros</t>
  </si>
  <si>
    <t>G</t>
  </si>
  <si>
    <t>Garantias</t>
  </si>
  <si>
    <t>DF</t>
  </si>
  <si>
    <t>Despesas financeiras</t>
  </si>
  <si>
    <t>L</t>
  </si>
  <si>
    <t>Lucro do construtor</t>
  </si>
  <si>
    <t>I</t>
  </si>
  <si>
    <t>Tributos</t>
  </si>
  <si>
    <t>x</t>
  </si>
  <si>
    <t>Idade aparente</t>
  </si>
  <si>
    <t>n (na fórmula do α)</t>
  </si>
  <si>
    <t>Vida útil</t>
  </si>
  <si>
    <t>Coeficiente de depreciação de Heidecke</t>
  </si>
  <si>
    <t>Depreciação</t>
  </si>
  <si>
    <t>Vd</t>
  </si>
  <si>
    <t>Valor depreciável</t>
  </si>
  <si>
    <t>Vr</t>
  </si>
  <si>
    <t>Valor residual</t>
  </si>
  <si>
    <t>PREENCHER APENAS AS CÉLULAS SEM PREENCHIMENTO. OBS: Se o imóvel apresentar mais de uma benfeitoria, e, sendo elas diferentes entre si, ou seja, com idade aparente, idade útil, estado de conservação diferentes, usar essa aba.</t>
  </si>
  <si>
    <t>Unidade principal</t>
  </si>
  <si>
    <t>Armázem</t>
  </si>
  <si>
    <t>Comercial - serviços e/ou industrial</t>
  </si>
  <si>
    <t>Casa</t>
  </si>
  <si>
    <t>Galpão</t>
  </si>
  <si>
    <t>d</t>
  </si>
  <si>
    <t>b</t>
  </si>
  <si>
    <t>Coeficiente de Eq</t>
  </si>
  <si>
    <t>VALOR TOTAL DE BENFEITORIAS</t>
  </si>
  <si>
    <t>Fonte: FIKER, 2019</t>
  </si>
  <si>
    <t>Vida Útil (anos)</t>
  </si>
  <si>
    <t>Barraco</t>
  </si>
  <si>
    <t>Rústico</t>
  </si>
  <si>
    <t>Simples</t>
  </si>
  <si>
    <t>Proletário</t>
  </si>
  <si>
    <t>Econômico</t>
  </si>
  <si>
    <t>Superior</t>
  </si>
  <si>
    <t>Fino</t>
  </si>
  <si>
    <t>Luxo</t>
  </si>
  <si>
    <t>Escritório</t>
  </si>
  <si>
    <t>Especial</t>
  </si>
  <si>
    <t>Cobertura</t>
  </si>
  <si>
    <t>Fonte: (NBR 12721, 2006)</t>
  </si>
  <si>
    <t>Item</t>
  </si>
  <si>
    <t>Garagem (subsolo)</t>
  </si>
  <si>
    <t>0,50 a 0,75</t>
  </si>
  <si>
    <t>Área privativa (unidade autônoma padrão)</t>
  </si>
  <si>
    <t>Área privativa salas com acabamento</t>
  </si>
  <si>
    <t>Área privativa salas sem acabamento</t>
  </si>
  <si>
    <t>0,75 a 0,90</t>
  </si>
  <si>
    <t>Área de loja sem acabamento</t>
  </si>
  <si>
    <t>0,40 a 0,60</t>
  </si>
  <si>
    <t>Varandas</t>
  </si>
  <si>
    <t>0,75 a 1,00</t>
  </si>
  <si>
    <t>Terraços ou áreas descobertas sobre lajes</t>
  </si>
  <si>
    <t>0,30 a 0,60</t>
  </si>
  <si>
    <t>Estacionamento sobre terreno</t>
  </si>
  <si>
    <t>0,05 a 0,10</t>
  </si>
  <si>
    <t>Área de projeto do terreno sem benfeitoria</t>
  </si>
  <si>
    <t>Área de serviço – residência unifamiliar padrão baixo (aberta)</t>
  </si>
  <si>
    <t>Barrilete</t>
  </si>
  <si>
    <t>Caixa d’água</t>
  </si>
  <si>
    <t>Casa de máquinas</t>
  </si>
  <si>
    <t>Piscinas, quintais, etc.</t>
  </si>
  <si>
    <t>Valores ilustrativos</t>
  </si>
  <si>
    <t>Percentual</t>
  </si>
  <si>
    <t>Manual de Avaliação SPU (página 67)</t>
  </si>
  <si>
    <t>Adotado</t>
  </si>
  <si>
    <t>Fundações especiais</t>
  </si>
  <si>
    <t>de 1,00% a 4,00%</t>
  </si>
  <si>
    <t>Elevadores</t>
  </si>
  <si>
    <t>de 2,00% a 6,00%</t>
  </si>
  <si>
    <t>Projetos</t>
  </si>
  <si>
    <t>de 2,50% a 5,00%</t>
  </si>
  <si>
    <t>Instalações especiais e outras</t>
  </si>
  <si>
    <t>de 1,00% a 6,00%</t>
  </si>
  <si>
    <t>Diversos</t>
  </si>
  <si>
    <t>de 1,00% a 3,00%</t>
  </si>
  <si>
    <t>Fonte: TCU. Acórdão nº 2369/2011. Plenário. Relator: Ministro Marcos Bemquerer Costa. Sessão de 31/08/2011. Acórdão nº 2622/2013. Plenário. Relator: Ministro Marcos Bemquerer Costa. Sessão de 25/09/2013.</t>
  </si>
  <si>
    <t>Itens componentes do BDI</t>
  </si>
  <si>
    <t>Mínimo (%)</t>
  </si>
  <si>
    <t>Médio (%)</t>
  </si>
  <si>
    <t>Máximo (%)</t>
  </si>
  <si>
    <t>Valores do BDI por tipo de obra</t>
  </si>
  <si>
    <t>Administração central</t>
  </si>
  <si>
    <t>Tipo de obra</t>
  </si>
  <si>
    <t>1º Quartil</t>
  </si>
  <si>
    <t>3º Quartil</t>
  </si>
  <si>
    <t>Riscos</t>
  </si>
  <si>
    <t>Construção de Edifícios</t>
  </si>
  <si>
    <t>S + G</t>
  </si>
  <si>
    <t>Seguro + Garantia</t>
  </si>
  <si>
    <t>Obras portuárias, marítimas e fluviais</t>
  </si>
  <si>
    <t>Despesas Financeiras</t>
  </si>
  <si>
    <t>Lucro</t>
  </si>
  <si>
    <t>Tributos (PIS+COFINS+ISS)</t>
  </si>
  <si>
    <t>CPRB</t>
  </si>
  <si>
    <t>BDI calculado</t>
  </si>
  <si>
    <t>BDI adotado</t>
  </si>
  <si>
    <t>Critério de Heidecke</t>
  </si>
  <si>
    <t>Ref.</t>
  </si>
  <si>
    <t>Estado da edificação</t>
  </si>
  <si>
    <t>Depreciação (%)</t>
  </si>
  <si>
    <t>Características</t>
  </si>
  <si>
    <t>a</t>
  </si>
  <si>
    <t>Nova</t>
  </si>
  <si>
    <t>Edificação nova ou com reforma geral e substancial, com menos de dois anos, que apresenta apenas sinais de desgaste natural da pintura externa.</t>
  </si>
  <si>
    <t>Entre nova e regular</t>
  </si>
  <si>
    <t>Edificação nova com reforma geral e substancial, com menos de dois anos, que precisa apenas de uma demão leve de pintura para recompor sua aparência.</t>
  </si>
  <si>
    <t>Regular</t>
  </si>
  <si>
    <t>Edificação seminova ou com reforma geral e substancial, entre dois e cinco anos, cujo estado geral pode ser recuperado apenas com reparos de eventuais fissuras superficiais localizadas e/ou pintura interna e externa.</t>
  </si>
  <si>
    <t>Entre regular e necessitando de reparos simples</t>
  </si>
  <si>
    <t>Edificação seminova ou com reforma geral e substancial, entre dois e cinco anos, cujo estado geral pode ser recuperado com reparos de fissuras e trincas localizadas e superficiais e pintura interna e externa.</t>
  </si>
  <si>
    <t>Necessitando de reparos simples</t>
  </si>
  <si>
    <t>Edificação cujo estado geral pode ser recuperado com pintura interna e externa, após reparos de fissuras e trincas superficiais generalizadas, sem recuperação do sistema estrutural. Eventualmente, revisão dos sistemas hidráulico e elétrico.</t>
  </si>
  <si>
    <t>f</t>
  </si>
  <si>
    <t>Necessitando de reparos simples a importantes</t>
  </si>
  <si>
    <t>Edificação cujo estado geral pode ser recuperado com pintura interna e externa, após reparos de fissuras e trincas, e com estabilização e/ou recuperação localizada do sistema estrutural. As instalações hidráulicas e elétricas podem ser restauradas mediante revisão e com substituição eventual de algumas peças desgastadas naturalmente. Pode ser necessário, eventualmente, substituir os revestimentos de pisos e paredes de um cômodo ou de outro. Revisão da impermeabilização ou substituição de telhas da cobertura.</t>
  </si>
  <si>
    <t>g</t>
  </si>
  <si>
    <t>Reparos importantes</t>
  </si>
  <si>
    <t>Edificação cujo estado geral possa ser recuperado com pintura interna e externa, com substituição de panos de regularização da alvenaria, reparos de fissuras, com estabilização e/ou recuperação de grande parte do sistema estrutura. As instalações hidráulicas e elétricas possam ser restauradas mediante a substituição das peças aparentes. A substituição dos revestimentos de pisos e paredes, da maioria dos compartimentos. Substituição ou reparações importantes na impermeabilização ou no telhado.</t>
  </si>
  <si>
    <t>h</t>
  </si>
  <si>
    <t>Entre reparos importantes e sem valor</t>
  </si>
  <si>
    <t>Edificação cujo estado geral possa ser recuperado com estabilização e/ou recuperação do sistema estrutural, substituição da regularização da alvenaria, reparos de fissuras. Substituição das instalações hidráulicas e elétricas. Substituição dos revestimentos de pisos e paredes. Substituição da impermeabilização ou do telhado.</t>
  </si>
  <si>
    <t>i</t>
  </si>
  <si>
    <t>Sem valor</t>
  </si>
  <si>
    <t>Edificação em estado de ruína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</si>
</sst>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  <numFmt numFmtId="165" formatCode="0.00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7"/>
      <color rgb="FFFF0000"/>
      <name val="Arial"/>
      <family val="2"/>
    </font>
    <font>
      <u/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u val="double"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251">
    <xf numFmtId="0" fontId="0" fillId="0" borderId="0" xfId="0"/>
    <xf numFmtId="0" fontId="0" fillId="0" borderId="0" xfId="0" applyAlignment="1">
      <alignment horizontal="left" vertical="center"/>
    </xf>
    <xf numFmtId="0" fontId="19" fillId="0" borderId="12" xfId="0" applyFont="1" applyBorder="1" applyAlignment="1">
      <alignment horizontal="justify" vertical="center" wrapText="1"/>
    </xf>
    <xf numFmtId="0" fontId="18" fillId="0" borderId="12" xfId="0" applyFont="1" applyBorder="1" applyAlignment="1">
      <alignment horizontal="justify" vertical="center" wrapText="1"/>
    </xf>
    <xf numFmtId="0" fontId="0" fillId="0" borderId="0" xfId="0" applyProtection="1"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3" fillId="0" borderId="3" xfId="0" applyFon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44" fontId="0" fillId="0" borderId="4" xfId="1" applyFont="1" applyBorder="1" applyAlignment="1" applyProtection="1">
      <alignment horizontal="center"/>
      <protection locked="0"/>
    </xf>
    <xf numFmtId="0" fontId="3" fillId="0" borderId="1" xfId="0" applyFont="1" applyBorder="1" applyProtection="1">
      <protection locked="0"/>
    </xf>
    <xf numFmtId="10" fontId="0" fillId="0" borderId="2" xfId="3" applyNumberFormat="1" applyFont="1" applyBorder="1" applyAlignment="1" applyProtection="1">
      <alignment horizontal="center"/>
      <protection locked="0"/>
    </xf>
    <xf numFmtId="10" fontId="0" fillId="0" borderId="4" xfId="3" applyNumberFormat="1" applyFont="1" applyBorder="1" applyAlignment="1" applyProtection="1">
      <alignment horizontal="center"/>
      <protection locked="0"/>
    </xf>
    <xf numFmtId="0" fontId="3" fillId="0" borderId="5" xfId="0" applyFont="1" applyBorder="1" applyProtection="1">
      <protection locked="0"/>
    </xf>
    <xf numFmtId="0" fontId="3" fillId="0" borderId="3" xfId="0" applyFont="1" applyBorder="1" applyAlignment="1" applyProtection="1">
      <alignment horizontal="left"/>
      <protection locked="0"/>
    </xf>
    <xf numFmtId="0" fontId="3" fillId="0" borderId="3" xfId="0" applyFont="1" applyBorder="1" applyAlignment="1" applyProtection="1">
      <alignment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/>
    <xf numFmtId="0" fontId="3" fillId="0" borderId="1" xfId="0" applyFont="1" applyBorder="1"/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3" fillId="0" borderId="5" xfId="0" applyFont="1" applyBorder="1" applyAlignment="1">
      <alignment horizontal="left" wrapText="1"/>
    </xf>
    <xf numFmtId="0" fontId="0" fillId="0" borderId="3" xfId="0" applyBorder="1"/>
    <xf numFmtId="0" fontId="3" fillId="3" borderId="3" xfId="0" applyFont="1" applyFill="1" applyBorder="1"/>
    <xf numFmtId="0" fontId="0" fillId="3" borderId="4" xfId="0" applyFill="1" applyBorder="1" applyAlignment="1">
      <alignment horizontal="center"/>
    </xf>
    <xf numFmtId="0" fontId="3" fillId="3" borderId="5" xfId="0" applyFont="1" applyFill="1" applyBorder="1"/>
    <xf numFmtId="9" fontId="0" fillId="3" borderId="6" xfId="3" applyFont="1" applyFill="1" applyBorder="1" applyAlignment="1" applyProtection="1">
      <alignment horizontal="center"/>
    </xf>
    <xf numFmtId="165" fontId="0" fillId="3" borderId="6" xfId="0" applyNumberFormat="1" applyFill="1" applyBorder="1" applyAlignment="1">
      <alignment horizontal="center"/>
    </xf>
    <xf numFmtId="0" fontId="3" fillId="3" borderId="1" xfId="0" applyFont="1" applyFill="1" applyBorder="1"/>
    <xf numFmtId="165" fontId="0" fillId="3" borderId="2" xfId="0" applyNumberFormat="1" applyFill="1" applyBorder="1" applyAlignment="1">
      <alignment horizontal="center"/>
    </xf>
    <xf numFmtId="10" fontId="0" fillId="3" borderId="4" xfId="3" applyNumberFormat="1" applyFont="1" applyFill="1" applyBorder="1" applyAlignment="1" applyProtection="1">
      <alignment horizontal="center"/>
    </xf>
    <xf numFmtId="9" fontId="0" fillId="3" borderId="4" xfId="3" applyFont="1" applyFill="1" applyBorder="1" applyAlignment="1" applyProtection="1">
      <alignment horizontal="center"/>
    </xf>
    <xf numFmtId="9" fontId="0" fillId="3" borderId="4" xfId="0" applyNumberFormat="1" applyFill="1" applyBorder="1" applyAlignment="1">
      <alignment horizontal="center"/>
    </xf>
    <xf numFmtId="10" fontId="0" fillId="3" borderId="6" xfId="0" applyNumberFormat="1" applyFill="1" applyBorder="1" applyAlignment="1">
      <alignment horizontal="center"/>
    </xf>
    <xf numFmtId="0" fontId="3" fillId="3" borderId="2" xfId="0" applyFont="1" applyFill="1" applyBorder="1"/>
    <xf numFmtId="2" fontId="0" fillId="3" borderId="4" xfId="0" applyNumberFormat="1" applyFill="1" applyBorder="1" applyAlignment="1">
      <alignment horizontal="center"/>
    </xf>
    <xf numFmtId="2" fontId="0" fillId="3" borderId="6" xfId="0" applyNumberFormat="1" applyFill="1" applyBorder="1" applyAlignment="1">
      <alignment horizontal="center"/>
    </xf>
    <xf numFmtId="0" fontId="0" fillId="3" borderId="3" xfId="0" applyFill="1" applyBorder="1"/>
    <xf numFmtId="165" fontId="0" fillId="3" borderId="4" xfId="0" applyNumberFormat="1" applyFill="1" applyBorder="1" applyAlignment="1">
      <alignment horizontal="center"/>
    </xf>
    <xf numFmtId="0" fontId="0" fillId="3" borderId="5" xfId="0" applyFill="1" applyBorder="1"/>
    <xf numFmtId="0" fontId="22" fillId="0" borderId="7" xfId="0" applyFont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1" fillId="0" borderId="0" xfId="0" applyFont="1" applyProtection="1">
      <protection locked="0"/>
    </xf>
    <xf numFmtId="0" fontId="11" fillId="0" borderId="0" xfId="0" applyFont="1" applyAlignment="1" applyProtection="1">
      <alignment horizontal="left" vertical="center"/>
      <protection locked="0"/>
    </xf>
    <xf numFmtId="164" fontId="11" fillId="0" borderId="0" xfId="0" applyNumberFormat="1" applyFont="1" applyAlignment="1" applyProtection="1">
      <alignment horizontal="left" vertical="center"/>
      <protection locked="0"/>
    </xf>
    <xf numFmtId="0" fontId="11" fillId="0" borderId="4" xfId="0" applyFont="1" applyBorder="1" applyAlignment="1" applyProtection="1">
      <alignment vertical="center"/>
      <protection locked="0"/>
    </xf>
    <xf numFmtId="44" fontId="11" fillId="0" borderId="0" xfId="1" applyFont="1" applyAlignment="1" applyProtection="1">
      <alignment horizontal="left" vertical="center"/>
      <protection locked="0"/>
    </xf>
    <xf numFmtId="0" fontId="11" fillId="0" borderId="4" xfId="0" applyFont="1" applyBorder="1" applyAlignment="1" applyProtection="1">
      <alignment horizontal="left" vertical="center"/>
      <protection locked="0"/>
    </xf>
    <xf numFmtId="0" fontId="22" fillId="0" borderId="5" xfId="0" applyFont="1" applyBorder="1" applyAlignment="1" applyProtection="1">
      <alignment horizontal="center" vertical="center"/>
      <protection locked="0"/>
    </xf>
    <xf numFmtId="0" fontId="21" fillId="0" borderId="8" xfId="0" applyFont="1" applyBorder="1" applyAlignment="1" applyProtection="1">
      <alignment vertical="center"/>
      <protection locked="0"/>
    </xf>
    <xf numFmtId="0" fontId="11" fillId="0" borderId="8" xfId="0" applyFont="1" applyBorder="1" applyAlignment="1" applyProtection="1">
      <alignment horizontal="left" vertical="center"/>
      <protection locked="0"/>
    </xf>
    <xf numFmtId="0" fontId="11" fillId="0" borderId="8" xfId="0" applyFont="1" applyBorder="1" applyAlignment="1" applyProtection="1">
      <alignment vertical="center"/>
      <protection locked="0"/>
    </xf>
    <xf numFmtId="0" fontId="11" fillId="0" borderId="6" xfId="0" applyFont="1" applyBorder="1" applyAlignment="1" applyProtection="1">
      <alignment vertic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2" fillId="0" borderId="7" xfId="0" applyFont="1" applyBorder="1" applyAlignment="1">
      <alignment horizontal="center" vertical="center" wrapText="1"/>
    </xf>
    <xf numFmtId="164" fontId="22" fillId="0" borderId="8" xfId="0" applyNumberFormat="1" applyFont="1" applyBorder="1" applyAlignment="1">
      <alignment vertical="center"/>
    </xf>
    <xf numFmtId="164" fontId="22" fillId="0" borderId="0" xfId="0" applyNumberFormat="1" applyFont="1" applyAlignment="1">
      <alignment vertical="center"/>
    </xf>
    <xf numFmtId="164" fontId="11" fillId="0" borderId="0" xfId="0" applyNumberFormat="1" applyFont="1" applyAlignment="1">
      <alignment horizontal="left" vertical="center"/>
    </xf>
    <xf numFmtId="0" fontId="3" fillId="3" borderId="14" xfId="0" applyFont="1" applyFill="1" applyBorder="1" applyAlignment="1">
      <alignment horizontal="left" vertical="center"/>
    </xf>
    <xf numFmtId="0" fontId="19" fillId="0" borderId="18" xfId="0" applyFont="1" applyBorder="1" applyAlignment="1">
      <alignment horizontal="justify" vertical="center" wrapText="1"/>
    </xf>
    <xf numFmtId="0" fontId="19" fillId="0" borderId="1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0" fillId="0" borderId="0" xfId="0" applyAlignment="1" applyProtection="1">
      <alignment horizontal="left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3" fillId="3" borderId="14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19" fillId="0" borderId="18" xfId="0" applyFont="1" applyBorder="1" applyAlignment="1">
      <alignment horizontal="center" vertical="center" wrapText="1"/>
    </xf>
    <xf numFmtId="0" fontId="18" fillId="0" borderId="12" xfId="0" applyFont="1" applyBorder="1" applyAlignment="1">
      <alignment vertical="center" wrapText="1"/>
    </xf>
    <xf numFmtId="10" fontId="18" fillId="3" borderId="12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justify" vertical="center" wrapText="1"/>
      <protection locked="0"/>
    </xf>
    <xf numFmtId="10" fontId="18" fillId="0" borderId="0" xfId="0" applyNumberFormat="1" applyFont="1" applyAlignment="1" applyProtection="1">
      <alignment horizontal="center" vertical="center" wrapText="1"/>
      <protection locked="0"/>
    </xf>
    <xf numFmtId="0" fontId="22" fillId="0" borderId="12" xfId="0" applyFont="1" applyBorder="1" applyAlignment="1">
      <alignment horizontal="center" vertical="center" wrapText="1"/>
    </xf>
    <xf numFmtId="0" fontId="0" fillId="0" borderId="12" xfId="0" applyBorder="1"/>
    <xf numFmtId="0" fontId="3" fillId="2" borderId="5" xfId="0" applyFont="1" applyFill="1" applyBorder="1" applyAlignment="1">
      <alignment horizontal="left" vertical="center"/>
    </xf>
    <xf numFmtId="164" fontId="3" fillId="2" borderId="6" xfId="0" applyNumberFormat="1" applyFont="1" applyFill="1" applyBorder="1" applyAlignment="1">
      <alignment vertical="center"/>
    </xf>
    <xf numFmtId="44" fontId="11" fillId="0" borderId="8" xfId="1" applyFont="1" applyFill="1" applyBorder="1" applyAlignment="1" applyProtection="1">
      <alignment vertical="center"/>
    </xf>
    <xf numFmtId="0" fontId="26" fillId="0" borderId="7" xfId="0" applyFont="1" applyBorder="1" applyAlignment="1">
      <alignment horizontal="left" vertical="center"/>
    </xf>
    <xf numFmtId="0" fontId="21" fillId="0" borderId="2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/>
    </xf>
    <xf numFmtId="0" fontId="21" fillId="0" borderId="4" xfId="0" applyFont="1" applyBorder="1" applyAlignment="1">
      <alignment horizontal="left" vertical="center" wrapText="1"/>
    </xf>
    <xf numFmtId="0" fontId="26" fillId="0" borderId="8" xfId="0" applyFont="1" applyBorder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0" fontId="22" fillId="0" borderId="1" xfId="0" applyFont="1" applyBorder="1" applyAlignment="1" applyProtection="1">
      <alignment horizontal="center" vertical="center" wrapText="1"/>
      <protection locked="0"/>
    </xf>
    <xf numFmtId="0" fontId="22" fillId="0" borderId="2" xfId="0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wrapText="1"/>
      <protection locked="0"/>
    </xf>
    <xf numFmtId="10" fontId="18" fillId="0" borderId="12" xfId="3" applyNumberFormat="1" applyFont="1" applyBorder="1" applyAlignment="1" applyProtection="1">
      <alignment horizontal="center" vertical="center" wrapText="1"/>
    </xf>
    <xf numFmtId="10" fontId="18" fillId="3" borderId="13" xfId="3" applyNumberFormat="1" applyFont="1" applyFill="1" applyBorder="1" applyAlignment="1" applyProtection="1">
      <alignment horizontal="center" vertical="center" wrapText="1"/>
      <protection locked="0"/>
    </xf>
    <xf numFmtId="0" fontId="22" fillId="0" borderId="12" xfId="0" applyFont="1" applyBorder="1" applyAlignment="1" applyProtection="1">
      <alignment horizontal="center" vertical="center" wrapText="1"/>
      <protection locked="0"/>
    </xf>
    <xf numFmtId="0" fontId="0" fillId="0" borderId="12" xfId="0" applyBorder="1" applyAlignment="1">
      <alignment horizontal="left"/>
    </xf>
    <xf numFmtId="0" fontId="22" fillId="5" borderId="12" xfId="0" applyFont="1" applyFill="1" applyBorder="1" applyAlignment="1" applyProtection="1">
      <alignment horizontal="center" vertical="center" wrapText="1"/>
      <protection locked="0"/>
    </xf>
    <xf numFmtId="164" fontId="0" fillId="0" borderId="12" xfId="0" applyNumberFormat="1" applyBorder="1"/>
    <xf numFmtId="0" fontId="8" fillId="4" borderId="12" xfId="0" applyFont="1" applyFill="1" applyBorder="1" applyAlignment="1">
      <alignment horizontal="left" vertical="center"/>
    </xf>
    <xf numFmtId="0" fontId="6" fillId="4" borderId="12" xfId="0" applyFont="1" applyFill="1" applyBorder="1" applyAlignment="1">
      <alignment horizontal="left" vertical="center"/>
    </xf>
    <xf numFmtId="0" fontId="6" fillId="4" borderId="12" xfId="0" applyFont="1" applyFill="1" applyBorder="1" applyAlignment="1">
      <alignment horizontal="left" vertical="center" wrapText="1"/>
    </xf>
    <xf numFmtId="0" fontId="7" fillId="4" borderId="12" xfId="0" applyFont="1" applyFill="1" applyBorder="1"/>
    <xf numFmtId="0" fontId="2" fillId="4" borderId="12" xfId="0" applyFont="1" applyFill="1" applyBorder="1"/>
    <xf numFmtId="164" fontId="6" fillId="4" borderId="12" xfId="0" applyNumberFormat="1" applyFont="1" applyFill="1" applyBorder="1" applyAlignment="1">
      <alignment horizontal="left" vertical="center"/>
    </xf>
    <xf numFmtId="164" fontId="6" fillId="4" borderId="12" xfId="0" applyNumberFormat="1" applyFont="1" applyFill="1" applyBorder="1" applyAlignment="1">
      <alignment vertical="center"/>
    </xf>
    <xf numFmtId="44" fontId="6" fillId="4" borderId="12" xfId="1" applyFont="1" applyFill="1" applyBorder="1" applyAlignment="1">
      <alignment vertical="center"/>
    </xf>
    <xf numFmtId="0" fontId="27" fillId="4" borderId="12" xfId="0" applyFont="1" applyFill="1" applyBorder="1" applyAlignment="1">
      <alignment horizontal="left" vertical="center" wrapText="1"/>
    </xf>
    <xf numFmtId="0" fontId="15" fillId="4" borderId="12" xfId="0" applyFont="1" applyFill="1" applyBorder="1" applyAlignment="1">
      <alignment horizontal="left" vertical="center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left" vertical="center"/>
    </xf>
    <xf numFmtId="0" fontId="0" fillId="0" borderId="2" xfId="0" applyBorder="1" applyAlignment="1" applyProtection="1">
      <alignment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3" fillId="0" borderId="10" xfId="0" applyFont="1" applyBorder="1" applyAlignment="1" applyProtection="1">
      <alignment horizontal="left" vertical="center" wrapText="1"/>
      <protection locked="0"/>
    </xf>
    <xf numFmtId="164" fontId="3" fillId="0" borderId="0" xfId="0" applyNumberFormat="1" applyFont="1" applyAlignment="1">
      <alignment vertical="center"/>
    </xf>
    <xf numFmtId="2" fontId="0" fillId="0" borderId="0" xfId="0" applyNumberFormat="1" applyAlignment="1">
      <alignment horizontal="center"/>
    </xf>
    <xf numFmtId="44" fontId="0" fillId="0" borderId="0" xfId="1" applyFont="1" applyFill="1" applyBorder="1" applyAlignment="1" applyProtection="1">
      <alignment horizontal="center"/>
      <protection locked="0"/>
    </xf>
    <xf numFmtId="165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4" fillId="7" borderId="9" xfId="0" applyFont="1" applyFill="1" applyBorder="1" applyAlignment="1" applyProtection="1">
      <alignment horizontal="left" vertical="center" wrapText="1"/>
      <protection locked="0"/>
    </xf>
    <xf numFmtId="164" fontId="4" fillId="7" borderId="10" xfId="0" applyNumberFormat="1" applyFont="1" applyFill="1" applyBorder="1" applyAlignment="1">
      <alignment vertical="center"/>
    </xf>
    <xf numFmtId="0" fontId="3" fillId="0" borderId="0" xfId="0" applyFont="1" applyAlignment="1">
      <alignment horizontal="left" vertical="center"/>
    </xf>
    <xf numFmtId="44" fontId="0" fillId="0" borderId="4" xfId="1" applyFont="1" applyFill="1" applyBorder="1" applyAlignment="1">
      <alignment horizontal="center"/>
    </xf>
    <xf numFmtId="44" fontId="0" fillId="0" borderId="4" xfId="1" applyFont="1" applyBorder="1" applyProtection="1">
      <protection locked="0"/>
    </xf>
    <xf numFmtId="44" fontId="0" fillId="3" borderId="6" xfId="1" applyFont="1" applyFill="1" applyBorder="1" applyAlignment="1" applyProtection="1">
      <alignment horizontal="center"/>
    </xf>
    <xf numFmtId="0" fontId="3" fillId="3" borderId="3" xfId="0" applyFont="1" applyFill="1" applyBorder="1" applyAlignment="1" applyProtection="1">
      <alignment horizontal="left"/>
      <protection locked="0"/>
    </xf>
    <xf numFmtId="0" fontId="3" fillId="3" borderId="5" xfId="0" applyFont="1" applyFill="1" applyBorder="1" applyAlignment="1">
      <alignment horizontal="left" vertical="center"/>
    </xf>
    <xf numFmtId="0" fontId="8" fillId="6" borderId="12" xfId="0" applyFont="1" applyFill="1" applyBorder="1" applyAlignment="1">
      <alignment horizontal="left" vertical="center"/>
    </xf>
    <xf numFmtId="0" fontId="8" fillId="6" borderId="12" xfId="0" applyFont="1" applyFill="1" applyBorder="1" applyAlignment="1">
      <alignment vertical="center"/>
    </xf>
    <xf numFmtId="0" fontId="8" fillId="6" borderId="12" xfId="0" applyFont="1" applyFill="1" applyBorder="1" applyAlignment="1">
      <alignment horizontal="left" vertical="center" wrapText="1"/>
    </xf>
    <xf numFmtId="0" fontId="6" fillId="6" borderId="12" xfId="0" applyFont="1" applyFill="1" applyBorder="1" applyAlignment="1">
      <alignment vertical="center"/>
    </xf>
    <xf numFmtId="0" fontId="6" fillId="6" borderId="12" xfId="0" applyFont="1" applyFill="1" applyBorder="1" applyAlignment="1">
      <alignment horizontal="left" vertical="center"/>
    </xf>
    <xf numFmtId="0" fontId="5" fillId="6" borderId="12" xfId="0" applyFont="1" applyFill="1" applyBorder="1" applyAlignment="1">
      <alignment horizontal="left" vertical="center"/>
    </xf>
    <xf numFmtId="0" fontId="6" fillId="6" borderId="12" xfId="0" applyFont="1" applyFill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8" fillId="4" borderId="12" xfId="0" applyFont="1" applyFill="1" applyBorder="1" applyAlignment="1">
      <alignment vertical="center"/>
    </xf>
    <xf numFmtId="2" fontId="0" fillId="0" borderId="8" xfId="0" applyNumberFormat="1" applyBorder="1" applyAlignment="1" applyProtection="1">
      <alignment horizontal="center"/>
      <protection locked="0"/>
    </xf>
    <xf numFmtId="0" fontId="27" fillId="0" borderId="12" xfId="0" applyFont="1" applyBorder="1"/>
    <xf numFmtId="0" fontId="27" fillId="0" borderId="12" xfId="0" applyFont="1" applyBorder="1" applyAlignment="1">
      <alignment wrapText="1"/>
    </xf>
    <xf numFmtId="0" fontId="27" fillId="0" borderId="12" xfId="0" applyFont="1" applyBorder="1" applyAlignment="1">
      <alignment horizontal="left" vertical="center"/>
    </xf>
    <xf numFmtId="0" fontId="5" fillId="0" borderId="12" xfId="0" applyFont="1" applyBorder="1"/>
    <xf numFmtId="0" fontId="5" fillId="0" borderId="12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8" fillId="0" borderId="12" xfId="0" applyFont="1" applyBorder="1"/>
    <xf numFmtId="0" fontId="9" fillId="0" borderId="12" xfId="0" applyFont="1" applyBorder="1"/>
    <xf numFmtId="0" fontId="10" fillId="0" borderId="1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/>
    </xf>
    <xf numFmtId="0" fontId="6" fillId="4" borderId="12" xfId="0" applyFont="1" applyFill="1" applyBorder="1" applyAlignment="1">
      <alignment vertical="center"/>
    </xf>
    <xf numFmtId="0" fontId="5" fillId="4" borderId="12" xfId="0" applyFont="1" applyFill="1" applyBorder="1" applyAlignment="1">
      <alignment vertical="center"/>
    </xf>
    <xf numFmtId="0" fontId="11" fillId="6" borderId="12" xfId="0" applyFont="1" applyFill="1" applyBorder="1" applyAlignment="1">
      <alignment horizontal="left" vertical="center" wrapText="1"/>
    </xf>
    <xf numFmtId="0" fontId="8" fillId="6" borderId="12" xfId="0" applyFont="1" applyFill="1" applyBorder="1" applyAlignment="1">
      <alignment vertical="center" wrapText="1"/>
    </xf>
    <xf numFmtId="0" fontId="27" fillId="0" borderId="12" xfId="0" applyFont="1" applyBorder="1" applyAlignment="1">
      <alignment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12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12" xfId="0" applyFont="1" applyBorder="1" applyAlignment="1">
      <alignment vertical="center" wrapText="1"/>
    </xf>
    <xf numFmtId="0" fontId="10" fillId="0" borderId="12" xfId="0" applyFont="1" applyBorder="1" applyAlignment="1">
      <alignment horizontal="left" vertical="center"/>
    </xf>
    <xf numFmtId="0" fontId="10" fillId="0" borderId="12" xfId="0" applyFont="1" applyBorder="1"/>
    <xf numFmtId="0" fontId="19" fillId="3" borderId="12" xfId="0" applyFont="1" applyFill="1" applyBorder="1" applyAlignment="1" applyProtection="1">
      <alignment horizontal="justify" vertical="center" wrapText="1"/>
      <protection locked="0"/>
    </xf>
    <xf numFmtId="10" fontId="0" fillId="3" borderId="12" xfId="3" applyNumberFormat="1" applyFont="1" applyFill="1" applyBorder="1" applyAlignment="1" applyProtection="1">
      <alignment horizontal="center" vertical="center"/>
      <protection locked="0"/>
    </xf>
    <xf numFmtId="10" fontId="0" fillId="3" borderId="12" xfId="0" applyNumberFormat="1" applyFill="1" applyBorder="1" applyAlignment="1" applyProtection="1">
      <alignment horizontal="center"/>
      <protection locked="0"/>
    </xf>
    <xf numFmtId="9" fontId="18" fillId="0" borderId="12" xfId="3" applyFont="1" applyBorder="1" applyAlignment="1" applyProtection="1">
      <alignment horizontal="center" vertical="center" wrapText="1"/>
    </xf>
    <xf numFmtId="0" fontId="19" fillId="3" borderId="18" xfId="0" applyFont="1" applyFill="1" applyBorder="1" applyAlignment="1" applyProtection="1">
      <alignment horizontal="center" vertical="center" wrapText="1"/>
      <protection locked="0"/>
    </xf>
    <xf numFmtId="10" fontId="19" fillId="0" borderId="10" xfId="3" applyNumberFormat="1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10" fontId="19" fillId="0" borderId="10" xfId="0" applyNumberFormat="1" applyFont="1" applyBorder="1" applyAlignment="1">
      <alignment horizontal="center" vertical="center" wrapText="1"/>
    </xf>
    <xf numFmtId="10" fontId="18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/>
    </xf>
    <xf numFmtId="0" fontId="6" fillId="0" borderId="12" xfId="0" applyFont="1" applyBorder="1"/>
    <xf numFmtId="0" fontId="4" fillId="2" borderId="12" xfId="0" applyFont="1" applyFill="1" applyBorder="1" applyAlignment="1">
      <alignment horizontal="center" vertical="center"/>
    </xf>
    <xf numFmtId="164" fontId="6" fillId="4" borderId="12" xfId="0" applyNumberFormat="1" applyFont="1" applyFill="1" applyBorder="1" applyAlignment="1">
      <alignment vertical="center"/>
    </xf>
    <xf numFmtId="0" fontId="8" fillId="4" borderId="12" xfId="0" applyFont="1" applyFill="1" applyBorder="1" applyAlignment="1">
      <alignment vertical="center"/>
    </xf>
    <xf numFmtId="0" fontId="27" fillId="0" borderId="12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 wrapText="1"/>
    </xf>
    <xf numFmtId="0" fontId="5" fillId="0" borderId="12" xfId="0" applyFont="1" applyBorder="1"/>
    <xf numFmtId="0" fontId="8" fillId="0" borderId="12" xfId="0" applyFont="1" applyBorder="1"/>
    <xf numFmtId="0" fontId="5" fillId="0" borderId="12" xfId="0" applyFont="1" applyBorder="1" applyAlignment="1">
      <alignment horizontal="center"/>
    </xf>
    <xf numFmtId="0" fontId="6" fillId="0" borderId="12" xfId="0" applyFont="1" applyBorder="1" applyAlignment="1">
      <alignment vertical="center"/>
    </xf>
    <xf numFmtId="0" fontId="6" fillId="0" borderId="12" xfId="0" applyFont="1" applyBorder="1" applyAlignment="1">
      <alignment wrapText="1"/>
    </xf>
    <xf numFmtId="0" fontId="27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/>
    </xf>
    <xf numFmtId="0" fontId="9" fillId="0" borderId="12" xfId="0" applyFont="1" applyBorder="1"/>
    <xf numFmtId="0" fontId="5" fillId="0" borderId="12" xfId="0" applyFont="1" applyBorder="1" applyAlignment="1">
      <alignment horizontal="left"/>
    </xf>
    <xf numFmtId="0" fontId="6" fillId="0" borderId="12" xfId="0" applyFont="1" applyBorder="1" applyAlignment="1">
      <alignment vertical="center" wrapText="1"/>
    </xf>
    <xf numFmtId="0" fontId="0" fillId="0" borderId="12" xfId="0" applyBorder="1" applyAlignment="1">
      <alignment wrapText="1"/>
    </xf>
    <xf numFmtId="0" fontId="0" fillId="0" borderId="12" xfId="0" applyBorder="1"/>
    <xf numFmtId="0" fontId="10" fillId="8" borderId="12" xfId="0" applyFont="1" applyFill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/>
    </xf>
    <xf numFmtId="0" fontId="10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/>
    </xf>
    <xf numFmtId="0" fontId="5" fillId="6" borderId="12" xfId="0" applyFont="1" applyFill="1" applyBorder="1" applyAlignment="1">
      <alignment horizontal="left" vertical="center"/>
    </xf>
    <xf numFmtId="0" fontId="3" fillId="0" borderId="12" xfId="0" applyFont="1" applyBorder="1" applyAlignment="1">
      <alignment horizontal="left" vertical="center" wrapText="1"/>
    </xf>
    <xf numFmtId="0" fontId="16" fillId="4" borderId="12" xfId="2" applyFont="1" applyFill="1" applyBorder="1" applyAlignment="1">
      <alignment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27" fillId="4" borderId="12" xfId="0" applyFont="1" applyFill="1" applyBorder="1" applyAlignment="1">
      <alignment vertical="center" wrapText="1"/>
    </xf>
    <xf numFmtId="0" fontId="6" fillId="6" borderId="12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left" vertical="center"/>
    </xf>
    <xf numFmtId="0" fontId="10" fillId="8" borderId="12" xfId="0" applyFont="1" applyFill="1" applyBorder="1" applyAlignment="1">
      <alignment vertical="center"/>
    </xf>
    <xf numFmtId="0" fontId="10" fillId="4" borderId="12" xfId="0" applyFont="1" applyFill="1" applyBorder="1" applyAlignment="1">
      <alignment horizontal="center" vertical="center"/>
    </xf>
    <xf numFmtId="0" fontId="0" fillId="4" borderId="12" xfId="0" applyFill="1" applyBorder="1"/>
    <xf numFmtId="0" fontId="22" fillId="0" borderId="12" xfId="0" applyFont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left" vertical="center"/>
    </xf>
    <xf numFmtId="0" fontId="6" fillId="6" borderId="12" xfId="0" applyFont="1" applyFill="1" applyBorder="1" applyAlignment="1">
      <alignment horizontal="left" vertical="center" wrapText="1"/>
    </xf>
    <xf numFmtId="0" fontId="5" fillId="0" borderId="12" xfId="0" applyFont="1" applyBorder="1" applyAlignment="1">
      <alignment vertical="center"/>
    </xf>
    <xf numFmtId="0" fontId="3" fillId="5" borderId="18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left" vertical="center" wrapText="1"/>
    </xf>
    <xf numFmtId="0" fontId="3" fillId="4" borderId="11" xfId="0" applyFont="1" applyFill="1" applyBorder="1" applyAlignment="1">
      <alignment horizontal="left" vertical="center" wrapText="1"/>
    </xf>
    <xf numFmtId="0" fontId="3" fillId="4" borderId="10" xfId="0" applyFont="1" applyFill="1" applyBorder="1" applyAlignment="1">
      <alignment horizontal="left" vertical="center" wrapText="1"/>
    </xf>
    <xf numFmtId="0" fontId="23" fillId="0" borderId="3" xfId="0" applyFont="1" applyBorder="1" applyProtection="1">
      <protection locked="0"/>
    </xf>
    <xf numFmtId="0" fontId="23" fillId="0" borderId="0" xfId="0" applyFont="1" applyProtection="1">
      <protection locked="0"/>
    </xf>
    <xf numFmtId="0" fontId="22" fillId="0" borderId="1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3" fillId="4" borderId="8" xfId="0" applyFont="1" applyFill="1" applyBorder="1" applyAlignment="1" applyProtection="1">
      <alignment horizontal="left" vertical="center" wrapText="1"/>
      <protection locked="0"/>
    </xf>
    <xf numFmtId="0" fontId="3" fillId="4" borderId="9" xfId="0" applyFont="1" applyFill="1" applyBorder="1" applyAlignment="1" applyProtection="1">
      <alignment horizontal="left" vertical="center" wrapText="1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locked="0"/>
    </xf>
    <xf numFmtId="0" fontId="3" fillId="4" borderId="10" xfId="0" applyFont="1" applyFill="1" applyBorder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7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0" xfId="0" applyProtection="1">
      <protection locked="0"/>
    </xf>
    <xf numFmtId="0" fontId="0" fillId="0" borderId="4" xfId="0" applyBorder="1" applyProtection="1"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0" fillId="0" borderId="6" xfId="0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0" fontId="0" fillId="0" borderId="10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19" fillId="0" borderId="18" xfId="0" applyFont="1" applyBorder="1" applyAlignment="1">
      <alignment horizontal="center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left" vertical="center" wrapText="1"/>
    </xf>
    <xf numFmtId="0" fontId="3" fillId="3" borderId="10" xfId="0" applyFont="1" applyFill="1" applyBorder="1" applyAlignment="1">
      <alignment horizontal="left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</cellXfs>
  <cellStyles count="4">
    <cellStyle name="Hiperlink" xfId="2" builtinId="8"/>
    <cellStyle name="Moeda" xfId="1" builtinId="4"/>
    <cellStyle name="Normal" xfId="0" builtinId="0"/>
    <cellStyle name="Porcentagem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144780</xdr:colOff>
      <xdr:row>83</xdr:row>
      <xdr:rowOff>114300</xdr:rowOff>
    </xdr:from>
    <xdr:to>
      <xdr:col>5</xdr:col>
      <xdr:colOff>153207</xdr:colOff>
      <xdr:row>83</xdr:row>
      <xdr:rowOff>2038617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BE6CCE9-F59F-5F4C-2B2C-6946FC515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22136100"/>
          <a:ext cx="5782482" cy="1914792"/>
        </a:xfrm>
        <a:prstGeom prst="rect">
          <a:avLst/>
        </a:prstGeom>
      </xdr:spPr>
    </xdr:pic>
    <xdr:clientData/>
  </xdr:twoCellAnchor>
  <xdr:twoCellAnchor editAs="oneCell">
    <xdr:from>
      <xdr:col>5</xdr:col>
      <xdr:colOff>198120</xdr:colOff>
      <xdr:row>83</xdr:row>
      <xdr:rowOff>99060</xdr:rowOff>
    </xdr:from>
    <xdr:to>
      <xdr:col>10</xdr:col>
      <xdr:colOff>840867</xdr:colOff>
      <xdr:row>83</xdr:row>
      <xdr:rowOff>2301546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3B4E5E2-77AC-C0F2-2BEA-E826F099F8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856220" y="22120860"/>
          <a:ext cx="5458587" cy="2191056"/>
        </a:xfrm>
        <a:prstGeom prst="rect">
          <a:avLst/>
        </a:prstGeom>
      </xdr:spPr>
    </xdr:pic>
    <xdr:clientData/>
  </xdr:twoCellAnchor>
  <xdr:twoCellAnchor editAs="oneCell">
    <xdr:from>
      <xdr:col>1</xdr:col>
      <xdr:colOff>419100</xdr:colOff>
      <xdr:row>83</xdr:row>
      <xdr:rowOff>2080260</xdr:rowOff>
    </xdr:from>
    <xdr:to>
      <xdr:col>4</xdr:col>
      <xdr:colOff>915134</xdr:colOff>
      <xdr:row>84</xdr:row>
      <xdr:rowOff>242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1E0E239-48A4-728C-6EC8-903CA1945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019300" y="24102060"/>
          <a:ext cx="5258534" cy="17337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60960</xdr:colOff>
      <xdr:row>2</xdr:row>
      <xdr:rowOff>7620</xdr:rowOff>
    </xdr:from>
    <xdr:ext cx="1561646" cy="33259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aixaDeTexto 1">
              <a:extLst>
                <a:ext uri="{FF2B5EF4-FFF2-40B4-BE49-F238E27FC236}">
                  <a16:creationId xmlns:a16="http://schemas.microsoft.com/office/drawing/2014/main" id="{BB8EDED6-8013-4EEB-A638-0020AB6A358F}"/>
                </a:ext>
              </a:extLst>
            </xdr:cNvPr>
            <xdr:cNvSpPr txBox="1"/>
          </xdr:nvSpPr>
          <xdr:spPr>
            <a:xfrm>
              <a:off x="10279380" y="876300"/>
              <a:ext cx="1561646" cy="3325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solidFill>
                              <a:srgbClr val="836967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b>
                        <m:r>
                          <a:rPr lang="en-US" sz="1100" i="1">
                            <a:latin typeface="Cambria Math" panose="02040503050406030204" pitchFamily="18" charset="0"/>
                          </a:rPr>
                          <m:t>𝑒𝑞</m:t>
                        </m:r>
                      </m:sub>
                    </m:sSub>
                    <m:r>
                      <a:rPr lang="en-US" sz="110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100" i="1">
                            <a:solidFill>
                              <a:srgbClr val="836967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b>
                        <m:r>
                          <a:rPr lang="en-US" sz="1100" i="1">
                            <a:latin typeface="Cambria Math" panose="02040503050406030204" pitchFamily="18" charset="0"/>
                          </a:rPr>
                          <m:t>𝑝</m:t>
                        </m:r>
                      </m:sub>
                    </m:sSub>
                    <m:r>
                      <a:rPr lang="en-US" sz="1100" i="0">
                        <a:latin typeface="Cambria Math" panose="02040503050406030204" pitchFamily="18" charset="0"/>
                      </a:rPr>
                      <m:t>+</m:t>
                    </m:r>
                    <m:nary>
                      <m:naryPr>
                        <m:chr m:val="∑"/>
                        <m:limLoc m:val="subSup"/>
                        <m:grow m:val="on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en-US" sz="110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  <m:sup>
                        <m:r>
                          <a:rPr lang="en-US" sz="110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  <m:e>
                        <m:d>
                          <m:dPr>
                            <m:ctrlPr>
                              <a:rPr lang="en-US" sz="1100" i="1">
                                <a:solidFill>
                                  <a:srgbClr val="836967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i="1">
                                    <a:solidFill>
                                      <a:srgbClr val="836967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  <m:sub>
                                <m:r>
                                  <a:rPr lang="en-US" sz="1100" i="1">
                                    <a:latin typeface="Cambria Math" panose="02040503050406030204" pitchFamily="18" charset="0"/>
                                  </a:rPr>
                                  <m:t>𝑞𝑖</m:t>
                                </m:r>
                              </m:sub>
                            </m:sSub>
                            <m:r>
                              <a:rPr lang="en-US" sz="1100" i="0">
                                <a:latin typeface="Cambria Math" panose="02040503050406030204" pitchFamily="18" charset="0"/>
                              </a:rPr>
                              <m:t>⋅</m:t>
                            </m:r>
                            <m:sSub>
                              <m:sSubPr>
                                <m:ctrlPr>
                                  <a:rPr lang="en-US" sz="1100" i="1">
                                    <a:solidFill>
                                      <a:srgbClr val="836967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i="1">
                                    <a:latin typeface="Cambria Math" panose="02040503050406030204" pitchFamily="18" charset="0"/>
                                  </a:rPr>
                                  <m:t>𝑝</m:t>
                                </m:r>
                              </m:e>
                              <m:sub>
                                <m:r>
                                  <a:rPr lang="en-US" sz="110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</m:e>
                        </m:d>
                      </m:e>
                    </m:nary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CaixaDeTexto 1">
              <a:extLst>
                <a:ext uri="{FF2B5EF4-FFF2-40B4-BE49-F238E27FC236}">
                  <a16:creationId xmlns:a16="http://schemas.microsoft.com/office/drawing/2014/main" id="{BB8EDED6-8013-4EEB-A638-0020AB6A358F}"/>
                </a:ext>
              </a:extLst>
            </xdr:cNvPr>
            <xdr:cNvSpPr txBox="1"/>
          </xdr:nvSpPr>
          <xdr:spPr>
            <a:xfrm>
              <a:off x="10279380" y="876300"/>
              <a:ext cx="1561646" cy="3325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𝐴</a:t>
              </a:r>
              <a:r>
                <a:rPr lang="en-US" sz="11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_</a:t>
              </a:r>
              <a:r>
                <a:rPr lang="en-US" sz="1100" i="0">
                  <a:latin typeface="Cambria Math" panose="02040503050406030204" pitchFamily="18" charset="0"/>
                </a:rPr>
                <a:t>𝑒𝑞=𝐴</a:t>
              </a:r>
              <a:r>
                <a:rPr lang="en-US" sz="11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_</a:t>
              </a:r>
              <a:r>
                <a:rPr lang="en-US" sz="1100" i="0">
                  <a:latin typeface="Cambria Math" panose="02040503050406030204" pitchFamily="18" charset="0"/>
                </a:rPr>
                <a:t>𝑝+∑130_𝑖^𝑛▒</a:t>
              </a:r>
              <a:r>
                <a:rPr lang="en-US" sz="11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(</a:t>
              </a:r>
              <a:r>
                <a:rPr lang="en-US" sz="1100" i="0">
                  <a:latin typeface="Cambria Math" panose="02040503050406030204" pitchFamily="18" charset="0"/>
                </a:rPr>
                <a:t>𝐴</a:t>
              </a:r>
              <a:r>
                <a:rPr lang="en-US" sz="11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_</a:t>
              </a:r>
              <a:r>
                <a:rPr lang="en-US" sz="1100" i="0">
                  <a:latin typeface="Cambria Math" panose="02040503050406030204" pitchFamily="18" charset="0"/>
                </a:rPr>
                <a:t>𝑞𝑖⋅𝑝</a:t>
              </a:r>
              <a:r>
                <a:rPr lang="en-US" sz="11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_</a:t>
              </a:r>
              <a:r>
                <a:rPr lang="en-US" sz="1100" i="0">
                  <a:latin typeface="Cambria Math" panose="02040503050406030204" pitchFamily="18" charset="0"/>
                </a:rPr>
                <a:t>𝑖 ) </a:t>
              </a:r>
              <a:endParaRPr lang="en-US" sz="1100"/>
            </a:p>
          </xdr:txBody>
        </xdr:sp>
      </mc:Fallback>
    </mc:AlternateContent>
    <xdr:clientData/>
  </xdr:oneCellAnchor>
  <xdr:twoCellAnchor editAs="oneCell">
    <xdr:from>
      <xdr:col>9</xdr:col>
      <xdr:colOff>68580</xdr:colOff>
      <xdr:row>4</xdr:row>
      <xdr:rowOff>38100</xdr:rowOff>
    </xdr:from>
    <xdr:to>
      <xdr:col>11</xdr:col>
      <xdr:colOff>323850</xdr:colOff>
      <xdr:row>6</xdr:row>
      <xdr:rowOff>20012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8F70F45-09EF-45A8-88CC-BD28473AF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7000" y="1272540"/>
          <a:ext cx="1737360" cy="334337"/>
        </a:xfrm>
        <a:prstGeom prst="rect">
          <a:avLst/>
        </a:prstGeom>
      </xdr:spPr>
    </xdr:pic>
    <xdr:clientData/>
  </xdr:twoCellAnchor>
  <xdr:twoCellAnchor editAs="oneCell">
    <xdr:from>
      <xdr:col>9</xdr:col>
      <xdr:colOff>22860</xdr:colOff>
      <xdr:row>6</xdr:row>
      <xdr:rowOff>68676</xdr:rowOff>
    </xdr:from>
    <xdr:to>
      <xdr:col>12</xdr:col>
      <xdr:colOff>320040</xdr:colOff>
      <xdr:row>9</xdr:row>
      <xdr:rowOff>135375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0FB9F65-1B6F-4C3D-8B4A-D8C03C72C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41280" y="1676496"/>
          <a:ext cx="2385060" cy="611529"/>
        </a:xfrm>
        <a:prstGeom prst="rect">
          <a:avLst/>
        </a:prstGeom>
      </xdr:spPr>
    </xdr:pic>
    <xdr:clientData/>
  </xdr:twoCellAnchor>
  <xdr:twoCellAnchor editAs="oneCell">
    <xdr:from>
      <xdr:col>9</xdr:col>
      <xdr:colOff>167641</xdr:colOff>
      <xdr:row>10</xdr:row>
      <xdr:rowOff>30480</xdr:rowOff>
    </xdr:from>
    <xdr:to>
      <xdr:col>10</xdr:col>
      <xdr:colOff>245746</xdr:colOff>
      <xdr:row>11</xdr:row>
      <xdr:rowOff>172279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528A433-8592-4ED2-BEE3-429FAEA821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386061" y="2385060"/>
          <a:ext cx="960120" cy="315154"/>
        </a:xfrm>
        <a:prstGeom prst="rect">
          <a:avLst/>
        </a:prstGeom>
      </xdr:spPr>
    </xdr:pic>
    <xdr:clientData/>
  </xdr:twoCellAnchor>
  <xdr:twoCellAnchor editAs="oneCell">
    <xdr:from>
      <xdr:col>9</xdr:col>
      <xdr:colOff>144780</xdr:colOff>
      <xdr:row>12</xdr:row>
      <xdr:rowOff>25908</xdr:rowOff>
    </xdr:from>
    <xdr:to>
      <xdr:col>11</xdr:col>
      <xdr:colOff>98398</xdr:colOff>
      <xdr:row>13</xdr:row>
      <xdr:rowOff>167640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715F2D98-EB49-4F74-BF94-870F6E79B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363200" y="2753868"/>
          <a:ext cx="1447138" cy="316992"/>
        </a:xfrm>
        <a:prstGeom prst="rect">
          <a:avLst/>
        </a:prstGeom>
      </xdr:spPr>
    </xdr:pic>
    <xdr:clientData/>
  </xdr:twoCellAnchor>
  <xdr:twoCellAnchor editAs="oneCell">
    <xdr:from>
      <xdr:col>9</xdr:col>
      <xdr:colOff>167640</xdr:colOff>
      <xdr:row>14</xdr:row>
      <xdr:rowOff>83820</xdr:rowOff>
    </xdr:from>
    <xdr:to>
      <xdr:col>10</xdr:col>
      <xdr:colOff>287651</xdr:colOff>
      <xdr:row>15</xdr:row>
      <xdr:rowOff>114299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EBC9E588-7D8D-443E-B34F-C40AD96C29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386060" y="3177540"/>
          <a:ext cx="982976" cy="213359"/>
        </a:xfrm>
        <a:prstGeom prst="rect">
          <a:avLst/>
        </a:prstGeom>
      </xdr:spPr>
    </xdr:pic>
    <xdr:clientData/>
  </xdr:twoCellAnchor>
  <xdr:twoCellAnchor editAs="oneCell">
    <xdr:from>
      <xdr:col>9</xdr:col>
      <xdr:colOff>157487</xdr:colOff>
      <xdr:row>16</xdr:row>
      <xdr:rowOff>60960</xdr:rowOff>
    </xdr:from>
    <xdr:to>
      <xdr:col>10</xdr:col>
      <xdr:colOff>169546</xdr:colOff>
      <xdr:row>17</xdr:row>
      <xdr:rowOff>92154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CB274377-92C6-49B0-90B9-52E0D7768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375907" y="3520440"/>
          <a:ext cx="894074" cy="21788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60960</xdr:colOff>
      <xdr:row>3</xdr:row>
      <xdr:rowOff>7620</xdr:rowOff>
    </xdr:from>
    <xdr:ext cx="1561646" cy="33259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aixaDeTexto 2">
              <a:extLst>
                <a:ext uri="{FF2B5EF4-FFF2-40B4-BE49-F238E27FC236}">
                  <a16:creationId xmlns:a16="http://schemas.microsoft.com/office/drawing/2014/main" id="{7735AC1F-1B49-E696-C4F9-3A4DDAE42419}"/>
                </a:ext>
              </a:extLst>
            </xdr:cNvPr>
            <xdr:cNvSpPr txBox="1"/>
          </xdr:nvSpPr>
          <xdr:spPr>
            <a:xfrm>
              <a:off x="10279380" y="396240"/>
              <a:ext cx="1561646" cy="3325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solidFill>
                              <a:srgbClr val="836967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b>
                        <m:r>
                          <a:rPr lang="en-US" sz="1100" i="1">
                            <a:latin typeface="Cambria Math" panose="02040503050406030204" pitchFamily="18" charset="0"/>
                          </a:rPr>
                          <m:t>𝑒𝑞</m:t>
                        </m:r>
                      </m:sub>
                    </m:sSub>
                    <m:r>
                      <a:rPr lang="en-US" sz="110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100" i="1">
                            <a:solidFill>
                              <a:srgbClr val="836967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b>
                        <m:r>
                          <a:rPr lang="en-US" sz="1100" i="1">
                            <a:latin typeface="Cambria Math" panose="02040503050406030204" pitchFamily="18" charset="0"/>
                          </a:rPr>
                          <m:t>𝑝</m:t>
                        </m:r>
                      </m:sub>
                    </m:sSub>
                    <m:r>
                      <a:rPr lang="en-US" sz="1100" i="0">
                        <a:latin typeface="Cambria Math" panose="02040503050406030204" pitchFamily="18" charset="0"/>
                      </a:rPr>
                      <m:t>+</m:t>
                    </m:r>
                    <m:nary>
                      <m:naryPr>
                        <m:chr m:val="∑"/>
                        <m:limLoc m:val="subSup"/>
                        <m:grow m:val="on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en-US" sz="110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  <m:sup>
                        <m:r>
                          <a:rPr lang="en-US" sz="110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  <m:e>
                        <m:d>
                          <m:dPr>
                            <m:ctrlPr>
                              <a:rPr lang="en-US" sz="1100" i="1">
                                <a:solidFill>
                                  <a:srgbClr val="836967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i="1">
                                    <a:solidFill>
                                      <a:srgbClr val="836967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  <m:sub>
                                <m:r>
                                  <a:rPr lang="en-US" sz="1100" i="1">
                                    <a:latin typeface="Cambria Math" panose="02040503050406030204" pitchFamily="18" charset="0"/>
                                  </a:rPr>
                                  <m:t>𝑞𝑖</m:t>
                                </m:r>
                              </m:sub>
                            </m:sSub>
                            <m:r>
                              <a:rPr lang="en-US" sz="1100" i="0">
                                <a:latin typeface="Cambria Math" panose="02040503050406030204" pitchFamily="18" charset="0"/>
                              </a:rPr>
                              <m:t>⋅</m:t>
                            </m:r>
                            <m:sSub>
                              <m:sSubPr>
                                <m:ctrlPr>
                                  <a:rPr lang="en-US" sz="1100" i="1">
                                    <a:solidFill>
                                      <a:srgbClr val="836967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i="1">
                                    <a:latin typeface="Cambria Math" panose="02040503050406030204" pitchFamily="18" charset="0"/>
                                  </a:rPr>
                                  <m:t>𝑝</m:t>
                                </m:r>
                              </m:e>
                              <m:sub>
                                <m:r>
                                  <a:rPr lang="en-US" sz="110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</m:e>
                        </m:d>
                      </m:e>
                    </m:nary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CaixaDeTexto 2">
              <a:extLst>
                <a:ext uri="{FF2B5EF4-FFF2-40B4-BE49-F238E27FC236}">
                  <a16:creationId xmlns:a16="http://schemas.microsoft.com/office/drawing/2014/main" id="{7735AC1F-1B49-E696-C4F9-3A4DDAE42419}"/>
                </a:ext>
              </a:extLst>
            </xdr:cNvPr>
            <xdr:cNvSpPr txBox="1"/>
          </xdr:nvSpPr>
          <xdr:spPr>
            <a:xfrm>
              <a:off x="10279380" y="396240"/>
              <a:ext cx="1561646" cy="3325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𝐴</a:t>
              </a:r>
              <a:r>
                <a:rPr lang="en-US" sz="11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_</a:t>
              </a:r>
              <a:r>
                <a:rPr lang="en-US" sz="1100" i="0">
                  <a:latin typeface="Cambria Math" panose="02040503050406030204" pitchFamily="18" charset="0"/>
                </a:rPr>
                <a:t>𝑒𝑞=𝐴</a:t>
              </a:r>
              <a:r>
                <a:rPr lang="en-US" sz="11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_</a:t>
              </a:r>
              <a:r>
                <a:rPr lang="en-US" sz="1100" i="0">
                  <a:latin typeface="Cambria Math" panose="02040503050406030204" pitchFamily="18" charset="0"/>
                </a:rPr>
                <a:t>𝑝+∑130_𝑖^𝑛▒</a:t>
              </a:r>
              <a:r>
                <a:rPr lang="en-US" sz="11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(</a:t>
              </a:r>
              <a:r>
                <a:rPr lang="en-US" sz="1100" i="0">
                  <a:latin typeface="Cambria Math" panose="02040503050406030204" pitchFamily="18" charset="0"/>
                </a:rPr>
                <a:t>𝐴</a:t>
              </a:r>
              <a:r>
                <a:rPr lang="en-US" sz="11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_</a:t>
              </a:r>
              <a:r>
                <a:rPr lang="en-US" sz="1100" i="0">
                  <a:latin typeface="Cambria Math" panose="02040503050406030204" pitchFamily="18" charset="0"/>
                </a:rPr>
                <a:t>𝑞𝑖⋅𝑝</a:t>
              </a:r>
              <a:r>
                <a:rPr lang="en-US" sz="11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_</a:t>
              </a:r>
              <a:r>
                <a:rPr lang="en-US" sz="1100" i="0">
                  <a:latin typeface="Cambria Math" panose="02040503050406030204" pitchFamily="18" charset="0"/>
                </a:rPr>
                <a:t>𝑖 ) </a:t>
              </a:r>
              <a:endParaRPr lang="en-US" sz="1100"/>
            </a:p>
          </xdr:txBody>
        </xdr:sp>
      </mc:Fallback>
    </mc:AlternateContent>
    <xdr:clientData/>
  </xdr:oneCellAnchor>
  <xdr:twoCellAnchor editAs="oneCell">
    <xdr:from>
      <xdr:col>9</xdr:col>
      <xdr:colOff>68580</xdr:colOff>
      <xdr:row>5</xdr:row>
      <xdr:rowOff>38100</xdr:rowOff>
    </xdr:from>
    <xdr:to>
      <xdr:col>11</xdr:col>
      <xdr:colOff>304800</xdr:colOff>
      <xdr:row>6</xdr:row>
      <xdr:rowOff>189557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BCCB31C3-1294-C987-69BE-CC4581B013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7000" y="792480"/>
          <a:ext cx="1737360" cy="334337"/>
        </a:xfrm>
        <a:prstGeom prst="rect">
          <a:avLst/>
        </a:prstGeom>
      </xdr:spPr>
    </xdr:pic>
    <xdr:clientData/>
  </xdr:twoCellAnchor>
  <xdr:twoCellAnchor editAs="oneCell">
    <xdr:from>
      <xdr:col>9</xdr:col>
      <xdr:colOff>22860</xdr:colOff>
      <xdr:row>7</xdr:row>
      <xdr:rowOff>68676</xdr:rowOff>
    </xdr:from>
    <xdr:to>
      <xdr:col>12</xdr:col>
      <xdr:colOff>283845</xdr:colOff>
      <xdr:row>10</xdr:row>
      <xdr:rowOff>133470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5D51F30-E070-4DF6-B1D1-A3012E0F2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41280" y="1196436"/>
          <a:ext cx="2385060" cy="611529"/>
        </a:xfrm>
        <a:prstGeom prst="rect">
          <a:avLst/>
        </a:prstGeom>
      </xdr:spPr>
    </xdr:pic>
    <xdr:clientData/>
  </xdr:twoCellAnchor>
  <xdr:twoCellAnchor editAs="oneCell">
    <xdr:from>
      <xdr:col>9</xdr:col>
      <xdr:colOff>167641</xdr:colOff>
      <xdr:row>11</xdr:row>
      <xdr:rowOff>30480</xdr:rowOff>
    </xdr:from>
    <xdr:to>
      <xdr:col>10</xdr:col>
      <xdr:colOff>243841</xdr:colOff>
      <xdr:row>12</xdr:row>
      <xdr:rowOff>155134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1B314E5E-5DDC-16C9-D520-64E845B55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386061" y="1905000"/>
          <a:ext cx="960120" cy="315154"/>
        </a:xfrm>
        <a:prstGeom prst="rect">
          <a:avLst/>
        </a:prstGeom>
      </xdr:spPr>
    </xdr:pic>
    <xdr:clientData/>
  </xdr:twoCellAnchor>
  <xdr:twoCellAnchor editAs="oneCell">
    <xdr:from>
      <xdr:col>9</xdr:col>
      <xdr:colOff>144780</xdr:colOff>
      <xdr:row>13</xdr:row>
      <xdr:rowOff>25908</xdr:rowOff>
    </xdr:from>
    <xdr:to>
      <xdr:col>11</xdr:col>
      <xdr:colOff>94588</xdr:colOff>
      <xdr:row>14</xdr:row>
      <xdr:rowOff>167640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D3C1A9A5-ECCA-93B8-EE89-A5589916D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363200" y="2273808"/>
          <a:ext cx="1447138" cy="316992"/>
        </a:xfrm>
        <a:prstGeom prst="rect">
          <a:avLst/>
        </a:prstGeom>
      </xdr:spPr>
    </xdr:pic>
    <xdr:clientData/>
  </xdr:twoCellAnchor>
  <xdr:twoCellAnchor editAs="oneCell">
    <xdr:from>
      <xdr:col>9</xdr:col>
      <xdr:colOff>167640</xdr:colOff>
      <xdr:row>15</xdr:row>
      <xdr:rowOff>83820</xdr:rowOff>
    </xdr:from>
    <xdr:to>
      <xdr:col>10</xdr:col>
      <xdr:colOff>251456</xdr:colOff>
      <xdr:row>16</xdr:row>
      <xdr:rowOff>114299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3966AD9D-B128-BC9D-5C50-3ECC77EA8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386060" y="2697480"/>
          <a:ext cx="982976" cy="213359"/>
        </a:xfrm>
        <a:prstGeom prst="rect">
          <a:avLst/>
        </a:prstGeom>
      </xdr:spPr>
    </xdr:pic>
    <xdr:clientData/>
  </xdr:twoCellAnchor>
  <xdr:twoCellAnchor editAs="oneCell">
    <xdr:from>
      <xdr:col>9</xdr:col>
      <xdr:colOff>157487</xdr:colOff>
      <xdr:row>17</xdr:row>
      <xdr:rowOff>60960</xdr:rowOff>
    </xdr:from>
    <xdr:to>
      <xdr:col>10</xdr:col>
      <xdr:colOff>167641</xdr:colOff>
      <xdr:row>18</xdr:row>
      <xdr:rowOff>92154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id="{9B868E12-9479-6975-FE34-BD290B06D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375907" y="3040380"/>
          <a:ext cx="894074" cy="2178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imoveis.com.br/propriedades/oportunidade!-vendo-ou-troco-sala-comercial-na-2951613524.html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www.wimoveis.com.br/propriedades/oportunidade!-vendo-ou-troco-sala-comercial-na-2951613524.html" TargetMode="External"/><Relationship Id="rId7" Type="http://schemas.openxmlformats.org/officeDocument/2006/relationships/hyperlink" Target="https://www.wimoveis.com.br/propriedades/oportunidade!-vendo-ou-troco-sala-comercial-na-2951613524.html" TargetMode="External"/><Relationship Id="rId12" Type="http://schemas.openxmlformats.org/officeDocument/2006/relationships/hyperlink" Target="https://www.wimoveis.com.br/propriedades/oportunidade!-vendo-ou-troco-sala-comercial-na-2951613524.html" TargetMode="External"/><Relationship Id="rId2" Type="http://schemas.openxmlformats.org/officeDocument/2006/relationships/hyperlink" Target="https://www.wimoveis.com.br/propriedades/oportunidade!-vendo-ou-troco-sala-comercial-na-2951613524.html" TargetMode="External"/><Relationship Id="rId1" Type="http://schemas.openxmlformats.org/officeDocument/2006/relationships/hyperlink" Target="https://www.wimoveis.com.br/propriedades/oportunidade!-vendo-ou-troco-sala-comercial-na-2951613524.html" TargetMode="External"/><Relationship Id="rId6" Type="http://schemas.openxmlformats.org/officeDocument/2006/relationships/hyperlink" Target="https://www.wimoveis.com.br/propriedades/oportunidade!-vendo-ou-troco-sala-comercial-na-2951613524.html" TargetMode="External"/><Relationship Id="rId11" Type="http://schemas.openxmlformats.org/officeDocument/2006/relationships/hyperlink" Target="https://www.wimoveis.com.br/propriedades/oportunidade!-vendo-ou-troco-sala-comercial-na-2951613524.html" TargetMode="External"/><Relationship Id="rId5" Type="http://schemas.openxmlformats.org/officeDocument/2006/relationships/hyperlink" Target="https://www.wimoveis.com.br/propriedades/oportunidade!-vendo-ou-troco-sala-comercial-na-2951613524.html" TargetMode="External"/><Relationship Id="rId10" Type="http://schemas.openxmlformats.org/officeDocument/2006/relationships/hyperlink" Target="https://www.wimoveis.com.br/propriedades/oportunidade!-vendo-ou-troco-sala-comercial-na-2951613524.html" TargetMode="External"/><Relationship Id="rId4" Type="http://schemas.openxmlformats.org/officeDocument/2006/relationships/hyperlink" Target="https://www.wimoveis.com.br/propriedades/oportunidade!-vendo-ou-troco-sala-comercial-na-2951613524.html" TargetMode="External"/><Relationship Id="rId9" Type="http://schemas.openxmlformats.org/officeDocument/2006/relationships/hyperlink" Target="https://www.wimoveis.com.br/propriedades/oportunidade!-vendo-ou-troco-sala-comercial-na-2951613524.html" TargetMode="External"/><Relationship Id="rId1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C714A-F061-4A58-BD9B-F83A2C46835A}">
  <dimension ref="A1:K155"/>
  <sheetViews>
    <sheetView tabSelected="1" workbookViewId="0">
      <selection activeCell="B150" sqref="B150:K150"/>
    </sheetView>
  </sheetViews>
  <sheetFormatPr defaultRowHeight="15" x14ac:dyDescent="0.25"/>
  <cols>
    <col min="1" max="1" width="21.140625" customWidth="1"/>
    <col min="2" max="2" width="28.28515625" customWidth="1"/>
    <col min="3" max="3" width="23.28515625" customWidth="1"/>
    <col min="4" max="4" width="18" customWidth="1"/>
    <col min="5" max="5" width="14.7109375" customWidth="1"/>
    <col min="6" max="6" width="12.7109375" customWidth="1"/>
    <col min="7" max="7" width="11.85546875" customWidth="1"/>
    <col min="8" max="8" width="17.7109375" customWidth="1"/>
    <col min="9" max="9" width="14" customWidth="1"/>
    <col min="10" max="10" width="13.7109375" customWidth="1"/>
    <col min="11" max="11" width="25.28515625" customWidth="1"/>
  </cols>
  <sheetData>
    <row r="1" spans="1:11" ht="24" customHeight="1" x14ac:dyDescent="0.25">
      <c r="A1" s="171" t="s">
        <v>0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</row>
    <row r="2" spans="1:11" x14ac:dyDescent="0.25">
      <c r="A2" s="137" t="s">
        <v>1</v>
      </c>
      <c r="B2" s="169" t="s">
        <v>2</v>
      </c>
      <c r="C2" s="169"/>
      <c r="D2" s="169"/>
      <c r="E2" s="169"/>
      <c r="F2" s="169"/>
      <c r="G2" s="169"/>
      <c r="H2" s="169"/>
      <c r="I2" s="169"/>
      <c r="J2" s="169"/>
      <c r="K2" s="169"/>
    </row>
    <row r="3" spans="1:11" x14ac:dyDescent="0.25">
      <c r="A3" s="137" t="s">
        <v>3</v>
      </c>
      <c r="B3" s="169" t="s">
        <v>4</v>
      </c>
      <c r="C3" s="169"/>
      <c r="D3" s="169"/>
      <c r="E3" s="169"/>
      <c r="F3" s="169"/>
      <c r="G3" s="169"/>
      <c r="H3" s="169"/>
      <c r="I3" s="169"/>
      <c r="J3" s="169"/>
      <c r="K3" s="169"/>
    </row>
    <row r="4" spans="1:11" x14ac:dyDescent="0.25">
      <c r="A4" s="137" t="s">
        <v>5</v>
      </c>
      <c r="B4" s="169" t="s">
        <v>6</v>
      </c>
      <c r="C4" s="169"/>
      <c r="D4" s="169"/>
      <c r="E4" s="169"/>
      <c r="F4" s="169"/>
      <c r="G4" s="169"/>
      <c r="H4" s="169"/>
      <c r="I4" s="169"/>
      <c r="J4" s="169"/>
      <c r="K4" s="169"/>
    </row>
    <row r="5" spans="1:11" x14ac:dyDescent="0.25">
      <c r="A5" s="137" t="s">
        <v>7</v>
      </c>
      <c r="B5" s="169" t="s">
        <v>8</v>
      </c>
      <c r="C5" s="169"/>
      <c r="D5" s="169"/>
      <c r="E5" s="169"/>
      <c r="F5" s="169"/>
      <c r="G5" s="169"/>
      <c r="H5" s="169"/>
      <c r="I5" s="169"/>
      <c r="J5" s="169"/>
      <c r="K5" s="169"/>
    </row>
    <row r="6" spans="1:11" x14ac:dyDescent="0.25">
      <c r="A6" s="137" t="s">
        <v>9</v>
      </c>
      <c r="B6" s="169" t="s">
        <v>10</v>
      </c>
      <c r="C6" s="169"/>
      <c r="D6" s="169"/>
      <c r="E6" s="169"/>
      <c r="F6" s="169"/>
      <c r="G6" s="169"/>
      <c r="H6" s="169"/>
      <c r="I6" s="169"/>
      <c r="J6" s="169"/>
      <c r="K6" s="169"/>
    </row>
    <row r="7" spans="1:11" x14ac:dyDescent="0.25">
      <c r="A7" s="137" t="s">
        <v>11</v>
      </c>
      <c r="B7" s="169" t="s">
        <v>12</v>
      </c>
      <c r="C7" s="169"/>
      <c r="D7" s="169"/>
      <c r="E7" s="169"/>
      <c r="F7" s="169"/>
      <c r="G7" s="169"/>
      <c r="H7" s="169"/>
      <c r="I7" s="169"/>
      <c r="J7" s="169"/>
      <c r="K7" s="169"/>
    </row>
    <row r="8" spans="1:11" x14ac:dyDescent="0.25">
      <c r="A8" s="137" t="s">
        <v>13</v>
      </c>
      <c r="B8" s="169" t="s">
        <v>14</v>
      </c>
      <c r="C8" s="169"/>
      <c r="D8" s="169"/>
      <c r="E8" s="169"/>
      <c r="F8" s="169"/>
      <c r="G8" s="169"/>
      <c r="H8" s="169"/>
      <c r="I8" s="169"/>
      <c r="J8" s="169"/>
      <c r="K8" s="169"/>
    </row>
    <row r="9" spans="1:11" ht="31.9" customHeight="1" x14ac:dyDescent="0.25">
      <c r="A9" s="171" t="s">
        <v>15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</row>
    <row r="10" spans="1:11" x14ac:dyDescent="0.25">
      <c r="A10" s="137" t="s">
        <v>16</v>
      </c>
      <c r="B10" s="170" t="s">
        <v>17</v>
      </c>
      <c r="C10" s="170"/>
      <c r="D10" s="170"/>
      <c r="E10" s="170"/>
      <c r="F10" s="170"/>
      <c r="G10" s="170"/>
      <c r="H10" s="170"/>
      <c r="I10" s="170"/>
      <c r="J10" s="170"/>
      <c r="K10" s="170"/>
    </row>
    <row r="11" spans="1:11" x14ac:dyDescent="0.25">
      <c r="A11" s="137" t="s">
        <v>18</v>
      </c>
      <c r="B11" s="170" t="s">
        <v>19</v>
      </c>
      <c r="C11" s="170"/>
      <c r="D11" s="170"/>
      <c r="E11" s="170"/>
      <c r="F11" s="170"/>
      <c r="G11" s="170"/>
      <c r="H11" s="170"/>
      <c r="I11" s="170"/>
      <c r="J11" s="170"/>
      <c r="K11" s="170"/>
    </row>
    <row r="12" spans="1:11" x14ac:dyDescent="0.25">
      <c r="A12" s="137" t="s">
        <v>20</v>
      </c>
      <c r="B12" s="170" t="s">
        <v>21</v>
      </c>
      <c r="C12" s="170"/>
      <c r="D12" s="170"/>
      <c r="E12" s="170"/>
      <c r="F12" s="170"/>
      <c r="G12" s="170"/>
      <c r="H12" s="170"/>
      <c r="I12" s="170"/>
      <c r="J12" s="170"/>
      <c r="K12" s="170"/>
    </row>
    <row r="13" spans="1:11" ht="26.25" x14ac:dyDescent="0.25">
      <c r="A13" s="138" t="s">
        <v>22</v>
      </c>
      <c r="B13" s="179" t="s">
        <v>23</v>
      </c>
      <c r="C13" s="179"/>
      <c r="D13" s="179"/>
      <c r="E13" s="179"/>
      <c r="F13" s="179"/>
      <c r="G13" s="179"/>
      <c r="H13" s="179"/>
      <c r="I13" s="179"/>
      <c r="J13" s="179"/>
      <c r="K13" s="179"/>
    </row>
    <row r="14" spans="1:11" ht="31.15" customHeight="1" x14ac:dyDescent="0.25">
      <c r="A14" s="139" t="s">
        <v>24</v>
      </c>
      <c r="B14" s="180" t="s">
        <v>25</v>
      </c>
      <c r="C14" s="180"/>
      <c r="D14" s="180"/>
      <c r="E14" s="180"/>
      <c r="F14" s="180"/>
      <c r="G14" s="180"/>
      <c r="H14" s="180"/>
      <c r="I14" s="180"/>
      <c r="J14" s="180"/>
      <c r="K14" s="180"/>
    </row>
    <row r="15" spans="1:11" x14ac:dyDescent="0.25">
      <c r="A15" s="137" t="s">
        <v>26</v>
      </c>
      <c r="B15" s="170" t="s">
        <v>27</v>
      </c>
      <c r="C15" s="170"/>
      <c r="D15" s="170"/>
      <c r="E15" s="170"/>
      <c r="F15" s="170"/>
      <c r="G15" s="170"/>
      <c r="H15" s="170"/>
      <c r="I15" s="170"/>
      <c r="J15" s="170"/>
      <c r="K15" s="170"/>
    </row>
    <row r="16" spans="1:11" ht="31.15" customHeight="1" x14ac:dyDescent="0.25">
      <c r="A16" s="171" t="s">
        <v>28</v>
      </c>
      <c r="B16" s="171"/>
      <c r="C16" s="171"/>
      <c r="D16" s="171"/>
      <c r="E16" s="171"/>
      <c r="F16" s="171"/>
      <c r="G16" s="171"/>
      <c r="H16" s="171"/>
      <c r="I16" s="171"/>
      <c r="J16" s="171"/>
      <c r="K16" s="171"/>
    </row>
    <row r="17" spans="1:11" x14ac:dyDescent="0.25">
      <c r="A17" s="137" t="s">
        <v>29</v>
      </c>
      <c r="B17" s="170" t="s">
        <v>30</v>
      </c>
      <c r="C17" s="170"/>
      <c r="D17" s="170"/>
      <c r="E17" s="170"/>
      <c r="F17" s="170"/>
      <c r="G17" s="170"/>
      <c r="H17" s="170"/>
      <c r="I17" s="170"/>
      <c r="J17" s="170"/>
      <c r="K17" s="170"/>
    </row>
    <row r="18" spans="1:11" x14ac:dyDescent="0.25">
      <c r="A18" s="137" t="s">
        <v>31</v>
      </c>
      <c r="B18" s="176"/>
      <c r="C18" s="176"/>
      <c r="D18" s="176"/>
      <c r="E18" s="176"/>
      <c r="F18" s="176"/>
      <c r="G18" s="176"/>
      <c r="H18" s="176"/>
      <c r="I18" s="176"/>
      <c r="J18" s="176"/>
      <c r="K18" s="176"/>
    </row>
    <row r="19" spans="1:11" x14ac:dyDescent="0.25">
      <c r="A19" s="137" t="s">
        <v>32</v>
      </c>
      <c r="B19" s="140"/>
      <c r="C19" s="140" t="s">
        <v>33</v>
      </c>
      <c r="D19" s="176"/>
      <c r="E19" s="176"/>
      <c r="F19" s="176"/>
      <c r="G19" s="176"/>
      <c r="H19" s="176"/>
      <c r="I19" s="176"/>
      <c r="J19" s="176"/>
      <c r="K19" s="176"/>
    </row>
    <row r="20" spans="1:11" x14ac:dyDescent="0.25">
      <c r="A20" s="137" t="s">
        <v>1</v>
      </c>
      <c r="B20" s="178"/>
      <c r="C20" s="178"/>
      <c r="D20" s="178"/>
      <c r="E20" s="178"/>
      <c r="F20" s="178"/>
      <c r="G20" s="178"/>
      <c r="H20" s="178"/>
      <c r="I20" s="178"/>
      <c r="J20" s="178"/>
      <c r="K20" s="178"/>
    </row>
    <row r="21" spans="1:11" x14ac:dyDescent="0.25">
      <c r="A21" s="137" t="s">
        <v>34</v>
      </c>
      <c r="B21" s="178"/>
      <c r="C21" s="178"/>
      <c r="D21" s="178"/>
      <c r="E21" s="178"/>
      <c r="F21" s="178"/>
      <c r="G21" s="178"/>
      <c r="H21" s="178"/>
      <c r="I21" s="178"/>
      <c r="J21" s="178"/>
      <c r="K21" s="178"/>
    </row>
    <row r="22" spans="1:11" x14ac:dyDescent="0.25">
      <c r="A22" s="137" t="s">
        <v>35</v>
      </c>
      <c r="B22" s="140"/>
      <c r="C22" s="140" t="s">
        <v>36</v>
      </c>
      <c r="D22" s="176"/>
      <c r="E22" s="176"/>
      <c r="F22" s="176"/>
      <c r="G22" s="176"/>
      <c r="H22" s="176"/>
      <c r="I22" s="176"/>
      <c r="J22" s="176"/>
      <c r="K22" s="176"/>
    </row>
    <row r="23" spans="1:11" x14ac:dyDescent="0.25">
      <c r="A23" s="137" t="s">
        <v>37</v>
      </c>
      <c r="B23" s="176"/>
      <c r="C23" s="176"/>
      <c r="D23" s="176"/>
      <c r="E23" s="176"/>
      <c r="F23" s="176"/>
      <c r="G23" s="176"/>
      <c r="H23" s="176"/>
      <c r="I23" s="176"/>
      <c r="J23" s="176"/>
      <c r="K23" s="176"/>
    </row>
    <row r="24" spans="1:11" x14ac:dyDescent="0.25">
      <c r="A24" s="137" t="s">
        <v>38</v>
      </c>
      <c r="B24" s="178"/>
      <c r="C24" s="178"/>
      <c r="D24" s="178"/>
      <c r="E24" s="178"/>
      <c r="F24" s="178"/>
      <c r="G24" s="178"/>
      <c r="H24" s="178"/>
      <c r="I24" s="178"/>
      <c r="J24" s="178"/>
      <c r="K24" s="178"/>
    </row>
    <row r="25" spans="1:11" x14ac:dyDescent="0.25">
      <c r="A25" s="174" t="s">
        <v>39</v>
      </c>
      <c r="B25" s="142" t="s">
        <v>40</v>
      </c>
      <c r="C25" s="185"/>
      <c r="D25" s="185"/>
      <c r="E25" s="185"/>
      <c r="F25" s="185"/>
      <c r="G25" s="185"/>
      <c r="H25" s="185"/>
      <c r="I25" s="185"/>
      <c r="J25" s="185"/>
      <c r="K25" s="185"/>
    </row>
    <row r="26" spans="1:11" x14ac:dyDescent="0.25">
      <c r="A26" s="174"/>
      <c r="B26" s="142" t="s">
        <v>41</v>
      </c>
      <c r="C26" s="185"/>
      <c r="D26" s="185"/>
      <c r="E26" s="185"/>
      <c r="F26" s="185"/>
      <c r="G26" s="185"/>
      <c r="H26" s="185"/>
      <c r="I26" s="185"/>
      <c r="J26" s="185"/>
      <c r="K26" s="185"/>
    </row>
    <row r="27" spans="1:11" ht="46.9" customHeight="1" x14ac:dyDescent="0.25">
      <c r="A27" s="152" t="s">
        <v>42</v>
      </c>
      <c r="B27" s="175" t="s">
        <v>43</v>
      </c>
      <c r="C27" s="175"/>
      <c r="D27" s="175"/>
      <c r="E27" s="175"/>
      <c r="F27" s="175"/>
      <c r="G27" s="175"/>
      <c r="H27" s="175"/>
      <c r="I27" s="175"/>
      <c r="J27" s="175"/>
      <c r="K27" s="175"/>
    </row>
    <row r="28" spans="1:11" ht="33.6" customHeight="1" x14ac:dyDescent="0.25">
      <c r="A28" s="171" t="s">
        <v>44</v>
      </c>
      <c r="B28" s="171"/>
      <c r="C28" s="171"/>
      <c r="D28" s="171"/>
      <c r="E28" s="171"/>
      <c r="F28" s="171"/>
      <c r="G28" s="171"/>
      <c r="H28" s="171"/>
      <c r="I28" s="171"/>
      <c r="J28" s="171"/>
      <c r="K28" s="171"/>
    </row>
    <row r="29" spans="1:11" x14ac:dyDescent="0.25">
      <c r="A29" s="137" t="s">
        <v>45</v>
      </c>
      <c r="B29" s="170" t="s">
        <v>46</v>
      </c>
      <c r="C29" s="170"/>
      <c r="D29" s="170"/>
      <c r="E29" s="170"/>
      <c r="F29" s="170"/>
      <c r="G29" s="170"/>
      <c r="H29" s="170"/>
      <c r="I29" s="170"/>
      <c r="J29" s="170"/>
      <c r="K29" s="170"/>
    </row>
    <row r="30" spans="1:11" x14ac:dyDescent="0.25">
      <c r="A30" s="174" t="s">
        <v>47</v>
      </c>
      <c r="B30" s="140" t="s">
        <v>48</v>
      </c>
      <c r="C30" s="176"/>
      <c r="D30" s="176"/>
      <c r="E30" s="176"/>
      <c r="F30" s="176"/>
      <c r="G30" s="176"/>
      <c r="H30" s="176"/>
      <c r="I30" s="176"/>
      <c r="J30" s="176"/>
      <c r="K30" s="176"/>
    </row>
    <row r="31" spans="1:11" x14ac:dyDescent="0.25">
      <c r="A31" s="174"/>
      <c r="B31" s="143" t="s">
        <v>49</v>
      </c>
      <c r="C31" s="177"/>
      <c r="D31" s="177"/>
      <c r="E31" s="177"/>
      <c r="F31" s="177"/>
      <c r="G31" s="177"/>
      <c r="H31" s="177"/>
      <c r="I31" s="177"/>
      <c r="J31" s="177"/>
      <c r="K31" s="177"/>
    </row>
    <row r="32" spans="1:11" x14ac:dyDescent="0.25">
      <c r="A32" s="174"/>
      <c r="B32" s="143" t="s">
        <v>50</v>
      </c>
      <c r="C32" s="177"/>
      <c r="D32" s="177"/>
      <c r="E32" s="177"/>
      <c r="F32" s="177"/>
      <c r="G32" s="177"/>
      <c r="H32" s="177"/>
      <c r="I32" s="177"/>
      <c r="J32" s="177"/>
      <c r="K32" s="177"/>
    </row>
    <row r="33" spans="1:11" x14ac:dyDescent="0.25">
      <c r="A33" s="174"/>
      <c r="B33" s="143" t="s">
        <v>51</v>
      </c>
      <c r="C33" s="177"/>
      <c r="D33" s="177"/>
      <c r="E33" s="177"/>
      <c r="F33" s="177"/>
      <c r="G33" s="177"/>
      <c r="H33" s="177"/>
      <c r="I33" s="177"/>
      <c r="J33" s="177"/>
      <c r="K33" s="177"/>
    </row>
    <row r="34" spans="1:11" x14ac:dyDescent="0.25">
      <c r="A34" s="174"/>
      <c r="B34" s="143" t="s">
        <v>52</v>
      </c>
      <c r="C34" s="177"/>
      <c r="D34" s="177"/>
      <c r="E34" s="177"/>
      <c r="F34" s="177"/>
      <c r="G34" s="177"/>
      <c r="H34" s="177"/>
      <c r="I34" s="177"/>
      <c r="J34" s="177"/>
      <c r="K34" s="177"/>
    </row>
    <row r="35" spans="1:11" x14ac:dyDescent="0.25">
      <c r="A35" s="137" t="s">
        <v>53</v>
      </c>
      <c r="B35" s="170" t="s">
        <v>54</v>
      </c>
      <c r="C35" s="170"/>
      <c r="D35" s="170"/>
      <c r="E35" s="170"/>
      <c r="F35" s="170"/>
      <c r="G35" s="170"/>
      <c r="H35" s="170"/>
      <c r="I35" s="170"/>
      <c r="J35" s="170"/>
      <c r="K35" s="170"/>
    </row>
    <row r="36" spans="1:11" x14ac:dyDescent="0.25">
      <c r="A36" s="174" t="s">
        <v>55</v>
      </c>
      <c r="B36" s="140" t="s">
        <v>56</v>
      </c>
      <c r="C36" s="144" t="s">
        <v>57</v>
      </c>
      <c r="D36" s="184" t="s">
        <v>58</v>
      </c>
      <c r="E36" s="184"/>
      <c r="F36" s="184"/>
      <c r="G36" s="184"/>
      <c r="H36" s="184"/>
      <c r="I36" s="184"/>
      <c r="J36" s="184"/>
      <c r="K36" s="184"/>
    </row>
    <row r="37" spans="1:11" x14ac:dyDescent="0.25">
      <c r="A37" s="174"/>
      <c r="B37" s="140" t="s">
        <v>59</v>
      </c>
      <c r="C37" s="144" t="s">
        <v>60</v>
      </c>
      <c r="D37" s="184" t="s">
        <v>61</v>
      </c>
      <c r="E37" s="184"/>
      <c r="F37" s="184"/>
      <c r="G37" s="184"/>
      <c r="H37" s="184"/>
      <c r="I37" s="184"/>
      <c r="J37" s="184"/>
      <c r="K37" s="184"/>
    </row>
    <row r="38" spans="1:11" x14ac:dyDescent="0.25">
      <c r="A38" s="174"/>
      <c r="B38" s="140" t="s">
        <v>62</v>
      </c>
      <c r="C38" s="144" t="s">
        <v>63</v>
      </c>
      <c r="D38" s="176"/>
      <c r="E38" s="176"/>
      <c r="F38" s="176"/>
      <c r="G38" s="176"/>
      <c r="H38" s="176"/>
      <c r="I38" s="176"/>
      <c r="J38" s="176"/>
      <c r="K38" s="176"/>
    </row>
    <row r="39" spans="1:11" x14ac:dyDescent="0.25">
      <c r="A39" s="137" t="s">
        <v>64</v>
      </c>
      <c r="B39" s="170" t="s">
        <v>65</v>
      </c>
      <c r="C39" s="170"/>
      <c r="D39" s="170"/>
      <c r="E39" s="170"/>
      <c r="F39" s="170"/>
      <c r="G39" s="170"/>
      <c r="H39" s="170"/>
      <c r="I39" s="170"/>
      <c r="J39" s="170"/>
      <c r="K39" s="170"/>
    </row>
    <row r="40" spans="1:11" x14ac:dyDescent="0.25">
      <c r="A40" s="181" t="s">
        <v>66</v>
      </c>
      <c r="B40" s="182" t="s">
        <v>67</v>
      </c>
      <c r="C40" s="144" t="s">
        <v>68</v>
      </c>
      <c r="D40" s="176" t="s">
        <v>69</v>
      </c>
      <c r="E40" s="176"/>
      <c r="F40" s="176"/>
      <c r="G40" s="176"/>
      <c r="H40" s="176"/>
      <c r="I40" s="176"/>
      <c r="J40" s="176"/>
      <c r="K40" s="176"/>
    </row>
    <row r="41" spans="1:11" x14ac:dyDescent="0.25">
      <c r="A41" s="181"/>
      <c r="B41" s="182"/>
      <c r="C41" s="144" t="s">
        <v>70</v>
      </c>
      <c r="D41" s="176" t="s">
        <v>71</v>
      </c>
      <c r="E41" s="176"/>
      <c r="F41" s="176"/>
      <c r="G41" s="176"/>
      <c r="H41" s="176"/>
      <c r="I41" s="176"/>
      <c r="J41" s="176"/>
      <c r="K41" s="176"/>
    </row>
    <row r="42" spans="1:11" x14ac:dyDescent="0.25">
      <c r="A42" s="181"/>
      <c r="B42" s="182"/>
      <c r="C42" s="144" t="s">
        <v>72</v>
      </c>
      <c r="D42" s="176" t="s">
        <v>73</v>
      </c>
      <c r="E42" s="176"/>
      <c r="F42" s="176"/>
      <c r="G42" s="176"/>
      <c r="H42" s="176"/>
      <c r="I42" s="176"/>
      <c r="J42" s="176"/>
      <c r="K42" s="176"/>
    </row>
    <row r="43" spans="1:11" x14ac:dyDescent="0.25">
      <c r="A43" s="181"/>
      <c r="B43" s="182"/>
      <c r="C43" s="144" t="s">
        <v>74</v>
      </c>
      <c r="D43" s="176" t="s">
        <v>75</v>
      </c>
      <c r="E43" s="176"/>
      <c r="F43" s="176"/>
      <c r="G43" s="176"/>
      <c r="H43" s="176"/>
      <c r="I43" s="176"/>
      <c r="J43" s="176"/>
      <c r="K43" s="176"/>
    </row>
    <row r="44" spans="1:11" x14ac:dyDescent="0.25">
      <c r="A44" s="181"/>
      <c r="B44" s="182"/>
      <c r="C44" s="144" t="s">
        <v>76</v>
      </c>
      <c r="D44" s="176" t="s">
        <v>77</v>
      </c>
      <c r="E44" s="176"/>
      <c r="F44" s="176"/>
      <c r="G44" s="176"/>
      <c r="H44" s="176"/>
      <c r="I44" s="176"/>
      <c r="J44" s="176"/>
      <c r="K44" s="176"/>
    </row>
    <row r="45" spans="1:11" x14ac:dyDescent="0.25">
      <c r="A45" s="181"/>
      <c r="B45" s="182"/>
      <c r="C45" s="144" t="s">
        <v>78</v>
      </c>
      <c r="D45" s="184"/>
      <c r="E45" s="184"/>
      <c r="F45" s="184"/>
      <c r="G45" s="184"/>
      <c r="H45" s="184"/>
      <c r="I45" s="184"/>
      <c r="J45" s="184"/>
      <c r="K45" s="184"/>
    </row>
    <row r="46" spans="1:11" x14ac:dyDescent="0.25">
      <c r="A46" s="181"/>
      <c r="B46" s="182" t="s">
        <v>79</v>
      </c>
      <c r="C46" s="144" t="s">
        <v>80</v>
      </c>
      <c r="D46" s="176" t="s">
        <v>81</v>
      </c>
      <c r="E46" s="176"/>
      <c r="F46" s="176"/>
      <c r="G46" s="176"/>
      <c r="H46" s="176"/>
      <c r="I46" s="176"/>
      <c r="J46" s="176"/>
      <c r="K46" s="176"/>
    </row>
    <row r="47" spans="1:11" x14ac:dyDescent="0.25">
      <c r="A47" s="181"/>
      <c r="B47" s="182"/>
      <c r="C47" s="144" t="s">
        <v>82</v>
      </c>
      <c r="D47" s="176" t="s">
        <v>83</v>
      </c>
      <c r="E47" s="176"/>
      <c r="F47" s="176"/>
      <c r="G47" s="176"/>
      <c r="H47" s="176"/>
      <c r="I47" s="176"/>
      <c r="J47" s="176"/>
      <c r="K47" s="176"/>
    </row>
    <row r="48" spans="1:11" x14ac:dyDescent="0.25">
      <c r="A48" s="181"/>
      <c r="B48" s="182"/>
      <c r="C48" s="144" t="s">
        <v>84</v>
      </c>
      <c r="D48" s="176" t="s">
        <v>85</v>
      </c>
      <c r="E48" s="176"/>
      <c r="F48" s="176"/>
      <c r="G48" s="176"/>
      <c r="H48" s="176"/>
      <c r="I48" s="176"/>
      <c r="J48" s="176"/>
      <c r="K48" s="176"/>
    </row>
    <row r="49" spans="1:11" x14ac:dyDescent="0.25">
      <c r="A49" s="181"/>
      <c r="B49" s="182"/>
      <c r="C49" s="144" t="s">
        <v>86</v>
      </c>
      <c r="D49" s="176" t="s">
        <v>87</v>
      </c>
      <c r="E49" s="176"/>
      <c r="F49" s="176"/>
      <c r="G49" s="176"/>
      <c r="H49" s="176"/>
      <c r="I49" s="176"/>
      <c r="J49" s="176"/>
      <c r="K49" s="176"/>
    </row>
    <row r="50" spans="1:11" x14ac:dyDescent="0.25">
      <c r="A50" s="181"/>
      <c r="B50" s="183" t="s">
        <v>88</v>
      </c>
      <c r="C50" s="144" t="s">
        <v>89</v>
      </c>
      <c r="D50" s="176" t="s">
        <v>90</v>
      </c>
      <c r="E50" s="176"/>
      <c r="F50" s="176"/>
      <c r="G50" s="176"/>
      <c r="H50" s="176"/>
      <c r="I50" s="176"/>
      <c r="J50" s="176"/>
      <c r="K50" s="176"/>
    </row>
    <row r="51" spans="1:11" x14ac:dyDescent="0.25">
      <c r="A51" s="181"/>
      <c r="B51" s="183"/>
      <c r="C51" s="144" t="s">
        <v>91</v>
      </c>
      <c r="D51" s="176" t="s">
        <v>92</v>
      </c>
      <c r="E51" s="176"/>
      <c r="F51" s="176"/>
      <c r="G51" s="176"/>
      <c r="H51" s="176"/>
      <c r="I51" s="176"/>
      <c r="J51" s="176"/>
      <c r="K51" s="176"/>
    </row>
    <row r="52" spans="1:11" x14ac:dyDescent="0.25">
      <c r="A52" s="181"/>
      <c r="B52" s="183"/>
      <c r="C52" s="144" t="s">
        <v>93</v>
      </c>
      <c r="D52" s="184"/>
      <c r="E52" s="184"/>
      <c r="F52" s="184"/>
      <c r="G52" s="184"/>
      <c r="H52" s="184"/>
      <c r="I52" s="184"/>
      <c r="J52" s="184"/>
      <c r="K52" s="184"/>
    </row>
    <row r="53" spans="1:11" ht="28.15" customHeight="1" x14ac:dyDescent="0.25">
      <c r="A53" s="171" t="s">
        <v>94</v>
      </c>
      <c r="B53" s="171"/>
      <c r="C53" s="171"/>
      <c r="D53" s="171"/>
      <c r="E53" s="171"/>
      <c r="F53" s="171"/>
      <c r="G53" s="171"/>
      <c r="H53" s="171"/>
      <c r="I53" s="171"/>
      <c r="J53" s="171"/>
      <c r="K53" s="171"/>
    </row>
    <row r="54" spans="1:11" s="1" customFormat="1" ht="50.45" customHeight="1" x14ac:dyDescent="0.25">
      <c r="A54" s="153" t="s">
        <v>95</v>
      </c>
      <c r="B54" s="169" t="s">
        <v>96</v>
      </c>
      <c r="C54" s="169"/>
      <c r="D54" s="169"/>
      <c r="E54" s="169"/>
      <c r="F54" s="169"/>
      <c r="G54" s="169"/>
      <c r="H54" s="169"/>
      <c r="I54" s="169"/>
      <c r="J54" s="169"/>
      <c r="K54" s="169"/>
    </row>
    <row r="55" spans="1:11" x14ac:dyDescent="0.25">
      <c r="A55" s="137" t="s">
        <v>97</v>
      </c>
      <c r="B55" s="176"/>
      <c r="C55" s="176"/>
      <c r="D55" s="176"/>
      <c r="E55" s="176"/>
      <c r="F55" s="176"/>
      <c r="G55" s="176"/>
      <c r="H55" s="176"/>
      <c r="I55" s="176"/>
      <c r="J55" s="176"/>
      <c r="K55" s="176"/>
    </row>
    <row r="56" spans="1:11" x14ac:dyDescent="0.25">
      <c r="A56" s="137" t="s">
        <v>98</v>
      </c>
      <c r="B56" s="144" t="s">
        <v>99</v>
      </c>
      <c r="C56" s="144" t="s">
        <v>90</v>
      </c>
      <c r="D56" s="140" t="s">
        <v>92</v>
      </c>
      <c r="E56" s="140" t="s">
        <v>93</v>
      </c>
      <c r="F56" s="176" t="s">
        <v>100</v>
      </c>
      <c r="G56" s="176"/>
      <c r="H56" s="176"/>
      <c r="I56" s="176"/>
      <c r="J56" s="176"/>
      <c r="K56" s="176"/>
    </row>
    <row r="57" spans="1:11" x14ac:dyDescent="0.25">
      <c r="A57" s="137" t="s">
        <v>101</v>
      </c>
      <c r="B57" s="176"/>
      <c r="C57" s="176"/>
      <c r="D57" s="176"/>
      <c r="E57" s="176"/>
      <c r="F57" s="176"/>
      <c r="G57" s="176"/>
      <c r="H57" s="176"/>
      <c r="I57" s="176"/>
      <c r="J57" s="176"/>
      <c r="K57" s="176"/>
    </row>
    <row r="58" spans="1:11" x14ac:dyDescent="0.25">
      <c r="A58" s="137" t="s">
        <v>102</v>
      </c>
      <c r="B58" s="176"/>
      <c r="C58" s="176"/>
      <c r="D58" s="176"/>
      <c r="E58" s="176"/>
      <c r="F58" s="176"/>
      <c r="G58" s="176"/>
      <c r="H58" s="176"/>
      <c r="I58" s="176"/>
      <c r="J58" s="176"/>
      <c r="K58" s="176"/>
    </row>
    <row r="59" spans="1:11" x14ac:dyDescent="0.25">
      <c r="A59" s="174" t="s">
        <v>103</v>
      </c>
      <c r="B59" s="140" t="s">
        <v>104</v>
      </c>
      <c r="C59" s="176"/>
      <c r="D59" s="176"/>
      <c r="E59" s="176"/>
      <c r="F59" s="176"/>
      <c r="G59" s="176"/>
      <c r="H59" s="176"/>
      <c r="I59" s="176"/>
      <c r="J59" s="176"/>
      <c r="K59" s="176"/>
    </row>
    <row r="60" spans="1:11" x14ac:dyDescent="0.25">
      <c r="A60" s="174"/>
      <c r="B60" s="140" t="s">
        <v>105</v>
      </c>
      <c r="C60" s="176"/>
      <c r="D60" s="176"/>
      <c r="E60" s="176"/>
      <c r="F60" s="176"/>
      <c r="G60" s="176"/>
      <c r="H60" s="176"/>
      <c r="I60" s="176"/>
      <c r="J60" s="176"/>
      <c r="K60" s="176"/>
    </row>
    <row r="61" spans="1:11" x14ac:dyDescent="0.25">
      <c r="A61" s="137" t="s">
        <v>106</v>
      </c>
      <c r="B61" s="170" t="s">
        <v>107</v>
      </c>
      <c r="C61" s="170"/>
      <c r="D61" s="170"/>
      <c r="E61" s="170"/>
      <c r="F61" s="170"/>
      <c r="G61" s="170"/>
      <c r="H61" s="170"/>
      <c r="I61" s="170"/>
      <c r="J61" s="170"/>
      <c r="K61" s="170"/>
    </row>
    <row r="62" spans="1:11" ht="25.5" x14ac:dyDescent="0.25">
      <c r="A62" s="153" t="s">
        <v>108</v>
      </c>
      <c r="B62" s="183"/>
      <c r="C62" s="183"/>
      <c r="D62" s="183"/>
      <c r="E62" s="183"/>
      <c r="F62" s="183"/>
      <c r="G62" s="183"/>
      <c r="H62" s="183"/>
      <c r="I62" s="183"/>
      <c r="J62" s="183"/>
      <c r="K62" s="183"/>
    </row>
    <row r="63" spans="1:11" ht="19.149999999999999" customHeight="1" x14ac:dyDescent="0.25">
      <c r="A63" s="154" t="s">
        <v>109</v>
      </c>
      <c r="B63" s="176"/>
      <c r="C63" s="176"/>
      <c r="D63" s="176"/>
      <c r="E63" s="176"/>
      <c r="F63" s="176"/>
      <c r="G63" s="176"/>
      <c r="H63" s="176"/>
      <c r="I63" s="176"/>
      <c r="J63" s="176"/>
      <c r="K63" s="176"/>
    </row>
    <row r="64" spans="1:11" ht="29.45" customHeight="1" x14ac:dyDescent="0.25">
      <c r="A64" s="171" t="s">
        <v>110</v>
      </c>
      <c r="B64" s="171"/>
      <c r="C64" s="171"/>
      <c r="D64" s="171"/>
      <c r="E64" s="171"/>
      <c r="F64" s="171"/>
      <c r="G64" s="171"/>
      <c r="H64" s="171"/>
      <c r="I64" s="171"/>
      <c r="J64" s="171"/>
      <c r="K64" s="171"/>
    </row>
    <row r="65" spans="1:11" ht="228" customHeight="1" x14ac:dyDescent="0.25">
      <c r="A65" s="187" t="s">
        <v>111</v>
      </c>
      <c r="B65" s="187"/>
      <c r="C65" s="187"/>
      <c r="D65" s="187"/>
      <c r="E65" s="187"/>
      <c r="F65" s="187"/>
      <c r="G65" s="187"/>
      <c r="H65" s="187"/>
      <c r="I65" s="187"/>
      <c r="J65" s="187"/>
      <c r="K65" s="187"/>
    </row>
    <row r="66" spans="1:11" ht="33" customHeight="1" x14ac:dyDescent="0.25">
      <c r="A66" s="171" t="s">
        <v>112</v>
      </c>
      <c r="B66" s="171"/>
      <c r="C66" s="171"/>
      <c r="D66" s="171"/>
      <c r="E66" s="171"/>
      <c r="F66" s="171"/>
      <c r="G66" s="171"/>
      <c r="H66" s="171"/>
      <c r="I66" s="171"/>
      <c r="J66" s="171"/>
      <c r="K66" s="171"/>
    </row>
    <row r="67" spans="1:11" ht="25.9" customHeight="1" x14ac:dyDescent="0.25">
      <c r="A67" s="189" t="s">
        <v>113</v>
      </c>
      <c r="B67" s="189"/>
      <c r="C67" s="189"/>
      <c r="D67" s="189"/>
      <c r="E67" s="189"/>
      <c r="F67" s="189"/>
      <c r="G67" s="189"/>
      <c r="H67" s="189"/>
      <c r="I67" s="189"/>
      <c r="J67" s="189"/>
      <c r="K67" s="189"/>
    </row>
    <row r="68" spans="1:11" ht="34.9" customHeight="1" x14ac:dyDescent="0.25">
      <c r="A68" s="175" t="s">
        <v>114</v>
      </c>
      <c r="B68" s="190"/>
      <c r="C68" s="190"/>
      <c r="D68" s="190"/>
      <c r="E68" s="190"/>
      <c r="F68" s="190"/>
      <c r="G68" s="190"/>
      <c r="H68" s="190"/>
      <c r="I68" s="190"/>
      <c r="J68" s="190"/>
      <c r="K68" s="190"/>
    </row>
    <row r="69" spans="1:11" ht="23.45" customHeight="1" x14ac:dyDescent="0.25">
      <c r="A69" s="145" t="s">
        <v>115</v>
      </c>
      <c r="B69" s="191" t="s">
        <v>116</v>
      </c>
      <c r="C69" s="191"/>
      <c r="D69" s="191"/>
      <c r="E69" s="191"/>
      <c r="F69" s="191"/>
      <c r="G69" s="191"/>
      <c r="H69" s="191"/>
      <c r="I69" s="191"/>
      <c r="J69" s="191"/>
      <c r="K69" s="191"/>
    </row>
    <row r="70" spans="1:11" ht="20.45" customHeight="1" x14ac:dyDescent="0.25">
      <c r="A70" s="192" t="s">
        <v>117</v>
      </c>
      <c r="B70" s="134" t="s">
        <v>118</v>
      </c>
      <c r="C70" s="186" t="s">
        <v>119</v>
      </c>
      <c r="D70" s="186"/>
      <c r="E70" s="186"/>
      <c r="F70" s="186"/>
      <c r="G70" s="186"/>
      <c r="H70" s="186"/>
      <c r="I70" s="186"/>
      <c r="J70" s="186"/>
      <c r="K70" s="186"/>
    </row>
    <row r="71" spans="1:11" ht="20.45" customHeight="1" x14ac:dyDescent="0.25">
      <c r="A71" s="192"/>
      <c r="B71" s="134" t="s">
        <v>120</v>
      </c>
      <c r="C71" s="186" t="s">
        <v>119</v>
      </c>
      <c r="D71" s="186"/>
      <c r="E71" s="186"/>
      <c r="F71" s="186"/>
      <c r="G71" s="186"/>
      <c r="H71" s="186"/>
      <c r="I71" s="186"/>
      <c r="J71" s="186"/>
      <c r="K71" s="186"/>
    </row>
    <row r="72" spans="1:11" ht="25.15" customHeight="1" x14ac:dyDescent="0.25">
      <c r="A72" s="192"/>
      <c r="B72" s="134" t="s">
        <v>121</v>
      </c>
      <c r="C72" s="186" t="s">
        <v>119</v>
      </c>
      <c r="D72" s="186"/>
      <c r="E72" s="186"/>
      <c r="F72" s="186"/>
      <c r="G72" s="186"/>
      <c r="H72" s="186"/>
      <c r="I72" s="186"/>
      <c r="J72" s="186"/>
      <c r="K72" s="186"/>
    </row>
    <row r="73" spans="1:11" ht="22.15" customHeight="1" x14ac:dyDescent="0.25">
      <c r="A73" s="195" t="s">
        <v>122</v>
      </c>
      <c r="B73" s="134" t="s">
        <v>118</v>
      </c>
      <c r="C73" s="186" t="s">
        <v>123</v>
      </c>
      <c r="D73" s="186"/>
      <c r="E73" s="186"/>
      <c r="F73" s="186"/>
      <c r="G73" s="186"/>
      <c r="H73" s="186"/>
      <c r="I73" s="186"/>
      <c r="J73" s="186"/>
      <c r="K73" s="186"/>
    </row>
    <row r="74" spans="1:11" ht="21" customHeight="1" x14ac:dyDescent="0.25">
      <c r="A74" s="195"/>
      <c r="B74" s="134" t="s">
        <v>120</v>
      </c>
      <c r="C74" s="186" t="s">
        <v>124</v>
      </c>
      <c r="D74" s="186"/>
      <c r="E74" s="186"/>
      <c r="F74" s="186"/>
      <c r="G74" s="186"/>
      <c r="H74" s="186"/>
      <c r="I74" s="186"/>
      <c r="J74" s="186"/>
      <c r="K74" s="186"/>
    </row>
    <row r="75" spans="1:11" ht="21" customHeight="1" x14ac:dyDescent="0.25">
      <c r="A75" s="195" t="s">
        <v>125</v>
      </c>
      <c r="B75" s="134" t="s">
        <v>126</v>
      </c>
      <c r="C75" s="175">
        <v>3</v>
      </c>
      <c r="D75" s="175"/>
      <c r="E75" s="175"/>
      <c r="F75" s="175"/>
      <c r="G75" s="175"/>
      <c r="H75" s="175"/>
      <c r="I75" s="175"/>
      <c r="J75" s="175"/>
      <c r="K75" s="175"/>
    </row>
    <row r="76" spans="1:11" ht="21" customHeight="1" x14ac:dyDescent="0.25">
      <c r="A76" s="195"/>
      <c r="B76" s="134" t="s">
        <v>127</v>
      </c>
      <c r="C76" s="175">
        <v>3</v>
      </c>
      <c r="D76" s="175"/>
      <c r="E76" s="175"/>
      <c r="F76" s="175"/>
      <c r="G76" s="175"/>
      <c r="H76" s="175"/>
      <c r="I76" s="175"/>
      <c r="J76" s="175"/>
      <c r="K76" s="175"/>
    </row>
    <row r="77" spans="1:11" ht="21" customHeight="1" x14ac:dyDescent="0.25">
      <c r="A77" s="195"/>
      <c r="B77" s="134" t="s">
        <v>128</v>
      </c>
      <c r="C77" s="175">
        <v>15</v>
      </c>
      <c r="D77" s="175"/>
      <c r="E77" s="175"/>
      <c r="F77" s="175"/>
      <c r="G77" s="175"/>
      <c r="H77" s="175"/>
      <c r="I77" s="175"/>
      <c r="J77" s="175"/>
      <c r="K77" s="175"/>
    </row>
    <row r="78" spans="1:11" ht="21" customHeight="1" x14ac:dyDescent="0.25">
      <c r="A78" s="195"/>
      <c r="B78" s="134" t="s">
        <v>129</v>
      </c>
      <c r="C78" s="175">
        <v>14</v>
      </c>
      <c r="D78" s="175"/>
      <c r="E78" s="175"/>
      <c r="F78" s="175"/>
      <c r="G78" s="175"/>
      <c r="H78" s="175"/>
      <c r="I78" s="175"/>
      <c r="J78" s="175"/>
      <c r="K78" s="175"/>
    </row>
    <row r="79" spans="1:11" ht="21" customHeight="1" x14ac:dyDescent="0.25">
      <c r="A79" s="195"/>
      <c r="B79" s="134" t="s">
        <v>130</v>
      </c>
      <c r="C79" s="175">
        <v>0.98540000000000005</v>
      </c>
      <c r="D79" s="175"/>
      <c r="E79" s="175"/>
      <c r="F79" s="175"/>
      <c r="G79" s="175"/>
      <c r="H79" s="175"/>
      <c r="I79" s="175"/>
      <c r="J79" s="175"/>
      <c r="K79" s="175"/>
    </row>
    <row r="80" spans="1:11" ht="21" customHeight="1" x14ac:dyDescent="0.25">
      <c r="A80" s="195"/>
      <c r="B80" s="134" t="s">
        <v>131</v>
      </c>
      <c r="C80" s="175">
        <v>0.94220000000000004</v>
      </c>
      <c r="D80" s="175"/>
      <c r="E80" s="175"/>
      <c r="F80" s="175"/>
      <c r="G80" s="175"/>
      <c r="H80" s="175"/>
      <c r="I80" s="175"/>
      <c r="J80" s="175"/>
      <c r="K80" s="175"/>
    </row>
    <row r="81" spans="1:11" ht="21" customHeight="1" x14ac:dyDescent="0.25">
      <c r="A81" s="195"/>
      <c r="B81" s="134" t="s">
        <v>132</v>
      </c>
      <c r="C81" s="175">
        <v>0.01</v>
      </c>
      <c r="D81" s="175"/>
      <c r="E81" s="175"/>
      <c r="F81" s="175"/>
      <c r="G81" s="175"/>
      <c r="H81" s="175"/>
      <c r="I81" s="175"/>
      <c r="J81" s="175"/>
      <c r="K81" s="175"/>
    </row>
    <row r="82" spans="1:11" ht="21" customHeight="1" x14ac:dyDescent="0.25">
      <c r="A82" s="195"/>
      <c r="B82" s="134" t="s">
        <v>133</v>
      </c>
      <c r="C82" s="175" t="s">
        <v>134</v>
      </c>
      <c r="D82" s="175"/>
      <c r="E82" s="175"/>
      <c r="F82" s="175"/>
      <c r="G82" s="175"/>
      <c r="H82" s="175"/>
      <c r="I82" s="175"/>
      <c r="J82" s="175"/>
      <c r="K82" s="175"/>
    </row>
    <row r="83" spans="1:11" ht="21" customHeight="1" x14ac:dyDescent="0.25">
      <c r="A83" s="195"/>
      <c r="B83" s="134" t="s">
        <v>135</v>
      </c>
      <c r="C83" s="175">
        <v>0</v>
      </c>
      <c r="D83" s="175"/>
      <c r="E83" s="175"/>
      <c r="F83" s="175"/>
      <c r="G83" s="175"/>
      <c r="H83" s="175"/>
      <c r="I83" s="175"/>
      <c r="J83" s="175"/>
      <c r="K83" s="175"/>
    </row>
    <row r="84" spans="1:11" ht="301.89999999999998" customHeight="1" x14ac:dyDescent="0.25">
      <c r="A84" s="146" t="s">
        <v>136</v>
      </c>
      <c r="B84" s="175"/>
      <c r="C84" s="175"/>
      <c r="D84" s="175"/>
      <c r="E84" s="175"/>
      <c r="F84" s="175"/>
      <c r="G84" s="175"/>
      <c r="H84" s="175"/>
      <c r="I84" s="175"/>
      <c r="J84" s="175"/>
      <c r="K84" s="175"/>
    </row>
    <row r="85" spans="1:11" ht="19.899999999999999" customHeight="1" x14ac:dyDescent="0.25">
      <c r="A85" s="197" t="s">
        <v>137</v>
      </c>
      <c r="B85" s="197"/>
      <c r="C85" s="197"/>
      <c r="D85" s="197"/>
      <c r="E85" s="197"/>
      <c r="F85" s="197"/>
      <c r="G85" s="197"/>
      <c r="H85" s="197"/>
      <c r="I85" s="197"/>
      <c r="J85" s="197"/>
      <c r="K85" s="197"/>
    </row>
    <row r="86" spans="1:11" ht="31.15" customHeight="1" x14ac:dyDescent="0.25">
      <c r="A86" s="104" t="s">
        <v>138</v>
      </c>
      <c r="B86" s="104" t="s">
        <v>1</v>
      </c>
      <c r="C86" s="104" t="s">
        <v>139</v>
      </c>
      <c r="D86" s="104" t="s">
        <v>140</v>
      </c>
      <c r="E86" s="104" t="s">
        <v>141</v>
      </c>
      <c r="F86" s="198" t="s">
        <v>142</v>
      </c>
      <c r="G86" s="198"/>
      <c r="H86" s="198"/>
      <c r="I86" s="198"/>
      <c r="J86" s="198"/>
      <c r="K86" s="198"/>
    </row>
    <row r="87" spans="1:11" ht="27.6" customHeight="1" x14ac:dyDescent="0.25">
      <c r="A87" s="98">
        <v>1</v>
      </c>
      <c r="B87" s="105" t="s">
        <v>143</v>
      </c>
      <c r="C87" s="98">
        <v>56</v>
      </c>
      <c r="D87" s="98">
        <v>1</v>
      </c>
      <c r="E87" s="98">
        <v>200000</v>
      </c>
      <c r="F87" s="196" t="s">
        <v>144</v>
      </c>
      <c r="G87" s="196"/>
      <c r="H87" s="196"/>
      <c r="I87" s="196"/>
      <c r="J87" s="196"/>
      <c r="K87" s="196"/>
    </row>
    <row r="88" spans="1:11" ht="21.6" customHeight="1" x14ac:dyDescent="0.25">
      <c r="A88" s="98">
        <v>2</v>
      </c>
      <c r="B88" s="105" t="s">
        <v>145</v>
      </c>
      <c r="C88" s="98">
        <v>42</v>
      </c>
      <c r="D88" s="98">
        <v>2</v>
      </c>
      <c r="E88" s="98">
        <v>100000</v>
      </c>
      <c r="F88" s="196" t="s">
        <v>144</v>
      </c>
      <c r="G88" s="196"/>
      <c r="H88" s="196"/>
      <c r="I88" s="196"/>
      <c r="J88" s="196"/>
      <c r="K88" s="196"/>
    </row>
    <row r="89" spans="1:11" ht="21.6" customHeight="1" x14ac:dyDescent="0.25">
      <c r="A89" s="98">
        <v>3</v>
      </c>
      <c r="B89" s="105" t="s">
        <v>146</v>
      </c>
      <c r="C89" s="98">
        <v>30</v>
      </c>
      <c r="D89" s="98">
        <v>1</v>
      </c>
      <c r="E89" s="98">
        <v>50000</v>
      </c>
      <c r="F89" s="196" t="s">
        <v>144</v>
      </c>
      <c r="G89" s="196"/>
      <c r="H89" s="196"/>
      <c r="I89" s="196"/>
      <c r="J89" s="196"/>
      <c r="K89" s="196"/>
    </row>
    <row r="90" spans="1:11" ht="21.6" customHeight="1" x14ac:dyDescent="0.25">
      <c r="A90" s="98">
        <v>4</v>
      </c>
      <c r="B90" s="105" t="s">
        <v>147</v>
      </c>
      <c r="C90" s="98">
        <v>35</v>
      </c>
      <c r="D90" s="98">
        <v>1</v>
      </c>
      <c r="E90" s="98">
        <v>75000</v>
      </c>
      <c r="F90" s="196" t="s">
        <v>144</v>
      </c>
      <c r="G90" s="196"/>
      <c r="H90" s="196"/>
      <c r="I90" s="196"/>
      <c r="J90" s="196"/>
      <c r="K90" s="196"/>
    </row>
    <row r="91" spans="1:11" ht="21.6" customHeight="1" x14ac:dyDescent="0.25">
      <c r="A91" s="98">
        <v>5</v>
      </c>
      <c r="B91" s="105" t="s">
        <v>148</v>
      </c>
      <c r="C91" s="98">
        <v>35</v>
      </c>
      <c r="D91" s="98">
        <v>1</v>
      </c>
      <c r="E91" s="98">
        <v>125000</v>
      </c>
      <c r="F91" s="196" t="s">
        <v>144</v>
      </c>
      <c r="G91" s="196"/>
      <c r="H91" s="196"/>
      <c r="I91" s="196"/>
      <c r="J91" s="196"/>
      <c r="K91" s="196"/>
    </row>
    <row r="92" spans="1:11" ht="21.6" customHeight="1" x14ac:dyDescent="0.25">
      <c r="A92" s="98">
        <v>6</v>
      </c>
      <c r="B92" s="105" t="s">
        <v>149</v>
      </c>
      <c r="C92" s="98">
        <v>30</v>
      </c>
      <c r="D92" s="98">
        <v>1</v>
      </c>
      <c r="E92" s="98">
        <v>50000</v>
      </c>
      <c r="F92" s="196" t="s">
        <v>144</v>
      </c>
      <c r="G92" s="196"/>
      <c r="H92" s="196"/>
      <c r="I92" s="196"/>
      <c r="J92" s="196"/>
      <c r="K92" s="196"/>
    </row>
    <row r="93" spans="1:11" ht="21.6" customHeight="1" x14ac:dyDescent="0.25">
      <c r="A93" s="98">
        <v>7</v>
      </c>
      <c r="B93" s="105" t="s">
        <v>150</v>
      </c>
      <c r="C93" s="98">
        <v>56</v>
      </c>
      <c r="D93" s="98">
        <v>3</v>
      </c>
      <c r="E93" s="98">
        <v>75000</v>
      </c>
      <c r="F93" s="196" t="s">
        <v>144</v>
      </c>
      <c r="G93" s="196"/>
      <c r="H93" s="196"/>
      <c r="I93" s="196"/>
      <c r="J93" s="196"/>
      <c r="K93" s="196"/>
    </row>
    <row r="94" spans="1:11" ht="21.6" customHeight="1" x14ac:dyDescent="0.25">
      <c r="A94" s="98">
        <v>8</v>
      </c>
      <c r="B94" s="105" t="s">
        <v>151</v>
      </c>
      <c r="C94" s="98">
        <v>35</v>
      </c>
      <c r="D94" s="98">
        <v>3</v>
      </c>
      <c r="E94" s="98">
        <v>125000</v>
      </c>
      <c r="F94" s="196" t="s">
        <v>144</v>
      </c>
      <c r="G94" s="196"/>
      <c r="H94" s="196"/>
      <c r="I94" s="196"/>
      <c r="J94" s="196"/>
      <c r="K94" s="196"/>
    </row>
    <row r="95" spans="1:11" ht="21.6" customHeight="1" x14ac:dyDescent="0.25">
      <c r="A95" s="98">
        <v>9</v>
      </c>
      <c r="B95" s="105" t="s">
        <v>152</v>
      </c>
      <c r="C95" s="98">
        <v>98</v>
      </c>
      <c r="D95" s="98">
        <v>2</v>
      </c>
      <c r="E95" s="98">
        <v>50000</v>
      </c>
      <c r="F95" s="196" t="s">
        <v>144</v>
      </c>
      <c r="G95" s="196"/>
      <c r="H95" s="196"/>
      <c r="I95" s="196"/>
      <c r="J95" s="196"/>
      <c r="K95" s="196"/>
    </row>
    <row r="96" spans="1:11" ht="21.6" customHeight="1" x14ac:dyDescent="0.25">
      <c r="A96" s="98">
        <v>10</v>
      </c>
      <c r="B96" s="105" t="s">
        <v>153</v>
      </c>
      <c r="C96" s="98">
        <v>35</v>
      </c>
      <c r="D96" s="98">
        <v>2</v>
      </c>
      <c r="E96" s="98">
        <v>75000</v>
      </c>
      <c r="F96" s="196" t="s">
        <v>144</v>
      </c>
      <c r="G96" s="196"/>
      <c r="H96" s="196"/>
      <c r="I96" s="196"/>
      <c r="J96" s="196"/>
      <c r="K96" s="196"/>
    </row>
    <row r="97" spans="1:11" ht="21.6" customHeight="1" x14ac:dyDescent="0.25">
      <c r="A97" s="98">
        <v>11</v>
      </c>
      <c r="B97" s="105" t="s">
        <v>154</v>
      </c>
      <c r="C97" s="98">
        <v>30</v>
      </c>
      <c r="D97" s="98">
        <v>1</v>
      </c>
      <c r="E97" s="98">
        <v>125000</v>
      </c>
      <c r="F97" s="196" t="s">
        <v>144</v>
      </c>
      <c r="G97" s="196"/>
      <c r="H97" s="196"/>
      <c r="I97" s="196"/>
      <c r="J97" s="196"/>
      <c r="K97" s="196"/>
    </row>
    <row r="98" spans="1:11" ht="21.6" customHeight="1" x14ac:dyDescent="0.25">
      <c r="A98" s="98">
        <v>12</v>
      </c>
      <c r="B98" s="105" t="s">
        <v>155</v>
      </c>
      <c r="C98" s="98">
        <v>35</v>
      </c>
      <c r="D98" s="98">
        <v>3</v>
      </c>
      <c r="E98" s="98">
        <v>85000</v>
      </c>
      <c r="F98" s="196" t="s">
        <v>144</v>
      </c>
      <c r="G98" s="196"/>
      <c r="H98" s="196"/>
      <c r="I98" s="196"/>
      <c r="J98" s="196"/>
      <c r="K98" s="196"/>
    </row>
    <row r="99" spans="1:11" ht="21.6" customHeight="1" x14ac:dyDescent="0.25">
      <c r="A99" s="181" t="s">
        <v>156</v>
      </c>
      <c r="B99" s="141" t="s">
        <v>157</v>
      </c>
      <c r="C99" s="175" t="s">
        <v>158</v>
      </c>
      <c r="D99" s="175"/>
      <c r="E99" s="175"/>
      <c r="F99" s="175"/>
      <c r="G99" s="175"/>
      <c r="H99" s="175"/>
      <c r="I99" s="175"/>
      <c r="J99" s="175"/>
      <c r="K99" s="175"/>
    </row>
    <row r="100" spans="1:11" ht="21.6" customHeight="1" x14ac:dyDescent="0.25">
      <c r="A100" s="181"/>
      <c r="B100" s="141" t="s">
        <v>159</v>
      </c>
      <c r="C100" s="175" t="s">
        <v>160</v>
      </c>
      <c r="D100" s="175"/>
      <c r="E100" s="175"/>
      <c r="F100" s="175"/>
      <c r="G100" s="175"/>
      <c r="H100" s="175"/>
      <c r="I100" s="175"/>
      <c r="J100" s="175"/>
      <c r="K100" s="175"/>
    </row>
    <row r="101" spans="1:11" ht="20.45" customHeight="1" x14ac:dyDescent="0.25">
      <c r="A101" s="181"/>
      <c r="B101" s="141" t="s">
        <v>161</v>
      </c>
      <c r="C101" s="169" t="s">
        <v>162</v>
      </c>
      <c r="D101" s="169"/>
      <c r="E101" s="169"/>
      <c r="F101" s="169"/>
      <c r="G101" s="169"/>
      <c r="H101" s="169"/>
      <c r="I101" s="169"/>
      <c r="J101" s="169"/>
      <c r="K101" s="169"/>
    </row>
    <row r="102" spans="1:11" ht="38.25" x14ac:dyDescent="0.25">
      <c r="A102" s="145" t="s">
        <v>163</v>
      </c>
      <c r="B102" s="141" t="s">
        <v>157</v>
      </c>
      <c r="C102" s="169" t="s">
        <v>162</v>
      </c>
      <c r="D102" s="169"/>
      <c r="E102" s="169"/>
      <c r="F102" s="169"/>
      <c r="G102" s="169"/>
      <c r="H102" s="169"/>
      <c r="I102" s="169"/>
      <c r="J102" s="169"/>
      <c r="K102" s="169"/>
    </row>
    <row r="103" spans="1:11" ht="31.9" customHeight="1" x14ac:dyDescent="0.25">
      <c r="A103" s="201" t="s">
        <v>164</v>
      </c>
      <c r="B103" s="201"/>
      <c r="C103" s="201"/>
      <c r="D103" s="201"/>
      <c r="E103" s="201"/>
      <c r="F103" s="201"/>
      <c r="G103" s="201"/>
      <c r="H103" s="201"/>
      <c r="I103" s="201"/>
      <c r="J103" s="201"/>
      <c r="K103" s="201"/>
    </row>
    <row r="104" spans="1:11" ht="55.9" customHeight="1" x14ac:dyDescent="0.25">
      <c r="A104" s="175" t="s">
        <v>165</v>
      </c>
      <c r="B104" s="190"/>
      <c r="C104" s="190"/>
      <c r="D104" s="190"/>
      <c r="E104" s="190"/>
      <c r="F104" s="190"/>
      <c r="G104" s="190"/>
      <c r="H104" s="190"/>
      <c r="I104" s="190"/>
      <c r="J104" s="190"/>
      <c r="K104" s="190"/>
    </row>
    <row r="105" spans="1:11" ht="19.149999999999999" customHeight="1" x14ac:dyDescent="0.25">
      <c r="A105" s="204" t="s">
        <v>166</v>
      </c>
      <c r="B105" s="204"/>
      <c r="C105" s="204"/>
      <c r="D105" s="204"/>
      <c r="E105" s="204"/>
      <c r="F105" s="204"/>
      <c r="G105" s="204"/>
      <c r="H105" s="204"/>
      <c r="I105" s="204"/>
      <c r="J105" s="204"/>
      <c r="K105" s="204"/>
    </row>
    <row r="106" spans="1:11" ht="88.15" customHeight="1" x14ac:dyDescent="0.25">
      <c r="A106" s="147" t="s">
        <v>167</v>
      </c>
      <c r="B106" s="175" t="s">
        <v>168</v>
      </c>
      <c r="C106" s="175"/>
      <c r="D106" s="175"/>
      <c r="E106" s="175"/>
      <c r="F106" s="175"/>
      <c r="G106" s="175"/>
      <c r="H106" s="175"/>
      <c r="I106" s="175"/>
      <c r="J106" s="175"/>
      <c r="K106" s="175"/>
    </row>
    <row r="107" spans="1:11" ht="28.9" customHeight="1" x14ac:dyDescent="0.25">
      <c r="A107" s="147" t="s">
        <v>169</v>
      </c>
      <c r="B107" s="179" t="s">
        <v>170</v>
      </c>
      <c r="C107" s="179"/>
      <c r="D107" s="179"/>
      <c r="E107" s="179"/>
      <c r="F107" s="179"/>
      <c r="G107" s="179"/>
      <c r="H107" s="179"/>
      <c r="I107" s="179"/>
      <c r="J107" s="179"/>
      <c r="K107" s="179"/>
    </row>
    <row r="108" spans="1:11" ht="28.9" customHeight="1" x14ac:dyDescent="0.25">
      <c r="A108" s="147" t="s">
        <v>171</v>
      </c>
      <c r="B108" s="179" t="s">
        <v>170</v>
      </c>
      <c r="C108" s="179"/>
      <c r="D108" s="179"/>
      <c r="E108" s="179"/>
      <c r="F108" s="179"/>
      <c r="G108" s="179"/>
      <c r="H108" s="179"/>
      <c r="I108" s="179"/>
      <c r="J108" s="179"/>
      <c r="K108" s="179"/>
    </row>
    <row r="109" spans="1:11" ht="20.45" customHeight="1" x14ac:dyDescent="0.25">
      <c r="A109" s="147" t="s">
        <v>172</v>
      </c>
      <c r="B109" s="179" t="s">
        <v>170</v>
      </c>
      <c r="C109" s="179"/>
      <c r="D109" s="179"/>
      <c r="E109" s="179"/>
      <c r="F109" s="179"/>
      <c r="G109" s="179"/>
      <c r="H109" s="179"/>
      <c r="I109" s="179"/>
      <c r="J109" s="179"/>
      <c r="K109" s="179"/>
    </row>
    <row r="110" spans="1:11" ht="19.899999999999999" customHeight="1" x14ac:dyDescent="0.25">
      <c r="A110" s="202" t="s">
        <v>173</v>
      </c>
      <c r="B110" s="202"/>
      <c r="C110" s="202"/>
      <c r="D110" s="202"/>
      <c r="E110" s="202"/>
      <c r="F110" s="202"/>
      <c r="G110" s="202"/>
      <c r="H110" s="202"/>
      <c r="I110" s="202"/>
      <c r="J110" s="202"/>
      <c r="K110" s="202"/>
    </row>
    <row r="111" spans="1:11" ht="25.5" x14ac:dyDescent="0.25">
      <c r="A111" s="135" t="s">
        <v>138</v>
      </c>
      <c r="B111" s="96" t="s">
        <v>1</v>
      </c>
      <c r="C111" s="97" t="s">
        <v>174</v>
      </c>
      <c r="D111" s="97" t="s">
        <v>175</v>
      </c>
      <c r="E111" s="97" t="s">
        <v>176</v>
      </c>
      <c r="F111" s="97" t="s">
        <v>177</v>
      </c>
      <c r="G111" s="97" t="s">
        <v>178</v>
      </c>
      <c r="H111" s="97" t="s">
        <v>179</v>
      </c>
      <c r="I111" s="97" t="s">
        <v>180</v>
      </c>
      <c r="J111" s="98" t="s">
        <v>181</v>
      </c>
      <c r="K111" s="148" t="s">
        <v>182</v>
      </c>
    </row>
    <row r="112" spans="1:11" x14ac:dyDescent="0.25">
      <c r="A112" s="96">
        <v>1</v>
      </c>
      <c r="B112" s="99" t="s">
        <v>143</v>
      </c>
      <c r="C112" s="97">
        <v>58</v>
      </c>
      <c r="D112" s="97">
        <v>0.96</v>
      </c>
      <c r="E112" s="100">
        <v>1</v>
      </c>
      <c r="F112" s="100">
        <v>1</v>
      </c>
      <c r="G112" s="100">
        <v>1</v>
      </c>
      <c r="H112" s="101">
        <v>935000</v>
      </c>
      <c r="I112" s="101">
        <f>H112/C112</f>
        <v>16120.689655172413</v>
      </c>
      <c r="J112" s="101">
        <f>I112*(1+(D112-1)+(E112-1)+(F112-1)+(G112-1))</f>
        <v>15475.862068965516</v>
      </c>
      <c r="K112" s="97"/>
    </row>
    <row r="113" spans="1:11" x14ac:dyDescent="0.25">
      <c r="A113" s="96">
        <v>2</v>
      </c>
      <c r="B113" s="99" t="s">
        <v>145</v>
      </c>
      <c r="C113" s="97">
        <v>70</v>
      </c>
      <c r="D113" s="97">
        <v>1.02</v>
      </c>
      <c r="E113" s="100">
        <v>1</v>
      </c>
      <c r="F113" s="100">
        <v>1</v>
      </c>
      <c r="G113" s="100">
        <v>1</v>
      </c>
      <c r="H113" s="101">
        <v>1100000</v>
      </c>
      <c r="I113" s="101">
        <f>H113/C113</f>
        <v>15714.285714285714</v>
      </c>
      <c r="J113" s="101">
        <f t="shared" ref="J113:J115" si="0">I113*(1+(D113-1)+(E113-1)+(F113-1)+(G113-1))</f>
        <v>16028.571428571428</v>
      </c>
      <c r="K113" s="97"/>
    </row>
    <row r="114" spans="1:11" x14ac:dyDescent="0.25">
      <c r="A114" s="96">
        <v>3</v>
      </c>
      <c r="B114" s="99" t="s">
        <v>146</v>
      </c>
      <c r="C114" s="97">
        <v>65</v>
      </c>
      <c r="D114" s="97">
        <v>1.0900000000000001</v>
      </c>
      <c r="E114" s="100">
        <v>1</v>
      </c>
      <c r="F114" s="100">
        <v>1</v>
      </c>
      <c r="G114" s="100">
        <v>1</v>
      </c>
      <c r="H114" s="101">
        <v>850000</v>
      </c>
      <c r="I114" s="101">
        <f>H114/C114</f>
        <v>13076.923076923076</v>
      </c>
      <c r="J114" s="101">
        <f t="shared" si="0"/>
        <v>14253.846153846154</v>
      </c>
      <c r="K114" s="97"/>
    </row>
    <row r="115" spans="1:11" x14ac:dyDescent="0.25">
      <c r="A115" s="96">
        <v>4</v>
      </c>
      <c r="B115" s="99" t="s">
        <v>147</v>
      </c>
      <c r="C115" s="97">
        <v>85</v>
      </c>
      <c r="D115" s="97">
        <v>0.89</v>
      </c>
      <c r="E115" s="100">
        <v>1</v>
      </c>
      <c r="F115" s="100">
        <v>1</v>
      </c>
      <c r="G115" s="100">
        <v>1</v>
      </c>
      <c r="H115" s="101">
        <v>1150000</v>
      </c>
      <c r="I115" s="101">
        <f>H115/C115</f>
        <v>13529.411764705883</v>
      </c>
      <c r="J115" s="101">
        <f t="shared" si="0"/>
        <v>12041.176470588236</v>
      </c>
      <c r="K115" s="149"/>
    </row>
    <row r="116" spans="1:11" x14ac:dyDescent="0.25">
      <c r="A116" s="203" t="s">
        <v>183</v>
      </c>
      <c r="B116" s="203"/>
      <c r="C116" s="203"/>
      <c r="D116" s="203"/>
      <c r="E116" s="203"/>
      <c r="F116" s="203"/>
      <c r="G116" s="203"/>
      <c r="H116" s="203"/>
      <c r="I116" s="203"/>
      <c r="J116" s="102">
        <f>AVERAGE(J112:J115)</f>
        <v>14449.864030492834</v>
      </c>
      <c r="K116" s="149"/>
    </row>
    <row r="117" spans="1:11" x14ac:dyDescent="0.25">
      <c r="A117" s="135" t="s">
        <v>184</v>
      </c>
      <c r="B117" s="99" t="s">
        <v>185</v>
      </c>
      <c r="C117" s="200">
        <v>81</v>
      </c>
      <c r="D117" s="200"/>
      <c r="E117" s="200"/>
      <c r="F117" s="200"/>
      <c r="G117" s="200"/>
      <c r="H117" s="102">
        <f>J117*C117</f>
        <v>1170438.9864699196</v>
      </c>
      <c r="I117" s="103">
        <v>0</v>
      </c>
      <c r="J117" s="102">
        <f>J116</f>
        <v>14449.864030492834</v>
      </c>
      <c r="K117" s="148"/>
    </row>
    <row r="118" spans="1:11" x14ac:dyDescent="0.25">
      <c r="A118" s="173"/>
      <c r="B118" s="173"/>
      <c r="C118" s="173"/>
      <c r="D118" s="173"/>
      <c r="E118" s="173"/>
      <c r="F118" s="173"/>
      <c r="G118" s="173"/>
      <c r="H118" s="172" t="s">
        <v>186</v>
      </c>
      <c r="I118" s="172"/>
      <c r="J118" s="172"/>
      <c r="K118" s="172"/>
    </row>
    <row r="119" spans="1:11" ht="28.15" customHeight="1" x14ac:dyDescent="0.25">
      <c r="A119" s="181" t="s">
        <v>187</v>
      </c>
      <c r="B119" s="141" t="s">
        <v>157</v>
      </c>
      <c r="C119" s="175" t="s">
        <v>158</v>
      </c>
      <c r="D119" s="175"/>
      <c r="E119" s="175"/>
      <c r="F119" s="175"/>
      <c r="G119" s="175"/>
      <c r="H119" s="175"/>
      <c r="I119" s="175"/>
      <c r="J119" s="175"/>
      <c r="K119" s="175"/>
    </row>
    <row r="120" spans="1:11" ht="27" customHeight="1" x14ac:dyDescent="0.25">
      <c r="A120" s="181"/>
      <c r="B120" s="141" t="s">
        <v>159</v>
      </c>
      <c r="C120" s="175" t="s">
        <v>188</v>
      </c>
      <c r="D120" s="175"/>
      <c r="E120" s="175"/>
      <c r="F120" s="175"/>
      <c r="G120" s="175"/>
      <c r="H120" s="175"/>
      <c r="I120" s="175"/>
      <c r="J120" s="175"/>
      <c r="K120" s="175"/>
    </row>
    <row r="121" spans="1:11" ht="27" customHeight="1" x14ac:dyDescent="0.25">
      <c r="A121" s="181"/>
      <c r="B121" s="141" t="s">
        <v>161</v>
      </c>
      <c r="C121" s="169" t="s">
        <v>162</v>
      </c>
      <c r="D121" s="169"/>
      <c r="E121" s="169"/>
      <c r="F121" s="169"/>
      <c r="G121" s="169"/>
      <c r="H121" s="169"/>
      <c r="I121" s="169"/>
      <c r="J121" s="169"/>
      <c r="K121" s="169"/>
    </row>
    <row r="122" spans="1:11" ht="58.9" customHeight="1" x14ac:dyDescent="0.25">
      <c r="A122" s="145" t="s">
        <v>189</v>
      </c>
      <c r="B122" s="141" t="s">
        <v>157</v>
      </c>
      <c r="C122" s="169" t="s">
        <v>162</v>
      </c>
      <c r="D122" s="169"/>
      <c r="E122" s="169"/>
      <c r="F122" s="169"/>
      <c r="G122" s="169"/>
      <c r="H122" s="169"/>
      <c r="I122" s="169"/>
      <c r="J122" s="169"/>
      <c r="K122" s="169"/>
    </row>
    <row r="123" spans="1:11" ht="27" customHeight="1" x14ac:dyDescent="0.25">
      <c r="A123" s="201" t="s">
        <v>190</v>
      </c>
      <c r="B123" s="201"/>
      <c r="C123" s="201"/>
      <c r="D123" s="201"/>
      <c r="E123" s="201"/>
      <c r="F123" s="201"/>
      <c r="G123" s="201"/>
      <c r="H123" s="201"/>
      <c r="I123" s="201"/>
      <c r="J123" s="201"/>
      <c r="K123" s="201"/>
    </row>
    <row r="124" spans="1:11" ht="43.9" customHeight="1" x14ac:dyDescent="0.25">
      <c r="A124" s="175" t="s">
        <v>191</v>
      </c>
      <c r="B124" s="190"/>
      <c r="C124" s="190"/>
      <c r="D124" s="190"/>
      <c r="E124" s="190"/>
      <c r="F124" s="190"/>
      <c r="G124" s="190"/>
      <c r="H124" s="190"/>
      <c r="I124" s="190"/>
      <c r="J124" s="190"/>
      <c r="K124" s="190"/>
    </row>
    <row r="125" spans="1:11" ht="52.15" customHeight="1" x14ac:dyDescent="0.25">
      <c r="A125" s="175" t="s">
        <v>192</v>
      </c>
      <c r="B125" s="175"/>
      <c r="C125" s="175"/>
      <c r="D125" s="175"/>
      <c r="E125" s="175"/>
      <c r="F125" s="175"/>
      <c r="G125" s="175"/>
      <c r="H125" s="175"/>
      <c r="I125" s="175"/>
      <c r="J125" s="175"/>
      <c r="K125" s="175"/>
    </row>
    <row r="126" spans="1:11" x14ac:dyDescent="0.25">
      <c r="A126" s="155" t="s">
        <v>193</v>
      </c>
      <c r="B126" s="193" t="s">
        <v>194</v>
      </c>
      <c r="C126" s="193"/>
      <c r="D126" s="193"/>
      <c r="E126" s="193"/>
      <c r="F126" s="193"/>
      <c r="G126" s="193"/>
      <c r="H126" s="193"/>
      <c r="I126" s="193"/>
      <c r="J126" s="193"/>
      <c r="K126" s="193"/>
    </row>
    <row r="127" spans="1:11" ht="25.5" x14ac:dyDescent="0.25">
      <c r="A127" s="156" t="s">
        <v>195</v>
      </c>
      <c r="B127" s="193" t="s">
        <v>194</v>
      </c>
      <c r="C127" s="193"/>
      <c r="D127" s="193"/>
      <c r="E127" s="193"/>
      <c r="F127" s="193"/>
      <c r="G127" s="193"/>
      <c r="H127" s="193"/>
      <c r="I127" s="193"/>
      <c r="J127" s="193"/>
      <c r="K127" s="193"/>
    </row>
    <row r="128" spans="1:11" ht="29.45" customHeight="1" x14ac:dyDescent="0.25">
      <c r="A128" s="201" t="s">
        <v>196</v>
      </c>
      <c r="B128" s="201"/>
      <c r="C128" s="201"/>
      <c r="D128" s="201"/>
      <c r="E128" s="201"/>
      <c r="F128" s="201"/>
      <c r="G128" s="201"/>
      <c r="H128" s="201"/>
      <c r="I128" s="201"/>
      <c r="J128" s="201"/>
      <c r="K128" s="201"/>
    </row>
    <row r="129" spans="1:11" ht="25.15" customHeight="1" x14ac:dyDescent="0.25">
      <c r="A129" s="207" t="s">
        <v>197</v>
      </c>
      <c r="B129" s="207"/>
      <c r="C129" s="207"/>
      <c r="D129" s="207"/>
      <c r="E129" s="207"/>
      <c r="F129" s="207"/>
      <c r="G129" s="207"/>
      <c r="H129" s="207"/>
      <c r="I129" s="207"/>
      <c r="J129" s="207"/>
      <c r="K129" s="207"/>
    </row>
    <row r="130" spans="1:11" ht="31.15" customHeight="1" x14ac:dyDescent="0.25">
      <c r="A130" s="179" t="s">
        <v>198</v>
      </c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</row>
    <row r="131" spans="1:11" ht="18.600000000000001" customHeight="1" x14ac:dyDescent="0.25">
      <c r="A131" s="199" t="s">
        <v>199</v>
      </c>
      <c r="B131" s="199"/>
      <c r="C131" s="199"/>
      <c r="D131" s="199"/>
      <c r="E131" s="199"/>
      <c r="F131" s="199"/>
      <c r="G131" s="199"/>
      <c r="H131" s="199"/>
      <c r="I131" s="199"/>
      <c r="J131" s="199"/>
      <c r="K131" s="199"/>
    </row>
    <row r="132" spans="1:11" ht="55.15" customHeight="1" x14ac:dyDescent="0.25">
      <c r="A132" s="127" t="s">
        <v>200</v>
      </c>
      <c r="B132" s="128" t="s">
        <v>201</v>
      </c>
      <c r="C132" s="127" t="s">
        <v>202</v>
      </c>
      <c r="D132" s="127" t="s">
        <v>203</v>
      </c>
      <c r="E132" s="129" t="s">
        <v>204</v>
      </c>
      <c r="F132" s="127" t="s">
        <v>205</v>
      </c>
      <c r="G132" s="127" t="s">
        <v>206</v>
      </c>
      <c r="H132" s="129" t="s">
        <v>207</v>
      </c>
      <c r="I132" s="129" t="s">
        <v>208</v>
      </c>
      <c r="J132" s="205" t="s">
        <v>209</v>
      </c>
      <c r="K132" s="205"/>
    </row>
    <row r="133" spans="1:11" ht="35.450000000000003" customHeight="1" x14ac:dyDescent="0.25">
      <c r="A133" s="150" t="s">
        <v>210</v>
      </c>
      <c r="B133" s="130"/>
      <c r="C133" s="131"/>
      <c r="D133" s="132"/>
      <c r="E133" s="132"/>
      <c r="F133" s="132"/>
      <c r="G133" s="132"/>
      <c r="H133" s="133" t="s">
        <v>211</v>
      </c>
      <c r="I133" s="132"/>
      <c r="J133" s="206" t="s">
        <v>212</v>
      </c>
      <c r="K133" s="206"/>
    </row>
    <row r="134" spans="1:11" x14ac:dyDescent="0.25">
      <c r="A134" s="151" t="s">
        <v>213</v>
      </c>
      <c r="B134" s="132"/>
      <c r="C134" s="130"/>
      <c r="D134" s="131"/>
      <c r="E134" s="132"/>
      <c r="F134" s="132"/>
      <c r="G134" s="132"/>
      <c r="H134" s="132"/>
      <c r="I134" s="132"/>
      <c r="J134" s="194"/>
      <c r="K134" s="194"/>
    </row>
    <row r="135" spans="1:11" x14ac:dyDescent="0.25">
      <c r="A135" s="151" t="s">
        <v>214</v>
      </c>
      <c r="B135" s="132"/>
      <c r="C135" s="130"/>
      <c r="D135" s="131"/>
      <c r="E135" s="132"/>
      <c r="F135" s="132"/>
      <c r="G135" s="132"/>
      <c r="H135" s="132"/>
      <c r="I135" s="132"/>
      <c r="J135" s="194"/>
      <c r="K135" s="194"/>
    </row>
    <row r="136" spans="1:11" ht="38.25" x14ac:dyDescent="0.25">
      <c r="A136" s="145" t="s">
        <v>215</v>
      </c>
      <c r="B136" s="169" t="s">
        <v>216</v>
      </c>
      <c r="C136" s="169"/>
      <c r="D136" s="169"/>
      <c r="E136" s="169"/>
      <c r="F136" s="169"/>
      <c r="G136" s="169"/>
      <c r="H136" s="169"/>
      <c r="I136" s="169"/>
      <c r="J136" s="169"/>
      <c r="K136" s="169"/>
    </row>
    <row r="137" spans="1:11" ht="25.5" x14ac:dyDescent="0.25">
      <c r="A137" s="145" t="s">
        <v>217</v>
      </c>
      <c r="B137" s="183"/>
      <c r="C137" s="183"/>
      <c r="D137" s="183"/>
      <c r="E137" s="183"/>
      <c r="F137" s="183"/>
      <c r="G137" s="183"/>
      <c r="H137" s="183"/>
      <c r="I137" s="183"/>
      <c r="J137" s="183"/>
      <c r="K137" s="183"/>
    </row>
    <row r="138" spans="1:11" x14ac:dyDescent="0.25">
      <c r="A138" s="157" t="s">
        <v>218</v>
      </c>
      <c r="B138" s="169" t="s">
        <v>219</v>
      </c>
      <c r="C138" s="169"/>
      <c r="D138" s="169"/>
      <c r="E138" s="169"/>
      <c r="F138" s="169"/>
      <c r="G138" s="169"/>
      <c r="H138" s="169"/>
      <c r="I138" s="169"/>
      <c r="J138" s="169"/>
      <c r="K138" s="169"/>
    </row>
    <row r="139" spans="1:11" ht="32.450000000000003" customHeight="1" x14ac:dyDescent="0.25">
      <c r="A139" s="201" t="s">
        <v>220</v>
      </c>
      <c r="B139" s="201"/>
      <c r="C139" s="201"/>
      <c r="D139" s="201"/>
      <c r="E139" s="201"/>
      <c r="F139" s="201"/>
      <c r="G139" s="201"/>
      <c r="H139" s="201"/>
      <c r="I139" s="201"/>
      <c r="J139" s="201"/>
      <c r="K139" s="201"/>
    </row>
    <row r="140" spans="1:11" x14ac:dyDescent="0.25">
      <c r="A140" s="175" t="s">
        <v>191</v>
      </c>
      <c r="B140" s="190"/>
      <c r="C140" s="190"/>
      <c r="D140" s="190"/>
      <c r="E140" s="190"/>
      <c r="F140" s="190"/>
      <c r="G140" s="190"/>
      <c r="H140" s="190"/>
      <c r="I140" s="190"/>
      <c r="J140" s="190"/>
      <c r="K140" s="190"/>
    </row>
    <row r="141" spans="1:11" ht="50.45" customHeight="1" x14ac:dyDescent="0.25">
      <c r="A141" s="175" t="s">
        <v>192</v>
      </c>
      <c r="B141" s="175"/>
      <c r="C141" s="175"/>
      <c r="D141" s="175"/>
      <c r="E141" s="175"/>
      <c r="F141" s="175"/>
      <c r="G141" s="175"/>
      <c r="H141" s="175"/>
      <c r="I141" s="175"/>
      <c r="J141" s="175"/>
      <c r="K141" s="175"/>
    </row>
    <row r="142" spans="1:11" ht="21" customHeight="1" x14ac:dyDescent="0.25">
      <c r="A142" s="155" t="s">
        <v>221</v>
      </c>
      <c r="B142" s="193" t="s">
        <v>194</v>
      </c>
      <c r="C142" s="193"/>
      <c r="D142" s="193"/>
      <c r="E142" s="193"/>
      <c r="F142" s="193"/>
      <c r="G142" s="193"/>
      <c r="H142" s="193"/>
      <c r="I142" s="193"/>
      <c r="J142" s="193"/>
      <c r="K142" s="193"/>
    </row>
    <row r="143" spans="1:11" ht="31.9" customHeight="1" x14ac:dyDescent="0.25">
      <c r="A143" s="145" t="s">
        <v>217</v>
      </c>
      <c r="B143" s="193"/>
      <c r="C143" s="193"/>
      <c r="D143" s="193"/>
      <c r="E143" s="193"/>
      <c r="F143" s="193"/>
      <c r="G143" s="193"/>
      <c r="H143" s="193"/>
      <c r="I143" s="193"/>
      <c r="J143" s="193"/>
      <c r="K143" s="193"/>
    </row>
    <row r="144" spans="1:11" ht="22.15" customHeight="1" x14ac:dyDescent="0.25">
      <c r="A144" s="157" t="s">
        <v>218</v>
      </c>
      <c r="B144" s="169" t="s">
        <v>219</v>
      </c>
      <c r="C144" s="169"/>
      <c r="D144" s="169"/>
      <c r="E144" s="169"/>
      <c r="F144" s="169"/>
      <c r="G144" s="169"/>
      <c r="H144" s="169"/>
      <c r="I144" s="169"/>
      <c r="J144" s="169"/>
      <c r="K144" s="169"/>
    </row>
    <row r="145" spans="1:11" ht="30" customHeight="1" x14ac:dyDescent="0.25">
      <c r="A145" s="171" t="s">
        <v>222</v>
      </c>
      <c r="B145" s="171"/>
      <c r="C145" s="171"/>
      <c r="D145" s="171"/>
      <c r="E145" s="171"/>
      <c r="F145" s="171"/>
      <c r="G145" s="171"/>
      <c r="H145" s="171"/>
      <c r="I145" s="171"/>
      <c r="J145" s="171"/>
      <c r="K145" s="171"/>
    </row>
    <row r="146" spans="1:11" ht="15" customHeight="1" x14ac:dyDescent="0.25">
      <c r="A146" s="156" t="s">
        <v>223</v>
      </c>
      <c r="B146" s="193" t="s">
        <v>224</v>
      </c>
      <c r="C146" s="193"/>
      <c r="D146" s="193"/>
      <c r="E146" s="193"/>
      <c r="F146" s="193"/>
      <c r="G146" s="193"/>
      <c r="H146" s="193"/>
      <c r="I146" s="193"/>
      <c r="J146" s="193"/>
      <c r="K146" s="193"/>
    </row>
    <row r="147" spans="1:11" ht="15" customHeight="1" x14ac:dyDescent="0.25">
      <c r="A147" s="156" t="s">
        <v>225</v>
      </c>
      <c r="B147" s="193" t="s">
        <v>226</v>
      </c>
      <c r="C147" s="193"/>
      <c r="D147" s="193"/>
      <c r="E147" s="193"/>
      <c r="F147" s="193"/>
      <c r="G147" s="193"/>
      <c r="H147" s="193"/>
      <c r="I147" s="193"/>
      <c r="J147" s="193"/>
      <c r="K147" s="193"/>
    </row>
    <row r="148" spans="1:11" ht="15" customHeight="1" x14ac:dyDescent="0.25">
      <c r="A148" s="156" t="s">
        <v>227</v>
      </c>
      <c r="B148" s="193" t="s">
        <v>228</v>
      </c>
      <c r="C148" s="193"/>
      <c r="D148" s="193"/>
      <c r="E148" s="193"/>
      <c r="F148" s="193"/>
      <c r="G148" s="193"/>
      <c r="H148" s="193"/>
      <c r="I148" s="193"/>
      <c r="J148" s="193"/>
      <c r="K148" s="193"/>
    </row>
    <row r="149" spans="1:11" ht="15" customHeight="1" x14ac:dyDescent="0.25">
      <c r="A149" s="156" t="s">
        <v>229</v>
      </c>
      <c r="B149" s="193" t="s">
        <v>230</v>
      </c>
      <c r="C149" s="193"/>
      <c r="D149" s="193"/>
      <c r="E149" s="193"/>
      <c r="F149" s="193"/>
      <c r="G149" s="193"/>
      <c r="H149" s="193"/>
      <c r="I149" s="193"/>
      <c r="J149" s="193"/>
      <c r="K149" s="193"/>
    </row>
    <row r="150" spans="1:11" ht="15" customHeight="1" x14ac:dyDescent="0.25">
      <c r="A150" s="156" t="s">
        <v>231</v>
      </c>
      <c r="B150" s="193" t="s">
        <v>232</v>
      </c>
      <c r="C150" s="193"/>
      <c r="D150" s="193"/>
      <c r="E150" s="193"/>
      <c r="F150" s="193"/>
      <c r="G150" s="193"/>
      <c r="H150" s="193"/>
      <c r="I150" s="193"/>
      <c r="J150" s="193"/>
      <c r="K150" s="193"/>
    </row>
    <row r="151" spans="1:11" ht="15" customHeight="1" x14ac:dyDescent="0.25">
      <c r="A151" s="156" t="s">
        <v>233</v>
      </c>
      <c r="B151" s="193" t="s">
        <v>234</v>
      </c>
      <c r="C151" s="193"/>
      <c r="D151" s="193"/>
      <c r="E151" s="193"/>
      <c r="F151" s="193"/>
      <c r="G151" s="193"/>
      <c r="H151" s="193"/>
      <c r="I151" s="193"/>
      <c r="J151" s="193"/>
      <c r="K151" s="193"/>
    </row>
    <row r="152" spans="1:11" x14ac:dyDescent="0.25">
      <c r="A152" s="156" t="s">
        <v>235</v>
      </c>
      <c r="B152" s="193" t="s">
        <v>236</v>
      </c>
      <c r="C152" s="193"/>
      <c r="D152" s="193"/>
      <c r="E152" s="193"/>
      <c r="F152" s="193"/>
      <c r="G152" s="193"/>
      <c r="H152" s="193"/>
      <c r="I152" s="193"/>
      <c r="J152" s="193"/>
      <c r="K152" s="193"/>
    </row>
    <row r="153" spans="1:11" ht="34.9" customHeight="1" x14ac:dyDescent="0.25">
      <c r="A153" s="171" t="s">
        <v>237</v>
      </c>
      <c r="B153" s="171"/>
      <c r="C153" s="171"/>
      <c r="D153" s="171"/>
      <c r="E153" s="171"/>
      <c r="F153" s="171"/>
      <c r="G153" s="171"/>
      <c r="H153" s="171"/>
      <c r="I153" s="171"/>
      <c r="J153" s="171"/>
      <c r="K153" s="171"/>
    </row>
    <row r="154" spans="1:11" x14ac:dyDescent="0.25">
      <c r="A154" s="158" t="s">
        <v>238</v>
      </c>
      <c r="B154" s="140"/>
      <c r="C154" s="143" t="s">
        <v>239</v>
      </c>
      <c r="D154" s="140"/>
      <c r="E154" s="143" t="s">
        <v>240</v>
      </c>
      <c r="F154" s="188"/>
      <c r="G154" s="188"/>
      <c r="H154" s="188"/>
      <c r="I154" s="188"/>
      <c r="J154" s="188"/>
      <c r="K154" s="188"/>
    </row>
    <row r="155" spans="1:11" x14ac:dyDescent="0.25">
      <c r="A155" s="158" t="s">
        <v>241</v>
      </c>
      <c r="B155" s="140"/>
      <c r="C155" s="143" t="s">
        <v>239</v>
      </c>
      <c r="D155" s="140"/>
      <c r="E155" s="143" t="s">
        <v>240</v>
      </c>
      <c r="F155" s="188"/>
      <c r="G155" s="188"/>
      <c r="H155" s="188"/>
      <c r="I155" s="188"/>
      <c r="J155" s="188"/>
      <c r="K155" s="188"/>
    </row>
  </sheetData>
  <mergeCells count="164">
    <mergeCell ref="B148:K148"/>
    <mergeCell ref="B149:K149"/>
    <mergeCell ref="B150:K150"/>
    <mergeCell ref="B151:K151"/>
    <mergeCell ref="B152:K152"/>
    <mergeCell ref="A119:A121"/>
    <mergeCell ref="C119:K119"/>
    <mergeCell ref="C120:K120"/>
    <mergeCell ref="C121:K121"/>
    <mergeCell ref="C122:K122"/>
    <mergeCell ref="A141:K141"/>
    <mergeCell ref="A145:K145"/>
    <mergeCell ref="B147:K147"/>
    <mergeCell ref="B146:K146"/>
    <mergeCell ref="B126:K126"/>
    <mergeCell ref="B127:K127"/>
    <mergeCell ref="A128:K128"/>
    <mergeCell ref="J132:K132"/>
    <mergeCell ref="J133:K133"/>
    <mergeCell ref="J134:K134"/>
    <mergeCell ref="A139:K139"/>
    <mergeCell ref="A140:K140"/>
    <mergeCell ref="A129:K129"/>
    <mergeCell ref="B143:K143"/>
    <mergeCell ref="A131:K131"/>
    <mergeCell ref="A130:K130"/>
    <mergeCell ref="F96:K96"/>
    <mergeCell ref="F97:K97"/>
    <mergeCell ref="F98:K98"/>
    <mergeCell ref="A99:A101"/>
    <mergeCell ref="C99:K99"/>
    <mergeCell ref="C100:K100"/>
    <mergeCell ref="C101:K101"/>
    <mergeCell ref="C117:G117"/>
    <mergeCell ref="A123:K123"/>
    <mergeCell ref="A124:K124"/>
    <mergeCell ref="A125:K125"/>
    <mergeCell ref="A110:K110"/>
    <mergeCell ref="A116:I116"/>
    <mergeCell ref="C102:K102"/>
    <mergeCell ref="A103:K103"/>
    <mergeCell ref="A105:K105"/>
    <mergeCell ref="A104:K104"/>
    <mergeCell ref="B106:K106"/>
    <mergeCell ref="B107:K107"/>
    <mergeCell ref="B108:K108"/>
    <mergeCell ref="B109:K109"/>
    <mergeCell ref="F92:K92"/>
    <mergeCell ref="F93:K93"/>
    <mergeCell ref="F94:K94"/>
    <mergeCell ref="F95:K95"/>
    <mergeCell ref="A85:K85"/>
    <mergeCell ref="F86:K86"/>
    <mergeCell ref="F87:K87"/>
    <mergeCell ref="F88:K88"/>
    <mergeCell ref="F89:K89"/>
    <mergeCell ref="F154:K154"/>
    <mergeCell ref="F155:K155"/>
    <mergeCell ref="A67:K67"/>
    <mergeCell ref="A68:K68"/>
    <mergeCell ref="B69:K69"/>
    <mergeCell ref="A70:A72"/>
    <mergeCell ref="C70:K70"/>
    <mergeCell ref="C71:K71"/>
    <mergeCell ref="B136:K136"/>
    <mergeCell ref="B137:K137"/>
    <mergeCell ref="B138:K138"/>
    <mergeCell ref="B142:K142"/>
    <mergeCell ref="B144:K144"/>
    <mergeCell ref="J135:K135"/>
    <mergeCell ref="B84:K84"/>
    <mergeCell ref="A75:A83"/>
    <mergeCell ref="C73:K73"/>
    <mergeCell ref="C74:K74"/>
    <mergeCell ref="C75:K75"/>
    <mergeCell ref="C76:K76"/>
    <mergeCell ref="C77:K77"/>
    <mergeCell ref="A73:A74"/>
    <mergeCell ref="F90:K90"/>
    <mergeCell ref="F91:K91"/>
    <mergeCell ref="B63:K63"/>
    <mergeCell ref="C72:K72"/>
    <mergeCell ref="C81:K81"/>
    <mergeCell ref="C82:K82"/>
    <mergeCell ref="C83:K83"/>
    <mergeCell ref="B58:K58"/>
    <mergeCell ref="C59:K59"/>
    <mergeCell ref="C60:K60"/>
    <mergeCell ref="B61:K61"/>
    <mergeCell ref="B62:K62"/>
    <mergeCell ref="C78:K78"/>
    <mergeCell ref="C79:K79"/>
    <mergeCell ref="C80:K80"/>
    <mergeCell ref="A64:K64"/>
    <mergeCell ref="A65:K65"/>
    <mergeCell ref="D50:K50"/>
    <mergeCell ref="D51:K51"/>
    <mergeCell ref="D52:K52"/>
    <mergeCell ref="D43:K43"/>
    <mergeCell ref="D44:K44"/>
    <mergeCell ref="D45:K45"/>
    <mergeCell ref="D46:K46"/>
    <mergeCell ref="D47:K47"/>
    <mergeCell ref="B57:K57"/>
    <mergeCell ref="B54:K54"/>
    <mergeCell ref="B55:K55"/>
    <mergeCell ref="F56:K56"/>
    <mergeCell ref="D37:K37"/>
    <mergeCell ref="D38:K38"/>
    <mergeCell ref="D19:K19"/>
    <mergeCell ref="D22:K22"/>
    <mergeCell ref="B23:K23"/>
    <mergeCell ref="C25:K25"/>
    <mergeCell ref="C26:K26"/>
    <mergeCell ref="D48:K48"/>
    <mergeCell ref="D49:K49"/>
    <mergeCell ref="B17:K17"/>
    <mergeCell ref="B18:K18"/>
    <mergeCell ref="A153:K153"/>
    <mergeCell ref="B2:K2"/>
    <mergeCell ref="B3:K3"/>
    <mergeCell ref="B4:K4"/>
    <mergeCell ref="B5:K5"/>
    <mergeCell ref="B6:K6"/>
    <mergeCell ref="A53:K53"/>
    <mergeCell ref="A59:A60"/>
    <mergeCell ref="A66:K66"/>
    <mergeCell ref="A36:A38"/>
    <mergeCell ref="A40:A52"/>
    <mergeCell ref="B40:B45"/>
    <mergeCell ref="B46:B49"/>
    <mergeCell ref="B50:B52"/>
    <mergeCell ref="B39:K39"/>
    <mergeCell ref="D40:K40"/>
    <mergeCell ref="D41:K41"/>
    <mergeCell ref="D42:K42"/>
    <mergeCell ref="C33:K33"/>
    <mergeCell ref="C34:K34"/>
    <mergeCell ref="B35:K35"/>
    <mergeCell ref="D36:K36"/>
    <mergeCell ref="B7:K7"/>
    <mergeCell ref="B8:K8"/>
    <mergeCell ref="B10:K10"/>
    <mergeCell ref="B11:K11"/>
    <mergeCell ref="A16:K16"/>
    <mergeCell ref="A1:K1"/>
    <mergeCell ref="A9:K9"/>
    <mergeCell ref="H118:K118"/>
    <mergeCell ref="A118:G118"/>
    <mergeCell ref="A25:A26"/>
    <mergeCell ref="B27:K27"/>
    <mergeCell ref="A28:K28"/>
    <mergeCell ref="A30:A34"/>
    <mergeCell ref="B29:K29"/>
    <mergeCell ref="C30:K30"/>
    <mergeCell ref="C31:K31"/>
    <mergeCell ref="C32:K32"/>
    <mergeCell ref="B20:K20"/>
    <mergeCell ref="B21:K21"/>
    <mergeCell ref="B24:K24"/>
    <mergeCell ref="B12:K12"/>
    <mergeCell ref="B13:K13"/>
    <mergeCell ref="B14:K14"/>
    <mergeCell ref="B15:K15"/>
  </mergeCells>
  <phoneticPr fontId="13" type="noConversion"/>
  <hyperlinks>
    <hyperlink ref="F87" r:id="rId1" xr:uid="{81297879-4313-402E-9D50-833E3BCA819B}"/>
    <hyperlink ref="F88" r:id="rId2" xr:uid="{4EB207BF-B263-475A-A060-DF9E1CA1B4CD}"/>
    <hyperlink ref="F89" r:id="rId3" xr:uid="{4F80445E-4DAB-4268-8737-E2E018FCA0B4}"/>
    <hyperlink ref="F90" r:id="rId4" xr:uid="{8E93B220-D8BC-43AE-A05F-B0B7E6632CDD}"/>
    <hyperlink ref="F91" r:id="rId5" xr:uid="{DD1C8AA0-D5FE-49F3-BE0E-E9CDC0195F54}"/>
    <hyperlink ref="F92" r:id="rId6" xr:uid="{78FCB62E-8238-49C6-AD9A-00E06B4ED7EC}"/>
    <hyperlink ref="F93" r:id="rId7" xr:uid="{755CC911-7982-45A4-BC48-940730614505}"/>
    <hyperlink ref="F94" r:id="rId8" xr:uid="{0044640B-AD56-46A8-A436-992851858E4E}"/>
    <hyperlink ref="F95" r:id="rId9" xr:uid="{3890BDC5-95BC-4233-8A70-D3174DE70538}"/>
    <hyperlink ref="F96" r:id="rId10" xr:uid="{826F05C7-FC30-4AD4-9DF3-C2BB073E5221}"/>
    <hyperlink ref="F97" r:id="rId11" xr:uid="{B06CF7F5-AA20-4AE6-8869-42B16F172935}"/>
    <hyperlink ref="F98" r:id="rId12" xr:uid="{4D1CB338-C2A9-4188-8CAB-F154ECC4AB1F}"/>
  </hyperlinks>
  <pageMargins left="0.511811024" right="0.511811024" top="0.78740157499999996" bottom="0.78740157499999996" header="0.31496062000000002" footer="0.31496062000000002"/>
  <pageSetup orientation="portrait" r:id="rId13"/>
  <drawing r:id="rId1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3EC93-D559-4404-BE52-BD7FACB77D8F}">
  <dimension ref="A1:D11"/>
  <sheetViews>
    <sheetView workbookViewId="0">
      <selection activeCell="F5" sqref="F5"/>
    </sheetView>
  </sheetViews>
  <sheetFormatPr defaultColWidth="18.28515625" defaultRowHeight="15" x14ac:dyDescent="0.25"/>
  <cols>
    <col min="1" max="1" width="19.28515625" style="4" customWidth="1"/>
    <col min="2" max="2" width="19.42578125" style="4" customWidth="1"/>
    <col min="3" max="3" width="18.28515625" style="4"/>
    <col min="4" max="4" width="59.28515625" style="4" customWidth="1"/>
    <col min="5" max="16384" width="18.28515625" style="4"/>
  </cols>
  <sheetData>
    <row r="1" spans="1:4" ht="15.75" x14ac:dyDescent="0.25">
      <c r="A1" s="249" t="s">
        <v>422</v>
      </c>
      <c r="B1" s="250"/>
      <c r="C1" s="250"/>
      <c r="D1" s="250"/>
    </row>
    <row r="2" spans="1:4" ht="28.5" x14ac:dyDescent="0.25">
      <c r="A2" s="62" t="s">
        <v>423</v>
      </c>
      <c r="B2" s="62" t="s">
        <v>424</v>
      </c>
      <c r="C2" s="2" t="s">
        <v>425</v>
      </c>
      <c r="D2" s="2" t="s">
        <v>426</v>
      </c>
    </row>
    <row r="3" spans="1:4" ht="45" x14ac:dyDescent="0.25">
      <c r="A3" s="3" t="s">
        <v>427</v>
      </c>
      <c r="B3" s="3" t="s">
        <v>428</v>
      </c>
      <c r="C3" s="64">
        <v>0</v>
      </c>
      <c r="D3" s="3" t="s">
        <v>429</v>
      </c>
    </row>
    <row r="4" spans="1:4" ht="45" x14ac:dyDescent="0.25">
      <c r="A4" s="3" t="s">
        <v>349</v>
      </c>
      <c r="B4" s="3" t="s">
        <v>430</v>
      </c>
      <c r="C4" s="64">
        <v>0.32</v>
      </c>
      <c r="D4" s="3" t="s">
        <v>431</v>
      </c>
    </row>
    <row r="5" spans="1:4" ht="60" x14ac:dyDescent="0.25">
      <c r="A5" s="3" t="s">
        <v>288</v>
      </c>
      <c r="B5" s="3" t="s">
        <v>432</v>
      </c>
      <c r="C5" s="64">
        <v>2.52</v>
      </c>
      <c r="D5" s="3" t="s">
        <v>433</v>
      </c>
    </row>
    <row r="6" spans="1:4" ht="60" x14ac:dyDescent="0.25">
      <c r="A6" s="3" t="s">
        <v>348</v>
      </c>
      <c r="B6" s="3" t="s">
        <v>434</v>
      </c>
      <c r="C6" s="64">
        <v>8.09</v>
      </c>
      <c r="D6" s="3" t="s">
        <v>435</v>
      </c>
    </row>
    <row r="7" spans="1:4" ht="60" x14ac:dyDescent="0.25">
      <c r="A7" s="3" t="s">
        <v>286</v>
      </c>
      <c r="B7" s="3" t="s">
        <v>436</v>
      </c>
      <c r="C7" s="64">
        <v>18.100000000000001</v>
      </c>
      <c r="D7" s="3" t="s">
        <v>437</v>
      </c>
    </row>
    <row r="8" spans="1:4" ht="135" x14ac:dyDescent="0.25">
      <c r="A8" s="3" t="s">
        <v>438</v>
      </c>
      <c r="B8" s="3" t="s">
        <v>439</v>
      </c>
      <c r="C8" s="64">
        <v>33.200000000000003</v>
      </c>
      <c r="D8" s="3" t="s">
        <v>440</v>
      </c>
    </row>
    <row r="9" spans="1:4" ht="114.6" customHeight="1" x14ac:dyDescent="0.25">
      <c r="A9" s="70" t="s">
        <v>441</v>
      </c>
      <c r="B9" s="70" t="s">
        <v>442</v>
      </c>
      <c r="C9" s="64">
        <v>52.6</v>
      </c>
      <c r="D9" s="3" t="s">
        <v>443</v>
      </c>
    </row>
    <row r="10" spans="1:4" ht="90" customHeight="1" x14ac:dyDescent="0.25">
      <c r="A10" s="70" t="s">
        <v>444</v>
      </c>
      <c r="B10" s="70" t="s">
        <v>445</v>
      </c>
      <c r="C10" s="64">
        <v>75.2</v>
      </c>
      <c r="D10" s="3" t="s">
        <v>446</v>
      </c>
    </row>
    <row r="11" spans="1:4" ht="22.15" customHeight="1" x14ac:dyDescent="0.25">
      <c r="A11" s="3" t="s">
        <v>447</v>
      </c>
      <c r="B11" s="3" t="s">
        <v>448</v>
      </c>
      <c r="C11" s="64">
        <v>100</v>
      </c>
      <c r="D11" s="3" t="s">
        <v>449</v>
      </c>
    </row>
  </sheetData>
  <sheetProtection algorithmName="SHA-512" hashValue="Vkm4SoCrsrRke/MC0WzcN0j20N6l4nNkAI9XpTvL1PP6a1ByuvyBEA/tqbR6VHC1INcFBffBb1HVe6RvR1iWxA==" saltValue="TPrgf58Xp/mjc9yx/U4CuQ==" spinCount="100000" sheet="1" objects="1" scenarios="1" insertColumns="0" insertRows="0" deleteColumns="0" deleteRows="0"/>
  <mergeCells count="1">
    <mergeCell ref="A1:D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5989C-1DC8-4200-B079-4379B60D1D30}">
  <dimension ref="A1:N24"/>
  <sheetViews>
    <sheetView workbookViewId="0">
      <selection sqref="A1:N1"/>
    </sheetView>
  </sheetViews>
  <sheetFormatPr defaultRowHeight="15" x14ac:dyDescent="0.25"/>
  <cols>
    <col min="1" max="1" width="10.140625" customWidth="1"/>
    <col min="2" max="2" width="9.28515625" customWidth="1"/>
    <col min="3" max="3" width="11.85546875" customWidth="1"/>
    <col min="4" max="4" width="14.28515625" customWidth="1"/>
    <col min="5" max="5" width="15" customWidth="1"/>
    <col min="6" max="6" width="15.28515625" customWidth="1"/>
    <col min="7" max="7" width="9" customWidth="1"/>
    <col min="8" max="8" width="8.5703125" customWidth="1"/>
    <col min="11" max="11" width="10.7109375" customWidth="1"/>
    <col min="12" max="12" width="12.85546875" customWidth="1"/>
    <col min="13" max="13" width="54.7109375" customWidth="1"/>
  </cols>
  <sheetData>
    <row r="1" spans="1:14" ht="33" customHeight="1" thickBot="1" x14ac:dyDescent="0.3">
      <c r="A1" s="209" t="s">
        <v>242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1"/>
    </row>
    <row r="2" spans="1:14" x14ac:dyDescent="0.25">
      <c r="C2" s="208" t="s">
        <v>243</v>
      </c>
      <c r="D2" s="208"/>
      <c r="E2" s="208"/>
      <c r="F2" s="208"/>
      <c r="G2" s="208"/>
      <c r="H2" s="208"/>
      <c r="I2" s="208"/>
      <c r="J2" s="208"/>
    </row>
    <row r="3" spans="1:14" ht="31.9" customHeight="1" x14ac:dyDescent="0.25">
      <c r="A3" s="92" t="s">
        <v>138</v>
      </c>
      <c r="B3" s="92" t="s">
        <v>1</v>
      </c>
      <c r="C3" s="94" t="s">
        <v>244</v>
      </c>
      <c r="D3" s="94" t="s">
        <v>245</v>
      </c>
      <c r="E3" s="94" t="s">
        <v>246</v>
      </c>
      <c r="F3" s="94" t="s">
        <v>247</v>
      </c>
      <c r="G3" s="94" t="s">
        <v>248</v>
      </c>
      <c r="H3" s="94" t="s">
        <v>249</v>
      </c>
      <c r="I3" s="94" t="s">
        <v>250</v>
      </c>
      <c r="J3" s="94" t="s">
        <v>251</v>
      </c>
      <c r="K3" s="92" t="s">
        <v>179</v>
      </c>
      <c r="L3" s="76" t="s">
        <v>252</v>
      </c>
      <c r="M3" s="92" t="s">
        <v>182</v>
      </c>
    </row>
    <row r="4" spans="1:14" x14ac:dyDescent="0.25">
      <c r="A4" s="93">
        <v>1</v>
      </c>
      <c r="B4" s="77"/>
      <c r="C4" s="77"/>
      <c r="D4" s="77"/>
      <c r="E4" s="77"/>
      <c r="F4" s="77"/>
      <c r="G4" s="77"/>
      <c r="H4" s="77"/>
      <c r="I4" s="77"/>
      <c r="J4" s="77"/>
      <c r="K4" s="95"/>
      <c r="L4" s="95" t="str">
        <f>IF(C4="","",K4/C4)</f>
        <v/>
      </c>
      <c r="M4" s="77"/>
    </row>
    <row r="5" spans="1:14" x14ac:dyDescent="0.25">
      <c r="A5" s="93">
        <v>2</v>
      </c>
      <c r="B5" s="77"/>
      <c r="C5" s="77"/>
      <c r="D5" s="77"/>
      <c r="E5" s="77"/>
      <c r="F5" s="77"/>
      <c r="G5" s="77"/>
      <c r="H5" s="77"/>
      <c r="I5" s="77"/>
      <c r="J5" s="77"/>
      <c r="K5" s="95"/>
      <c r="L5" s="95" t="str">
        <f t="shared" ref="L5:L23" si="0">IF(C5="","",K5/C5)</f>
        <v/>
      </c>
      <c r="M5" s="77"/>
    </row>
    <row r="6" spans="1:14" x14ac:dyDescent="0.25">
      <c r="A6" s="93">
        <v>3</v>
      </c>
      <c r="B6" s="77"/>
      <c r="C6" s="77"/>
      <c r="D6" s="77"/>
      <c r="E6" s="77"/>
      <c r="F6" s="77"/>
      <c r="G6" s="77"/>
      <c r="H6" s="77"/>
      <c r="I6" s="77"/>
      <c r="J6" s="77"/>
      <c r="K6" s="95"/>
      <c r="L6" s="95" t="str">
        <f t="shared" si="0"/>
        <v/>
      </c>
      <c r="M6" s="77"/>
    </row>
    <row r="7" spans="1:14" x14ac:dyDescent="0.25">
      <c r="A7" s="93">
        <v>4</v>
      </c>
      <c r="B7" s="77"/>
      <c r="C7" s="77"/>
      <c r="D7" s="77"/>
      <c r="E7" s="77"/>
      <c r="F7" s="77"/>
      <c r="G7" s="77"/>
      <c r="H7" s="77"/>
      <c r="I7" s="77"/>
      <c r="J7" s="77"/>
      <c r="K7" s="95"/>
      <c r="L7" s="95" t="str">
        <f t="shared" si="0"/>
        <v/>
      </c>
      <c r="M7" s="77"/>
    </row>
    <row r="8" spans="1:14" x14ac:dyDescent="0.25">
      <c r="A8" s="93">
        <v>5</v>
      </c>
      <c r="B8" s="77"/>
      <c r="C8" s="77"/>
      <c r="D8" s="77"/>
      <c r="E8" s="77"/>
      <c r="F8" s="77"/>
      <c r="G8" s="77"/>
      <c r="H8" s="77"/>
      <c r="I8" s="77"/>
      <c r="J8" s="77"/>
      <c r="K8" s="95"/>
      <c r="L8" s="95" t="str">
        <f t="shared" si="0"/>
        <v/>
      </c>
      <c r="M8" s="77"/>
    </row>
    <row r="9" spans="1:14" x14ac:dyDescent="0.25">
      <c r="A9" s="93">
        <v>6</v>
      </c>
      <c r="B9" s="77"/>
      <c r="C9" s="77"/>
      <c r="D9" s="77"/>
      <c r="E9" s="77"/>
      <c r="F9" s="77"/>
      <c r="G9" s="77"/>
      <c r="H9" s="77"/>
      <c r="I9" s="77"/>
      <c r="J9" s="77"/>
      <c r="K9" s="95"/>
      <c r="L9" s="95" t="str">
        <f t="shared" si="0"/>
        <v/>
      </c>
      <c r="M9" s="77"/>
    </row>
    <row r="10" spans="1:14" x14ac:dyDescent="0.25">
      <c r="A10" s="93">
        <v>7</v>
      </c>
      <c r="B10" s="77"/>
      <c r="C10" s="77"/>
      <c r="D10" s="77"/>
      <c r="E10" s="77"/>
      <c r="F10" s="77"/>
      <c r="G10" s="77"/>
      <c r="H10" s="77"/>
      <c r="I10" s="77"/>
      <c r="J10" s="77"/>
      <c r="K10" s="95"/>
      <c r="L10" s="95" t="str">
        <f t="shared" si="0"/>
        <v/>
      </c>
      <c r="M10" s="77"/>
    </row>
    <row r="11" spans="1:14" x14ac:dyDescent="0.25">
      <c r="A11" s="93">
        <v>8</v>
      </c>
      <c r="B11" s="77"/>
      <c r="C11" s="77"/>
      <c r="D11" s="77"/>
      <c r="E11" s="77"/>
      <c r="F11" s="77"/>
      <c r="G11" s="77"/>
      <c r="H11" s="77"/>
      <c r="I11" s="77"/>
      <c r="J11" s="77"/>
      <c r="K11" s="95"/>
      <c r="L11" s="95" t="str">
        <f t="shared" si="0"/>
        <v/>
      </c>
      <c r="M11" s="77"/>
    </row>
    <row r="12" spans="1:14" x14ac:dyDescent="0.25">
      <c r="A12" s="93">
        <v>9</v>
      </c>
      <c r="B12" s="77"/>
      <c r="C12" s="77"/>
      <c r="D12" s="77"/>
      <c r="E12" s="77"/>
      <c r="F12" s="77"/>
      <c r="G12" s="77"/>
      <c r="H12" s="77"/>
      <c r="I12" s="77"/>
      <c r="J12" s="77"/>
      <c r="K12" s="95"/>
      <c r="L12" s="95" t="str">
        <f t="shared" si="0"/>
        <v/>
      </c>
      <c r="M12" s="77"/>
    </row>
    <row r="13" spans="1:14" x14ac:dyDescent="0.25">
      <c r="A13" s="93">
        <v>10</v>
      </c>
      <c r="B13" s="77"/>
      <c r="C13" s="77"/>
      <c r="D13" s="77"/>
      <c r="E13" s="77"/>
      <c r="F13" s="77"/>
      <c r="G13" s="77"/>
      <c r="H13" s="77"/>
      <c r="I13" s="77"/>
      <c r="J13" s="77"/>
      <c r="K13" s="95"/>
      <c r="L13" s="95" t="str">
        <f t="shared" si="0"/>
        <v/>
      </c>
      <c r="M13" s="77"/>
    </row>
    <row r="14" spans="1:14" x14ac:dyDescent="0.25">
      <c r="A14" s="93">
        <v>11</v>
      </c>
      <c r="B14" s="77"/>
      <c r="C14" s="77"/>
      <c r="D14" s="77"/>
      <c r="E14" s="77"/>
      <c r="F14" s="77"/>
      <c r="G14" s="77"/>
      <c r="H14" s="77"/>
      <c r="I14" s="77"/>
      <c r="J14" s="77"/>
      <c r="K14" s="95"/>
      <c r="L14" s="95" t="str">
        <f t="shared" si="0"/>
        <v/>
      </c>
      <c r="M14" s="77"/>
    </row>
    <row r="15" spans="1:14" x14ac:dyDescent="0.25">
      <c r="A15" s="93">
        <v>12</v>
      </c>
      <c r="B15" s="77"/>
      <c r="C15" s="77"/>
      <c r="D15" s="77"/>
      <c r="E15" s="77"/>
      <c r="F15" s="77"/>
      <c r="G15" s="77"/>
      <c r="H15" s="77"/>
      <c r="I15" s="77"/>
      <c r="J15" s="77"/>
      <c r="K15" s="95"/>
      <c r="L15" s="95" t="str">
        <f t="shared" si="0"/>
        <v/>
      </c>
      <c r="M15" s="77"/>
    </row>
    <row r="16" spans="1:14" x14ac:dyDescent="0.25">
      <c r="A16" s="93">
        <v>13</v>
      </c>
      <c r="B16" s="77"/>
      <c r="C16" s="77"/>
      <c r="D16" s="77"/>
      <c r="E16" s="77"/>
      <c r="F16" s="77"/>
      <c r="G16" s="77"/>
      <c r="H16" s="77"/>
      <c r="I16" s="77"/>
      <c r="J16" s="77"/>
      <c r="K16" s="95"/>
      <c r="L16" s="95" t="str">
        <f t="shared" si="0"/>
        <v/>
      </c>
      <c r="M16" s="77"/>
    </row>
    <row r="17" spans="1:13" x14ac:dyDescent="0.25">
      <c r="A17" s="93">
        <v>14</v>
      </c>
      <c r="B17" s="77"/>
      <c r="C17" s="77"/>
      <c r="D17" s="77"/>
      <c r="E17" s="77"/>
      <c r="F17" s="77"/>
      <c r="G17" s="77"/>
      <c r="H17" s="77"/>
      <c r="I17" s="77"/>
      <c r="J17" s="77"/>
      <c r="K17" s="95"/>
      <c r="L17" s="95" t="str">
        <f t="shared" si="0"/>
        <v/>
      </c>
      <c r="M17" s="77"/>
    </row>
    <row r="18" spans="1:13" x14ac:dyDescent="0.25">
      <c r="A18" s="93">
        <v>15</v>
      </c>
      <c r="B18" s="77"/>
      <c r="C18" s="77"/>
      <c r="D18" s="77"/>
      <c r="E18" s="77"/>
      <c r="F18" s="77"/>
      <c r="G18" s="77"/>
      <c r="H18" s="77"/>
      <c r="I18" s="77"/>
      <c r="J18" s="77"/>
      <c r="K18" s="95"/>
      <c r="L18" s="95" t="str">
        <f t="shared" si="0"/>
        <v/>
      </c>
      <c r="M18" s="77"/>
    </row>
    <row r="19" spans="1:13" x14ac:dyDescent="0.25">
      <c r="A19" s="93">
        <v>16</v>
      </c>
      <c r="B19" s="77"/>
      <c r="C19" s="77"/>
      <c r="D19" s="77"/>
      <c r="E19" s="77"/>
      <c r="F19" s="77"/>
      <c r="G19" s="77"/>
      <c r="H19" s="77"/>
      <c r="I19" s="77"/>
      <c r="J19" s="77"/>
      <c r="K19" s="95"/>
      <c r="L19" s="95" t="str">
        <f t="shared" si="0"/>
        <v/>
      </c>
      <c r="M19" s="77"/>
    </row>
    <row r="20" spans="1:13" x14ac:dyDescent="0.25">
      <c r="A20" s="93">
        <v>17</v>
      </c>
      <c r="B20" s="77"/>
      <c r="C20" s="77"/>
      <c r="D20" s="77"/>
      <c r="E20" s="77"/>
      <c r="F20" s="77"/>
      <c r="G20" s="77"/>
      <c r="H20" s="77"/>
      <c r="I20" s="77"/>
      <c r="J20" s="77"/>
      <c r="K20" s="95"/>
      <c r="L20" s="95" t="str">
        <f t="shared" si="0"/>
        <v/>
      </c>
      <c r="M20" s="77"/>
    </row>
    <row r="21" spans="1:13" x14ac:dyDescent="0.25">
      <c r="A21" s="93">
        <v>18</v>
      </c>
      <c r="B21" s="77"/>
      <c r="C21" s="77"/>
      <c r="D21" s="77"/>
      <c r="E21" s="77"/>
      <c r="F21" s="77"/>
      <c r="G21" s="77"/>
      <c r="H21" s="77"/>
      <c r="I21" s="77"/>
      <c r="J21" s="77"/>
      <c r="K21" s="95"/>
      <c r="L21" s="95" t="str">
        <f t="shared" si="0"/>
        <v/>
      </c>
      <c r="M21" s="77"/>
    </row>
    <row r="22" spans="1:13" x14ac:dyDescent="0.25">
      <c r="A22" s="93">
        <v>19</v>
      </c>
      <c r="B22" s="77"/>
      <c r="C22" s="77"/>
      <c r="D22" s="77"/>
      <c r="E22" s="77"/>
      <c r="F22" s="77"/>
      <c r="G22" s="77"/>
      <c r="H22" s="77"/>
      <c r="I22" s="77"/>
      <c r="J22" s="77"/>
      <c r="K22" s="95"/>
      <c r="L22" s="95" t="str">
        <f t="shared" si="0"/>
        <v/>
      </c>
      <c r="M22" s="77"/>
    </row>
    <row r="23" spans="1:13" x14ac:dyDescent="0.25">
      <c r="A23" s="93">
        <v>20</v>
      </c>
      <c r="B23" s="77"/>
      <c r="C23" s="77"/>
      <c r="D23" s="77"/>
      <c r="E23" s="77"/>
      <c r="F23" s="77"/>
      <c r="G23" s="77"/>
      <c r="H23" s="77"/>
      <c r="I23" s="77"/>
      <c r="J23" s="77"/>
      <c r="K23" s="95"/>
      <c r="L23" s="95" t="str">
        <f t="shared" si="0"/>
        <v/>
      </c>
      <c r="M23" s="77"/>
    </row>
    <row r="24" spans="1:13" x14ac:dyDescent="0.25">
      <c r="A24" s="77" t="s">
        <v>184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</row>
  </sheetData>
  <mergeCells count="2">
    <mergeCell ref="C2:J2"/>
    <mergeCell ref="A1:N1"/>
  </mergeCells>
  <phoneticPr fontId="13" type="noConversion"/>
  <pageMargins left="0.511811024" right="0.511811024" top="0.78740157499999996" bottom="0.78740157499999996" header="0.31496062000000002" footer="0.31496062000000002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97402-BAEA-4AA1-BD06-1B896A4201BF}">
  <dimension ref="A1:O28"/>
  <sheetViews>
    <sheetView workbookViewId="0">
      <selection activeCell="A2" sqref="A2"/>
    </sheetView>
  </sheetViews>
  <sheetFormatPr defaultColWidth="8.85546875" defaultRowHeight="15" x14ac:dyDescent="0.25"/>
  <cols>
    <col min="1" max="1" width="8.85546875" style="56"/>
    <col min="2" max="2" width="30.85546875" style="43" customWidth="1"/>
    <col min="3" max="3" width="16" style="43" customWidth="1"/>
    <col min="4" max="4" width="7.28515625" style="43" customWidth="1"/>
    <col min="5" max="5" width="9.5703125" style="43" customWidth="1"/>
    <col min="6" max="6" width="12" style="43" customWidth="1"/>
    <col min="7" max="7" width="10.28515625" style="43" customWidth="1"/>
    <col min="8" max="11" width="8.85546875" style="43"/>
    <col min="12" max="12" width="15.42578125" style="43" customWidth="1"/>
    <col min="13" max="13" width="14" style="43" customWidth="1"/>
    <col min="14" max="14" width="13.7109375" style="43" customWidth="1"/>
    <col min="15" max="15" width="35" style="43" customWidth="1"/>
    <col min="16" max="16384" width="8.85546875" style="43"/>
  </cols>
  <sheetData>
    <row r="1" spans="1:15" ht="34.9" customHeight="1" thickBot="1" x14ac:dyDescent="0.3">
      <c r="A1" s="217" t="s">
        <v>253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</row>
    <row r="2" spans="1:15" s="89" customFormat="1" ht="25.5" x14ac:dyDescent="0.25">
      <c r="A2" s="87" t="s">
        <v>138</v>
      </c>
      <c r="B2" s="42" t="s">
        <v>1</v>
      </c>
      <c r="C2" s="42" t="s">
        <v>174</v>
      </c>
      <c r="D2" s="42" t="s">
        <v>254</v>
      </c>
      <c r="E2" s="42" t="s">
        <v>255</v>
      </c>
      <c r="F2" s="42" t="s">
        <v>256</v>
      </c>
      <c r="G2" s="42" t="s">
        <v>257</v>
      </c>
      <c r="H2" s="42" t="s">
        <v>258</v>
      </c>
      <c r="I2" s="42" t="s">
        <v>259</v>
      </c>
      <c r="J2" s="42" t="s">
        <v>260</v>
      </c>
      <c r="K2" s="42" t="s">
        <v>261</v>
      </c>
      <c r="L2" s="42" t="s">
        <v>179</v>
      </c>
      <c r="M2" s="57" t="s">
        <v>252</v>
      </c>
      <c r="N2" s="57" t="s">
        <v>181</v>
      </c>
      <c r="O2" s="88" t="s">
        <v>182</v>
      </c>
    </row>
    <row r="3" spans="1:15" x14ac:dyDescent="0.25">
      <c r="A3" s="44">
        <v>1</v>
      </c>
      <c r="B3" s="45" t="s">
        <v>143</v>
      </c>
      <c r="C3" s="46">
        <v>50</v>
      </c>
      <c r="D3" s="46">
        <f t="shared" ref="D3:D7" si="0">IF(B3="","",IF(OR((C3/$C$24)&gt;1.3,(C3/$C$24)&lt;0.7),(C3/$C$24)^0.125,(C3/$C$24)^0.25))</f>
        <v>0.94147896922386509</v>
      </c>
      <c r="E3" s="43">
        <v>0.8</v>
      </c>
      <c r="F3" s="43">
        <v>0.77</v>
      </c>
      <c r="G3" s="43">
        <v>1.3</v>
      </c>
      <c r="H3" s="43">
        <v>1</v>
      </c>
      <c r="I3" s="43">
        <v>1</v>
      </c>
      <c r="J3" s="43">
        <v>1</v>
      </c>
      <c r="K3" s="43">
        <v>1</v>
      </c>
      <c r="L3" s="47">
        <v>935000</v>
      </c>
      <c r="M3" s="60">
        <f>IF(L3="",0,L3/C3)</f>
        <v>18700</v>
      </c>
      <c r="N3" s="60">
        <f>M3*(1+(D3-1)+(E3-1)+(F3-1)+(G3-1)+(H3-1)+(I3-1)+(J3-1)+(K3-1))</f>
        <v>15174.65672448628</v>
      </c>
      <c r="O3" s="48"/>
    </row>
    <row r="4" spans="1:15" x14ac:dyDescent="0.25">
      <c r="A4" s="44">
        <v>2</v>
      </c>
      <c r="B4" s="45" t="s">
        <v>145</v>
      </c>
      <c r="C4" s="46">
        <v>70</v>
      </c>
      <c r="D4" s="46">
        <f t="shared" si="0"/>
        <v>0.96416920283969265</v>
      </c>
      <c r="E4" s="43">
        <v>1.2</v>
      </c>
      <c r="F4" s="43">
        <v>0.85</v>
      </c>
      <c r="G4" s="43">
        <v>0.65</v>
      </c>
      <c r="H4" s="43">
        <v>1</v>
      </c>
      <c r="I4" s="43">
        <v>1</v>
      </c>
      <c r="J4" s="43">
        <v>1</v>
      </c>
      <c r="K4" s="43">
        <v>1</v>
      </c>
      <c r="L4" s="47">
        <v>1100000</v>
      </c>
      <c r="M4" s="60">
        <f t="shared" ref="M4:M22" si="1">IF(L4="",0,L4/C4)</f>
        <v>15714.285714285714</v>
      </c>
      <c r="N4" s="60">
        <f t="shared" ref="N4:N22" si="2">M4*(1+(D4-1)+(E4-1)+(F4-1)+(G4-1)+(H4-1)+(I4-1)+(J4-1)+(K4-1))</f>
        <v>10436.944616052311</v>
      </c>
      <c r="O4" s="48"/>
    </row>
    <row r="5" spans="1:15" x14ac:dyDescent="0.25">
      <c r="A5" s="44">
        <v>3</v>
      </c>
      <c r="B5" s="45" t="s">
        <v>146</v>
      </c>
      <c r="C5" s="46">
        <v>65</v>
      </c>
      <c r="D5" s="46">
        <f t="shared" si="0"/>
        <v>0.94647050481122585</v>
      </c>
      <c r="E5" s="43">
        <v>0.88</v>
      </c>
      <c r="F5" s="43">
        <v>0.57999999999999996</v>
      </c>
      <c r="G5" s="43">
        <v>1.4</v>
      </c>
      <c r="H5" s="43">
        <v>1</v>
      </c>
      <c r="I5" s="43">
        <v>1</v>
      </c>
      <c r="J5" s="43">
        <v>1</v>
      </c>
      <c r="K5" s="43">
        <v>1</v>
      </c>
      <c r="L5" s="47">
        <v>850000</v>
      </c>
      <c r="M5" s="60">
        <f t="shared" si="1"/>
        <v>13076.923076923076</v>
      </c>
      <c r="N5" s="60">
        <f t="shared" si="2"/>
        <v>10546.15275522372</v>
      </c>
      <c r="O5" s="48"/>
    </row>
    <row r="6" spans="1:15" x14ac:dyDescent="0.25">
      <c r="A6" s="44">
        <v>4</v>
      </c>
      <c r="B6" s="45" t="s">
        <v>147</v>
      </c>
      <c r="C6" s="46">
        <v>85</v>
      </c>
      <c r="D6" s="46">
        <f t="shared" si="0"/>
        <v>1.0121234255702702</v>
      </c>
      <c r="E6" s="43">
        <v>1.3</v>
      </c>
      <c r="F6" s="43">
        <v>1.1000000000000001</v>
      </c>
      <c r="G6" s="43">
        <v>0.77</v>
      </c>
      <c r="H6" s="43">
        <v>1</v>
      </c>
      <c r="I6" s="43">
        <v>1</v>
      </c>
      <c r="J6" s="43">
        <v>1</v>
      </c>
      <c r="K6" s="43">
        <v>1</v>
      </c>
      <c r="L6" s="47">
        <v>1000000</v>
      </c>
      <c r="M6" s="60">
        <f t="shared" si="1"/>
        <v>11764.705882352941</v>
      </c>
      <c r="N6" s="60">
        <f t="shared" si="2"/>
        <v>13907.334418473769</v>
      </c>
      <c r="O6" s="48"/>
    </row>
    <row r="7" spans="1:15" x14ac:dyDescent="0.25">
      <c r="A7" s="44">
        <v>5</v>
      </c>
      <c r="B7" s="45" t="s">
        <v>148</v>
      </c>
      <c r="C7" s="46">
        <v>80</v>
      </c>
      <c r="D7" s="46">
        <f t="shared" si="0"/>
        <v>0.99689918748081363</v>
      </c>
      <c r="E7" s="43">
        <v>0.95</v>
      </c>
      <c r="F7" s="43">
        <v>0.74</v>
      </c>
      <c r="G7" s="43">
        <v>1.2</v>
      </c>
      <c r="H7" s="43">
        <v>1</v>
      </c>
      <c r="I7" s="43">
        <v>1</v>
      </c>
      <c r="J7" s="43">
        <v>1</v>
      </c>
      <c r="K7" s="43">
        <v>1</v>
      </c>
      <c r="L7" s="49">
        <v>1400000</v>
      </c>
      <c r="M7" s="60">
        <f t="shared" si="1"/>
        <v>17500</v>
      </c>
      <c r="N7" s="60">
        <f t="shared" si="2"/>
        <v>15520.735780914238</v>
      </c>
      <c r="O7" s="48"/>
    </row>
    <row r="8" spans="1:15" x14ac:dyDescent="0.25">
      <c r="A8" s="44">
        <v>6</v>
      </c>
      <c r="B8" s="46"/>
      <c r="C8" s="46"/>
      <c r="D8" s="46"/>
      <c r="L8" s="46"/>
      <c r="M8" s="60">
        <f t="shared" si="1"/>
        <v>0</v>
      </c>
      <c r="N8" s="60">
        <f t="shared" si="2"/>
        <v>0</v>
      </c>
      <c r="O8" s="48"/>
    </row>
    <row r="9" spans="1:15" x14ac:dyDescent="0.25">
      <c r="A9" s="44">
        <v>7</v>
      </c>
      <c r="B9" s="46"/>
      <c r="C9" s="46"/>
      <c r="D9" s="46"/>
      <c r="L9" s="46"/>
      <c r="M9" s="60">
        <f t="shared" si="1"/>
        <v>0</v>
      </c>
      <c r="N9" s="60">
        <f t="shared" si="2"/>
        <v>0</v>
      </c>
      <c r="O9" s="48"/>
    </row>
    <row r="10" spans="1:15" x14ac:dyDescent="0.25">
      <c r="A10" s="44">
        <v>8</v>
      </c>
      <c r="B10" s="46"/>
      <c r="C10" s="46"/>
      <c r="D10" s="46"/>
      <c r="L10" s="46"/>
      <c r="M10" s="60">
        <f t="shared" si="1"/>
        <v>0</v>
      </c>
      <c r="N10" s="60">
        <f t="shared" si="2"/>
        <v>0</v>
      </c>
      <c r="O10" s="48"/>
    </row>
    <row r="11" spans="1:15" x14ac:dyDescent="0.25">
      <c r="A11" s="44">
        <v>9</v>
      </c>
      <c r="B11" s="46"/>
      <c r="C11" s="46"/>
      <c r="D11" s="46"/>
      <c r="L11" s="46"/>
      <c r="M11" s="60">
        <f t="shared" si="1"/>
        <v>0</v>
      </c>
      <c r="N11" s="60">
        <f t="shared" si="2"/>
        <v>0</v>
      </c>
      <c r="O11" s="48"/>
    </row>
    <row r="12" spans="1:15" x14ac:dyDescent="0.25">
      <c r="A12" s="44">
        <v>10</v>
      </c>
      <c r="B12" s="46"/>
      <c r="C12" s="46"/>
      <c r="D12" s="46"/>
      <c r="L12" s="46"/>
      <c r="M12" s="60">
        <f t="shared" si="1"/>
        <v>0</v>
      </c>
      <c r="N12" s="60">
        <f t="shared" si="2"/>
        <v>0</v>
      </c>
      <c r="O12" s="48"/>
    </row>
    <row r="13" spans="1:15" x14ac:dyDescent="0.25">
      <c r="A13" s="44">
        <v>11</v>
      </c>
      <c r="B13" s="46"/>
      <c r="C13" s="46"/>
      <c r="D13" s="46"/>
      <c r="L13" s="46"/>
      <c r="M13" s="60">
        <f t="shared" si="1"/>
        <v>0</v>
      </c>
      <c r="N13" s="60">
        <f t="shared" si="2"/>
        <v>0</v>
      </c>
      <c r="O13" s="48"/>
    </row>
    <row r="14" spans="1:15" x14ac:dyDescent="0.25">
      <c r="A14" s="44">
        <v>12</v>
      </c>
      <c r="B14" s="46"/>
      <c r="C14" s="46"/>
      <c r="D14" s="46"/>
      <c r="L14" s="46"/>
      <c r="M14" s="60">
        <f t="shared" si="1"/>
        <v>0</v>
      </c>
      <c r="N14" s="60">
        <f t="shared" si="2"/>
        <v>0</v>
      </c>
      <c r="O14" s="48"/>
    </row>
    <row r="15" spans="1:15" x14ac:dyDescent="0.25">
      <c r="A15" s="44">
        <v>13</v>
      </c>
      <c r="B15" s="46"/>
      <c r="C15" s="46"/>
      <c r="D15" s="46"/>
      <c r="L15" s="46"/>
      <c r="M15" s="60">
        <f t="shared" si="1"/>
        <v>0</v>
      </c>
      <c r="N15" s="60">
        <f t="shared" si="2"/>
        <v>0</v>
      </c>
      <c r="O15" s="48"/>
    </row>
    <row r="16" spans="1:15" x14ac:dyDescent="0.25">
      <c r="A16" s="44">
        <v>14</v>
      </c>
      <c r="D16" s="46"/>
      <c r="M16" s="60">
        <f t="shared" si="1"/>
        <v>0</v>
      </c>
      <c r="N16" s="60">
        <f t="shared" si="2"/>
        <v>0</v>
      </c>
      <c r="O16" s="50"/>
    </row>
    <row r="17" spans="1:15" x14ac:dyDescent="0.25">
      <c r="A17" s="44">
        <v>15</v>
      </c>
      <c r="D17" s="46"/>
      <c r="M17" s="60">
        <f t="shared" si="1"/>
        <v>0</v>
      </c>
      <c r="N17" s="60">
        <f t="shared" si="2"/>
        <v>0</v>
      </c>
      <c r="O17" s="50"/>
    </row>
    <row r="18" spans="1:15" x14ac:dyDescent="0.25">
      <c r="A18" s="44">
        <v>16</v>
      </c>
      <c r="D18" s="46"/>
      <c r="M18" s="60">
        <f t="shared" si="1"/>
        <v>0</v>
      </c>
      <c r="N18" s="60">
        <f t="shared" si="2"/>
        <v>0</v>
      </c>
      <c r="O18" s="50"/>
    </row>
    <row r="19" spans="1:15" x14ac:dyDescent="0.25">
      <c r="A19" s="44">
        <v>17</v>
      </c>
      <c r="D19" s="46"/>
      <c r="M19" s="60">
        <f t="shared" si="1"/>
        <v>0</v>
      </c>
      <c r="N19" s="60">
        <f t="shared" si="2"/>
        <v>0</v>
      </c>
      <c r="O19" s="50"/>
    </row>
    <row r="20" spans="1:15" x14ac:dyDescent="0.25">
      <c r="A20" s="44">
        <v>18</v>
      </c>
      <c r="D20" s="46"/>
      <c r="M20" s="60">
        <f t="shared" si="1"/>
        <v>0</v>
      </c>
      <c r="N20" s="60">
        <f t="shared" si="2"/>
        <v>0</v>
      </c>
      <c r="O20" s="50"/>
    </row>
    <row r="21" spans="1:15" x14ac:dyDescent="0.25">
      <c r="A21" s="44">
        <v>19</v>
      </c>
      <c r="D21" s="46"/>
      <c r="M21" s="60">
        <f t="shared" si="1"/>
        <v>0</v>
      </c>
      <c r="N21" s="60">
        <f t="shared" si="2"/>
        <v>0</v>
      </c>
      <c r="O21" s="50"/>
    </row>
    <row r="22" spans="1:15" x14ac:dyDescent="0.25">
      <c r="A22" s="44">
        <v>20</v>
      </c>
      <c r="D22" s="46"/>
      <c r="M22" s="60">
        <f t="shared" si="1"/>
        <v>0</v>
      </c>
      <c r="N22" s="60">
        <f t="shared" si="2"/>
        <v>0</v>
      </c>
      <c r="O22" s="48"/>
    </row>
    <row r="23" spans="1:15" ht="18.600000000000001" customHeight="1" x14ac:dyDescent="0.25">
      <c r="A23" s="212" t="s">
        <v>183</v>
      </c>
      <c r="B23" s="213"/>
      <c r="C23" s="213"/>
      <c r="D23" s="213"/>
      <c r="E23" s="213"/>
      <c r="F23" s="213"/>
      <c r="G23" s="213"/>
      <c r="H23" s="213"/>
      <c r="I23" s="213"/>
      <c r="J23" s="213"/>
      <c r="K23" s="213"/>
      <c r="L23" s="213"/>
      <c r="M23" s="213"/>
      <c r="N23" s="59">
        <f>AVERAGEIF(N3:N22,"&lt;&gt;0")</f>
        <v>13117.164859030065</v>
      </c>
      <c r="O23" s="48"/>
    </row>
    <row r="24" spans="1:15" ht="20.45" customHeight="1" thickBot="1" x14ac:dyDescent="0.3">
      <c r="A24" s="51" t="s">
        <v>184</v>
      </c>
      <c r="B24" s="52" t="s">
        <v>262</v>
      </c>
      <c r="C24" s="53">
        <v>81</v>
      </c>
      <c r="D24" s="54"/>
      <c r="E24" s="54"/>
      <c r="F24" s="54"/>
      <c r="G24" s="54"/>
      <c r="H24" s="54"/>
      <c r="I24" s="54"/>
      <c r="J24" s="54"/>
      <c r="K24" s="54"/>
      <c r="L24" s="58">
        <f>N24*C24</f>
        <v>1062490.3535814353</v>
      </c>
      <c r="M24" s="80">
        <v>0</v>
      </c>
      <c r="N24" s="58">
        <f>N23</f>
        <v>13117.164859030065</v>
      </c>
      <c r="O24" s="55"/>
    </row>
    <row r="25" spans="1:15" ht="15.75" thickBot="1" x14ac:dyDescent="0.3"/>
    <row r="26" spans="1:15" ht="24" x14ac:dyDescent="0.25">
      <c r="A26" s="214" t="s">
        <v>263</v>
      </c>
      <c r="B26" s="81" t="s">
        <v>264</v>
      </c>
      <c r="C26" s="82" t="s">
        <v>265</v>
      </c>
    </row>
    <row r="27" spans="1:15" ht="24" x14ac:dyDescent="0.25">
      <c r="A27" s="215"/>
      <c r="B27" s="83" t="s">
        <v>266</v>
      </c>
      <c r="C27" s="84" t="s">
        <v>181</v>
      </c>
    </row>
    <row r="28" spans="1:15" ht="21" customHeight="1" thickBot="1" x14ac:dyDescent="0.3">
      <c r="A28" s="216"/>
      <c r="B28" s="85" t="s">
        <v>267</v>
      </c>
      <c r="C28" s="86" t="s">
        <v>179</v>
      </c>
    </row>
  </sheetData>
  <sheetProtection insertColumns="0" insertRows="0" deleteColumns="0" deleteRows="0"/>
  <mergeCells count="3">
    <mergeCell ref="A23:M23"/>
    <mergeCell ref="A26:A28"/>
    <mergeCell ref="A1:O1"/>
  </mergeCells>
  <phoneticPr fontId="13" type="noConversion"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2B5CE-9DE0-41AB-AD69-C9D957FBA2E3}">
  <dimension ref="A1:N40"/>
  <sheetViews>
    <sheetView topLeftCell="A7" workbookViewId="0">
      <selection activeCell="E24" sqref="E24"/>
    </sheetView>
  </sheetViews>
  <sheetFormatPr defaultColWidth="8.85546875" defaultRowHeight="15" x14ac:dyDescent="0.25"/>
  <cols>
    <col min="1" max="1" width="23.140625" style="4" customWidth="1"/>
    <col min="2" max="2" width="19.140625" style="4" customWidth="1"/>
    <col min="3" max="3" width="11.7109375" style="4" customWidth="1"/>
    <col min="4" max="4" width="19.85546875" style="4" customWidth="1"/>
    <col min="5" max="5" width="25" style="4" customWidth="1"/>
    <col min="6" max="6" width="15.7109375" style="4" customWidth="1"/>
    <col min="7" max="8" width="8.85546875" style="4"/>
    <col min="9" max="9" width="16.7109375" style="4" customWidth="1"/>
    <col min="10" max="10" width="12.7109375" style="4" customWidth="1"/>
    <col min="11" max="16384" width="8.85546875" style="4"/>
  </cols>
  <sheetData>
    <row r="1" spans="1:14" ht="37.9" customHeight="1" thickBot="1" x14ac:dyDescent="0.3">
      <c r="A1" s="218" t="s">
        <v>268</v>
      </c>
      <c r="B1" s="219"/>
      <c r="C1" s="219"/>
      <c r="D1" s="219"/>
      <c r="E1" s="219"/>
      <c r="F1" s="219"/>
      <c r="G1" s="220"/>
    </row>
    <row r="2" spans="1:14" ht="30.6" customHeight="1" thickBot="1" x14ac:dyDescent="0.3">
      <c r="A2" s="17" t="s">
        <v>269</v>
      </c>
      <c r="B2" s="5" t="s">
        <v>270</v>
      </c>
      <c r="E2" s="78" t="s">
        <v>271</v>
      </c>
      <c r="F2" s="79">
        <f>F3*F4*F5*F6</f>
        <v>1024504.90428</v>
      </c>
      <c r="I2" s="221" t="s">
        <v>263</v>
      </c>
      <c r="J2" s="224" t="s">
        <v>272</v>
      </c>
      <c r="K2" s="224"/>
      <c r="L2" s="224"/>
      <c r="M2" s="224"/>
      <c r="N2" s="225"/>
    </row>
    <row r="3" spans="1:14" ht="14.45" customHeight="1" x14ac:dyDescent="0.25">
      <c r="A3" s="18" t="s">
        <v>97</v>
      </c>
      <c r="B3" s="7" t="s">
        <v>273</v>
      </c>
      <c r="E3" s="39" t="s">
        <v>274</v>
      </c>
      <c r="F3" s="37">
        <f>D29</f>
        <v>527.5</v>
      </c>
      <c r="I3" s="222"/>
      <c r="J3" s="226"/>
      <c r="K3" s="226"/>
      <c r="L3" s="226"/>
      <c r="M3" s="226"/>
      <c r="N3" s="227"/>
    </row>
    <row r="4" spans="1:14" ht="14.45" customHeight="1" x14ac:dyDescent="0.25">
      <c r="A4" s="18" t="s">
        <v>275</v>
      </c>
      <c r="B4" s="7" t="s">
        <v>276</v>
      </c>
      <c r="E4" s="24" t="s">
        <v>206</v>
      </c>
      <c r="F4" s="10">
        <v>1950</v>
      </c>
      <c r="I4" s="222"/>
      <c r="J4" s="226"/>
      <c r="K4" s="226"/>
      <c r="L4" s="226"/>
      <c r="M4" s="226"/>
      <c r="N4" s="227"/>
    </row>
    <row r="5" spans="1:14" ht="14.45" customHeight="1" x14ac:dyDescent="0.25">
      <c r="A5" s="25" t="s">
        <v>203</v>
      </c>
      <c r="B5" s="26">
        <f t="array" ref="B5">SUM(IF('Vida útil'!$A$3:$A$31='Cálculo de benfeitorias 1'!$B$2,IF('Vida útil'!$B$3:$B$31='Cálculo de benfeitorias 1'!$B$3,IF('Vida útil'!$C$3:$C$31='Cálculo de benfeitorias 1'!$B$4,'Vida útil'!D2:D30))))</f>
        <v>60</v>
      </c>
      <c r="E5" s="39" t="s">
        <v>277</v>
      </c>
      <c r="F5" s="40">
        <f>B10</f>
        <v>1.4036</v>
      </c>
      <c r="I5" s="222"/>
      <c r="J5" s="226"/>
      <c r="K5" s="226"/>
      <c r="L5" s="226"/>
      <c r="M5" s="226"/>
      <c r="N5" s="227"/>
    </row>
    <row r="6" spans="1:14" ht="15" customHeight="1" thickBot="1" x14ac:dyDescent="0.3">
      <c r="A6" s="27" t="s">
        <v>278</v>
      </c>
      <c r="B6" s="28">
        <f t="array" ref="B6">(SUM(IF('Vida útil'!$A$3:$A$31='Cálculo de benfeitorias 1'!$B$2,IF('Vida útil'!$B$3:$B$31='Cálculo de benfeitorias 1'!$B$3,IF('Vida útil'!$C$3:$C$31='Cálculo de benfeitorias 1'!$B$4,'Vida útil'!E2:E30)))))/100</f>
        <v>0.2</v>
      </c>
      <c r="E6" s="41" t="s">
        <v>279</v>
      </c>
      <c r="F6" s="35">
        <f>B21</f>
        <v>0.70960000000000001</v>
      </c>
      <c r="I6" s="222"/>
      <c r="J6" s="226"/>
      <c r="K6" s="226"/>
      <c r="L6" s="226"/>
      <c r="M6" s="226"/>
      <c r="N6" s="227"/>
    </row>
    <row r="7" spans="1:14" ht="15" customHeight="1" thickBot="1" x14ac:dyDescent="0.3">
      <c r="I7" s="222"/>
      <c r="J7" s="226"/>
      <c r="K7" s="226"/>
      <c r="L7" s="226"/>
      <c r="M7" s="226"/>
      <c r="N7" s="227"/>
    </row>
    <row r="8" spans="1:14" ht="14.45" customHeight="1" x14ac:dyDescent="0.25">
      <c r="A8" s="19" t="s">
        <v>280</v>
      </c>
      <c r="B8" s="12">
        <v>0.16</v>
      </c>
      <c r="I8" s="222"/>
      <c r="J8" s="226"/>
      <c r="K8" s="226"/>
      <c r="L8" s="226"/>
      <c r="M8" s="226"/>
      <c r="N8" s="227"/>
    </row>
    <row r="9" spans="1:14" ht="14.45" customHeight="1" x14ac:dyDescent="0.25">
      <c r="A9" s="18" t="s">
        <v>281</v>
      </c>
      <c r="B9" s="13">
        <v>0.21</v>
      </c>
      <c r="I9" s="222"/>
      <c r="J9" s="226"/>
      <c r="K9" s="226"/>
      <c r="L9" s="226"/>
      <c r="M9" s="226"/>
      <c r="N9" s="227"/>
    </row>
    <row r="10" spans="1:14" ht="15" customHeight="1" thickBot="1" x14ac:dyDescent="0.3">
      <c r="A10" s="27" t="s">
        <v>277</v>
      </c>
      <c r="B10" s="29">
        <f>(1+B8)*(1+B9)</f>
        <v>1.4036</v>
      </c>
      <c r="I10" s="222"/>
      <c r="J10" s="226"/>
      <c r="K10" s="226"/>
      <c r="L10" s="226"/>
      <c r="M10" s="226"/>
      <c r="N10" s="227"/>
    </row>
    <row r="11" spans="1:14" ht="15" customHeight="1" thickBot="1" x14ac:dyDescent="0.3">
      <c r="I11" s="222"/>
      <c r="J11" s="226"/>
      <c r="K11" s="226"/>
      <c r="L11" s="226"/>
      <c r="M11" s="226"/>
      <c r="N11" s="227"/>
    </row>
    <row r="12" spans="1:14" ht="14.45" customHeight="1" x14ac:dyDescent="0.25">
      <c r="A12" s="30" t="s">
        <v>282</v>
      </c>
      <c r="B12" s="31">
        <f>0.5*(B13/B14+(B13^2)/(B14^2))</f>
        <v>0.22222222222222221</v>
      </c>
      <c r="I12" s="222"/>
      <c r="J12" s="226"/>
      <c r="K12" s="226"/>
      <c r="L12" s="226"/>
      <c r="M12" s="226"/>
      <c r="N12" s="227"/>
    </row>
    <row r="13" spans="1:14" ht="14.45" customHeight="1" x14ac:dyDescent="0.25">
      <c r="A13" s="18" t="s">
        <v>283</v>
      </c>
      <c r="B13" s="9">
        <v>20</v>
      </c>
      <c r="I13" s="222"/>
      <c r="J13" s="226"/>
      <c r="K13" s="226"/>
      <c r="L13" s="226"/>
      <c r="M13" s="226"/>
      <c r="N13" s="227"/>
    </row>
    <row r="14" spans="1:14" ht="14.45" customHeight="1" x14ac:dyDescent="0.25">
      <c r="A14" s="25" t="s">
        <v>284</v>
      </c>
      <c r="B14" s="26">
        <f>B5</f>
        <v>60</v>
      </c>
      <c r="I14" s="222"/>
      <c r="J14" s="226"/>
      <c r="K14" s="226"/>
      <c r="L14" s="226"/>
      <c r="M14" s="226"/>
      <c r="N14" s="227"/>
    </row>
    <row r="15" spans="1:14" ht="14.45" customHeight="1" x14ac:dyDescent="0.25">
      <c r="A15" s="18" t="s">
        <v>285</v>
      </c>
      <c r="B15" s="9" t="s">
        <v>286</v>
      </c>
      <c r="I15" s="222"/>
      <c r="J15" s="226"/>
      <c r="K15" s="226"/>
      <c r="L15" s="226"/>
      <c r="M15" s="226"/>
      <c r="N15" s="227"/>
    </row>
    <row r="16" spans="1:14" ht="14.45" customHeight="1" x14ac:dyDescent="0.25">
      <c r="A16" s="18" t="s">
        <v>287</v>
      </c>
      <c r="B16" s="9" t="s">
        <v>286</v>
      </c>
      <c r="I16" s="222"/>
      <c r="J16" s="226"/>
      <c r="K16" s="226"/>
      <c r="L16" s="226"/>
      <c r="M16" s="226"/>
      <c r="N16" s="227"/>
    </row>
    <row r="17" spans="1:14" ht="14.45" customHeight="1" x14ac:dyDescent="0.25">
      <c r="A17" s="25" t="s">
        <v>288</v>
      </c>
      <c r="B17" s="32">
        <f>AVERAGE(VLOOKUP(B15,Depreciação!$A$3:$D$11,3,0),VLOOKUP(B16,Depreciação!$A$3:$D$11,3,0))/100</f>
        <v>0.18100000000000002</v>
      </c>
      <c r="I17" s="222"/>
      <c r="J17" s="226"/>
      <c r="K17" s="226"/>
      <c r="L17" s="226"/>
      <c r="M17" s="226"/>
      <c r="N17" s="227"/>
    </row>
    <row r="18" spans="1:14" ht="15.75" thickBot="1" x14ac:dyDescent="0.3">
      <c r="A18" s="25" t="s">
        <v>289</v>
      </c>
      <c r="B18" s="33">
        <f>1-B19</f>
        <v>0.8</v>
      </c>
      <c r="I18" s="223"/>
      <c r="J18" s="228"/>
      <c r="K18" s="228"/>
      <c r="L18" s="228"/>
      <c r="M18" s="228"/>
      <c r="N18" s="229"/>
    </row>
    <row r="19" spans="1:14" ht="15.6" customHeight="1" x14ac:dyDescent="0.25">
      <c r="A19" s="25" t="s">
        <v>290</v>
      </c>
      <c r="B19" s="34">
        <f>B6</f>
        <v>0.2</v>
      </c>
      <c r="I19" s="221" t="s">
        <v>291</v>
      </c>
      <c r="J19" s="11" t="s">
        <v>292</v>
      </c>
      <c r="K19" s="232" t="s">
        <v>293</v>
      </c>
      <c r="L19" s="232"/>
      <c r="M19" s="232"/>
      <c r="N19" s="233"/>
    </row>
    <row r="20" spans="1:14" ht="14.45" customHeight="1" x14ac:dyDescent="0.25">
      <c r="A20" s="25" t="s">
        <v>294</v>
      </c>
      <c r="B20" s="32">
        <f>IF((B12+(1-B12)*B17)*B18&gt;B18,B18,(B12+(1-B12)*B17)*B18)</f>
        <v>0.29039999999999999</v>
      </c>
      <c r="I20" s="222"/>
      <c r="J20" s="6" t="s">
        <v>295</v>
      </c>
      <c r="K20" s="234" t="s">
        <v>296</v>
      </c>
      <c r="L20" s="234"/>
      <c r="M20" s="234"/>
      <c r="N20" s="235"/>
    </row>
    <row r="21" spans="1:14" ht="15" customHeight="1" thickBot="1" x14ac:dyDescent="0.3">
      <c r="A21" s="27" t="s">
        <v>279</v>
      </c>
      <c r="B21" s="35">
        <f>1-B20</f>
        <v>0.70960000000000001</v>
      </c>
      <c r="I21" s="222"/>
      <c r="J21" s="6" t="s">
        <v>277</v>
      </c>
      <c r="K21" s="230" t="s">
        <v>297</v>
      </c>
      <c r="L21" s="230"/>
      <c r="M21" s="230"/>
      <c r="N21" s="231"/>
    </row>
    <row r="22" spans="1:14" ht="15" customHeight="1" thickBot="1" x14ac:dyDescent="0.3">
      <c r="I22" s="222"/>
      <c r="J22" s="14" t="s">
        <v>279</v>
      </c>
      <c r="K22" s="236" t="s">
        <v>298</v>
      </c>
      <c r="L22" s="236"/>
      <c r="M22" s="236"/>
      <c r="N22" s="237"/>
    </row>
    <row r="23" spans="1:14" ht="14.45" customHeight="1" x14ac:dyDescent="0.25">
      <c r="A23" s="19" t="s">
        <v>299</v>
      </c>
      <c r="B23" s="20" t="s">
        <v>174</v>
      </c>
      <c r="C23" s="21" t="s">
        <v>300</v>
      </c>
      <c r="D23" s="36" t="s">
        <v>301</v>
      </c>
      <c r="I23" s="222"/>
      <c r="J23" s="11" t="s">
        <v>302</v>
      </c>
      <c r="K23" s="224" t="s">
        <v>303</v>
      </c>
      <c r="L23" s="224"/>
      <c r="M23" s="224"/>
      <c r="N23" s="225"/>
    </row>
    <row r="24" spans="1:14" ht="14.45" customHeight="1" x14ac:dyDescent="0.25">
      <c r="A24" s="15" t="s">
        <v>304</v>
      </c>
      <c r="B24" s="8">
        <v>200</v>
      </c>
      <c r="C24" s="8">
        <v>0.5</v>
      </c>
      <c r="D24" s="26">
        <f>B24*C24</f>
        <v>100</v>
      </c>
      <c r="I24" s="222"/>
      <c r="J24" s="6" t="s">
        <v>305</v>
      </c>
      <c r="K24" s="230" t="s">
        <v>306</v>
      </c>
      <c r="L24" s="230"/>
      <c r="M24" s="230"/>
      <c r="N24" s="231"/>
    </row>
    <row r="25" spans="1:14" ht="14.45" customHeight="1" x14ac:dyDescent="0.25">
      <c r="A25" s="15" t="s">
        <v>307</v>
      </c>
      <c r="B25" s="8">
        <v>150</v>
      </c>
      <c r="C25" s="8">
        <v>0.85</v>
      </c>
      <c r="D25" s="37">
        <f t="shared" ref="D25:D28" si="0">B25*C25</f>
        <v>127.5</v>
      </c>
      <c r="I25" s="222"/>
      <c r="J25" s="6" t="s">
        <v>308</v>
      </c>
      <c r="K25" s="230" t="s">
        <v>309</v>
      </c>
      <c r="L25" s="230"/>
      <c r="M25" s="230"/>
      <c r="N25" s="231"/>
    </row>
    <row r="26" spans="1:14" ht="15" customHeight="1" thickBot="1" x14ac:dyDescent="0.3">
      <c r="A26" s="15" t="s">
        <v>310</v>
      </c>
      <c r="B26" s="8">
        <v>300</v>
      </c>
      <c r="C26" s="8">
        <v>1</v>
      </c>
      <c r="D26" s="26">
        <f t="shared" si="0"/>
        <v>300</v>
      </c>
      <c r="I26" s="222"/>
      <c r="J26" s="14" t="s">
        <v>311</v>
      </c>
      <c r="K26" s="236" t="s">
        <v>312</v>
      </c>
      <c r="L26" s="236"/>
      <c r="M26" s="236"/>
      <c r="N26" s="237"/>
    </row>
    <row r="27" spans="1:14" ht="15" customHeight="1" thickBot="1" x14ac:dyDescent="0.3">
      <c r="A27" s="15" t="s">
        <v>313</v>
      </c>
      <c r="B27" s="8">
        <v>0</v>
      </c>
      <c r="C27" s="8">
        <v>0</v>
      </c>
      <c r="D27" s="26">
        <f t="shared" si="0"/>
        <v>0</v>
      </c>
      <c r="I27" s="222"/>
      <c r="J27" s="11" t="s">
        <v>314</v>
      </c>
      <c r="K27" s="238" t="s">
        <v>315</v>
      </c>
      <c r="L27" s="238"/>
      <c r="M27" s="238"/>
      <c r="N27" s="239"/>
    </row>
    <row r="28" spans="1:14" ht="14.45" customHeight="1" x14ac:dyDescent="0.25">
      <c r="A28" s="15" t="s">
        <v>316</v>
      </c>
      <c r="B28" s="8">
        <v>0</v>
      </c>
      <c r="C28" s="8">
        <v>0</v>
      </c>
      <c r="D28" s="26">
        <f t="shared" si="0"/>
        <v>0</v>
      </c>
      <c r="I28" s="222"/>
      <c r="J28" s="11" t="s">
        <v>317</v>
      </c>
      <c r="K28" s="224" t="s">
        <v>318</v>
      </c>
      <c r="L28" s="224"/>
      <c r="M28" s="224"/>
      <c r="N28" s="225"/>
    </row>
    <row r="29" spans="1:14" ht="15" customHeight="1" thickBot="1" x14ac:dyDescent="0.3">
      <c r="A29" s="23" t="s">
        <v>319</v>
      </c>
      <c r="B29" s="22">
        <f>SUM(B24:B28)</f>
        <v>650</v>
      </c>
      <c r="C29" s="136">
        <f>D29/B29</f>
        <v>0.81153846153846154</v>
      </c>
      <c r="D29" s="38">
        <f t="shared" ref="D29" si="1">SUM(D24:D28)</f>
        <v>527.5</v>
      </c>
      <c r="I29" s="222"/>
      <c r="J29" s="6" t="s">
        <v>320</v>
      </c>
      <c r="K29" s="230" t="s">
        <v>321</v>
      </c>
      <c r="L29" s="230"/>
      <c r="M29" s="230"/>
      <c r="N29" s="231"/>
    </row>
    <row r="30" spans="1:14" ht="14.45" customHeight="1" x14ac:dyDescent="0.25">
      <c r="I30" s="222"/>
      <c r="J30" s="6" t="s">
        <v>322</v>
      </c>
      <c r="K30" s="230" t="s">
        <v>323</v>
      </c>
      <c r="L30" s="230"/>
      <c r="M30" s="230"/>
      <c r="N30" s="231"/>
    </row>
    <row r="31" spans="1:14" ht="14.45" customHeight="1" x14ac:dyDescent="0.25">
      <c r="I31" s="222"/>
      <c r="J31" s="6" t="s">
        <v>324</v>
      </c>
      <c r="K31" s="230" t="s">
        <v>325</v>
      </c>
      <c r="L31" s="230"/>
      <c r="M31" s="230"/>
      <c r="N31" s="231"/>
    </row>
    <row r="32" spans="1:14" ht="14.45" customHeight="1" x14ac:dyDescent="0.25">
      <c r="I32" s="222"/>
      <c r="J32" s="6" t="s">
        <v>326</v>
      </c>
      <c r="K32" s="230" t="s">
        <v>327</v>
      </c>
      <c r="L32" s="230"/>
      <c r="M32" s="230"/>
      <c r="N32" s="231"/>
    </row>
    <row r="33" spans="9:14" ht="14.45" customHeight="1" x14ac:dyDescent="0.25">
      <c r="I33" s="222"/>
      <c r="J33" s="6" t="s">
        <v>328</v>
      </c>
      <c r="K33" s="230" t="s">
        <v>329</v>
      </c>
      <c r="L33" s="230"/>
      <c r="M33" s="230"/>
      <c r="N33" s="231"/>
    </row>
    <row r="34" spans="9:14" ht="15" customHeight="1" thickBot="1" x14ac:dyDescent="0.3">
      <c r="I34" s="222"/>
      <c r="J34" s="14" t="s">
        <v>330</v>
      </c>
      <c r="K34" s="236" t="s">
        <v>331</v>
      </c>
      <c r="L34" s="236"/>
      <c r="M34" s="236"/>
      <c r="N34" s="237"/>
    </row>
    <row r="35" spans="9:14" ht="14.45" customHeight="1" x14ac:dyDescent="0.25">
      <c r="I35" s="222"/>
      <c r="J35" s="11" t="s">
        <v>332</v>
      </c>
      <c r="K35" s="224" t="s">
        <v>333</v>
      </c>
      <c r="L35" s="224"/>
      <c r="M35" s="224"/>
      <c r="N35" s="225"/>
    </row>
    <row r="36" spans="9:14" ht="33.6" customHeight="1" x14ac:dyDescent="0.25">
      <c r="I36" s="222"/>
      <c r="J36" s="16" t="s">
        <v>334</v>
      </c>
      <c r="K36" s="230" t="s">
        <v>335</v>
      </c>
      <c r="L36" s="230"/>
      <c r="M36" s="230"/>
      <c r="N36" s="231"/>
    </row>
    <row r="37" spans="9:14" ht="14.45" customHeight="1" x14ac:dyDescent="0.25">
      <c r="I37" s="222"/>
      <c r="J37" s="6" t="s">
        <v>288</v>
      </c>
      <c r="K37" s="230" t="s">
        <v>336</v>
      </c>
      <c r="L37" s="230"/>
      <c r="M37" s="230"/>
      <c r="N37" s="231"/>
    </row>
    <row r="38" spans="9:14" ht="14.45" customHeight="1" x14ac:dyDescent="0.25">
      <c r="I38" s="222"/>
      <c r="J38" s="6" t="s">
        <v>294</v>
      </c>
      <c r="K38" s="230" t="s">
        <v>337</v>
      </c>
      <c r="L38" s="230"/>
      <c r="M38" s="230"/>
      <c r="N38" s="231"/>
    </row>
    <row r="39" spans="9:14" ht="15" customHeight="1" x14ac:dyDescent="0.25">
      <c r="I39" s="222"/>
      <c r="J39" s="6" t="s">
        <v>338</v>
      </c>
      <c r="K39" s="230" t="s">
        <v>339</v>
      </c>
      <c r="L39" s="230"/>
      <c r="M39" s="230"/>
      <c r="N39" s="231"/>
    </row>
    <row r="40" spans="9:14" ht="15.75" thickBot="1" x14ac:dyDescent="0.3">
      <c r="I40" s="223"/>
      <c r="J40" s="14" t="s">
        <v>340</v>
      </c>
      <c r="K40" s="236" t="s">
        <v>341</v>
      </c>
      <c r="L40" s="236"/>
      <c r="M40" s="236"/>
      <c r="N40" s="237"/>
    </row>
  </sheetData>
  <sheetProtection algorithmName="SHA-512" hashValue="th5ovoPOd2ItfMh+bU0/ivmh4i+xuj1QGT+SLiHorf67jnILY81P2LQNmRHXZQhPWBZ3DA5LUQkNd6xrfdiiVg==" saltValue="AsAzQq0MRv1B6dX1DvrsBA==" spinCount="100000" sheet="1" objects="1" scenarios="1"/>
  <protectedRanges>
    <protectedRange algorithmName="SHA-512" hashValue="rAfoZVwHxkWLiTQkehDp4VunmBdS1V0J83vUw/Ukkj7qYy2ITp9wJOiGosu3oxD9qlxXKFn8PLXgdTc/UpelPA==" saltValue="+XyYA1gxkQ21ft1K8q1peA==" spinCount="100000" sqref="A2:A6 A8:A10 A12:A21 A23:D23 E2:E6 B5:B6 B10 B12 B14 B17:B21 F2:F3 F5:F6" name="Intervalo1_2"/>
  </protectedRanges>
  <mergeCells count="33">
    <mergeCell ref="K40:N40"/>
    <mergeCell ref="K34:N34"/>
    <mergeCell ref="K35:N35"/>
    <mergeCell ref="K36:N36"/>
    <mergeCell ref="K37:N37"/>
    <mergeCell ref="K38:N38"/>
    <mergeCell ref="K39:N39"/>
    <mergeCell ref="K33:N33"/>
    <mergeCell ref="I19:I40"/>
    <mergeCell ref="K19:N19"/>
    <mergeCell ref="K20:N20"/>
    <mergeCell ref="K21:N21"/>
    <mergeCell ref="K22:N22"/>
    <mergeCell ref="K23:N23"/>
    <mergeCell ref="K24:N24"/>
    <mergeCell ref="K25:N25"/>
    <mergeCell ref="K26:N26"/>
    <mergeCell ref="K27:N27"/>
    <mergeCell ref="K28:N28"/>
    <mergeCell ref="K29:N29"/>
    <mergeCell ref="K30:N30"/>
    <mergeCell ref="K31:N31"/>
    <mergeCell ref="K32:N32"/>
    <mergeCell ref="A1:G1"/>
    <mergeCell ref="I2:I18"/>
    <mergeCell ref="J2:N2"/>
    <mergeCell ref="J3:N4"/>
    <mergeCell ref="J5:N6"/>
    <mergeCell ref="J7:N10"/>
    <mergeCell ref="J11:N12"/>
    <mergeCell ref="J13:N14"/>
    <mergeCell ref="J15:N16"/>
    <mergeCell ref="J17:N18"/>
  </mergeCells>
  <dataValidations count="4">
    <dataValidation type="list" allowBlank="1" showInputMessage="1" showErrorMessage="1" sqref="B15:B16" xr:uid="{0D37D7F5-9C63-450C-B94E-6A112246E5F1}">
      <formula1>"a,b,c,d,e,f,g,h,i"</formula1>
    </dataValidation>
    <dataValidation type="list" allowBlank="1" showInputMessage="1" showErrorMessage="1" sqref="B4" xr:uid="{4717DECB-BCD1-4163-B472-B4D9D386C67C}">
      <formula1>"Rústico,Simples,Proletário,Econômico,Médio,Superior,Fino,Luxo"</formula1>
    </dataValidation>
    <dataValidation type="list" allowBlank="1" showInputMessage="1" showErrorMessage="1" sqref="B3" xr:uid="{B83AD5C2-5637-4F02-B164-A6DC5BC37C28}">
      <formula1>"Barraco,Casa,Apartamento,Escritório,Galpão,Cobertura"</formula1>
    </dataValidation>
    <dataValidation type="list" allowBlank="1" showInputMessage="1" showErrorMessage="1" sqref="B2" xr:uid="{AC282426-2AFF-4573-BEC4-05AA09F09EFF}">
      <formula1>"Residencial,Comercial - serviços e/ou industrial,Especial"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FF5F7-693F-4C86-9169-3945E2CC45A8}">
  <dimension ref="A1:P39"/>
  <sheetViews>
    <sheetView workbookViewId="0">
      <selection activeCell="F9" sqref="F9"/>
    </sheetView>
  </sheetViews>
  <sheetFormatPr defaultColWidth="8.85546875" defaultRowHeight="15" x14ac:dyDescent="0.25"/>
  <cols>
    <col min="1" max="1" width="20.7109375" style="4" customWidth="1"/>
    <col min="2" max="2" width="20.5703125" style="4" customWidth="1"/>
    <col min="3" max="3" width="19.85546875" style="4" bestFit="1" customWidth="1"/>
    <col min="4" max="4" width="20.140625" style="4" customWidth="1"/>
    <col min="5" max="5" width="20.28515625" style="4" customWidth="1"/>
    <col min="6" max="6" width="18.28515625" style="4" customWidth="1"/>
    <col min="7" max="8" width="8.85546875" style="4"/>
    <col min="9" max="9" width="16.7109375" style="4" customWidth="1"/>
    <col min="10" max="10" width="13" style="4" customWidth="1"/>
    <col min="11" max="14" width="8.85546875" style="4"/>
    <col min="15" max="15" width="25.140625" style="4" bestFit="1" customWidth="1"/>
    <col min="16" max="16" width="15.7109375" style="4" bestFit="1" customWidth="1"/>
    <col min="17" max="16384" width="8.85546875" style="4"/>
  </cols>
  <sheetData>
    <row r="1" spans="1:16" ht="37.9" customHeight="1" thickBot="1" x14ac:dyDescent="0.3">
      <c r="A1" s="218" t="s">
        <v>342</v>
      </c>
      <c r="B1" s="219"/>
      <c r="C1" s="219"/>
      <c r="D1" s="219"/>
      <c r="E1" s="219"/>
      <c r="F1" s="219"/>
      <c r="G1" s="220"/>
    </row>
    <row r="2" spans="1:16" ht="21" customHeight="1" thickBot="1" x14ac:dyDescent="0.3">
      <c r="A2" s="106" t="s">
        <v>210</v>
      </c>
      <c r="B2" s="107" t="s">
        <v>343</v>
      </c>
      <c r="C2" s="106" t="s">
        <v>213</v>
      </c>
      <c r="D2" s="107" t="s">
        <v>304</v>
      </c>
      <c r="E2" s="110" t="s">
        <v>214</v>
      </c>
      <c r="F2" s="111" t="s">
        <v>344</v>
      </c>
      <c r="G2" s="107"/>
    </row>
    <row r="3" spans="1:16" ht="36.6" customHeight="1" x14ac:dyDescent="0.25">
      <c r="A3" s="108" t="s">
        <v>269</v>
      </c>
      <c r="B3" s="109" t="s">
        <v>270</v>
      </c>
      <c r="C3" s="108" t="s">
        <v>269</v>
      </c>
      <c r="D3" s="109" t="s">
        <v>270</v>
      </c>
      <c r="E3" s="108" t="s">
        <v>269</v>
      </c>
      <c r="F3" s="109" t="s">
        <v>345</v>
      </c>
      <c r="I3" s="221" t="s">
        <v>263</v>
      </c>
      <c r="J3" s="242" t="s">
        <v>272</v>
      </c>
      <c r="K3" s="224"/>
      <c r="L3" s="224"/>
      <c r="M3" s="224"/>
      <c r="N3" s="225"/>
      <c r="O3" s="121"/>
      <c r="P3" s="112"/>
    </row>
    <row r="4" spans="1:16" ht="14.45" customHeight="1" x14ac:dyDescent="0.25">
      <c r="A4" s="18" t="s">
        <v>97</v>
      </c>
      <c r="B4" s="7" t="s">
        <v>346</v>
      </c>
      <c r="C4" s="18" t="s">
        <v>97</v>
      </c>
      <c r="D4" s="7" t="s">
        <v>346</v>
      </c>
      <c r="E4" s="18" t="s">
        <v>97</v>
      </c>
      <c r="F4" s="7" t="s">
        <v>347</v>
      </c>
      <c r="I4" s="222"/>
      <c r="J4" s="240"/>
      <c r="K4" s="226"/>
      <c r="L4" s="226"/>
      <c r="M4" s="226"/>
      <c r="N4" s="227"/>
      <c r="O4"/>
      <c r="P4" s="113"/>
    </row>
    <row r="5" spans="1:16" ht="14.45" customHeight="1" x14ac:dyDescent="0.25">
      <c r="A5" s="18" t="s">
        <v>275</v>
      </c>
      <c r="B5" s="7" t="s">
        <v>276</v>
      </c>
      <c r="C5" s="18" t="s">
        <v>275</v>
      </c>
      <c r="D5" s="7" t="s">
        <v>276</v>
      </c>
      <c r="E5" s="18" t="s">
        <v>275</v>
      </c>
      <c r="F5" s="7" t="s">
        <v>276</v>
      </c>
      <c r="I5" s="222"/>
      <c r="J5" s="240"/>
      <c r="K5" s="226"/>
      <c r="L5" s="226"/>
      <c r="M5" s="226"/>
      <c r="N5" s="227"/>
      <c r="O5"/>
      <c r="P5" s="114"/>
    </row>
    <row r="6" spans="1:16" ht="14.45" customHeight="1" x14ac:dyDescent="0.25">
      <c r="A6" s="25" t="s">
        <v>203</v>
      </c>
      <c r="B6" s="26">
        <f t="array" ref="B6">SUM(IF('Vida útil'!$A$3:$A$31='Cálculo de benfeitorias 2'!$B$3,IF('Vida útil'!$B$3:$B$31='Cálculo de benfeitorias 2'!$B$4,IF('Vida útil'!$C$3:$C$31='Cálculo de benfeitorias 2'!$B$5,'Vida útil'!D3:D31))))</f>
        <v>70</v>
      </c>
      <c r="C6" s="25" t="s">
        <v>203</v>
      </c>
      <c r="D6" s="26">
        <f t="array" ref="D6">SUM(IF('Vida útil'!$A$3:$A$31='Cálculo de benfeitorias 2'!$D$3,IF('Vida útil'!$B$3:$B$31='Cálculo de benfeitorias 2'!$D$4,IF('Vida útil'!$C$3:$C$31='Cálculo de benfeitorias 2'!$D$5,'Vida útil'!D3:D31))))</f>
        <v>70</v>
      </c>
      <c r="E6" s="25" t="s">
        <v>203</v>
      </c>
      <c r="F6" s="26">
        <f t="array" ref="F6">SUM(IF('Vida útil'!$A$3:$A$31='Cálculo de benfeitorias 2'!$F$3,IF('Vida útil'!$B$3:$B$31='Cálculo de benfeitorias 2'!$F$4,IF('Vida útil'!$C$3:$C$31='Cálculo de benfeitorias 2'!$F$5,'Vida útil'!D3:D31))))</f>
        <v>80</v>
      </c>
      <c r="I6" s="222"/>
      <c r="J6" s="240"/>
      <c r="K6" s="226"/>
      <c r="L6" s="226"/>
      <c r="M6" s="226"/>
      <c r="N6" s="227"/>
      <c r="O6"/>
      <c r="P6" s="115"/>
    </row>
    <row r="7" spans="1:16" ht="15" customHeight="1" thickBot="1" x14ac:dyDescent="0.3">
      <c r="A7" s="27" t="s">
        <v>278</v>
      </c>
      <c r="B7" s="28">
        <f t="array" ref="B7">(SUM(IF('Vida útil'!$A$3:$A$31='Cálculo de benfeitorias 2'!$B$3,IF('Vida útil'!$B$3:$B$31='Cálculo de benfeitorias 2'!$B$4,IF('Vida útil'!$C$3:$C$31='Cálculo de benfeitorias 2'!$B$5,'Vida útil'!E3:E31)))))/100</f>
        <v>0.2</v>
      </c>
      <c r="C7" s="27" t="s">
        <v>278</v>
      </c>
      <c r="D7" s="28">
        <f t="array" ref="D7">(SUM(IF('Vida útil'!$A$3:$A$31='Cálculo de benfeitorias 2'!$D$3,IF('Vida útil'!$B$3:$B$31='Cálculo de benfeitorias 2'!$D$4,IF('Vida útil'!$C$3:$C$31='Cálculo de benfeitorias 2'!$D$5,'Vida útil'!E3:E31)))))/100</f>
        <v>0.2</v>
      </c>
      <c r="E7" s="27" t="s">
        <v>278</v>
      </c>
      <c r="F7" s="28">
        <f t="array" ref="F7">(SUM(IF('Vida útil'!$A$3:$A$31='Cálculo de benfeitorias 2'!$F$3,IF('Vida útil'!$B$3:$B$31='Cálculo de benfeitorias 2'!$F$4,IF('Vida útil'!$C$3:$C$31='Cálculo de benfeitorias 2'!$F$5,'Vida útil'!E3:E31)))))/100</f>
        <v>0.2</v>
      </c>
      <c r="I7" s="222"/>
      <c r="J7" s="240"/>
      <c r="K7" s="226"/>
      <c r="L7" s="226"/>
      <c r="M7" s="226"/>
      <c r="N7" s="227"/>
      <c r="O7"/>
      <c r="P7" s="116"/>
    </row>
    <row r="8" spans="1:16" ht="15" customHeight="1" thickBot="1" x14ac:dyDescent="0.3">
      <c r="I8" s="222"/>
      <c r="J8" s="240"/>
      <c r="K8" s="226"/>
      <c r="L8" s="226"/>
      <c r="M8" s="226"/>
      <c r="N8" s="227"/>
    </row>
    <row r="9" spans="1:16" ht="14.45" customHeight="1" x14ac:dyDescent="0.25">
      <c r="A9" s="19" t="s">
        <v>280</v>
      </c>
      <c r="B9" s="12">
        <v>0.16</v>
      </c>
      <c r="C9" s="19" t="s">
        <v>280</v>
      </c>
      <c r="D9" s="12">
        <v>0.16</v>
      </c>
      <c r="E9" s="19" t="s">
        <v>280</v>
      </c>
      <c r="F9" s="12">
        <v>0.16</v>
      </c>
      <c r="I9" s="222"/>
      <c r="J9" s="240"/>
      <c r="K9" s="226"/>
      <c r="L9" s="226"/>
      <c r="M9" s="226"/>
      <c r="N9" s="227"/>
    </row>
    <row r="10" spans="1:16" ht="14.45" customHeight="1" x14ac:dyDescent="0.25">
      <c r="A10" s="18" t="s">
        <v>281</v>
      </c>
      <c r="B10" s="13">
        <v>0.21</v>
      </c>
      <c r="C10" s="18" t="s">
        <v>281</v>
      </c>
      <c r="D10" s="13">
        <v>0.21</v>
      </c>
      <c r="E10" s="18" t="s">
        <v>281</v>
      </c>
      <c r="F10" s="13">
        <v>0.21</v>
      </c>
      <c r="I10" s="222"/>
      <c r="J10" s="240"/>
      <c r="K10" s="226"/>
      <c r="L10" s="226"/>
      <c r="M10" s="226"/>
      <c r="N10" s="227"/>
    </row>
    <row r="11" spans="1:16" ht="15" customHeight="1" thickBot="1" x14ac:dyDescent="0.3">
      <c r="A11" s="27" t="s">
        <v>277</v>
      </c>
      <c r="B11" s="29">
        <f>(1+B9)*(1+B10)</f>
        <v>1.4036</v>
      </c>
      <c r="C11" s="27" t="s">
        <v>277</v>
      </c>
      <c r="D11" s="29">
        <f>(1+D9)*(1+D10)</f>
        <v>1.4036</v>
      </c>
      <c r="E11" s="27" t="s">
        <v>277</v>
      </c>
      <c r="F11" s="29">
        <f>(1+F9)*(1+F10)</f>
        <v>1.4036</v>
      </c>
      <c r="I11" s="222"/>
      <c r="J11" s="240"/>
      <c r="K11" s="226"/>
      <c r="L11" s="226"/>
      <c r="M11" s="226"/>
      <c r="N11" s="227"/>
    </row>
    <row r="12" spans="1:16" ht="15" customHeight="1" thickBot="1" x14ac:dyDescent="0.3">
      <c r="I12" s="222"/>
      <c r="J12" s="240"/>
      <c r="K12" s="226"/>
      <c r="L12" s="226"/>
      <c r="M12" s="226"/>
      <c r="N12" s="227"/>
    </row>
    <row r="13" spans="1:16" ht="14.45" customHeight="1" x14ac:dyDescent="0.25">
      <c r="A13" s="30" t="s">
        <v>282</v>
      </c>
      <c r="B13" s="31">
        <f>0.5*(B14/B15+(B14^2)/(B15^2))</f>
        <v>0.18367346938775508</v>
      </c>
      <c r="C13" s="30" t="s">
        <v>282</v>
      </c>
      <c r="D13" s="31">
        <f>0.5*(D14/D15+(D14^2)/(D15^2))</f>
        <v>8.1632653061224483E-2</v>
      </c>
      <c r="E13" s="30" t="s">
        <v>282</v>
      </c>
      <c r="F13" s="31">
        <f>0.5*(F14/F15+(F14^2)/(F15^2))</f>
        <v>0.111328125</v>
      </c>
      <c r="I13" s="222"/>
      <c r="J13" s="240"/>
      <c r="K13" s="226"/>
      <c r="L13" s="226"/>
      <c r="M13" s="226"/>
      <c r="N13" s="227"/>
    </row>
    <row r="14" spans="1:16" ht="14.45" customHeight="1" x14ac:dyDescent="0.25">
      <c r="A14" s="18" t="s">
        <v>283</v>
      </c>
      <c r="B14" s="9">
        <v>20</v>
      </c>
      <c r="C14" s="18" t="s">
        <v>283</v>
      </c>
      <c r="D14" s="9">
        <v>10</v>
      </c>
      <c r="E14" s="18" t="s">
        <v>283</v>
      </c>
      <c r="F14" s="9">
        <v>15</v>
      </c>
      <c r="I14" s="222"/>
      <c r="J14" s="240"/>
      <c r="K14" s="226"/>
      <c r="L14" s="226"/>
      <c r="M14" s="226"/>
      <c r="N14" s="227"/>
    </row>
    <row r="15" spans="1:16" ht="14.45" customHeight="1" x14ac:dyDescent="0.25">
      <c r="A15" s="25" t="s">
        <v>284</v>
      </c>
      <c r="B15" s="26">
        <f>B6</f>
        <v>70</v>
      </c>
      <c r="C15" s="25" t="s">
        <v>284</v>
      </c>
      <c r="D15" s="26">
        <f>D6</f>
        <v>70</v>
      </c>
      <c r="E15" s="25" t="s">
        <v>284</v>
      </c>
      <c r="F15" s="26">
        <f>F6</f>
        <v>80</v>
      </c>
      <c r="I15" s="222"/>
      <c r="J15" s="240"/>
      <c r="K15" s="226"/>
      <c r="L15" s="226"/>
      <c r="M15" s="226"/>
      <c r="N15" s="227"/>
    </row>
    <row r="16" spans="1:16" ht="14.45" customHeight="1" x14ac:dyDescent="0.25">
      <c r="A16" s="18" t="s">
        <v>285</v>
      </c>
      <c r="B16" s="9" t="s">
        <v>348</v>
      </c>
      <c r="C16" s="18" t="s">
        <v>285</v>
      </c>
      <c r="D16" s="9" t="s">
        <v>288</v>
      </c>
      <c r="E16" s="18" t="s">
        <v>285</v>
      </c>
      <c r="F16" s="9" t="s">
        <v>349</v>
      </c>
      <c r="I16" s="222"/>
      <c r="J16" s="240"/>
      <c r="K16" s="226"/>
      <c r="L16" s="226"/>
      <c r="M16" s="226"/>
      <c r="N16" s="227"/>
    </row>
    <row r="17" spans="1:14" ht="14.45" customHeight="1" x14ac:dyDescent="0.25">
      <c r="A17" s="18" t="s">
        <v>287</v>
      </c>
      <c r="B17" s="9" t="s">
        <v>348</v>
      </c>
      <c r="C17" s="18" t="s">
        <v>287</v>
      </c>
      <c r="D17" s="9" t="s">
        <v>288</v>
      </c>
      <c r="E17" s="18" t="s">
        <v>287</v>
      </c>
      <c r="F17" s="9" t="s">
        <v>349</v>
      </c>
      <c r="I17" s="222"/>
      <c r="J17" s="240"/>
      <c r="K17" s="226"/>
      <c r="L17" s="226"/>
      <c r="M17" s="226"/>
      <c r="N17" s="227"/>
    </row>
    <row r="18" spans="1:14" ht="14.45" customHeight="1" x14ac:dyDescent="0.25">
      <c r="A18" s="25" t="s">
        <v>288</v>
      </c>
      <c r="B18" s="32">
        <f>AVERAGE(VLOOKUP(B16,Depreciação!$A$3:$D$11,3,0),VLOOKUP(B17,Depreciação!$A$3:$D$11,3,0))/100</f>
        <v>8.09E-2</v>
      </c>
      <c r="C18" s="25" t="s">
        <v>288</v>
      </c>
      <c r="D18" s="32">
        <f>AVERAGE(VLOOKUP(D16,Depreciação!$A$3:$D$11,3,0),VLOOKUP(D17,Depreciação!$A$3:$D$11,3,0))/100</f>
        <v>2.52E-2</v>
      </c>
      <c r="E18" s="25" t="s">
        <v>288</v>
      </c>
      <c r="F18" s="32">
        <f>AVERAGE(VLOOKUP(F16,Depreciação!$A$3:$D$11,3,0),VLOOKUP(F17,Depreciação!$A$3:$D$11,3,0))/100</f>
        <v>3.2000000000000002E-3</v>
      </c>
      <c r="I18" s="222"/>
      <c r="J18" s="240"/>
      <c r="K18" s="226"/>
      <c r="L18" s="226"/>
      <c r="M18" s="226"/>
      <c r="N18" s="227"/>
    </row>
    <row r="19" spans="1:14" ht="15.75" thickBot="1" x14ac:dyDescent="0.3">
      <c r="A19" s="25" t="s">
        <v>289</v>
      </c>
      <c r="B19" s="33">
        <f>1-B20</f>
        <v>0.8</v>
      </c>
      <c r="C19" s="25" t="s">
        <v>289</v>
      </c>
      <c r="D19" s="33">
        <f>1-D20</f>
        <v>0.8</v>
      </c>
      <c r="E19" s="25" t="s">
        <v>289</v>
      </c>
      <c r="F19" s="33">
        <f>1-F20</f>
        <v>0.8</v>
      </c>
      <c r="I19" s="223"/>
      <c r="J19" s="241"/>
      <c r="K19" s="228"/>
      <c r="L19" s="228"/>
      <c r="M19" s="228"/>
      <c r="N19" s="229"/>
    </row>
    <row r="20" spans="1:14" ht="15.6" customHeight="1" x14ac:dyDescent="0.25">
      <c r="A20" s="25" t="s">
        <v>290</v>
      </c>
      <c r="B20" s="34">
        <f>B7</f>
        <v>0.2</v>
      </c>
      <c r="C20" s="25" t="s">
        <v>290</v>
      </c>
      <c r="D20" s="34">
        <f>D7</f>
        <v>0.2</v>
      </c>
      <c r="E20" s="25" t="s">
        <v>290</v>
      </c>
      <c r="F20" s="34">
        <f>F7</f>
        <v>0.2</v>
      </c>
      <c r="I20" s="221" t="s">
        <v>291</v>
      </c>
      <c r="J20" s="11" t="s">
        <v>292</v>
      </c>
      <c r="K20" s="232" t="s">
        <v>293</v>
      </c>
      <c r="L20" s="232"/>
      <c r="M20" s="232"/>
      <c r="N20" s="233"/>
    </row>
    <row r="21" spans="1:14" ht="14.45" customHeight="1" x14ac:dyDescent="0.25">
      <c r="A21" s="25" t="s">
        <v>294</v>
      </c>
      <c r="B21" s="32">
        <f>IF((B13+(1-B13)*B18)*B19&gt;B19,B19,(B13+(1-B13)*B18)*B19)</f>
        <v>0.19977142857142857</v>
      </c>
      <c r="C21" s="25" t="s">
        <v>294</v>
      </c>
      <c r="D21" s="32">
        <f>IF((D13+(1-D13)*D18)*D19&gt;D19,D19,(D13+(1-D13)*D18)*D19)</f>
        <v>8.3820408163265303E-2</v>
      </c>
      <c r="E21" s="25" t="s">
        <v>294</v>
      </c>
      <c r="F21" s="32">
        <f>IF((F13+(1-F13)*F18)*F19&gt;F19,F19,(F13+(1-F13)*F18)*F19)</f>
        <v>9.1337500000000016E-2</v>
      </c>
      <c r="I21" s="222"/>
      <c r="J21" s="6" t="s">
        <v>295</v>
      </c>
      <c r="K21" s="234" t="s">
        <v>296</v>
      </c>
      <c r="L21" s="234"/>
      <c r="M21" s="234"/>
      <c r="N21" s="235"/>
    </row>
    <row r="22" spans="1:14" ht="15" customHeight="1" thickBot="1" x14ac:dyDescent="0.3">
      <c r="A22" s="27" t="s">
        <v>279</v>
      </c>
      <c r="B22" s="35">
        <f>1-B21</f>
        <v>0.8002285714285714</v>
      </c>
      <c r="C22" s="27" t="s">
        <v>279</v>
      </c>
      <c r="D22" s="35">
        <f>1-D21</f>
        <v>0.9161795918367347</v>
      </c>
      <c r="E22" s="27" t="s">
        <v>279</v>
      </c>
      <c r="F22" s="35">
        <f>1-F21</f>
        <v>0.90866249999999993</v>
      </c>
      <c r="I22" s="222"/>
      <c r="J22" s="6" t="s">
        <v>277</v>
      </c>
      <c r="K22" s="230" t="s">
        <v>297</v>
      </c>
      <c r="L22" s="230"/>
      <c r="M22" s="230"/>
      <c r="N22" s="231"/>
    </row>
    <row r="23" spans="1:14" ht="15" customHeight="1" thickBot="1" x14ac:dyDescent="0.3">
      <c r="I23" s="222"/>
      <c r="J23" s="14" t="s">
        <v>279</v>
      </c>
      <c r="K23" s="236" t="s">
        <v>298</v>
      </c>
      <c r="L23" s="236"/>
      <c r="M23" s="236"/>
      <c r="N23" s="237"/>
    </row>
    <row r="24" spans="1:14" ht="14.45" customHeight="1" x14ac:dyDescent="0.25">
      <c r="A24" s="19" t="s">
        <v>174</v>
      </c>
      <c r="B24" s="118">
        <v>300</v>
      </c>
      <c r="C24" s="19" t="s">
        <v>174</v>
      </c>
      <c r="D24" s="118">
        <v>100</v>
      </c>
      <c r="E24" s="19" t="s">
        <v>174</v>
      </c>
      <c r="F24" s="118">
        <v>50</v>
      </c>
      <c r="I24" s="222"/>
      <c r="J24" s="11" t="s">
        <v>302</v>
      </c>
      <c r="K24" s="224" t="s">
        <v>303</v>
      </c>
      <c r="L24" s="224"/>
      <c r="M24" s="224"/>
      <c r="N24" s="225"/>
    </row>
    <row r="25" spans="1:14" ht="14.45" customHeight="1" x14ac:dyDescent="0.25">
      <c r="A25" s="15" t="s">
        <v>350</v>
      </c>
      <c r="B25" s="9">
        <v>1</v>
      </c>
      <c r="C25" s="15" t="s">
        <v>350</v>
      </c>
      <c r="D25" s="117">
        <v>0.5</v>
      </c>
      <c r="E25" s="15" t="s">
        <v>350</v>
      </c>
      <c r="F25" s="9">
        <v>1</v>
      </c>
      <c r="I25" s="222"/>
      <c r="J25" s="6" t="s">
        <v>305</v>
      </c>
      <c r="K25" s="230" t="s">
        <v>306</v>
      </c>
      <c r="L25" s="230"/>
      <c r="M25" s="230"/>
      <c r="N25" s="231"/>
    </row>
    <row r="26" spans="1:14" ht="14.45" customHeight="1" x14ac:dyDescent="0.25">
      <c r="A26" s="125" t="s">
        <v>301</v>
      </c>
      <c r="B26" s="26">
        <f>IF(B24="","",B24*B25)</f>
        <v>300</v>
      </c>
      <c r="C26" s="125" t="s">
        <v>301</v>
      </c>
      <c r="D26" s="26">
        <f>IF(D24="","",D24*D25)</f>
        <v>50</v>
      </c>
      <c r="E26" s="125" t="s">
        <v>301</v>
      </c>
      <c r="F26" s="26">
        <f>IF(F24="","",F24*F25)</f>
        <v>50</v>
      </c>
      <c r="I26" s="222"/>
      <c r="J26" s="6" t="s">
        <v>308</v>
      </c>
      <c r="K26" s="230" t="s">
        <v>309</v>
      </c>
      <c r="L26" s="230"/>
      <c r="M26" s="230"/>
      <c r="N26" s="231"/>
    </row>
    <row r="27" spans="1:14" ht="15" customHeight="1" thickBot="1" x14ac:dyDescent="0.3">
      <c r="A27" s="15" t="s">
        <v>206</v>
      </c>
      <c r="B27" s="10">
        <v>1950</v>
      </c>
      <c r="C27" s="15" t="s">
        <v>206</v>
      </c>
      <c r="D27" s="122">
        <v>1950</v>
      </c>
      <c r="E27" s="15" t="s">
        <v>206</v>
      </c>
      <c r="F27" s="123">
        <v>1500</v>
      </c>
      <c r="I27" s="222"/>
      <c r="J27" s="14" t="s">
        <v>311</v>
      </c>
      <c r="K27" s="236" t="s">
        <v>312</v>
      </c>
      <c r="L27" s="236"/>
      <c r="M27" s="236"/>
      <c r="N27" s="237"/>
    </row>
    <row r="28" spans="1:14" ht="15" customHeight="1" thickBot="1" x14ac:dyDescent="0.3">
      <c r="A28" s="126" t="s">
        <v>271</v>
      </c>
      <c r="B28" s="124">
        <f>IF(B24="",0,B26*B27*B11*B22)</f>
        <v>657072.48137142858</v>
      </c>
      <c r="C28" s="126" t="s">
        <v>271</v>
      </c>
      <c r="D28" s="124">
        <f>IF(D24="",0,D26*D27*D11*D22)</f>
        <v>125380.09332244899</v>
      </c>
      <c r="E28" s="126" t="s">
        <v>271</v>
      </c>
      <c r="F28" s="124">
        <f>IF(F24="",0,F26*F27*F11*F22)</f>
        <v>95654.901374999987</v>
      </c>
      <c r="I28" s="222"/>
      <c r="J28" s="6" t="s">
        <v>320</v>
      </c>
      <c r="K28" s="230" t="s">
        <v>321</v>
      </c>
      <c r="L28" s="230"/>
      <c r="M28" s="230"/>
      <c r="N28" s="231"/>
    </row>
    <row r="29" spans="1:14" ht="14.45" customHeight="1" thickBot="1" x14ac:dyDescent="0.3">
      <c r="I29" s="222"/>
      <c r="J29" s="6" t="s">
        <v>322</v>
      </c>
      <c r="K29" s="230" t="s">
        <v>323</v>
      </c>
      <c r="L29" s="230"/>
      <c r="M29" s="230"/>
      <c r="N29" s="231"/>
    </row>
    <row r="30" spans="1:14" ht="35.450000000000003" customHeight="1" thickBot="1" x14ac:dyDescent="0.3">
      <c r="A30" s="119" t="s">
        <v>351</v>
      </c>
      <c r="B30" s="120">
        <f>B28+D28+F28</f>
        <v>878107.47606887762</v>
      </c>
      <c r="I30" s="222"/>
      <c r="J30" s="6" t="s">
        <v>324</v>
      </c>
      <c r="K30" s="230" t="s">
        <v>325</v>
      </c>
      <c r="L30" s="230"/>
      <c r="M30" s="230"/>
      <c r="N30" s="231"/>
    </row>
    <row r="31" spans="1:14" ht="14.45" customHeight="1" x14ac:dyDescent="0.25">
      <c r="A31"/>
      <c r="B31" s="113"/>
      <c r="I31" s="222"/>
      <c r="J31" s="6" t="s">
        <v>326</v>
      </c>
      <c r="K31" s="230" t="s">
        <v>327</v>
      </c>
      <c r="L31" s="230"/>
      <c r="M31" s="230"/>
      <c r="N31" s="231"/>
    </row>
    <row r="32" spans="1:14" ht="14.45" customHeight="1" x14ac:dyDescent="0.25">
      <c r="A32"/>
      <c r="B32" s="114"/>
      <c r="I32" s="222"/>
      <c r="J32" s="6" t="s">
        <v>328</v>
      </c>
      <c r="K32" s="230" t="s">
        <v>329</v>
      </c>
      <c r="L32" s="230"/>
      <c r="M32" s="230"/>
      <c r="N32" s="231"/>
    </row>
    <row r="33" spans="1:14" ht="15" customHeight="1" thickBot="1" x14ac:dyDescent="0.3">
      <c r="A33"/>
      <c r="B33" s="115"/>
      <c r="I33" s="222"/>
      <c r="J33" s="14" t="s">
        <v>330</v>
      </c>
      <c r="K33" s="236" t="s">
        <v>331</v>
      </c>
      <c r="L33" s="236"/>
      <c r="M33" s="236"/>
      <c r="N33" s="237"/>
    </row>
    <row r="34" spans="1:14" ht="14.45" customHeight="1" x14ac:dyDescent="0.25">
      <c r="A34"/>
      <c r="B34" s="116"/>
      <c r="I34" s="222"/>
      <c r="J34" s="11" t="s">
        <v>332</v>
      </c>
      <c r="K34" s="224" t="s">
        <v>333</v>
      </c>
      <c r="L34" s="224"/>
      <c r="M34" s="224"/>
      <c r="N34" s="225"/>
    </row>
    <row r="35" spans="1:14" ht="30.6" customHeight="1" x14ac:dyDescent="0.25">
      <c r="I35" s="222"/>
      <c r="J35" s="16" t="s">
        <v>334</v>
      </c>
      <c r="K35" s="230" t="s">
        <v>335</v>
      </c>
      <c r="L35" s="230"/>
      <c r="M35" s="230"/>
      <c r="N35" s="231"/>
    </row>
    <row r="36" spans="1:14" ht="14.45" customHeight="1" x14ac:dyDescent="0.25">
      <c r="I36" s="222"/>
      <c r="J36" s="6" t="s">
        <v>288</v>
      </c>
      <c r="K36" s="230" t="s">
        <v>336</v>
      </c>
      <c r="L36" s="230"/>
      <c r="M36" s="230"/>
      <c r="N36" s="231"/>
    </row>
    <row r="37" spans="1:14" ht="14.45" customHeight="1" x14ac:dyDescent="0.25">
      <c r="I37" s="222"/>
      <c r="J37" s="6" t="s">
        <v>294</v>
      </c>
      <c r="K37" s="230" t="s">
        <v>337</v>
      </c>
      <c r="L37" s="230"/>
      <c r="M37" s="230"/>
      <c r="N37" s="231"/>
    </row>
    <row r="38" spans="1:14" ht="15" customHeight="1" x14ac:dyDescent="0.25">
      <c r="I38" s="222"/>
      <c r="J38" s="6" t="s">
        <v>338</v>
      </c>
      <c r="K38" s="230" t="s">
        <v>339</v>
      </c>
      <c r="L38" s="230"/>
      <c r="M38" s="230"/>
      <c r="N38" s="231"/>
    </row>
    <row r="39" spans="1:14" ht="15.75" thickBot="1" x14ac:dyDescent="0.3">
      <c r="I39" s="223"/>
      <c r="J39" s="14" t="s">
        <v>340</v>
      </c>
      <c r="K39" s="236" t="s">
        <v>341</v>
      </c>
      <c r="L39" s="236"/>
      <c r="M39" s="236"/>
      <c r="N39" s="237"/>
    </row>
  </sheetData>
  <sheetProtection algorithmName="SHA-512" hashValue="ZfOvehptrAuwH/jN/CRYDV6uuH8YYj1kbWMIRIkC2Qamtow1aCJacI1oLjqspoHZj+MmLYnf02CR+Cdp5JS0xA==" saltValue="LYfrPzeFVAGIgSof3odCeQ==" spinCount="100000" sheet="1" insertColumns="0" insertRows="0" deleteColumns="0" deleteRows="0"/>
  <protectedRanges>
    <protectedRange algorithmName="SHA-512" hashValue="rAfoZVwHxkWLiTQkehDp4VunmBdS1V0J83vUw/Ukkj7qYy2ITp9wJOiGosu3oxD9qlxXKFn8PLXgdTc/UpelPA==" saltValue="+XyYA1gxkQ21ft1K8q1peA==" spinCount="100000" sqref="A3:A7 A9:A11 A13:A22 O3:O7 B6:B7 B11 B13 B15 B18:B22 P3:P4 P6:P7 C3:C7 C9:C11 C13:C22 D6:D7 D11 D13 D15 D18:D22 E3:E7 E9:E11 E13:E22 F6:F7 F11 F13 F15 F18:F22 A28 B30:B31 B33:B34 A31:A34 A24:E24 C28 E28" name="Intervalo1"/>
  </protectedRanges>
  <mergeCells count="31">
    <mergeCell ref="K33:N33"/>
    <mergeCell ref="K26:N26"/>
    <mergeCell ref="K27:N27"/>
    <mergeCell ref="K28:N28"/>
    <mergeCell ref="K29:N29"/>
    <mergeCell ref="K30:N30"/>
    <mergeCell ref="K31:N31"/>
    <mergeCell ref="K32:N32"/>
    <mergeCell ref="A1:G1"/>
    <mergeCell ref="J4:N5"/>
    <mergeCell ref="J8:N11"/>
    <mergeCell ref="J12:N13"/>
    <mergeCell ref="J14:N15"/>
    <mergeCell ref="J6:N7"/>
    <mergeCell ref="J3:N3"/>
    <mergeCell ref="J18:N19"/>
    <mergeCell ref="K20:N20"/>
    <mergeCell ref="I3:I19"/>
    <mergeCell ref="J16:N17"/>
    <mergeCell ref="I20:I39"/>
    <mergeCell ref="K21:N21"/>
    <mergeCell ref="K37:N37"/>
    <mergeCell ref="K38:N38"/>
    <mergeCell ref="K39:N39"/>
    <mergeCell ref="K34:N34"/>
    <mergeCell ref="K35:N35"/>
    <mergeCell ref="K22:N22"/>
    <mergeCell ref="K23:N23"/>
    <mergeCell ref="K24:N24"/>
    <mergeCell ref="K25:N25"/>
    <mergeCell ref="K36:N36"/>
  </mergeCells>
  <phoneticPr fontId="13" type="noConversion"/>
  <dataValidations count="4">
    <dataValidation type="list" allowBlank="1" showInputMessage="1" showErrorMessage="1" sqref="B3 D3 F3" xr:uid="{8889A90E-BF89-415F-96A4-EBE40B5F6C43}">
      <formula1>"Residencial,Comercial - serviços e/ou industrial,Especial"</formula1>
    </dataValidation>
    <dataValidation type="list" allowBlank="1" showInputMessage="1" showErrorMessage="1" sqref="B4 D4 F4" xr:uid="{A82ABC31-3055-4EF6-81EA-FE86F2DF7F6B}">
      <formula1>"Barraco,Casa,Apartamento,Escritório,Galpão,Cobertura"</formula1>
    </dataValidation>
    <dataValidation type="list" allowBlank="1" showInputMessage="1" showErrorMessage="1" sqref="B5 D5 F5" xr:uid="{7BF10464-9EA7-4BFC-9753-01601B280EB4}">
      <formula1>"Rústico,Simples,Proletário,Econômico,Médio,Superior,Fino,Luxo"</formula1>
    </dataValidation>
    <dataValidation type="list" allowBlank="1" showInputMessage="1" showErrorMessage="1" sqref="B16:B17 D16:D17 F16:F17" xr:uid="{B6282BA6-C9BA-4A41-8A77-0FACDFE09E33}">
      <formula1>"a,b,c,d,e,f,g,h,i"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7B02E-8A5B-4E2A-BDEA-FA96CCADC724}">
  <dimension ref="A1:J31"/>
  <sheetViews>
    <sheetView workbookViewId="0">
      <selection activeCell="F9" sqref="F9"/>
    </sheetView>
  </sheetViews>
  <sheetFormatPr defaultColWidth="8.85546875" defaultRowHeight="15" x14ac:dyDescent="0.25"/>
  <cols>
    <col min="1" max="1" width="31.140625" style="8" customWidth="1"/>
    <col min="2" max="2" width="12.85546875" style="8" customWidth="1"/>
    <col min="3" max="3" width="11.5703125" style="8" customWidth="1"/>
    <col min="4" max="4" width="18.85546875" style="8" customWidth="1"/>
    <col min="5" max="5" width="19.7109375" style="8" customWidth="1"/>
    <col min="6" max="9" width="8.85546875" style="8"/>
    <col min="10" max="10" width="30.140625" style="8" bestFit="1" customWidth="1"/>
    <col min="11" max="16384" width="8.85546875" style="8"/>
  </cols>
  <sheetData>
    <row r="1" spans="1:10" ht="19.899999999999999" customHeight="1" thickBot="1" x14ac:dyDescent="0.3">
      <c r="A1" s="67" t="s">
        <v>352</v>
      </c>
      <c r="B1" s="68"/>
      <c r="C1" s="68"/>
      <c r="D1" s="68"/>
      <c r="E1" s="68"/>
    </row>
    <row r="2" spans="1:10" ht="22.15" customHeight="1" x14ac:dyDescent="0.25">
      <c r="A2" s="69" t="s">
        <v>269</v>
      </c>
      <c r="B2" s="63" t="s">
        <v>97</v>
      </c>
      <c r="C2" s="63" t="s">
        <v>275</v>
      </c>
      <c r="D2" s="63" t="s">
        <v>353</v>
      </c>
      <c r="E2" s="63" t="s">
        <v>278</v>
      </c>
      <c r="I2" s="4"/>
      <c r="J2" s="4"/>
    </row>
    <row r="3" spans="1:10" x14ac:dyDescent="0.25">
      <c r="A3" s="70" t="s">
        <v>270</v>
      </c>
      <c r="B3" s="70" t="s">
        <v>354</v>
      </c>
      <c r="C3" s="64" t="s">
        <v>355</v>
      </c>
      <c r="D3" s="64">
        <v>5</v>
      </c>
      <c r="E3" s="64">
        <v>0</v>
      </c>
      <c r="I3" s="4"/>
      <c r="J3" s="4"/>
    </row>
    <row r="4" spans="1:10" x14ac:dyDescent="0.25">
      <c r="A4" s="70" t="s">
        <v>270</v>
      </c>
      <c r="B4" s="70" t="s">
        <v>354</v>
      </c>
      <c r="C4" s="64" t="s">
        <v>356</v>
      </c>
      <c r="D4" s="64">
        <v>10</v>
      </c>
      <c r="E4" s="64">
        <v>0</v>
      </c>
      <c r="I4" s="4"/>
      <c r="J4" s="4"/>
    </row>
    <row r="5" spans="1:10" x14ac:dyDescent="0.25">
      <c r="A5" s="70" t="s">
        <v>270</v>
      </c>
      <c r="B5" s="70" t="s">
        <v>346</v>
      </c>
      <c r="C5" s="64" t="s">
        <v>355</v>
      </c>
      <c r="D5" s="64">
        <v>60</v>
      </c>
      <c r="E5" s="64">
        <v>20</v>
      </c>
      <c r="I5" s="65"/>
    </row>
    <row r="6" spans="1:10" x14ac:dyDescent="0.25">
      <c r="A6" s="70" t="s">
        <v>270</v>
      </c>
      <c r="B6" s="70" t="s">
        <v>346</v>
      </c>
      <c r="C6" s="64" t="s">
        <v>357</v>
      </c>
      <c r="D6" s="64">
        <v>60</v>
      </c>
      <c r="E6" s="64">
        <v>20</v>
      </c>
      <c r="I6" s="65"/>
      <c r="J6" s="66"/>
    </row>
    <row r="7" spans="1:10" ht="19.149999999999999" customHeight="1" x14ac:dyDescent="0.25">
      <c r="A7" s="70" t="s">
        <v>270</v>
      </c>
      <c r="B7" s="70" t="s">
        <v>346</v>
      </c>
      <c r="C7" s="64" t="s">
        <v>358</v>
      </c>
      <c r="D7" s="64">
        <v>70</v>
      </c>
      <c r="E7" s="64">
        <v>20</v>
      </c>
    </row>
    <row r="8" spans="1:10" x14ac:dyDescent="0.25">
      <c r="A8" s="70" t="s">
        <v>270</v>
      </c>
      <c r="B8" s="70" t="s">
        <v>346</v>
      </c>
      <c r="C8" s="64" t="s">
        <v>356</v>
      </c>
      <c r="D8" s="64">
        <v>70</v>
      </c>
      <c r="E8" s="64">
        <v>20</v>
      </c>
    </row>
    <row r="9" spans="1:10" x14ac:dyDescent="0.25">
      <c r="A9" s="70" t="s">
        <v>270</v>
      </c>
      <c r="B9" s="70" t="s">
        <v>346</v>
      </c>
      <c r="C9" s="64" t="s">
        <v>276</v>
      </c>
      <c r="D9" s="64">
        <v>70</v>
      </c>
      <c r="E9" s="64">
        <v>20</v>
      </c>
    </row>
    <row r="10" spans="1:10" x14ac:dyDescent="0.25">
      <c r="A10" s="70" t="s">
        <v>270</v>
      </c>
      <c r="B10" s="70" t="s">
        <v>346</v>
      </c>
      <c r="C10" s="64" t="s">
        <v>359</v>
      </c>
      <c r="D10" s="64">
        <v>70</v>
      </c>
      <c r="E10" s="64">
        <v>20</v>
      </c>
    </row>
    <row r="11" spans="1:10" x14ac:dyDescent="0.25">
      <c r="A11" s="70" t="s">
        <v>270</v>
      </c>
      <c r="B11" s="70" t="s">
        <v>346</v>
      </c>
      <c r="C11" s="64" t="s">
        <v>360</v>
      </c>
      <c r="D11" s="64">
        <v>60</v>
      </c>
      <c r="E11" s="64">
        <v>20</v>
      </c>
    </row>
    <row r="12" spans="1:10" x14ac:dyDescent="0.25">
      <c r="A12" s="70" t="s">
        <v>270</v>
      </c>
      <c r="B12" s="70" t="s">
        <v>346</v>
      </c>
      <c r="C12" s="64" t="s">
        <v>361</v>
      </c>
      <c r="D12" s="64">
        <v>60</v>
      </c>
      <c r="E12" s="64">
        <v>20</v>
      </c>
    </row>
    <row r="13" spans="1:10" ht="17.45" customHeight="1" x14ac:dyDescent="0.25">
      <c r="A13" s="70" t="s">
        <v>270</v>
      </c>
      <c r="B13" s="70" t="s">
        <v>273</v>
      </c>
      <c r="C13" s="64" t="s">
        <v>358</v>
      </c>
      <c r="D13" s="64">
        <v>60</v>
      </c>
      <c r="E13" s="64">
        <v>20</v>
      </c>
    </row>
    <row r="14" spans="1:10" x14ac:dyDescent="0.25">
      <c r="A14" s="70" t="s">
        <v>270</v>
      </c>
      <c r="B14" s="70" t="s">
        <v>273</v>
      </c>
      <c r="C14" s="64" t="s">
        <v>356</v>
      </c>
      <c r="D14" s="64">
        <v>60</v>
      </c>
      <c r="E14" s="64">
        <v>20</v>
      </c>
    </row>
    <row r="15" spans="1:10" x14ac:dyDescent="0.25">
      <c r="A15" s="70" t="s">
        <v>270</v>
      </c>
      <c r="B15" s="70" t="s">
        <v>273</v>
      </c>
      <c r="C15" s="64" t="s">
        <v>276</v>
      </c>
      <c r="D15" s="64">
        <v>60</v>
      </c>
      <c r="E15" s="64">
        <v>20</v>
      </c>
    </row>
    <row r="16" spans="1:10" x14ac:dyDescent="0.25">
      <c r="A16" s="70" t="s">
        <v>270</v>
      </c>
      <c r="B16" s="70" t="s">
        <v>273</v>
      </c>
      <c r="C16" s="64" t="s">
        <v>359</v>
      </c>
      <c r="D16" s="64">
        <v>60</v>
      </c>
      <c r="E16" s="64">
        <v>20</v>
      </c>
    </row>
    <row r="17" spans="1:5" x14ac:dyDescent="0.25">
      <c r="A17" s="70" t="s">
        <v>270</v>
      </c>
      <c r="B17" s="70" t="s">
        <v>273</v>
      </c>
      <c r="C17" s="64" t="s">
        <v>360</v>
      </c>
      <c r="D17" s="64">
        <v>50</v>
      </c>
      <c r="E17" s="64">
        <v>20</v>
      </c>
    </row>
    <row r="18" spans="1:5" x14ac:dyDescent="0.25">
      <c r="A18" s="70" t="s">
        <v>270</v>
      </c>
      <c r="B18" s="70" t="s">
        <v>273</v>
      </c>
      <c r="C18" s="64" t="s">
        <v>361</v>
      </c>
      <c r="D18" s="64">
        <v>50</v>
      </c>
      <c r="E18" s="64">
        <v>20</v>
      </c>
    </row>
    <row r="19" spans="1:5" x14ac:dyDescent="0.25">
      <c r="A19" s="70" t="s">
        <v>345</v>
      </c>
      <c r="B19" s="70" t="s">
        <v>362</v>
      </c>
      <c r="C19" s="64" t="s">
        <v>358</v>
      </c>
      <c r="D19" s="64">
        <v>70</v>
      </c>
      <c r="E19" s="64">
        <v>20</v>
      </c>
    </row>
    <row r="20" spans="1:5" x14ac:dyDescent="0.25">
      <c r="A20" s="70" t="s">
        <v>345</v>
      </c>
      <c r="B20" s="70" t="s">
        <v>362</v>
      </c>
      <c r="C20" s="64" t="s">
        <v>356</v>
      </c>
      <c r="D20" s="64">
        <v>70</v>
      </c>
      <c r="E20" s="64">
        <v>20</v>
      </c>
    </row>
    <row r="21" spans="1:5" x14ac:dyDescent="0.25">
      <c r="A21" s="70" t="s">
        <v>345</v>
      </c>
      <c r="B21" s="70" t="s">
        <v>362</v>
      </c>
      <c r="C21" s="64" t="s">
        <v>276</v>
      </c>
      <c r="D21" s="64">
        <v>60</v>
      </c>
      <c r="E21" s="64">
        <v>20</v>
      </c>
    </row>
    <row r="22" spans="1:5" x14ac:dyDescent="0.25">
      <c r="A22" s="70" t="s">
        <v>345</v>
      </c>
      <c r="B22" s="70" t="s">
        <v>362</v>
      </c>
      <c r="C22" s="64" t="s">
        <v>359</v>
      </c>
      <c r="D22" s="64">
        <v>60</v>
      </c>
      <c r="E22" s="64">
        <v>20</v>
      </c>
    </row>
    <row r="23" spans="1:5" x14ac:dyDescent="0.25">
      <c r="A23" s="70" t="s">
        <v>345</v>
      </c>
      <c r="B23" s="70" t="s">
        <v>362</v>
      </c>
      <c r="C23" s="64" t="s">
        <v>360</v>
      </c>
      <c r="D23" s="64">
        <v>50</v>
      </c>
      <c r="E23" s="64">
        <v>20</v>
      </c>
    </row>
    <row r="24" spans="1:5" x14ac:dyDescent="0.25">
      <c r="A24" s="70" t="s">
        <v>345</v>
      </c>
      <c r="B24" s="70" t="s">
        <v>362</v>
      </c>
      <c r="C24" s="64" t="s">
        <v>361</v>
      </c>
      <c r="D24" s="64">
        <v>50</v>
      </c>
      <c r="E24" s="64">
        <v>20</v>
      </c>
    </row>
    <row r="25" spans="1:5" x14ac:dyDescent="0.25">
      <c r="A25" s="70" t="s">
        <v>345</v>
      </c>
      <c r="B25" s="70" t="s">
        <v>347</v>
      </c>
      <c r="C25" s="64" t="s">
        <v>358</v>
      </c>
      <c r="D25" s="64">
        <v>60</v>
      </c>
      <c r="E25" s="64">
        <v>20</v>
      </c>
    </row>
    <row r="26" spans="1:5" x14ac:dyDescent="0.25">
      <c r="A26" s="70" t="s">
        <v>345</v>
      </c>
      <c r="B26" s="70" t="s">
        <v>347</v>
      </c>
      <c r="C26" s="64" t="s">
        <v>356</v>
      </c>
      <c r="D26" s="64">
        <v>60</v>
      </c>
      <c r="E26" s="64">
        <v>20</v>
      </c>
    </row>
    <row r="27" spans="1:5" x14ac:dyDescent="0.25">
      <c r="A27" s="70" t="s">
        <v>345</v>
      </c>
      <c r="B27" s="70" t="s">
        <v>347</v>
      </c>
      <c r="C27" s="64" t="s">
        <v>276</v>
      </c>
      <c r="D27" s="64">
        <v>80</v>
      </c>
      <c r="E27" s="64">
        <v>20</v>
      </c>
    </row>
    <row r="28" spans="1:5" x14ac:dyDescent="0.25">
      <c r="A28" s="70" t="s">
        <v>345</v>
      </c>
      <c r="B28" s="70" t="s">
        <v>347</v>
      </c>
      <c r="C28" s="64" t="s">
        <v>359</v>
      </c>
      <c r="D28" s="64">
        <v>80</v>
      </c>
      <c r="E28" s="64">
        <v>20</v>
      </c>
    </row>
    <row r="29" spans="1:5" x14ac:dyDescent="0.25">
      <c r="A29" s="70" t="s">
        <v>363</v>
      </c>
      <c r="B29" s="70" t="s">
        <v>364</v>
      </c>
      <c r="C29" s="64" t="s">
        <v>356</v>
      </c>
      <c r="D29" s="64">
        <v>20</v>
      </c>
      <c r="E29" s="64">
        <v>10</v>
      </c>
    </row>
    <row r="30" spans="1:5" x14ac:dyDescent="0.25">
      <c r="A30" s="70" t="s">
        <v>363</v>
      </c>
      <c r="B30" s="70" t="s">
        <v>364</v>
      </c>
      <c r="C30" s="64" t="s">
        <v>276</v>
      </c>
      <c r="D30" s="64">
        <v>20</v>
      </c>
      <c r="E30" s="64">
        <v>10</v>
      </c>
    </row>
    <row r="31" spans="1:5" x14ac:dyDescent="0.25">
      <c r="A31" s="70" t="s">
        <v>363</v>
      </c>
      <c r="B31" s="70" t="s">
        <v>364</v>
      </c>
      <c r="C31" s="64" t="s">
        <v>359</v>
      </c>
      <c r="D31" s="64">
        <v>30</v>
      </c>
      <c r="E31" s="64">
        <v>10</v>
      </c>
    </row>
  </sheetData>
  <sheetProtection algorithmName="SHA-512" hashValue="g1JQ/OtI6UDCOG8EBNvhWjasGqiGB6EDxIdHt1ocFsHrJZWPVTJXGXedcq8AcDLA2RUDgugujUZFrmz9somOQQ==" saltValue="PfEP6V+glGZDA2jOakNsjA==" spinCount="100000" sheet="1" objects="1" scenarios="1" insertColumns="0" insertRows="0" deleteColumns="0" deleteRows="0"/>
  <dataValidations count="3">
    <dataValidation type="list" allowBlank="1" showInputMessage="1" showErrorMessage="1" sqref="J4" xr:uid="{E4058E0A-7D58-4766-A365-2D6E1F42815F}">
      <formula1>"Rústico,Simples,Proletário,Econômico,Médio,Superior,Fino,Luxo"</formula1>
    </dataValidation>
    <dataValidation type="list" allowBlank="1" showInputMessage="1" showErrorMessage="1" sqref="J3" xr:uid="{69D333E7-8B01-43B2-A471-92DC7DF90F3A}">
      <formula1>"Barraco,Casa,Apartamento,Escritório,Galpão,Cobertura"</formula1>
    </dataValidation>
    <dataValidation type="list" allowBlank="1" showInputMessage="1" showErrorMessage="1" sqref="J2" xr:uid="{6AEDE45B-17A6-499A-8089-232FF0946C00}">
      <formula1>"Residencial,Comercial - serviços e/ou industrial,Especial"</formula1>
    </dataValidation>
  </dataValidation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F8A4B-05F4-48C5-8DBD-D107CBFC51B5}">
  <dimension ref="A1:B16"/>
  <sheetViews>
    <sheetView workbookViewId="0">
      <selection activeCell="D19" sqref="D19"/>
    </sheetView>
  </sheetViews>
  <sheetFormatPr defaultColWidth="8.85546875" defaultRowHeight="15" x14ac:dyDescent="0.25"/>
  <cols>
    <col min="1" max="1" width="29.42578125" style="4" customWidth="1"/>
    <col min="2" max="2" width="24.28515625" style="4" customWidth="1"/>
    <col min="3" max="16384" width="8.85546875" style="4"/>
  </cols>
  <sheetData>
    <row r="1" spans="1:2" ht="23.45" customHeight="1" thickBot="1" x14ac:dyDescent="0.3">
      <c r="A1" s="61" t="s">
        <v>365</v>
      </c>
      <c r="B1"/>
    </row>
    <row r="2" spans="1:2" x14ac:dyDescent="0.25">
      <c r="A2" s="62" t="s">
        <v>366</v>
      </c>
      <c r="B2" s="63" t="s">
        <v>300</v>
      </c>
    </row>
    <row r="3" spans="1:2" x14ac:dyDescent="0.25">
      <c r="A3" s="3" t="s">
        <v>367</v>
      </c>
      <c r="B3" s="64" t="s">
        <v>368</v>
      </c>
    </row>
    <row r="4" spans="1:2" ht="30" x14ac:dyDescent="0.25">
      <c r="A4" s="3" t="s">
        <v>369</v>
      </c>
      <c r="B4" s="64">
        <v>1</v>
      </c>
    </row>
    <row r="5" spans="1:2" ht="30" x14ac:dyDescent="0.25">
      <c r="A5" s="3" t="s">
        <v>370</v>
      </c>
      <c r="B5" s="64">
        <v>1</v>
      </c>
    </row>
    <row r="6" spans="1:2" ht="30" x14ac:dyDescent="0.25">
      <c r="A6" s="3" t="s">
        <v>371</v>
      </c>
      <c r="B6" s="64" t="s">
        <v>372</v>
      </c>
    </row>
    <row r="7" spans="1:2" x14ac:dyDescent="0.25">
      <c r="A7" s="3" t="s">
        <v>373</v>
      </c>
      <c r="B7" s="64" t="s">
        <v>374</v>
      </c>
    </row>
    <row r="8" spans="1:2" x14ac:dyDescent="0.25">
      <c r="A8" s="3" t="s">
        <v>375</v>
      </c>
      <c r="B8" s="64" t="s">
        <v>376</v>
      </c>
    </row>
    <row r="9" spans="1:2" ht="30" x14ac:dyDescent="0.25">
      <c r="A9" s="3" t="s">
        <v>377</v>
      </c>
      <c r="B9" s="64" t="s">
        <v>378</v>
      </c>
    </row>
    <row r="10" spans="1:2" x14ac:dyDescent="0.25">
      <c r="A10" s="3" t="s">
        <v>379</v>
      </c>
      <c r="B10" s="64" t="s">
        <v>380</v>
      </c>
    </row>
    <row r="11" spans="1:2" ht="30" x14ac:dyDescent="0.25">
      <c r="A11" s="3" t="s">
        <v>381</v>
      </c>
      <c r="B11" s="64">
        <v>0</v>
      </c>
    </row>
    <row r="12" spans="1:2" ht="30" x14ac:dyDescent="0.25">
      <c r="A12" s="3" t="s">
        <v>382</v>
      </c>
      <c r="B12" s="64">
        <v>0.5</v>
      </c>
    </row>
    <row r="13" spans="1:2" x14ac:dyDescent="0.25">
      <c r="A13" s="3" t="s">
        <v>383</v>
      </c>
      <c r="B13" s="64" t="s">
        <v>368</v>
      </c>
    </row>
    <row r="14" spans="1:2" x14ac:dyDescent="0.25">
      <c r="A14" s="3" t="s">
        <v>384</v>
      </c>
      <c r="B14" s="64" t="s">
        <v>368</v>
      </c>
    </row>
    <row r="15" spans="1:2" x14ac:dyDescent="0.25">
      <c r="A15" s="3" t="s">
        <v>385</v>
      </c>
      <c r="B15" s="64" t="s">
        <v>368</v>
      </c>
    </row>
    <row r="16" spans="1:2" x14ac:dyDescent="0.25">
      <c r="A16" s="3" t="s">
        <v>386</v>
      </c>
      <c r="B16" s="64" t="s">
        <v>368</v>
      </c>
    </row>
  </sheetData>
  <sheetProtection algorithmName="SHA-512" hashValue="FJnzFrukLnbKyaXSrswhWJuj09UMoT4fNjwJBCRfO2BJpv+bKkiy2JO/4SB2Nci4ug2RuazvBQ1L8LO0c1l4Sg==" saltValue="rGFnxg55EhskkUzOdny5Aw==" spinCount="100000" sheet="1" objects="1" scenarios="1" insertColumns="0" insertRows="0" deleteColumns="0" deleteRows="0"/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A7068-BB00-4C72-B3CB-3447427AF172}">
  <dimension ref="A1:D8"/>
  <sheetViews>
    <sheetView workbookViewId="0">
      <selection activeCell="F8" sqref="F8"/>
    </sheetView>
  </sheetViews>
  <sheetFormatPr defaultColWidth="8.85546875" defaultRowHeight="15" x14ac:dyDescent="0.25"/>
  <cols>
    <col min="1" max="1" width="25.7109375" style="4" customWidth="1"/>
    <col min="2" max="2" width="19" style="4" customWidth="1"/>
    <col min="3" max="3" width="21" style="4" customWidth="1"/>
    <col min="4" max="16384" width="8.85546875" style="4"/>
  </cols>
  <sheetData>
    <row r="1" spans="1:4" x14ac:dyDescent="0.25">
      <c r="A1" t="s">
        <v>387</v>
      </c>
      <c r="B1"/>
      <c r="C1"/>
    </row>
    <row r="2" spans="1:4" ht="35.450000000000003" customHeight="1" x14ac:dyDescent="0.25">
      <c r="A2" s="2" t="s">
        <v>366</v>
      </c>
      <c r="B2" s="2" t="s">
        <v>388</v>
      </c>
      <c r="C2" s="2" t="s">
        <v>389</v>
      </c>
      <c r="D2" s="159" t="s">
        <v>390</v>
      </c>
    </row>
    <row r="3" spans="1:4" ht="25.15" customHeight="1" x14ac:dyDescent="0.25">
      <c r="A3" s="3" t="s">
        <v>391</v>
      </c>
      <c r="B3" s="3" t="s">
        <v>392</v>
      </c>
      <c r="C3" s="162">
        <v>7.0000000000000007E-2</v>
      </c>
      <c r="D3" s="160">
        <v>0.02</v>
      </c>
    </row>
    <row r="4" spans="1:4" ht="18.600000000000001" customHeight="1" x14ac:dyDescent="0.25">
      <c r="A4" s="3" t="s">
        <v>393</v>
      </c>
      <c r="B4" s="3" t="s">
        <v>394</v>
      </c>
      <c r="C4" s="162">
        <v>0.08</v>
      </c>
      <c r="D4" s="160">
        <v>0.04</v>
      </c>
    </row>
    <row r="5" spans="1:4" ht="20.45" customHeight="1" x14ac:dyDescent="0.25">
      <c r="A5" s="3" t="s">
        <v>395</v>
      </c>
      <c r="B5" s="3" t="s">
        <v>396</v>
      </c>
      <c r="C5" s="162"/>
      <c r="D5" s="160">
        <v>0.04</v>
      </c>
    </row>
    <row r="6" spans="1:4" ht="31.9" customHeight="1" x14ac:dyDescent="0.25">
      <c r="A6" s="3" t="s">
        <v>397</v>
      </c>
      <c r="B6" s="3" t="s">
        <v>398</v>
      </c>
      <c r="C6" s="162">
        <v>0.1</v>
      </c>
      <c r="D6" s="160">
        <v>3.5000000000000003E-2</v>
      </c>
    </row>
    <row r="7" spans="1:4" ht="21.6" customHeight="1" x14ac:dyDescent="0.25">
      <c r="A7" s="3" t="s">
        <v>399</v>
      </c>
      <c r="B7" s="3" t="s">
        <v>400</v>
      </c>
      <c r="C7" s="162"/>
      <c r="D7" s="160">
        <v>2.5000000000000001E-2</v>
      </c>
    </row>
    <row r="8" spans="1:4" x14ac:dyDescent="0.25">
      <c r="D8" s="161">
        <f>SUM(D3:D7)</f>
        <v>0.16</v>
      </c>
    </row>
  </sheetData>
  <sheetProtection algorithmName="SHA-512" hashValue="aB7TIxAwRWGyB1ej6hJvOhrB/IxUEMYLEmF4j+hqpRsiIMG+8WElvvXDQ9+hao8JaQgN7V/G8bpSfFXTS0CARg==" saltValue="H8H8DeKyZCoLQq9OBmLE0w==" spinCount="100000" sheet="1" objects="1" scenarios="1"/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EED78-3E73-481C-9F6E-917E591A8117}">
  <dimension ref="A1:K13"/>
  <sheetViews>
    <sheetView workbookViewId="0">
      <selection activeCell="I4" sqref="I4"/>
    </sheetView>
  </sheetViews>
  <sheetFormatPr defaultColWidth="8.85546875" defaultRowHeight="15" x14ac:dyDescent="0.25"/>
  <cols>
    <col min="1" max="1" width="10.42578125" style="4" customWidth="1"/>
    <col min="2" max="2" width="18.5703125" style="4" customWidth="1"/>
    <col min="3" max="3" width="12.7109375" style="4" customWidth="1"/>
    <col min="4" max="4" width="12.42578125" style="4" customWidth="1"/>
    <col min="5" max="5" width="12.28515625" style="4" customWidth="1"/>
    <col min="6" max="7" width="8.85546875" style="4"/>
    <col min="8" max="8" width="18.42578125" style="4" customWidth="1"/>
    <col min="9" max="9" width="9.85546875" style="4" customWidth="1"/>
    <col min="10" max="10" width="10.42578125" style="4" customWidth="1"/>
    <col min="11" max="11" width="10.28515625" style="4" customWidth="1"/>
    <col min="12" max="16384" width="8.85546875" style="4"/>
  </cols>
  <sheetData>
    <row r="1" spans="1:11" ht="38.450000000000003" customHeight="1" thickBot="1" x14ac:dyDescent="0.3">
      <c r="A1" s="244" t="s">
        <v>401</v>
      </c>
      <c r="B1" s="245"/>
      <c r="C1" s="245"/>
      <c r="D1" s="245"/>
      <c r="E1" s="245"/>
      <c r="F1" s="245"/>
      <c r="G1" s="245"/>
      <c r="H1" s="245"/>
      <c r="I1" s="245"/>
      <c r="J1" s="245"/>
      <c r="K1" s="246"/>
    </row>
    <row r="2" spans="1:11" ht="28.5" x14ac:dyDescent="0.25">
      <c r="A2" s="243" t="s">
        <v>402</v>
      </c>
      <c r="B2" s="243"/>
      <c r="C2" s="69" t="s">
        <v>403</v>
      </c>
      <c r="D2" s="69" t="s">
        <v>404</v>
      </c>
      <c r="E2" s="69" t="s">
        <v>405</v>
      </c>
      <c r="F2" s="163" t="s">
        <v>390</v>
      </c>
      <c r="H2" s="243" t="s">
        <v>406</v>
      </c>
      <c r="I2" s="243"/>
      <c r="J2" s="243"/>
      <c r="K2" s="243"/>
    </row>
    <row r="3" spans="1:11" ht="34.15" customHeight="1" x14ac:dyDescent="0.25">
      <c r="A3" s="64" t="s">
        <v>317</v>
      </c>
      <c r="B3" s="64" t="s">
        <v>407</v>
      </c>
      <c r="C3" s="64">
        <v>3</v>
      </c>
      <c r="D3" s="64">
        <v>4</v>
      </c>
      <c r="E3" s="64">
        <v>5.5</v>
      </c>
      <c r="F3" s="71">
        <v>0.04</v>
      </c>
      <c r="H3" s="2" t="s">
        <v>408</v>
      </c>
      <c r="I3" s="64" t="s">
        <v>409</v>
      </c>
      <c r="J3" s="64" t="s">
        <v>276</v>
      </c>
      <c r="K3" s="64" t="s">
        <v>410</v>
      </c>
    </row>
    <row r="4" spans="1:11" ht="30" x14ac:dyDescent="0.25">
      <c r="A4" s="64" t="s">
        <v>320</v>
      </c>
      <c r="B4" s="64" t="s">
        <v>411</v>
      </c>
      <c r="C4" s="64">
        <v>0.97</v>
      </c>
      <c r="D4" s="64">
        <v>1.27</v>
      </c>
      <c r="E4" s="64">
        <v>1.27</v>
      </c>
      <c r="F4" s="71">
        <v>1.2699999999999999E-2</v>
      </c>
      <c r="H4" s="3" t="s">
        <v>412</v>
      </c>
      <c r="I4" s="168">
        <v>0.2034</v>
      </c>
      <c r="J4" s="168">
        <v>0.22120000000000001</v>
      </c>
      <c r="K4" s="168">
        <v>0.25</v>
      </c>
    </row>
    <row r="5" spans="1:11" ht="37.15" customHeight="1" x14ac:dyDescent="0.25">
      <c r="A5" s="64" t="s">
        <v>413</v>
      </c>
      <c r="B5" s="64" t="s">
        <v>414</v>
      </c>
      <c r="C5" s="64">
        <v>0.8</v>
      </c>
      <c r="D5" s="64">
        <v>0.8</v>
      </c>
      <c r="E5" s="64">
        <v>1</v>
      </c>
      <c r="F5" s="71">
        <v>8.0000000000000002E-3</v>
      </c>
      <c r="H5" s="3" t="s">
        <v>415</v>
      </c>
      <c r="I5" s="168">
        <v>0.22800000000000001</v>
      </c>
      <c r="J5" s="168">
        <v>0.27479999999999999</v>
      </c>
      <c r="K5" s="168">
        <v>0.3095</v>
      </c>
    </row>
    <row r="6" spans="1:11" ht="32.450000000000003" customHeight="1" x14ac:dyDescent="0.25">
      <c r="A6" s="64" t="s">
        <v>326</v>
      </c>
      <c r="B6" s="64" t="s">
        <v>416</v>
      </c>
      <c r="C6" s="64">
        <v>0.59</v>
      </c>
      <c r="D6" s="64">
        <v>1.23</v>
      </c>
      <c r="E6" s="64">
        <v>1.39</v>
      </c>
      <c r="F6" s="71">
        <v>1.11E-2</v>
      </c>
    </row>
    <row r="7" spans="1:11" ht="23.45" customHeight="1" x14ac:dyDescent="0.25">
      <c r="A7" s="64" t="s">
        <v>328</v>
      </c>
      <c r="B7" s="64" t="s">
        <v>417</v>
      </c>
      <c r="C7" s="64">
        <v>6.16</v>
      </c>
      <c r="D7" s="64">
        <v>7.4</v>
      </c>
      <c r="E7" s="165">
        <v>8.69</v>
      </c>
      <c r="F7" s="91">
        <v>7.3999999999999996E-2</v>
      </c>
    </row>
    <row r="8" spans="1:11" ht="32.450000000000003" customHeight="1" x14ac:dyDescent="0.25">
      <c r="A8" s="247" t="s">
        <v>330</v>
      </c>
      <c r="B8" s="64" t="s">
        <v>418</v>
      </c>
      <c r="C8" s="64">
        <v>3.65</v>
      </c>
      <c r="D8" s="64">
        <v>5.75</v>
      </c>
      <c r="E8" s="64">
        <v>6.65</v>
      </c>
      <c r="F8" s="71">
        <v>4.1000000000000002E-2</v>
      </c>
    </row>
    <row r="9" spans="1:11" ht="25.15" customHeight="1" thickBot="1" x14ac:dyDescent="0.3">
      <c r="A9" s="248"/>
      <c r="B9" s="165" t="s">
        <v>419</v>
      </c>
      <c r="C9" s="90"/>
      <c r="D9" s="90">
        <v>4.4999999999999998E-2</v>
      </c>
      <c r="E9" s="90"/>
      <c r="F9" s="71">
        <v>4.4999999999999998E-2</v>
      </c>
    </row>
    <row r="10" spans="1:11" ht="31.15" customHeight="1" thickBot="1" x14ac:dyDescent="0.3">
      <c r="A10" s="166" t="s">
        <v>420</v>
      </c>
      <c r="B10" s="167">
        <f>((1+F3+F4+F5)*(1+F6)*(1+F7))/(1-F8-F9)-1</f>
        <v>0.26021534899343557</v>
      </c>
      <c r="C10" s="72"/>
      <c r="D10" s="72"/>
    </row>
    <row r="11" spans="1:11" ht="33" customHeight="1" thickBot="1" x14ac:dyDescent="0.3">
      <c r="A11" s="166" t="s">
        <v>421</v>
      </c>
      <c r="B11" s="164">
        <v>0.22120000000000001</v>
      </c>
      <c r="C11" s="73"/>
      <c r="D11" s="73"/>
    </row>
    <row r="12" spans="1:11" x14ac:dyDescent="0.25">
      <c r="A12" s="74"/>
      <c r="B12" s="75"/>
      <c r="C12" s="75"/>
      <c r="D12" s="75"/>
    </row>
    <row r="13" spans="1:11" x14ac:dyDescent="0.25">
      <c r="A13" s="74"/>
      <c r="B13" s="75"/>
      <c r="C13" s="75"/>
      <c r="D13" s="75"/>
    </row>
  </sheetData>
  <sheetProtection algorithmName="SHA-512" hashValue="CBAxZD5YVn6oNccsEIlru7URvzYAuThz8XLTIPF3VA1UQTpSlxkBka0zvLom2ISwvspRAhVuXqqkriLyE/XhHA==" saltValue="D/upSs/QR8QXPcJ6sRp2CQ==" spinCount="100000" sheet="1" insertColumns="0" insertRows="0" deleteColumns="0" deleteRows="0"/>
  <mergeCells count="4">
    <mergeCell ref="A2:B2"/>
    <mergeCell ref="H2:K2"/>
    <mergeCell ref="A1:K1"/>
    <mergeCell ref="A8:A9"/>
  </mergeCells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71E657BFA24FB4E8ED4824DFEB412CF" ma:contentTypeVersion="2" ma:contentTypeDescription="Crie um novo documento." ma:contentTypeScope="" ma:versionID="f5478bda41bb317d39203a4b706d3664">
  <xsd:schema xmlns:xsd="http://www.w3.org/2001/XMLSchema" xmlns:xs="http://www.w3.org/2001/XMLSchema" xmlns:p="http://schemas.microsoft.com/office/2006/metadata/properties" xmlns:ns2="82cd760f-a87f-4af8-b418-921d22a6d52a" targetNamespace="http://schemas.microsoft.com/office/2006/metadata/properties" ma:root="true" ma:fieldsID="a2425286eb0de9240d08b3cedd02d623" ns2:_="">
    <xsd:import namespace="82cd760f-a87f-4af8-b418-921d22a6d52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cd760f-a87f-4af8-b418-921d22a6d5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4548545-9F44-45E4-B1D4-E3EB92EB61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cd760f-a87f-4af8-b418-921d22a6d5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551EB0-4B84-45CE-81C7-88ACD25DB59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54F7760-A1EF-429A-929E-1A1A63EED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RVR Modelo</vt:lpstr>
      <vt:lpstr>Pesquisa - inferência</vt:lpstr>
      <vt:lpstr>Cálculo Fatores</vt:lpstr>
      <vt:lpstr>Cálculo de benfeitorias 1</vt:lpstr>
      <vt:lpstr>Cálculo de benfeitorias 2</vt:lpstr>
      <vt:lpstr>Vida útil</vt:lpstr>
      <vt:lpstr>Área Equivalente</vt:lpstr>
      <vt:lpstr>In (sem CUB)</vt:lpstr>
      <vt:lpstr>BDI</vt:lpstr>
      <vt:lpstr>Depreciação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Guilherme</dc:creator>
  <cp:keywords/>
  <dc:description/>
  <cp:lastModifiedBy>Jose Villaca</cp:lastModifiedBy>
  <cp:revision/>
  <dcterms:created xsi:type="dcterms:W3CDTF">2023-02-03T13:57:10Z</dcterms:created>
  <dcterms:modified xsi:type="dcterms:W3CDTF">2023-08-30T13:16:36Z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0x010100F71E657BFA24FB4E8ED4824DFEB412CF</vt:lpwstr>
  </property>
</Properties>
</file>