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MOTO\Downloads\"/>
    </mc:Choice>
  </mc:AlternateContent>
  <bookViews>
    <workbookView xWindow="0" yWindow="0" windowWidth="24000" windowHeight="9300"/>
  </bookViews>
  <sheets>
    <sheet name="Instruções" sheetId="4" r:id="rId1"/>
    <sheet name="Corridas Realizadas" sheetId="1" r:id="rId2"/>
    <sheet name="Corridas Canceladas" sheetId="3" r:id="rId3"/>
    <sheet name="Faturamento" sheetId="2" r:id="rId4"/>
  </sheets>
  <calcPr calcId="162913" calcOnSave="0" concurrentCalc="0"/>
</workbook>
</file>

<file path=xl/calcChain.xml><?xml version="1.0" encoding="utf-8"?>
<calcChain xmlns="http://schemas.openxmlformats.org/spreadsheetml/2006/main">
  <c r="BC6" i="1" l="1"/>
  <c r="BD6" i="1"/>
  <c r="BE6" i="1"/>
  <c r="BF6" i="1"/>
  <c r="BG6" i="1"/>
  <c r="BH6" i="1"/>
  <c r="BI6" i="1"/>
  <c r="BJ6" i="1"/>
  <c r="BK6" i="1"/>
  <c r="BV6" i="3"/>
  <c r="BX6" i="3"/>
  <c r="B24" i="2"/>
  <c r="BW6" i="3"/>
  <c r="A18" i="2"/>
  <c r="B18" i="2"/>
  <c r="C18" i="2"/>
  <c r="B22" i="2"/>
  <c r="A14" i="2"/>
  <c r="B14" i="2"/>
  <c r="C14" i="2"/>
  <c r="B25" i="2"/>
  <c r="B23" i="2"/>
  <c r="B21" i="2"/>
</calcChain>
</file>

<file path=xl/sharedStrings.xml><?xml version="1.0" encoding="utf-8"?>
<sst xmlns="http://schemas.openxmlformats.org/spreadsheetml/2006/main" count="46" uniqueCount="42">
  <si>
    <t>Regras do serviço</t>
  </si>
  <si>
    <t>Valor licitado</t>
  </si>
  <si>
    <t>RELATÓRIO DE FATURAMENTO DE CORRIDAS - TÁXIGOV RS</t>
  </si>
  <si>
    <t>V1</t>
  </si>
  <si>
    <t>V2</t>
  </si>
  <si>
    <t>Valor a faturar - corridas realizadas (sem glosas)</t>
  </si>
  <si>
    <t>Atendimento</t>
  </si>
  <si>
    <t>tempo de atendimento - ok</t>
  </si>
  <si>
    <t>IMR 1 (10min)</t>
  </si>
  <si>
    <t>Dados incorretos</t>
  </si>
  <si>
    <t>Falta de dados</t>
  </si>
  <si>
    <t>Erro no registro de horário</t>
  </si>
  <si>
    <t>Corridas com erro nos dados</t>
  </si>
  <si>
    <t>Valor a faturar (sem IMR)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</si>
  <si>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</si>
  <si>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</si>
  <si>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</si>
  <si>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</si>
  <si>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</si>
  <si>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</si>
  <si>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</si>
  <si>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</si>
  <si>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cancelamentos a faturar</t>
  </si>
  <si>
    <t>Valor dos cancelamentos a faturar</t>
  </si>
  <si>
    <t>Valor total a faturar</t>
  </si>
  <si>
    <t>Valor a faturar</t>
  </si>
  <si>
    <t>Tempo para atendimento</t>
  </si>
  <si>
    <t>Tempo para cancelameto com ônus</t>
  </si>
  <si>
    <t>IMR 2 (cancelamento)</t>
  </si>
  <si>
    <t>ANÁLISE PARA FATURAMENTO DE CORRIDAS - TÁXIGOV RS</t>
  </si>
  <si>
    <t>Data do agendamento</t>
  </si>
  <si>
    <t xml:space="preserve">  INSTRUÇÃO DE USO - RELATÓRIO DE FATURAMENTO TÁXIGOV RS</t>
  </si>
  <si>
    <t>1) Esta planilha de faturamento é aplicável estritamente ao TáxiGov RS</t>
  </si>
  <si>
    <t>2) Entre no sistema TáxiGov RS e acesse o menu lateral "Relatórios" e entre em "Vouchers à Faturar"</t>
  </si>
  <si>
    <t>3) Selecione o período desejado, clique em pesquisar e clique em "Exportar" e em "Excel Completo"</t>
  </si>
  <si>
    <t>4) Copie apenas o conteúdo das colunas A a BA e cole neste arquio na célula A1 da aba "Corridas Realizadas"</t>
  </si>
  <si>
    <t>5) Selecione e copie o conteúdo entre as células BC6 e BK6 e cole nas linahs em que há registro de corridas realizadas</t>
  </si>
  <si>
    <t>6) No sistema TáxiGov RS e acesse o menu lateral "Relatórios" e entre em "Vouchers Cancelados"</t>
  </si>
  <si>
    <t>7) Selecione o período desejado, clique em pesquisar e clique em "Exportar" e em "Excel Completo"</t>
  </si>
  <si>
    <t>8) Copie apenas o conteúdo das colunas A a BT e cole neste arquio na célula A1 da aba "Corridas Canceladas"</t>
  </si>
  <si>
    <t>9) Selecione e copie o conteúdo entre as células BV6 e BX6 e cole nas linahs em que há registro de corridas realizadas</t>
  </si>
  <si>
    <t>10) Entre na aba "Faturamento" e use as informações apresentadas para realizar a fiscalização contratual e o faturamento do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</si>
</sst>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6" formatCode="[$-F400]h:mm:ss\ AM/PM"/>
    <numFmt numFmtId="172" formatCode="_-* #,##0.0_-;\-* #,##0.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7" fillId="0" borderId="0"/>
  </cellStyleXfs>
  <cellXfs count="3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3" borderId="0" xfId="0" applyFill="1"/>
    <xf numFmtId="0" fontId="0" fillId="0" borderId="0" xfId="0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44" fontId="0" fillId="0" borderId="1" xfId="3" applyFont="1" applyBorder="1"/>
    <xf numFmtId="0" fontId="4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Protection="1"/>
    <xf numFmtId="2" fontId="0" fillId="0" borderId="0" xfId="0" applyNumberFormat="1" applyFont="1" applyFill="1" applyBorder="1" applyProtection="1"/>
    <xf numFmtId="20" fontId="0" fillId="0" borderId="0" xfId="0" applyNumberFormat="1" applyFont="1" applyFill="1" applyBorder="1" applyProtection="1"/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0" borderId="1" xfId="4" applyFont="1" applyBorder="1"/>
    <xf numFmtId="0" fontId="4" fillId="7" borderId="1" xfId="0" applyFont="1" applyFill="1" applyBorder="1" applyAlignment="1">
      <alignment horizontal="center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14" fontId="0" fillId="0" borderId="0" xfId="0" applyNumberFormat="1" applyFont="1" applyFill="1" applyBorder="1" applyProtection="1"/>
    <xf numFmtId="0" fontId="0" fillId="3" borderId="0" xfId="0" applyFill="1" applyProtection="1"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172" fontId="0" fillId="3" borderId="0" xfId="2" applyNumberFormat="1" applyFont="1" applyFill="1" applyProtection="1"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5" applyNumberFormat="1" applyFont="1" applyFill="1" applyBorder="1" applyProtection="1"/>
  </cellXfs>
  <cellStyles count="7">
    <cellStyle name="Moeda" xfId="3" builtinId="4"/>
    <cellStyle name="Normal" xfId="0" builtinId="0"/>
    <cellStyle name="Normal 2" xfId="1"/>
    <cellStyle name="Normal 2 2" xfId="6"/>
    <cellStyle name="Normal 3" xfId="5"/>
    <cellStyle name="Porcentagem" xfId="4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3</xdr:row>
      <xdr:rowOff>95249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251960</xdr:colOff>
      <xdr:row>4</xdr:row>
      <xdr:rowOff>9524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0760" cy="876299"/>
        </a:xfrm>
        <a:prstGeom prst="rect">
          <a:avLst/>
        </a:prstGeom>
      </xdr:spPr>
    </xdr:pic>
    <xdr:clientData/>
  </xdr:twoCellAnchor>
  <xdr:twoCellAnchor editAs="oneCell">
    <xdr:from>
      <xdr:col>13</xdr:col>
      <xdr:colOff>581024</xdr:colOff>
      <xdr:row>0</xdr:row>
      <xdr:rowOff>0</xdr:rowOff>
    </xdr:from>
    <xdr:to>
      <xdr:col>14</xdr:col>
      <xdr:colOff>590549</xdr:colOff>
      <xdr:row>3</xdr:row>
      <xdr:rowOff>144535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50582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285750</xdr:colOff>
      <xdr:row>0</xdr:row>
      <xdr:rowOff>0</xdr:rowOff>
    </xdr:from>
    <xdr:to>
      <xdr:col>54</xdr:col>
      <xdr:colOff>790575</xdr:colOff>
      <xdr:row>3</xdr:row>
      <xdr:rowOff>21576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45424725" y="0"/>
          <a:ext cx="504825" cy="6692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285750</xdr:colOff>
      <xdr:row>0</xdr:row>
      <xdr:rowOff>0</xdr:rowOff>
    </xdr:from>
    <xdr:to>
      <xdr:col>73</xdr:col>
      <xdr:colOff>790575</xdr:colOff>
      <xdr:row>2</xdr:row>
      <xdr:rowOff>183501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45424725" y="0"/>
          <a:ext cx="504825" cy="669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623914</xdr:colOff>
      <xdr:row>2</xdr:row>
      <xdr:rowOff>180975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00025" y="0"/>
          <a:ext cx="423889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workbookViewId="0">
      <selection activeCell="A25" sqref="A25"/>
    </sheetView>
  </sheetViews>
  <sheetFormatPr defaultRowHeight="15" x14ac:dyDescent="0.25"/>
  <cols>
    <col min="1" max="16384" width="9.140625" style="5"/>
  </cols>
  <sheetData>
    <row r="1" spans="1:18" s="4" customFormat="1" ht="23.25" x14ac:dyDescent="0.25">
      <c r="A1" s="26"/>
      <c r="B1" s="27"/>
      <c r="C1" s="26"/>
      <c r="D1" s="28" t="s">
        <v>31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31"/>
      <c r="P1" s="26"/>
      <c r="Q1" s="26"/>
      <c r="R1" s="26"/>
    </row>
    <row r="2" spans="1:18" s="4" customFormat="1" ht="15" customHeight="1" x14ac:dyDescent="0.25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8" s="4" customFormat="1" ht="15" customHeight="1" x14ac:dyDescent="0.25"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s="4" customFormat="1" ht="15" customHeight="1" x14ac:dyDescent="0.25"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6" spans="1:18" x14ac:dyDescent="0.25">
      <c r="A6" s="32" t="s">
        <v>32</v>
      </c>
    </row>
    <row r="8" spans="1:18" x14ac:dyDescent="0.25">
      <c r="A8" s="32" t="s">
        <v>33</v>
      </c>
    </row>
    <row r="9" spans="1:18" x14ac:dyDescent="0.25">
      <c r="A9" s="32"/>
    </row>
    <row r="10" spans="1:18" x14ac:dyDescent="0.25">
      <c r="A10" s="32" t="s">
        <v>34</v>
      </c>
    </row>
    <row r="12" spans="1:18" x14ac:dyDescent="0.25">
      <c r="A12" s="33" t="s">
        <v>35</v>
      </c>
    </row>
    <row r="14" spans="1:18" x14ac:dyDescent="0.25">
      <c r="A14" s="32" t="s">
        <v>36</v>
      </c>
    </row>
    <row r="15" spans="1:18" x14ac:dyDescent="0.25">
      <c r="A15" s="32"/>
    </row>
    <row r="16" spans="1:18" x14ac:dyDescent="0.25">
      <c r="A16" s="32" t="s">
        <v>37</v>
      </c>
    </row>
    <row r="17" spans="1:1" x14ac:dyDescent="0.25">
      <c r="A17" s="32"/>
    </row>
    <row r="18" spans="1:1" x14ac:dyDescent="0.25">
      <c r="A18" s="32" t="s">
        <v>38</v>
      </c>
    </row>
    <row r="20" spans="1:1" x14ac:dyDescent="0.25">
      <c r="A20" s="33" t="s">
        <v>39</v>
      </c>
    </row>
    <row r="22" spans="1:1" x14ac:dyDescent="0.25">
      <c r="A22" s="32" t="s">
        <v>40</v>
      </c>
    </row>
    <row r="23" spans="1:1" x14ac:dyDescent="0.25">
      <c r="A23" s="32"/>
    </row>
    <row r="24" spans="1:1" x14ac:dyDescent="0.25">
      <c r="A24" s="32" t="s">
        <v>41</v>
      </c>
    </row>
  </sheetData>
  <mergeCells count="1">
    <mergeCell ref="D1:N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0"/>
  <sheetViews>
    <sheetView workbookViewId="0">
      <pane ySplit="4" topLeftCell="A5" activePane="bottomLeft" state="frozen"/>
      <selection pane="bottomLeft"/>
    </sheetView>
  </sheetViews>
  <sheetFormatPr defaultColWidth="19.28515625" defaultRowHeight="15" x14ac:dyDescent="0.25"/>
  <cols>
    <col min="2" max="13" width="19.28515625" customWidth="1"/>
    <col min="22" max="27" width="19.28515625" customWidth="1"/>
    <col min="29" max="29" width="19.28515625" style="2" customWidth="1"/>
    <col min="30" max="30" width="19.28515625" customWidth="1"/>
    <col min="33" max="40" width="19.28515625" customWidth="1"/>
    <col min="41" max="41" width="20.140625" bestFit="1" customWidth="1"/>
    <col min="42" max="42" width="23.28515625" bestFit="1" customWidth="1"/>
    <col min="43" max="43" width="13.85546875" bestFit="1" customWidth="1"/>
    <col min="44" max="44" width="17.5703125" bestFit="1" customWidth="1"/>
    <col min="45" max="45" width="22.140625" bestFit="1" customWidth="1"/>
    <col min="46" max="46" width="14" bestFit="1" customWidth="1"/>
    <col min="47" max="47" width="17.7109375" bestFit="1" customWidth="1"/>
    <col min="48" max="48" width="24.140625" bestFit="1" customWidth="1"/>
    <col min="49" max="49" width="16" bestFit="1" customWidth="1"/>
    <col min="50" max="50" width="19.7109375" bestFit="1" customWidth="1"/>
    <col min="51" max="51" width="17" bestFit="1" customWidth="1"/>
    <col min="52" max="52" width="22" bestFit="1" customWidth="1"/>
    <col min="53" max="53" width="12.42578125" bestFit="1" customWidth="1"/>
    <col min="54" max="54" width="3.5703125" style="3" customWidth="1"/>
    <col min="57" max="57" width="63.28515625" bestFit="1" customWidth="1"/>
    <col min="60" max="60" width="27.42578125" bestFit="1" customWidth="1"/>
    <col min="61" max="61" width="24.5703125" bestFit="1" customWidth="1"/>
    <col min="62" max="62" width="41.42578125" bestFit="1" customWidth="1"/>
  </cols>
  <sheetData>
    <row r="1" spans="1:16384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C1" s="26"/>
      <c r="BD1" s="29" t="s">
        <v>29</v>
      </c>
      <c r="BE1" s="29"/>
      <c r="BF1" s="29"/>
      <c r="BG1" s="29"/>
      <c r="BH1" s="29"/>
      <c r="BI1" s="29"/>
      <c r="BJ1" s="29"/>
      <c r="BK1" s="29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  <c r="XFD1" s="26"/>
    </row>
    <row r="2" spans="1:16384" ht="21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C2" s="26"/>
      <c r="BD2" s="29"/>
      <c r="BE2" s="29"/>
      <c r="BF2" s="29"/>
      <c r="BG2" s="29"/>
      <c r="BH2" s="29"/>
      <c r="BI2" s="29"/>
      <c r="BJ2" s="29"/>
      <c r="BK2" s="29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  <c r="XFC2" s="26"/>
      <c r="XFD2" s="26"/>
    </row>
    <row r="3" spans="1:16384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C3" s="26"/>
      <c r="BD3" s="30"/>
      <c r="BE3" s="30"/>
      <c r="BF3" s="30"/>
      <c r="BG3" s="30"/>
      <c r="BH3" s="30"/>
      <c r="BI3" s="30"/>
      <c r="BJ3" s="30"/>
      <c r="BK3" s="30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  <c r="XFB3" s="26"/>
      <c r="XFC3" s="26"/>
      <c r="XFD3" s="26"/>
    </row>
    <row r="4" spans="1:16384" ht="4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C4" s="11" t="s">
        <v>5</v>
      </c>
      <c r="BD4" s="12" t="s">
        <v>6</v>
      </c>
      <c r="BE4" s="11" t="s">
        <v>7</v>
      </c>
      <c r="BF4" s="11" t="s">
        <v>8</v>
      </c>
      <c r="BG4" s="11" t="s">
        <v>9</v>
      </c>
      <c r="BH4" s="11" t="s">
        <v>10</v>
      </c>
      <c r="BI4" s="11" t="s">
        <v>11</v>
      </c>
      <c r="BJ4" s="11" t="s">
        <v>12</v>
      </c>
      <c r="BK4" s="11" t="s">
        <v>13</v>
      </c>
      <c r="BL4" s="23"/>
      <c r="BM4" s="23"/>
      <c r="BN4" s="23"/>
      <c r="BO4" s="23"/>
      <c r="BP4" s="23"/>
    </row>
    <row r="5" spans="1:16384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6384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C6" s="23">
        <f>IFERROR(ROUND(Faturamento!$B$7+Faturamento!$B$8*'Corridas Realizadas'!AB6,2),"corrida não faturável - erro no relatório")</f>
        <v>2.92</v>
      </c>
      <c r="BD6" s="23" t="str">
        <f>IF(T6=0,"sem atendimento","ok")</f>
        <v>sem atendimento</v>
      </c>
      <c r="BE6" s="14" t="str">
        <f t="shared" ref="BE6" si="0">IFERROR(IF((IF(AB6/((U6-T6)/0.0416666666666666)&gt;100,1,0)+IF(AB6/((U6-T6)/0.0416666666666666)&lt;6,1,0))&gt;0,"Erro no registro da distância ou dos horários de início e fim da corrida","Corrida Faturável"),"Erro nos dados")</f>
        <v>Erro nos dados</v>
      </c>
      <c r="BF6" s="13" t="str">
        <f>IF(P6="Não",IF(IF(S6="N/D",T6-R6,S6-R6)&gt;Faturamento!$B$9,"Corrida com atraso","Ok"),"Ok")</f>
        <v>Ok</v>
      </c>
      <c r="BG6" s="23" t="str">
        <f>IF((IFERROR(0/AB6,-1)+IFERROR(0/U6,-1)+IFERROR(0/T6,-1))&lt;0,"Erro nos dados","Ok")</f>
        <v>Erro nos dados</v>
      </c>
      <c r="BH6" s="23" t="str">
        <f>IF((ISBLANK(F6)+ISBLANK(Y6)+ISBLANK(Z6)+ISBLANK(AB6))*1=0,"Ok","Falta dados para faturamento")</f>
        <v>Falta dados para faturamento</v>
      </c>
      <c r="BI6" s="23" t="str">
        <f>IF(T6&lt;U6,"Ok","Erro no registro do horário")</f>
        <v>Erro no registro do horário</v>
      </c>
      <c r="BJ6" s="23" t="str">
        <f>IF((IF(BG6="Ok",0,1)+IF(BH6="Ok",0,1)+IF(BI6="Ok",0,1))=0,"Corridas aptas para faturamento","Corridas não faturáveis com erros de registro")</f>
        <v>Corridas não faturáveis com erros de registro</v>
      </c>
      <c r="BK6" s="23">
        <f>IF(BJ6="Corridas aptas para faturamento",BC6,0)</f>
        <v>0</v>
      </c>
      <c r="BL6" s="23"/>
      <c r="BM6" s="23"/>
      <c r="BN6" s="23"/>
      <c r="BO6" s="23"/>
      <c r="BP6" s="23"/>
    </row>
    <row r="7" spans="1:16384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C7" s="23"/>
      <c r="BD7" s="23"/>
      <c r="BE7" s="14"/>
      <c r="BF7" s="13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6384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C8" s="23"/>
      <c r="BD8" s="23"/>
      <c r="BE8" s="14"/>
      <c r="BF8" s="13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6384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C9" s="23"/>
      <c r="BD9" s="23"/>
      <c r="BE9" s="14"/>
      <c r="BF9" s="13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6384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C10" s="23"/>
      <c r="BD10" s="23"/>
      <c r="BE10" s="14"/>
      <c r="BF10" s="13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6384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C11" s="23"/>
      <c r="BD11" s="23"/>
      <c r="BE11" s="14"/>
      <c r="BF11" s="13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6384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C12" s="23"/>
      <c r="BD12" s="23"/>
      <c r="BE12" s="14"/>
      <c r="BF12" s="13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6384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4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C13" s="23"/>
      <c r="BD13" s="23"/>
      <c r="BE13" s="14"/>
      <c r="BF13" s="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6384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4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C14" s="23"/>
      <c r="BD14" s="23"/>
      <c r="BE14" s="14"/>
      <c r="BF14" s="13"/>
      <c r="BG14" s="23"/>
      <c r="BH14" s="23"/>
      <c r="BI14" s="23"/>
      <c r="BJ14" s="23"/>
      <c r="BK14" s="23"/>
      <c r="BL14" s="23"/>
      <c r="BM14" s="23"/>
      <c r="BN14" s="23"/>
      <c r="BO14" s="23"/>
      <c r="BP14" s="23"/>
    </row>
    <row r="15" spans="1:16384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C15" s="23"/>
      <c r="BD15" s="23"/>
      <c r="BE15" s="14"/>
      <c r="BF15" s="13"/>
      <c r="BG15" s="23"/>
      <c r="BH15" s="23"/>
      <c r="BI15" s="23"/>
      <c r="BJ15" s="23"/>
      <c r="BK15" s="23"/>
      <c r="BL15" s="23"/>
      <c r="BM15" s="23"/>
      <c r="BN15" s="23"/>
      <c r="BO15" s="23"/>
      <c r="BP15" s="23"/>
    </row>
    <row r="16" spans="1:16384" s="1" customForma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4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3"/>
      <c r="BC16" s="23"/>
      <c r="BD16" s="23"/>
      <c r="BE16" s="14"/>
      <c r="BF16" s="13"/>
      <c r="BG16" s="23"/>
      <c r="BH16" s="23"/>
      <c r="BI16" s="23"/>
      <c r="BJ16" s="23"/>
      <c r="BK16" s="23"/>
      <c r="BL16" s="23"/>
      <c r="BM16" s="23"/>
      <c r="BN16" s="23"/>
      <c r="BO16" s="23"/>
      <c r="BP16" s="23"/>
    </row>
    <row r="17" spans="20:58" s="1" customFormat="1" x14ac:dyDescent="0.25">
      <c r="T17" s="23"/>
      <c r="U17" s="23"/>
      <c r="V17" s="23"/>
      <c r="W17" s="23"/>
      <c r="X17" s="23"/>
      <c r="Y17" s="23"/>
      <c r="Z17" s="23"/>
      <c r="AA17" s="23"/>
      <c r="AB17" s="23"/>
      <c r="AC17" s="24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3"/>
      <c r="BC17" s="23"/>
      <c r="BD17" s="23"/>
      <c r="BE17" s="14"/>
      <c r="BF17" s="13"/>
    </row>
    <row r="18" spans="20:58" s="1" customFormat="1" x14ac:dyDescent="0.25">
      <c r="T18" s="15"/>
      <c r="U18" s="15"/>
      <c r="V18" s="23"/>
      <c r="W18" s="23"/>
      <c r="X18" s="23"/>
      <c r="Y18" s="23"/>
      <c r="Z18" s="23"/>
      <c r="AA18" s="23"/>
      <c r="AB18" s="23"/>
      <c r="AC18" s="24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3"/>
      <c r="BC18" s="23"/>
      <c r="BD18" s="23"/>
      <c r="BE18" s="14"/>
      <c r="BF18" s="13"/>
    </row>
    <row r="19" spans="20:58" s="23" customFormat="1" x14ac:dyDescent="0.25">
      <c r="T19" s="15"/>
      <c r="U19" s="15"/>
      <c r="AC19" s="24"/>
      <c r="BB19" s="3"/>
      <c r="BE19" s="14"/>
      <c r="BF19" s="13"/>
    </row>
    <row r="20" spans="20:58" s="23" customFormat="1" x14ac:dyDescent="0.25">
      <c r="AC20" s="24"/>
      <c r="BB20" s="3"/>
      <c r="BE20" s="14"/>
      <c r="BF20" s="13"/>
    </row>
  </sheetData>
  <mergeCells count="1">
    <mergeCell ref="BD1:BK3"/>
  </mergeCells>
  <pageMargins left="0.511811024" right="0.511811024" top="0.78740157499999996" bottom="0.78740157499999996" header="0.31496062000000002" footer="0.31496062000000002"/>
  <pageSetup paperSize="4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4"/>
  <sheetViews>
    <sheetView workbookViewId="0"/>
  </sheetViews>
  <sheetFormatPr defaultRowHeight="15" x14ac:dyDescent="0.25"/>
  <cols>
    <col min="19" max="19" width="11.140625" customWidth="1"/>
    <col min="21" max="65" width="9.140625" customWidth="1"/>
    <col min="66" max="66" width="18.5703125" bestFit="1" customWidth="1"/>
    <col min="67" max="71" width="9.140625" customWidth="1"/>
    <col min="72" max="72" width="12.85546875" bestFit="1" customWidth="1"/>
    <col min="73" max="73" width="3.5703125" style="3" customWidth="1"/>
    <col min="74" max="74" width="15.85546875" bestFit="1" customWidth="1"/>
    <col min="75" max="75" width="22.7109375" bestFit="1" customWidth="1"/>
    <col min="76" max="76" width="15.85546875" customWidth="1"/>
    <col min="77" max="77" width="18.5703125" style="23" bestFit="1" customWidth="1"/>
    <col min="78" max="78" width="12.42578125" bestFit="1" customWidth="1"/>
  </cols>
  <sheetData>
    <row r="1" spans="1:16384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V1" s="26"/>
      <c r="BW1" s="28" t="s">
        <v>29</v>
      </c>
      <c r="BX1" s="28"/>
      <c r="BY1" s="28"/>
      <c r="BZ1" s="28"/>
      <c r="CA1" s="28"/>
      <c r="CB1" s="28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  <c r="XFD1" s="26"/>
    </row>
    <row r="2" spans="1:16384" ht="23.2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V2" s="26"/>
      <c r="BW2" s="28"/>
      <c r="BX2" s="28"/>
      <c r="BY2" s="28"/>
      <c r="BZ2" s="28"/>
      <c r="CA2" s="28"/>
      <c r="CB2" s="28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  <c r="XFC2" s="26"/>
      <c r="XFD2" s="26"/>
    </row>
    <row r="3" spans="1:16384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V3" s="26"/>
      <c r="BW3" s="28"/>
      <c r="BX3" s="28"/>
      <c r="BY3" s="28"/>
      <c r="BZ3" s="28"/>
      <c r="CA3" s="28"/>
      <c r="CB3" s="28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  <c r="XFB3" s="26"/>
      <c r="XFC3" s="26"/>
      <c r="XFD3" s="26"/>
    </row>
    <row r="4" spans="1:16384" ht="3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V4" s="11" t="s">
        <v>30</v>
      </c>
      <c r="BW4" s="11" t="s">
        <v>28</v>
      </c>
      <c r="BX4" s="11" t="s">
        <v>25</v>
      </c>
    </row>
    <row r="5" spans="1:16384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</row>
    <row r="6" spans="1:16384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V6" s="25" t="str">
        <f>CONCATENATE(S6," ",T6)</f>
        <v xml:space="preserve"> </v>
      </c>
      <c r="BW6" s="13" t="str">
        <f>IF(BV6&gt;BN6,"Ok",IF(IF(U6="N/D",BN6-BV6,U6-BN6)&gt;Faturamento!$B$9,"Atraso no cancelamento","Ok"))</f>
        <v>Ok</v>
      </c>
      <c r="BX6" t="e">
        <f>IF(R6="NÃO",0,IF(BN6-BV6&gt;Faturamento!$B$10,Faturamento!$B$7,0))+IF(R6="Sim",0,IF(BN6-Q6&gt;Faturamento!$B$10,Faturamento!$B$7,0))</f>
        <v>#VALUE!</v>
      </c>
    </row>
    <row r="7" spans="1:16384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V7" s="25"/>
      <c r="BW7" s="13"/>
      <c r="BX7" s="23"/>
      <c r="BZ7" s="23"/>
      <c r="CA7" s="23"/>
    </row>
    <row r="8" spans="1:1638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V8" s="25"/>
      <c r="BW8" s="13"/>
      <c r="BX8" s="23"/>
      <c r="BZ8" s="23"/>
      <c r="CA8" s="23"/>
    </row>
    <row r="9" spans="1:16384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V9" s="25"/>
      <c r="BW9" s="13"/>
      <c r="BX9" s="23"/>
      <c r="BZ9" s="23"/>
      <c r="CA9" s="23"/>
    </row>
    <row r="10" spans="1:16384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V10" s="25"/>
      <c r="BW10" s="13"/>
      <c r="BX10" s="23"/>
      <c r="BZ10" s="23"/>
      <c r="CA10" s="23"/>
    </row>
    <row r="11" spans="1:16384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V11" s="25"/>
      <c r="BW11" s="13"/>
      <c r="BX11" s="23"/>
      <c r="BZ11" s="23"/>
      <c r="CA11" s="23"/>
    </row>
    <row r="12" spans="1:16384" s="23" customFormat="1" x14ac:dyDescent="0.25">
      <c r="BU12" s="3"/>
      <c r="BV12" s="25"/>
      <c r="BW12" s="13"/>
    </row>
    <row r="14" spans="1:16384" x14ac:dyDescent="0.25">
      <c r="BW14" s="25"/>
    </row>
  </sheetData>
  <mergeCells count="1">
    <mergeCell ref="BW1:C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H3"/>
    </sheetView>
  </sheetViews>
  <sheetFormatPr defaultRowHeight="15" x14ac:dyDescent="0.25"/>
  <cols>
    <col min="1" max="1" width="32.7109375" bestFit="1" customWidth="1"/>
    <col min="2" max="2" width="15.140625" bestFit="1" customWidth="1"/>
    <col min="3" max="3" width="16.5703125" bestFit="1" customWidth="1"/>
  </cols>
  <sheetData>
    <row r="1" spans="1:8" s="4" customFormat="1" ht="15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</row>
    <row r="2" spans="1:8" s="4" customFormat="1" ht="15" customHeight="1" x14ac:dyDescent="0.25">
      <c r="A2" s="28"/>
      <c r="B2" s="28"/>
      <c r="C2" s="28"/>
      <c r="D2" s="28"/>
      <c r="E2" s="28"/>
      <c r="F2" s="28"/>
      <c r="G2" s="28"/>
      <c r="H2" s="28"/>
    </row>
    <row r="3" spans="1:8" s="4" customFormat="1" ht="15" customHeight="1" x14ac:dyDescent="0.25">
      <c r="A3" s="28"/>
      <c r="B3" s="28"/>
      <c r="C3" s="28"/>
      <c r="D3" s="28"/>
      <c r="E3" s="28"/>
      <c r="F3" s="28"/>
      <c r="G3" s="28"/>
      <c r="H3" s="28"/>
    </row>
    <row r="4" spans="1:8" s="5" customFormat="1" x14ac:dyDescent="0.25"/>
    <row r="5" spans="1:8" s="5" customFormat="1" x14ac:dyDescent="0.25">
      <c r="A5" s="6" t="s">
        <v>0</v>
      </c>
      <c r="B5" s="7"/>
    </row>
    <row r="6" spans="1:8" s="5" customFormat="1" x14ac:dyDescent="0.25">
      <c r="A6" s="8" t="s">
        <v>1</v>
      </c>
      <c r="B6" s="10">
        <v>1.9</v>
      </c>
    </row>
    <row r="7" spans="1:8" s="5" customFormat="1" x14ac:dyDescent="0.25">
      <c r="A7" s="8" t="s">
        <v>3</v>
      </c>
      <c r="B7" s="10">
        <v>2.92</v>
      </c>
    </row>
    <row r="8" spans="1:8" s="5" customFormat="1" x14ac:dyDescent="0.25">
      <c r="A8" s="8" t="s">
        <v>4</v>
      </c>
      <c r="B8" s="10">
        <v>1.46</v>
      </c>
    </row>
    <row r="9" spans="1:8" s="5" customFormat="1" x14ac:dyDescent="0.25">
      <c r="A9" s="8" t="s">
        <v>26</v>
      </c>
      <c r="B9" s="9">
        <v>1.0416666666666666E-2</v>
      </c>
    </row>
    <row r="10" spans="1:8" s="5" customFormat="1" x14ac:dyDescent="0.25">
      <c r="A10" s="8" t="s">
        <v>27</v>
      </c>
      <c r="B10" s="9">
        <v>3.472222222222222E-3</v>
      </c>
    </row>
    <row r="11" spans="1:8" s="5" customFormat="1" x14ac:dyDescent="0.25"/>
    <row r="12" spans="1:8" s="5" customFormat="1" x14ac:dyDescent="0.25">
      <c r="A12" s="16" t="s">
        <v>14</v>
      </c>
      <c r="B12" s="17"/>
      <c r="C12" s="18"/>
    </row>
    <row r="13" spans="1:8" s="5" customFormat="1" x14ac:dyDescent="0.25">
      <c r="A13" s="8" t="s">
        <v>15</v>
      </c>
      <c r="B13" s="19" t="s">
        <v>16</v>
      </c>
      <c r="C13" s="8" t="s">
        <v>17</v>
      </c>
    </row>
    <row r="14" spans="1:8" s="5" customFormat="1" x14ac:dyDescent="0.25">
      <c r="A14" s="20" t="e">
        <f>COUNTIF('Corridas Realizadas'!BF6:BF19,"corrida com atraso")/COUNTIF('Corridas Realizadas'!BD6:BD19,"ok")</f>
        <v>#DIV/0!</v>
      </c>
      <c r="B14" s="20" t="e">
        <f>IF(A14&lt;=6%,0,IF(AND(6%&lt;A14,A14&lt;=7%),0.57%,IF(AND(7%&lt;A14,A14&lt;=8%),1.06%,IF(AND(8%&lt;A14,A14&lt;=9%),1.93%,3.29%))))</f>
        <v>#DIV/0!</v>
      </c>
      <c r="C14" s="10" t="e">
        <f>B14*SUMIFS('Corridas Realizadas'!BK6:BK19,'Corridas Realizadas'!BD6:BD19,"ok",'Corridas Realizadas'!BJ6:BJ19,"Corridas aptas para faturamento")</f>
        <v>#DIV/0!</v>
      </c>
    </row>
    <row r="15" spans="1:8" s="5" customFormat="1" x14ac:dyDescent="0.25"/>
    <row r="16" spans="1:8" s="5" customFormat="1" x14ac:dyDescent="0.25">
      <c r="A16" s="16" t="s">
        <v>18</v>
      </c>
      <c r="B16" s="17"/>
      <c r="C16" s="18"/>
    </row>
    <row r="17" spans="1:3" s="5" customFormat="1" x14ac:dyDescent="0.25">
      <c r="A17" s="8" t="s">
        <v>15</v>
      </c>
      <c r="B17" s="19" t="s">
        <v>16</v>
      </c>
      <c r="C17" s="8" t="s">
        <v>17</v>
      </c>
    </row>
    <row r="18" spans="1:3" s="5" customFormat="1" x14ac:dyDescent="0.25">
      <c r="A18" s="20" t="e">
        <f>COUNTIF('Corridas Canceladas'!BW6:BW12,"Atraso no cancelamento")/COUNTIF('Corridas Realizadas'!BD6:BD19,"ok")</f>
        <v>#DIV/0!</v>
      </c>
      <c r="B18" s="20" t="e">
        <f>IF(A18&lt;=1%,0,IF(AND(1%&lt;A18,A18&lt;=1.5%),0.57%,IF(AND(1.5%&lt;A18,A18&lt;=2%),0.79%,IF(AND(2%&lt;A18,A18&lt;=2.5%),1.06%,IF(AND(2.5%&lt;A18,A18&lt;=3%),1.38%,IF(AND(3%&lt;A18,A18&lt;=4%),1.93%,IF(AND(4%&lt;A18,A18&lt;=5%),2.66%,3.43%)))))))</f>
        <v>#DIV/0!</v>
      </c>
      <c r="C18" s="10" t="e">
        <f>B18*SUMIFS('Corridas Realizadas'!BK6:BK19,'Corridas Realizadas'!BD6:BD19,"ok",'Corridas Realizadas'!BJ6:BJ19,"Corridas aptas para faturamento")</f>
        <v>#DIV/0!</v>
      </c>
    </row>
    <row r="20" spans="1:3" s="5" customFormat="1" x14ac:dyDescent="0.25">
      <c r="A20" s="21" t="s">
        <v>19</v>
      </c>
      <c r="B20" s="21"/>
    </row>
    <row r="21" spans="1:3" s="5" customFormat="1" x14ac:dyDescent="0.25">
      <c r="A21" s="8" t="s">
        <v>20</v>
      </c>
      <c r="B21" s="8">
        <f>COUNTIFS('Corridas Realizadas'!BD6:BD19,"ok",'Corridas Realizadas'!BJ6:BJ19,"Corridas aptas para faturamento")</f>
        <v>0</v>
      </c>
    </row>
    <row r="22" spans="1:3" s="5" customFormat="1" x14ac:dyDescent="0.25">
      <c r="A22" s="8" t="s">
        <v>21</v>
      </c>
      <c r="B22" s="10">
        <f>SUMIFS('Corridas Realizadas'!BK6:BK19,'Corridas Realizadas'!BD6:BD19,"ok",'Corridas Realizadas'!BJ6:BJ19,"Corridas aptas para faturamento")</f>
        <v>0</v>
      </c>
    </row>
    <row r="23" spans="1:3" s="5" customFormat="1" x14ac:dyDescent="0.25">
      <c r="A23" s="8" t="s">
        <v>22</v>
      </c>
      <c r="B23" s="8">
        <f>COUNTIF('Corridas Canceladas'!BX6:BX12,Faturamento!B7)</f>
        <v>0</v>
      </c>
    </row>
    <row r="24" spans="1:3" s="5" customFormat="1" x14ac:dyDescent="0.25">
      <c r="A24" s="8" t="s">
        <v>23</v>
      </c>
      <c r="B24" s="10" t="e">
        <f>SUM('Corridas Canceladas'!BX6:BX12)</f>
        <v>#VALUE!</v>
      </c>
    </row>
    <row r="25" spans="1:3" s="5" customFormat="1" x14ac:dyDescent="0.25">
      <c r="A25" s="8" t="s">
        <v>24</v>
      </c>
      <c r="B25" s="22" t="e">
        <f>B22+B24-C14-C18</f>
        <v>#VALUE!</v>
      </c>
    </row>
    <row r="26" spans="1:3" s="5" customFormat="1" x14ac:dyDescent="0.25"/>
  </sheetData>
  <mergeCells count="5">
    <mergeCell ref="A5:B5"/>
    <mergeCell ref="A12:C12"/>
    <mergeCell ref="A16:C16"/>
    <mergeCell ref="A20:B20"/>
    <mergeCell ref="A1:H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Corridas Realizadas</vt:lpstr>
      <vt:lpstr>Corridas Canceladas</vt:lpstr>
      <vt:lpstr>Faturamento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</dc:creator>
  <cp:lastModifiedBy>REMOTO</cp:lastModifiedBy>
  <dcterms:created xsi:type="dcterms:W3CDTF">2017-09-07T12:23:00Z</dcterms:created>
  <dcterms:modified xsi:type="dcterms:W3CDTF">2021-06-04T20:16:39Z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1046-11.2.0.9144</vt:lpwstr>
  </property>
</Properties>
</file>