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L:\SECRETARIA SISUP\SISUP 2023\LICITAÇÕES\TP\TP 05 2023\EDITAL\"/>
    </mc:Choice>
  </mc:AlternateContent>
  <xr:revisionPtr revIDLastSave="0" documentId="8_{F2A20089-1B74-4B6A-8D3A-12A53387C66C}" xr6:coauthVersionLast="47" xr6:coauthVersionMax="47" xr10:uidLastSave="{00000000-0000-0000-0000-000000000000}"/>
  <bookViews>
    <workbookView xWindow="28680" yWindow="2685" windowWidth="21840" windowHeight="13140" xr2:uid="{00000000-000D-0000-FFFF-FFFF00000000}"/>
  </bookViews>
  <sheets>
    <sheet name="OBRAS CIVIS" sheetId="9" r:id="rId1"/>
    <sheet name="CRONOGRAMA" sheetId="10" r:id="rId2"/>
  </sheets>
  <definedNames>
    <definedName name="_xlnm.Print_Area" localSheetId="0">'OBRAS CIVIS'!$A$1:$I$127</definedName>
    <definedName name="OLE_LINK4" localSheetId="0">'OBRAS CIVIS'!#REF!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2" i="9" l="1"/>
  <c r="B114" i="9" s="1"/>
  <c r="G102" i="9"/>
  <c r="G114" i="9" l="1"/>
  <c r="H52" i="9" l="1"/>
  <c r="H54" i="9"/>
  <c r="H33" i="9"/>
  <c r="H30" i="9"/>
  <c r="H31" i="9"/>
  <c r="H32" i="9"/>
  <c r="H64" i="9"/>
  <c r="H21" i="9"/>
  <c r="J21" i="10"/>
  <c r="J14" i="10"/>
  <c r="B22" i="10"/>
  <c r="B21" i="10"/>
  <c r="B20" i="10"/>
  <c r="B19" i="10"/>
  <c r="B18" i="10"/>
  <c r="B17" i="10"/>
  <c r="B16" i="10"/>
  <c r="B15" i="10"/>
  <c r="B14" i="10"/>
  <c r="B13" i="10"/>
  <c r="B12" i="10"/>
  <c r="B11" i="10"/>
  <c r="B10" i="10"/>
  <c r="D87" i="9"/>
  <c r="H58" i="9"/>
  <c r="D44" i="9"/>
  <c r="D35" i="9"/>
  <c r="D36" i="9" s="1"/>
  <c r="D29" i="9"/>
  <c r="D10" i="9"/>
  <c r="D47" i="9"/>
  <c r="D48" i="9"/>
  <c r="D49" i="9"/>
  <c r="D50" i="9"/>
  <c r="D43" i="9"/>
  <c r="D38" i="9"/>
  <c r="D85" i="9"/>
  <c r="D45" i="9"/>
  <c r="D42" i="9"/>
  <c r="H20" i="9"/>
  <c r="D34" i="9"/>
  <c r="J11" i="10"/>
  <c r="J12" i="10"/>
  <c r="J13" i="10"/>
  <c r="J15" i="10"/>
  <c r="J16" i="10"/>
  <c r="J17" i="10"/>
  <c r="J18" i="10"/>
  <c r="J19" i="10"/>
  <c r="J20" i="10"/>
  <c r="J22" i="10"/>
  <c r="J10" i="10"/>
  <c r="D23" i="9"/>
  <c r="D13" i="9"/>
  <c r="H18" i="9"/>
  <c r="H19" i="9"/>
  <c r="H24" i="9"/>
  <c r="H55" i="9"/>
  <c r="H77" i="9"/>
  <c r="H57" i="9"/>
  <c r="H27" i="9"/>
  <c r="H84" i="9"/>
  <c r="H76" i="9"/>
  <c r="H67" i="9"/>
  <c r="H66" i="9"/>
  <c r="H56" i="9"/>
  <c r="H15" i="9"/>
  <c r="H5" i="9"/>
  <c r="I4" i="9" s="1"/>
  <c r="D11" i="9"/>
  <c r="H60" i="9" l="1"/>
  <c r="H63" i="9"/>
  <c r="H59" i="9"/>
  <c r="H53" i="9"/>
  <c r="H85" i="9"/>
  <c r="I10" i="10"/>
  <c r="E10" i="10" s="1"/>
  <c r="H49" i="9"/>
  <c r="H44" i="9"/>
  <c r="H34" i="9"/>
  <c r="H29" i="9"/>
  <c r="H42" i="9"/>
  <c r="H48" i="9"/>
  <c r="H43" i="9"/>
  <c r="H62" i="9"/>
  <c r="H25" i="9"/>
  <c r="H82" i="9"/>
  <c r="H69" i="9"/>
  <c r="H87" i="9"/>
  <c r="H86" i="9"/>
  <c r="H36" i="9"/>
  <c r="H73" i="9"/>
  <c r="H80" i="9"/>
  <c r="H40" i="9"/>
  <c r="H17" i="9"/>
  <c r="H41" i="9"/>
  <c r="H14" i="9"/>
  <c r="H7" i="9"/>
  <c r="H23" i="9"/>
  <c r="H79" i="9"/>
  <c r="H72" i="9"/>
  <c r="H8" i="9"/>
  <c r="H35" i="9"/>
  <c r="H47" i="9"/>
  <c r="H38" i="9"/>
  <c r="H16" i="9"/>
  <c r="G10" i="10" l="1"/>
  <c r="H61" i="9"/>
  <c r="I51" i="9" s="1"/>
  <c r="H45" i="9"/>
  <c r="I81" i="9"/>
  <c r="I28" i="9"/>
  <c r="I6" i="9"/>
  <c r="I83" i="9"/>
  <c r="H13" i="9"/>
  <c r="I12" i="9" s="1"/>
  <c r="I22" i="10" l="1"/>
  <c r="I18" i="10"/>
  <c r="I21" i="10"/>
  <c r="I13" i="10"/>
  <c r="I11" i="10"/>
  <c r="I15" i="10"/>
  <c r="H50" i="9"/>
  <c r="I46" i="9" s="1"/>
  <c r="H26" i="9"/>
  <c r="I22" i="9" s="1"/>
  <c r="H39" i="9"/>
  <c r="I37" i="9" l="1"/>
  <c r="I16" i="10" s="1"/>
  <c r="I17" i="10"/>
  <c r="G21" i="10"/>
  <c r="E21" i="10"/>
  <c r="E15" i="10"/>
  <c r="G15" i="10"/>
  <c r="E18" i="10"/>
  <c r="G18" i="10"/>
  <c r="I14" i="10"/>
  <c r="E11" i="10"/>
  <c r="G11" i="10"/>
  <c r="E22" i="10"/>
  <c r="G22" i="10"/>
  <c r="E13" i="10"/>
  <c r="G13" i="10"/>
  <c r="E17" i="10" l="1"/>
  <c r="G17" i="10"/>
  <c r="E16" i="10"/>
  <c r="G16" i="10"/>
  <c r="G14" i="10"/>
  <c r="E14" i="10"/>
  <c r="H70" i="9"/>
  <c r="I68" i="9" s="1"/>
  <c r="I19" i="10" l="1"/>
  <c r="H75" i="9"/>
  <c r="H11" i="9"/>
  <c r="H10" i="9"/>
  <c r="E19" i="10" l="1"/>
  <c r="G19" i="10"/>
  <c r="I74" i="9"/>
  <c r="I9" i="9"/>
  <c r="I20" i="10" l="1"/>
  <c r="I12" i="10"/>
  <c r="E12" i="10" l="1"/>
  <c r="G12" i="10"/>
  <c r="E20" i="10"/>
  <c r="G20" i="10"/>
  <c r="G23" i="10" l="1"/>
  <c r="G24" i="10" s="1"/>
  <c r="E23" i="10"/>
  <c r="E24" i="10" l="1"/>
  <c r="I23" i="10"/>
  <c r="F23" i="10" l="1"/>
  <c r="H23" i="10"/>
  <c r="F24" i="10" l="1"/>
  <c r="H24" i="10" s="1"/>
  <c r="J23" i="10"/>
</calcChain>
</file>

<file path=xl/sharedStrings.xml><?xml version="1.0" encoding="utf-8"?>
<sst xmlns="http://schemas.openxmlformats.org/spreadsheetml/2006/main" count="300" uniqueCount="218">
  <si>
    <t>DISCRIMINAÇÃO</t>
  </si>
  <si>
    <t>UN</t>
  </si>
  <si>
    <t>R$ UN</t>
  </si>
  <si>
    <t>R$ TOTAL</t>
  </si>
  <si>
    <t>m²</t>
  </si>
  <si>
    <t>un</t>
  </si>
  <si>
    <t>m</t>
  </si>
  <si>
    <t>TOTAL</t>
  </si>
  <si>
    <t>h</t>
  </si>
  <si>
    <t>1.1</t>
  </si>
  <si>
    <t>1.1.1</t>
  </si>
  <si>
    <t>1.2.1</t>
  </si>
  <si>
    <t>1.3.1</t>
  </si>
  <si>
    <t>1.2.2</t>
  </si>
  <si>
    <t>1.5.1</t>
  </si>
  <si>
    <t>1.2</t>
  </si>
  <si>
    <t>SERVIÇOS PRELIMINARES</t>
  </si>
  <si>
    <t>1.3</t>
  </si>
  <si>
    <t>1.4</t>
  </si>
  <si>
    <t>1.5</t>
  </si>
  <si>
    <t>1.6</t>
  </si>
  <si>
    <t>1.8</t>
  </si>
  <si>
    <t>1.9</t>
  </si>
  <si>
    <t>DEMOLIÇÕES E DESMONTAGENS</t>
  </si>
  <si>
    <t>1.3.2</t>
  </si>
  <si>
    <t>1.7</t>
  </si>
  <si>
    <t>1.10</t>
  </si>
  <si>
    <t>TELEFONIA</t>
  </si>
  <si>
    <t>PINTURAS</t>
  </si>
  <si>
    <t>REDE LÓGICA</t>
  </si>
  <si>
    <t>SERVIÇOS AUXILIARES</t>
  </si>
  <si>
    <t>m³</t>
  </si>
  <si>
    <t>cj</t>
  </si>
  <si>
    <t>hr</t>
  </si>
  <si>
    <t>Eletricista com encargos complementares (sinapi 88264).</t>
  </si>
  <si>
    <t>Auxiliar de eletricista com encargos complementares (sinapi 88247).</t>
  </si>
  <si>
    <t>SERVIÇOS GERAIS</t>
  </si>
  <si>
    <t>Fornecer e instalar cabo par trançado não blindado Cat 6, Furukawa ou estritamente similar. (sinapi 98297)</t>
  </si>
  <si>
    <t xml:space="preserve">Nos valores constantes na Planilha está incluso BDI.                                               </t>
  </si>
  <si>
    <t>As licitantes quando da apresentação da Planilha Orçamentária deverão discriminar todos os serviços a serem executados, contendo as unidades de medida, quantitativos, preços unitários de todos dos subitens, BDI, preço total (preço incluso BDI), que atenda aos seguintes requisitos:</t>
  </si>
  <si>
    <t>a) expressar em Reais (R$) os valores monetários;</t>
  </si>
  <si>
    <t>b) Quantitativos e resultados das operações com duas casas decimais;</t>
  </si>
  <si>
    <t>c) O BDI deverá estar explicitado em percentual e em Reais (R$)</t>
  </si>
  <si>
    <t>1.4.1</t>
  </si>
  <si>
    <t>1.4.3</t>
  </si>
  <si>
    <t>1.6.1</t>
  </si>
  <si>
    <t>1.7.1</t>
  </si>
  <si>
    <t>1.7.2</t>
  </si>
  <si>
    <t>PISO</t>
  </si>
  <si>
    <t>VEDAÇÕES</t>
  </si>
  <si>
    <t>1.9.1</t>
  </si>
  <si>
    <t>1.9.2</t>
  </si>
  <si>
    <t>1.10.2</t>
  </si>
  <si>
    <t>1.10.1</t>
  </si>
  <si>
    <t>1.10.3</t>
  </si>
  <si>
    <t>SERVIÇOS TÉCNICOS-PROFISSIONAIS</t>
  </si>
  <si>
    <t>Equipamentos de proteção individual e coletiva. (sinapi 12895 + 36143 + 36152 + 12893)</t>
  </si>
  <si>
    <t>Auxiliar Técnico de Engenharia/Mestre (sinapi 88255)</t>
  </si>
  <si>
    <t>UN*BDI</t>
  </si>
  <si>
    <t>Engenheiro civil pleno, com encargos complementares. (sinapi 90778).</t>
  </si>
  <si>
    <t>1.9.3</t>
  </si>
  <si>
    <t>Fornecer e instalar tomadas RJ-45 fêmea, cat.6, referência 99129.20 ou similar. (sinapi 98307)</t>
  </si>
  <si>
    <t>1.4.2</t>
  </si>
  <si>
    <t>1.4.4</t>
  </si>
  <si>
    <t>1.4.5</t>
  </si>
  <si>
    <t>1.6.4</t>
  </si>
  <si>
    <t>1.5.2</t>
  </si>
  <si>
    <t>1.5.3</t>
  </si>
  <si>
    <t>Mobilização e desmobilização da obra (SETOP - MOB-DES-020)</t>
  </si>
  <si>
    <t>1.8.1</t>
  </si>
  <si>
    <t>1.4.6</t>
  </si>
  <si>
    <t>1.8.3</t>
  </si>
  <si>
    <t>1.13</t>
  </si>
  <si>
    <t>1.13.3</t>
  </si>
  <si>
    <t>ELÉTRICA/ ILUMINAÇÃO</t>
  </si>
  <si>
    <t>Deverá ser efetuada limpeza geral, em toda área da obra ao seu final, entendendo-se como limpeza final, as provenientes da obra em questão e as demais em consequência dela, tais como limpeza de pisos, paredes, soleiras, etc. (ref. Sinapi 99803)</t>
  </si>
  <si>
    <t>QUANT.</t>
  </si>
  <si>
    <t>1.4.8</t>
  </si>
  <si>
    <t>FORRO</t>
  </si>
  <si>
    <t>1.5.4</t>
  </si>
  <si>
    <t>Carpinteiro (sinapi 88261)</t>
  </si>
  <si>
    <t>Fornecer e instalar cabo singelo flexível 750 v 2,50 mm² (cores diversas conforme Norma). (sinapi 91926)</t>
  </si>
  <si>
    <t>Fornecer mão de obra para instalação/remanejamento do sistema de iluminação e tomadas, contemplando iluminação, interruptores, luminárias, tomadas de energia comum, canaletas, etc.</t>
  </si>
  <si>
    <t>Fornecer e instalar caixa 4x2 de embutir em drywall (ref. Sinapi 91941)</t>
  </si>
  <si>
    <t>1.7.3</t>
  </si>
  <si>
    <t>1.7.4</t>
  </si>
  <si>
    <t>1.9.4</t>
  </si>
  <si>
    <t>1.9.5</t>
  </si>
  <si>
    <t>1.9.6</t>
  </si>
  <si>
    <t>1.9.7</t>
  </si>
  <si>
    <t>1.11</t>
  </si>
  <si>
    <t>1.11.1</t>
  </si>
  <si>
    <t>1.11.2</t>
  </si>
  <si>
    <t>1.11.3</t>
  </si>
  <si>
    <t>1.11.4</t>
  </si>
  <si>
    <t>1.12</t>
  </si>
  <si>
    <t>AR-CONDICIONADO</t>
  </si>
  <si>
    <t>1.12.1</t>
  </si>
  <si>
    <t>1.13.1</t>
  </si>
  <si>
    <t>1.13.2</t>
  </si>
  <si>
    <t>1.4.7</t>
  </si>
  <si>
    <t>Recolhimento de ART. de execução (CREA/PR)</t>
  </si>
  <si>
    <t>Realizar a regularização do contrapiso existente com nata de cimento, cola e água, traço 1:0,25:5, para nivelamento e posterior instalação de piso vinílico (ref. sinapi 87304)</t>
  </si>
  <si>
    <t>OBRA:  EXECUÇÃO DE OBRAS CIVIS, COM FORNECIMENTO DE MATERIAIS, COMO PISO, DIVISÓRIAS, INSTALAÇÕES ELÉTRICAS/ LÓGICAS/ TELEFÔNICAS</t>
  </si>
  <si>
    <t>CONTRATANTE: SRA-PR - MGI</t>
  </si>
  <si>
    <t>Periodicidade das Etapas: 30 DIAS</t>
  </si>
  <si>
    <t>PERÍODO</t>
  </si>
  <si>
    <t>R$</t>
  </si>
  <si>
    <t>%</t>
  </si>
  <si>
    <t>TOTAL NO MÊS (SIMPLES)</t>
  </si>
  <si>
    <t>TOTAL NO MÊS (ACUMULADO)</t>
  </si>
  <si>
    <t>DATA:   </t>
  </si>
  <si>
    <t xml:space="preserve">NOME E Nº CREA/ CAU DO RESPONSÁVEL TÉCNICO: </t>
  </si>
  <si>
    <t>ENDEREÇO: Superintendência Regional do Trabalho no Paraná, situada na Rua José Loureiro, 574, Curitiba/PR.</t>
  </si>
  <si>
    <t>Etapa 01 - 30 dias</t>
  </si>
  <si>
    <t>Fornecer e instalar junta plástica de dilatação para piso, 27x3mm (sinapi 3673)</t>
  </si>
  <si>
    <t>rl</t>
  </si>
  <si>
    <t>Fornecer e instalar, no interior das paredes de drywall, isolamento acústico em mantas de lã de pet (orçamento rolo 15m²)</t>
  </si>
  <si>
    <t>Executar a demolição e retirada de revestimento de piso vinilico (paviflex) existente. (ref. Sinapi 97633).</t>
  </si>
  <si>
    <t>Executar a demolição e retirada do forro de gesso existente. (Sinapi 97641).</t>
  </si>
  <si>
    <t>Executar a retirada de rodapés de madeira existentes no local dos serviços, incluindo pilares. (sinapi 88261)</t>
  </si>
  <si>
    <t>Executar a desmontagem e retirada cuidadosa de balcões dos nichos abaixo das janelas, de forma manual, considerando o serviço de um carpinteiro de esquadrias. Os materiais removidos deverão ser entregues à fiscalização. (sinapi 88261)</t>
  </si>
  <si>
    <t>Deverá ser efetuada limpeza de janelas de vidro. (Sinapi 99821)</t>
  </si>
  <si>
    <t>Realizar o fornecimento e instalação de 2 aparelhos de ar condicionado tipo split cassete (teto), 24000 BTU/H cada, quente e frio (sinapi 103270)</t>
  </si>
  <si>
    <t>SALA MULTIUSO SRTB</t>
  </si>
  <si>
    <t>Etapa 02 - 30 dias</t>
  </si>
  <si>
    <t>br</t>
  </si>
  <si>
    <t>1.7.5</t>
  </si>
  <si>
    <t>1.7.6</t>
  </si>
  <si>
    <t>1.13.4</t>
  </si>
  <si>
    <t>1.7.7</t>
  </si>
  <si>
    <t>Fornecer e instalar luminária tipo painel de led com fechamento leitoso, de embutir, 1,2m de comprimento x 30cm de largura, branco neutro, 48W. (orçamento)</t>
  </si>
  <si>
    <t>Fornecer e instalar spot quadrado de embutir com 1 lâmpada 12w de led, branco neutro (orçamento)</t>
  </si>
  <si>
    <t>1.6.2</t>
  </si>
  <si>
    <t>Fornecer e aplicar 2 demãos de massa látex no forro de gesso acartonado e nas vigas existentes, para a total regularização e cobrimento da superfície do forro e para o nivelamento das quinas das vigas, com lixamento. (SINAPI 88496).</t>
  </si>
  <si>
    <t>1.6.3</t>
  </si>
  <si>
    <t>1.8.2</t>
  </si>
  <si>
    <t>Executar a desmontagem e retirada cuidadosa das eletrocalhas existentes, para posterior reaproveitamento, considerando o serviço de 1 eletricista (sinapi 88264).</t>
  </si>
  <si>
    <t>Fornecer materiais e executar pintura nas 2 maiores paredes internas da Sala de Reuniões, parede externa da Sala de Reuniões e em ambos os lados da parede menor do hall de entrada, à base de tinta acrílica, na cor referência "Névoa da Manhã", da Suvinil ou estritamente similar, em tantas demãos necessárias, para o total recobrimento da superfície. (sinapi 88489).</t>
  </si>
  <si>
    <t>Fornecer materiais e executar pintura nos pilares, à base de tinta acrílica, na cor branco neve, da Suvinil ou estritamente similar, em tantas demãos necessárias, para o total recobrimento da superfície. (sinapi 88489).</t>
  </si>
  <si>
    <t>1.8.4</t>
  </si>
  <si>
    <t>Fornecer materiais e executar pintura em ambas as paredes internas de 3,85m de largura, à base de tinta acrílica, na cor referência "Nanquim", da Suvinil ou estritamente similar, em tantas demãos necessárias, para o total recobrimento da superfície. (sinapi 88489).</t>
  </si>
  <si>
    <t>Remoção de entulho com caçamba metálica, incluindo carga manual, e descarga em bota-fora. (PMSP 01-01-07).</t>
  </si>
  <si>
    <t>Fornecer e instalar forro de gesso acartonado conforme indicado em projeto, da altura da parte inferior das vigas (sinapi 96114)</t>
  </si>
  <si>
    <t>Fornecer e instalar módulo de tomada 2P+T 10A, baixa, 1 módulo, com suporte e placa (sinapi 92000)</t>
  </si>
  <si>
    <t>1.7.8</t>
  </si>
  <si>
    <t>Fornecer e instalar módulos de tomadas 2P+T em substituição às existentes nas alvenarias em padrão antigo (sinapi 92000)</t>
  </si>
  <si>
    <t>Fornecer e instalar módulo interruptor simples, 2 módulos de embutir, cor branca, com suporte e placa. (sinapi 91959)</t>
  </si>
  <si>
    <t>Executar a desmontagem e retirada cuidadosa de parede divisória naval, inclusive vidros e portas em material celular, de forma manual. Os materiais removidos deverão ser entregues à fiscalização. (referência sinapi 97638)</t>
  </si>
  <si>
    <t>Executar a desinstalação de persianas existentes, considerando o serviço de um carpinteiro de esquadrias. Os materiais removidos deverão ser entregues à fiscalização. (sinapi 88261)</t>
  </si>
  <si>
    <t>Executar a retirada de luminárias existentes e canaletas de pvc instaladas no forro e nas paredes. As mesmas deverão ser entregues à fiscalização. Considerado o serviço de um eletricista (sinapi 88264)</t>
  </si>
  <si>
    <t>Fornecer e instalar piso vinílico, em réguas de 208x1230mm, espessura 3mm, referência marca Tarkett, linha Ambienta Design, cores Braúna, Sálvia ou Tâmara, ou estritamente similar. (orçamento)</t>
  </si>
  <si>
    <t>1.4.9</t>
  </si>
  <si>
    <t>Realizar cortes no piso para passagem de tubulações elétricas (sinapi 90444)</t>
  </si>
  <si>
    <t>Reinstalar eletrocalhas e cabeamentos  existentes para que fiquem acima do novo forro, considerando o serviço de um eletricista (sinapi 88264)</t>
  </si>
  <si>
    <t>1.9.8</t>
  </si>
  <si>
    <t>1.9.9</t>
  </si>
  <si>
    <t>1.9.10</t>
  </si>
  <si>
    <t>Fornecer e instalar rodapé de poliestireno branco, h=10 cm, frisado, nas novas paredes em drywall, parede de alvenaria existente e colunas, referência Santa Luzia ou estritamente similar (orçamento)</t>
  </si>
  <si>
    <t>Fornecer e assentar forro em placas removíveis retangulares, constituída de fibra mineral, com superfície acabada perfurada e acabada em pintura antimofo, na cor branca, texturizado, borda rebaixada, sistema tegular, modulação eixo a eixo de 625mm x 1250 mm, espessura de 15 mm, estruturas, acabamentos e acessórios necessários, sistema de suspenção perfil tipo “T” invertido, referência forro Armstrong SAHARA, ou estritamente similar. O forro deverá ser instalado entre as vigas, o mais alto possível (pé-direito +-2,55m), devendo ser feitos os devidos recortes para  acomodar os cassetes do sistema de ar condicionado, luminárias, etc. (sinapi 39512).</t>
  </si>
  <si>
    <t>Montador de estrutura com encargos complementares. (sinapi 88278).</t>
  </si>
  <si>
    <t>Ajudante de montador de estrutura metálica com encargos complementares.
(sinapi 88240).</t>
  </si>
  <si>
    <t>Fornecer materiais e executar estrutura metálica espacial auxiliar, que deverá ser fixada ortogonalmente no banzo inferior das tesouras metálicas da cobertura, a cada 0,60 m no sentido de fixar os pendurais do conjunto de forro de gesso acartonado. Os perfis metálicos serão de 2,00 cm x 3,00 cm, chapa 18, fixados sob as vigas de concreto através de aparafusamento e bucha.  (consulta mercado/intenet).</t>
  </si>
  <si>
    <t>1.6.5</t>
  </si>
  <si>
    <t>1.6.6</t>
  </si>
  <si>
    <t>Fornecer e instalar cabo singelo flexível 750 v 1,50 mm² (cor preto). (sinapi 91924)</t>
  </si>
  <si>
    <t>Fornecer e instalar placa para piso com tomada 2P+T, 4x2, em inox, com tampa (orçamento)</t>
  </si>
  <si>
    <t>Fornecer e instalar tampas para as eletrocalhas existentes que serão remanejadas (orçamento)</t>
  </si>
  <si>
    <t>Fornecer e instalar cabo CCI-50, 1 par, para a rede telefônica. (sinapi 98261)</t>
  </si>
  <si>
    <t>Fornecer mão de obra para instalação de ponto de telefonia, contemplando quadro de distribuição, lançamento da fiação, tomada RJ11, etc, conforme projeto anexo.</t>
  </si>
  <si>
    <t>Fornecer e instalar tomada tipo RJ-11 + RJ 45 cat 6, para a rede telefônica e lógica da estação de apoio (orçamento).</t>
  </si>
  <si>
    <t>1.9.11</t>
  </si>
  <si>
    <t>1.9.12</t>
  </si>
  <si>
    <t>1.9.13</t>
  </si>
  <si>
    <t>1.9.14</t>
  </si>
  <si>
    <t>Fornecer reserva técnica (20,00 m²) de placas de forro, removíveis, retangulares, constituída de fibra mineral, com superfície acabada perfurada e acabada em pintura na cor branca, texturizado, sistema tegular, modulação 625mm x 1250 mm, espessura de 15 mm, referência forro Armstrong SAHARA, ou estritamente similar.</t>
  </si>
  <si>
    <t>Fornecer e executar pintura com tinta acrílica, cor branca, acetinada, em tantas demãos quanto necessária para a total regularização e cobrimento da superfície do forro de gesso acartonado e das vigas existentes. (SINAPI 88488)</t>
  </si>
  <si>
    <t>Fornecer e instalar paredes em gesso acartonado, com chapas duplas em cada um dos lados das paredes, estruturadas em perfis de aço galvanizado tipo drywall 90mm, emassadas nas juntas de dilatação com massa própria e fita arremate. As paredes deverão ser preenchidas com manta de pet para melhor isolamento acústico. As paredes serão instaladas conforme layout. (sinapi 96369).</t>
  </si>
  <si>
    <t>Fornecer e assentar uma porta completa (P1) em perfeitas condições de funcionamento e fechamento, em madeira laminada, pintada na cor cinza claro, requadradas, com 0,80m x 2,10m, fechaduras, um par de chaves e (três) dobradiças a ser assentada, conforme planta anexa. (sinapi 90843 + 102228).</t>
  </si>
  <si>
    <t>Fornecer e assentar uma porta dupla de abrir, completa (P2) em perfeitas condições de funcionamento e fechamento, em madeira laminada, pintada na cor cinza, com duas folhas de 0,80m x 2,10m, com fechaduras, um par de chaves e (três) dobradiças a ser assentada conforme planta anexa. (sinapi 90843 + 102228).</t>
  </si>
  <si>
    <t xml:space="preserve">Fornecer e instalar painel em mdf 15mm, 2 faces, Cinza, referência Cinza Cobalto vel Berneck, ou estritamente similar com aprovação prévia da fiscalização, em toda a extensão da parede das janelas, abaixo das mesmas, com a execução de portas de abrir na direção dos vãos existentes, e frisos rebaixados entre os conjuntos de portas, conforme projeto anexo (ref. PMSP 07-09-19) </t>
  </si>
  <si>
    <t xml:space="preserve">Fornecer e instalar painel retangular em mdf 15mm, referência Carvalho Mel Arauco, ou estritamente similar com aprovação prévia da fiscalização, para fundo da tela do projetor/tv. (ref. PMSP 07-09-19) </t>
  </si>
  <si>
    <t xml:space="preserve">Fornecer e instalar "portas" em mdf 15mm,  referência Carvalho Mel Arauco, ou estritamente similar com aprovação prévia da fiscalização, tamanho 80x80cm, em todos os vãos das janelas, para ocultar venezianas de respiro das prumadas de ar-condicionado. (ref. PMSP 07-09-19) </t>
  </si>
  <si>
    <t>Fornecer materiais e executar aplicação de massa corrida acrílica, em duas demãos, com lixamento, nas paredes em drywall a serem executadas e onde mais necessário na área de realização dos serviços, incluindo requadro e alinhamento das colunas existentes efetuando acabamento final com chanfro a 45º de 0,5cm, para obtenção de acabamento fino e ou correção de pequenos defeitos em superfícies a serem pintadas. (sinapi 88497).</t>
  </si>
  <si>
    <t>Fornecer e instalar eletroduto PVC, flexível, corrugado, cor amarelo 25 mm, para proteção de todos os cabos elétricos, a serem instalados sobre a estrutura metálica, à partir da eletrocalha metálica. sinapi 2688)</t>
  </si>
  <si>
    <t>Fornecer e instalar tomadas de embutir em móveis, na cor cinza, 2P+T, 1 módulo, para serem instaladas abaixo do banco de madeira.</t>
  </si>
  <si>
    <t>Fornecer e instalar cordão de conexão (Patch Cord) 1,50m cat 6. (sinapi 39606)</t>
  </si>
  <si>
    <t>Fornecer mão de obra necessária, para instalação de toda a rede lógica, incluindo ponto de espera para modem wi-fi no teto, conforme projeto em anexo.</t>
  </si>
  <si>
    <t>Fornecer e instalar 5 persianas em alumínio, horizontais, com comando lateral, espessura da lâmina 25mm, cor cinza médio, modelo blackout. (orçamento).</t>
  </si>
  <si>
    <t xml:space="preserve">Fornecer e instalar banco em mdf 25mm, referência Cinza Cobalto vel Berneck, ou estritamente similar com aprovação prévia da fiscalização, no vão entre os pilares, com floreiras nas pontas dos bancos, conforme projeto anexo. (ref. PMSP 07-09-19) </t>
  </si>
  <si>
    <t>ANEXO IV - PLANILHA QUANTITATIVA ORÇAMENTÁRIA</t>
  </si>
  <si>
    <t>ANEXO VI - CRONOGRAMA FÍSICO-FINANCEIRO</t>
  </si>
  <si>
    <t>OBSERVAÇÕES:
ADEQUAÇÃO AO SISTEMA NACIONAL DE PESQUISA DE CUSTOS E INDÍCES DA CONSTRUÇÃO CIVIL - SINAPI
Os itens constantes da planilha orçamentária do projeto básico, que existem na planilha de referência  SINAPI-Agosto/2023 tem sua base na mesma. Também foi utilizada a planilha de referência da Prefeitura de São Paulo - PMSP, de Julho/2023. Dos itens constantes da planilha orçamentária do projeto básico, que não existem na planilha de referência – SINAPI, tampouco na PMSP, conforme preceitua o art 127, § 2º da LDO, foi realizada pesquisa de preços a outras fontes de mercado.</t>
  </si>
  <si>
    <t>BDI NORMAL NÃO DESON.</t>
  </si>
  <si>
    <t>ADMINISTRAÇÃO CENTRAL (AC)</t>
  </si>
  <si>
    <t>RISCOS ( R )</t>
  </si>
  <si>
    <t>SEGURO (S)</t>
  </si>
  <si>
    <t>GARANTIAS (G)</t>
  </si>
  <si>
    <t xml:space="preserve">TOTAL </t>
  </si>
  <si>
    <t>DESPESAS FINANCEIRAS (DF)</t>
  </si>
  <si>
    <t>LUCRO (L)</t>
  </si>
  <si>
    <t>TAXA DA INCIDÊNCIA DE TRIBUTOS (T)</t>
  </si>
  <si>
    <t>ISS</t>
  </si>
  <si>
    <t>PIS</t>
  </si>
  <si>
    <t>COFINS</t>
  </si>
  <si>
    <t>CPRB</t>
  </si>
  <si>
    <t>TOTAL BDI %</t>
  </si>
  <si>
    <t>BDI=</t>
  </si>
  <si>
    <t xml:space="preserve">Em que: </t>
  </si>
  <si>
    <t>AC = taxa representativa das despesas de rateio da administração central;</t>
  </si>
  <si>
    <t>R = taxa representativa de riscos;</t>
  </si>
  <si>
    <t>S = taxa representativa de seguros;</t>
  </si>
  <si>
    <t>G = taxa representativa de garantias;</t>
  </si>
  <si>
    <t>DF = taxa representativa das despesas financeiras;</t>
  </si>
  <si>
    <t>L = taxa representativa do lucro/remuneração; e</t>
  </si>
  <si>
    <t>COMPOSIÇÃO ANÁLITICA DAS BONIFICAÇÕES E DESPESAS INDIRETAS BDI</t>
  </si>
  <si>
    <t xml:space="preserve"> </t>
  </si>
  <si>
    <t>T = taxa representativa da incidência de tributos. OBS: Impostos incidentes sobre o faturamento: ISS, PIS e COFINS.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</si>
</sst>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R$&quot;\ * #,##0.00_-;\-&quot;R$&quot;\ * #,##0.00_-;_-&quot;R$&quot;\ * &quot;-&quot;??_-;_-@_-"/>
    <numFmt numFmtId="43" formatCode="_-* #,##0.00_-;\-* #,##0.00_-;_-* &quot;-&quot;??_-;_-@_-"/>
    <numFmt numFmtId="164" formatCode="_(* #,##0.00_);_(* \(#,##0.00\);_(* &quot;-&quot;??_);_(@_)"/>
    <numFmt numFmtId="165" formatCode="0.000000000000"/>
    <numFmt numFmtId="166" formatCode="_-* #,##0.00\ _z_ł_-;\-* #,##0.00\ _z_ł_-;_-* &quot;-&quot;??\ _z_ł_-;_-@_-"/>
    <numFmt numFmtId="167" formatCode="_(&quot;R$ &quot;* #,##0.00_);_(&quot;R$ &quot;* \(#,##0.00\);_(&quot;R$ &quot;* &quot;-&quot;??_);_(@_)"/>
    <numFmt numFmtId="168" formatCode="[$R$ -416]#,##0.00_);\([$R$ -416]#,##0.00\)"/>
    <numFmt numFmtId="169" formatCode="&quot;R$ &quot;#,##0.00_);[Red]\(&quot;R$ &quot;#,##0.00\)"/>
    <numFmt numFmtId="170" formatCode="&quot; &quot;#,##0.00&quot; &quot;;&quot;-&quot;#,##0.00&quot; &quot;;&quot; -&quot;#&quot; &quot;;&quot; &quot;@&quot; &quot;"/>
  </numFmts>
  <fonts count="3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10"/>
      <color rgb="FF00B050"/>
      <name val="Arial"/>
      <family val="2"/>
    </font>
    <font>
      <sz val="10"/>
      <name val="Arial"/>
      <family val="2"/>
    </font>
    <font>
      <u/>
      <sz val="8"/>
      <color indexed="12"/>
      <name val="Arial"/>
      <family val="2"/>
    </font>
    <font>
      <b/>
      <sz val="9"/>
      <name val="Calibri"/>
      <family val="2"/>
      <scheme val="minor"/>
    </font>
    <font>
      <sz val="7.5"/>
      <name val="Calibri"/>
      <family val="2"/>
      <scheme val="minor"/>
    </font>
    <font>
      <sz val="11"/>
      <color rgb="FF000000"/>
      <name val="Calibri"/>
      <family val="2"/>
      <scheme val="minor"/>
    </font>
    <font>
      <b/>
      <sz val="11"/>
      <color theme="1"/>
      <name val="Cambria"/>
      <family val="2"/>
      <scheme val="major"/>
    </font>
    <font>
      <sz val="8"/>
      <name val="Calibri"/>
      <family val="2"/>
      <scheme val="minor"/>
    </font>
    <font>
      <b/>
      <sz val="12"/>
      <color theme="1"/>
      <name val="Tahoma"/>
      <family val="2"/>
    </font>
    <font>
      <sz val="11"/>
      <color indexed="8"/>
      <name val="Calibri"/>
      <family val="2"/>
    </font>
    <font>
      <sz val="10"/>
      <color indexed="8"/>
      <name val="MS Sans Serif"/>
      <family val="2"/>
    </font>
    <font>
      <sz val="10"/>
      <color indexed="8"/>
      <name val="Arial1"/>
    </font>
    <font>
      <sz val="11"/>
      <color rgb="FF000000"/>
      <name val="Arial"/>
      <family val="2"/>
    </font>
    <font>
      <sz val="11"/>
      <color rgb="FFFFFFFF"/>
      <name val="Calibri"/>
      <family val="2"/>
    </font>
    <font>
      <sz val="10"/>
      <name val="Arial"/>
    </font>
    <font>
      <sz val="8"/>
      <name val="Arial"/>
      <family val="2"/>
    </font>
    <font>
      <b/>
      <sz val="10"/>
      <color indexed="8"/>
      <name val="Arial"/>
      <family val="2"/>
    </font>
    <font>
      <b/>
      <sz val="12"/>
      <color indexed="8"/>
      <name val="Arial"/>
      <family val="2"/>
    </font>
    <font>
      <b/>
      <sz val="8"/>
      <color indexed="8"/>
      <name val="Arial"/>
      <family val="2"/>
    </font>
    <font>
      <sz val="10"/>
      <name val="Times New Roman"/>
      <family val="1"/>
    </font>
    <font>
      <sz val="7"/>
      <color indexed="8"/>
      <name val="Arial"/>
      <family val="2"/>
    </font>
    <font>
      <sz val="11"/>
      <color indexed="8"/>
      <name val="Arial"/>
      <family val="2"/>
    </font>
    <font>
      <sz val="10"/>
      <color theme="1"/>
      <name val="Arial"/>
      <family val="2"/>
    </font>
    <font>
      <sz val="8"/>
      <name val="Arial"/>
    </font>
    <font>
      <sz val="12"/>
      <name val="Calibri"/>
      <family val="2"/>
      <scheme val="minor"/>
    </font>
    <font>
      <sz val="10"/>
      <name val="Calibri"/>
      <family val="2"/>
      <scheme val="minor"/>
    </font>
    <font>
      <sz val="12"/>
      <name val="Arial"/>
      <family val="2"/>
    </font>
  </fonts>
  <fills count="15">
    <fill>
      <patternFill patternType="none"/>
    </fill>
    <fill>
      <patternFill patternType="gray125"/>
    </fill>
    <fill>
      <patternFill patternType="solid">
        <fgColor theme="0"/>
        <bgColor indexed="64"/>
      </patternFill>
    </fill>
    <fill>
      <patternFill patternType="solid">
        <fgColor theme="6" tint="0.39994506668294322"/>
        <bgColor indexed="65"/>
      </patternFill>
    </fill>
    <fill>
      <patternFill patternType="solid">
        <fgColor rgb="FF8064A2"/>
        <bgColor rgb="FF8064A2"/>
      </patternFill>
    </fill>
    <fill>
      <patternFill patternType="solid">
        <fgColor indexed="22"/>
        <bgColor indexed="64"/>
      </patternFill>
    </fill>
    <fill>
      <patternFill patternType="solid">
        <fgColor theme="2"/>
        <bgColor indexed="64"/>
      </patternFill>
    </fill>
    <fill>
      <patternFill patternType="solid">
        <fgColor rgb="FFC0C0C0"/>
        <bgColor indexed="64"/>
      </patternFill>
    </fill>
    <fill>
      <patternFill patternType="solid">
        <fgColor rgb="FFFFFF00"/>
        <bgColor indexed="64"/>
      </patternFill>
    </fill>
    <fill>
      <patternFill patternType="solid">
        <fgColor indexed="40"/>
        <bgColor indexed="49"/>
      </patternFill>
    </fill>
    <fill>
      <patternFill patternType="solid">
        <fgColor rgb="FFFFFF00"/>
        <bgColor indexed="34"/>
      </patternFill>
    </fill>
    <fill>
      <patternFill patternType="solid">
        <fgColor rgb="FFFFC000"/>
        <bgColor indexed="64"/>
      </patternFill>
    </fill>
    <fill>
      <patternFill patternType="solid">
        <fgColor rgb="FFFFC000"/>
        <bgColor indexed="52"/>
      </patternFill>
    </fill>
    <fill>
      <patternFill patternType="solid">
        <fgColor indexed="9"/>
        <bgColor indexed="64"/>
      </patternFill>
    </fill>
    <fill>
      <patternFill patternType="solid">
        <fgColor indexed="13"/>
        <bgColor indexed="34"/>
      </patternFill>
    </fill>
  </fills>
  <borders count="84">
    <border>
      <left/>
      <right/>
      <top/>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medium">
        <color indexed="64"/>
      </top>
      <bottom style="medium">
        <color indexed="64"/>
      </bottom>
      <diagonal/>
    </border>
    <border>
      <left/>
      <right style="double">
        <color indexed="64"/>
      </right>
      <top style="double">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thin">
        <color indexed="64"/>
      </left>
      <right/>
      <top style="thin">
        <color indexed="64"/>
      </top>
      <bottom style="thin">
        <color indexed="64"/>
      </bottom>
      <diagonal/>
    </border>
    <border>
      <left/>
      <right/>
      <top style="double">
        <color indexed="64"/>
      </top>
      <bottom/>
      <diagonal/>
    </border>
    <border>
      <left style="double">
        <color indexed="64"/>
      </left>
      <right style="double">
        <color indexed="64"/>
      </right>
      <top style="double">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double">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theme="0"/>
      </bottom>
      <diagonal/>
    </border>
    <border>
      <left style="thin">
        <color indexed="64"/>
      </left>
      <right style="double">
        <color indexed="64"/>
      </right>
      <top style="thin">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diagonal/>
    </border>
    <border>
      <left/>
      <right/>
      <top style="medium">
        <color indexed="8"/>
      </top>
      <bottom style="medium">
        <color indexed="8"/>
      </bottom>
      <diagonal/>
    </border>
    <border>
      <left style="medium">
        <color indexed="8"/>
      </left>
      <right style="double">
        <color indexed="64"/>
      </right>
      <top style="medium">
        <color indexed="8"/>
      </top>
      <bottom style="medium">
        <color indexed="8"/>
      </bottom>
      <diagonal/>
    </border>
    <border>
      <left style="double">
        <color indexed="64"/>
      </left>
      <right/>
      <top/>
      <bottom/>
      <diagonal/>
    </border>
    <border>
      <left/>
      <right style="medium">
        <color indexed="8"/>
      </right>
      <top style="medium">
        <color indexed="8"/>
      </top>
      <bottom/>
      <diagonal/>
    </border>
    <border>
      <left style="medium">
        <color indexed="8"/>
      </left>
      <right/>
      <top style="medium">
        <color indexed="8"/>
      </top>
      <bottom style="medium">
        <color indexed="8"/>
      </bottom>
      <diagonal/>
    </border>
    <border>
      <left/>
      <right style="medium">
        <color indexed="8"/>
      </right>
      <top/>
      <bottom/>
      <diagonal/>
    </border>
    <border>
      <left/>
      <right style="medium">
        <color indexed="8"/>
      </right>
      <top/>
      <bottom style="medium">
        <color indexed="8"/>
      </bottom>
      <diagonal/>
    </border>
    <border>
      <left style="medium">
        <color indexed="8"/>
      </left>
      <right style="double">
        <color indexed="64"/>
      </right>
      <top style="medium">
        <color indexed="8"/>
      </top>
      <bottom/>
      <diagonal/>
    </border>
    <border>
      <left style="double">
        <color indexed="64"/>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64"/>
      </left>
      <right/>
      <top style="medium">
        <color indexed="8"/>
      </top>
      <bottom style="medium">
        <color indexed="8"/>
      </bottom>
      <diagonal/>
    </border>
    <border>
      <left/>
      <right style="medium">
        <color indexed="8"/>
      </right>
      <top style="medium">
        <color indexed="8"/>
      </top>
      <bottom style="medium">
        <color indexed="8"/>
      </bottom>
      <diagonal/>
    </border>
    <border>
      <left style="double">
        <color indexed="64"/>
      </left>
      <right/>
      <top style="medium">
        <color indexed="8"/>
      </top>
      <bottom/>
      <diagonal/>
    </border>
    <border>
      <left style="double">
        <color indexed="64"/>
      </left>
      <right/>
      <top/>
      <bottom style="medium">
        <color indexed="8"/>
      </bottom>
      <diagonal/>
    </border>
  </borders>
  <cellStyleXfs count="144">
    <xf numFmtId="0" fontId="0" fillId="0" borderId="0"/>
    <xf numFmtId="0" fontId="8" fillId="0" borderId="0"/>
    <xf numFmtId="164" fontId="8"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44" fontId="6"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168" fontId="7" fillId="0" borderId="0"/>
    <xf numFmtId="168" fontId="9" fillId="0" borderId="38">
      <alignment horizontal="center"/>
    </xf>
    <xf numFmtId="168" fontId="7" fillId="0" borderId="0"/>
    <xf numFmtId="0" fontId="7" fillId="0" borderId="0" applyProtection="0"/>
    <xf numFmtId="0" fontId="7" fillId="0" borderId="0" applyProtection="0"/>
    <xf numFmtId="0" fontId="7" fillId="0" borderId="0"/>
    <xf numFmtId="0" fontId="12" fillId="0" borderId="0" applyNumberFormat="0" applyFill="0" applyBorder="0" applyAlignment="0" applyProtection="0">
      <alignment vertical="top"/>
      <protection locked="0"/>
    </xf>
    <xf numFmtId="44" fontId="4" fillId="0" borderId="0" applyFont="0" applyFill="0" applyBorder="0" applyAlignment="0" applyProtection="0"/>
    <xf numFmtId="167" fontId="4" fillId="0" borderId="0" applyFont="0" applyFill="0" applyBorder="0" applyAlignment="0" applyProtection="0"/>
    <xf numFmtId="2" fontId="13" fillId="3" borderId="0">
      <alignment horizontal="left" vertical="center"/>
    </xf>
    <xf numFmtId="2" fontId="14" fillId="0" borderId="0">
      <alignment horizontal="left" vertical="center"/>
    </xf>
    <xf numFmtId="0" fontId="4" fillId="0" borderId="0"/>
    <xf numFmtId="0" fontId="15" fillId="0" borderId="0"/>
    <xf numFmtId="0" fontId="7" fillId="0" borderId="0"/>
    <xf numFmtId="0" fontId="16" fillId="3" borderId="39">
      <alignment horizontal="left" vertical="center"/>
    </xf>
    <xf numFmtId="166" fontId="14" fillId="0" borderId="0" applyFont="0" applyFill="0" applyBorder="0" applyAlignment="0" applyProtection="0"/>
    <xf numFmtId="43" fontId="4" fillId="0" borderId="0" applyFont="0" applyFill="0" applyBorder="0" applyAlignment="0" applyProtection="0"/>
    <xf numFmtId="0" fontId="17" fillId="0" borderId="0">
      <alignment horizontal="left"/>
    </xf>
    <xf numFmtId="0" fontId="18" fillId="0" borderId="0"/>
    <xf numFmtId="43" fontId="7" fillId="0" borderId="0" applyFont="0" applyFill="0" applyBorder="0" applyAlignment="0" applyProtection="0"/>
    <xf numFmtId="44" fontId="7" fillId="0" borderId="0" applyFont="0" applyFill="0" applyBorder="0" applyAlignment="0" applyProtection="0"/>
    <xf numFmtId="0" fontId="19" fillId="0" borderId="0"/>
    <xf numFmtId="167" fontId="7" fillId="0" borderId="0" applyFont="0" applyFill="0" applyBorder="0" applyAlignment="0" applyProtection="0"/>
    <xf numFmtId="167" fontId="7" fillId="0" borderId="0" applyFont="0" applyFill="0" applyBorder="0" applyAlignment="0" applyProtection="0"/>
    <xf numFmtId="44" fontId="4" fillId="0" borderId="0" applyFont="0" applyFill="0" applyBorder="0" applyAlignment="0" applyProtection="0"/>
    <xf numFmtId="167" fontId="7" fillId="0" borderId="0" applyFont="0" applyFill="0" applyBorder="0" applyAlignment="0" applyProtection="0"/>
    <xf numFmtId="0" fontId="7" fillId="0" borderId="0"/>
    <xf numFmtId="0" fontId="20" fillId="0" borderId="0"/>
    <xf numFmtId="0" fontId="20" fillId="0" borderId="0"/>
    <xf numFmtId="9" fontId="7" fillId="0" borderId="0" applyFont="0" applyFill="0" applyBorder="0" applyAlignment="0" applyProtection="0"/>
    <xf numFmtId="169" fontId="7" fillId="0" borderId="0" applyFont="0" applyFill="0" applyBorder="0" applyAlignment="0" applyProtection="0"/>
    <xf numFmtId="43" fontId="7" fillId="0" borderId="0" applyFont="0" applyFill="0" applyBorder="0" applyAlignment="0" applyProtection="0"/>
    <xf numFmtId="0" fontId="21" fillId="0" borderId="0" applyNumberFormat="0" applyFill="0" applyBorder="0" applyAlignment="0" applyProtection="0"/>
    <xf numFmtId="170" fontId="22" fillId="0" borderId="0" applyFont="0" applyBorder="0" applyProtection="0"/>
    <xf numFmtId="0" fontId="23" fillId="4"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cellStyleXfs>
  <cellXfs count="228">
    <xf numFmtId="0" fontId="0" fillId="0" borderId="0" xfId="0"/>
    <xf numFmtId="164" fontId="9" fillId="0" borderId="2" xfId="0" applyNumberFormat="1" applyFont="1" applyBorder="1" applyAlignment="1">
      <alignment horizontal="right"/>
    </xf>
    <xf numFmtId="0" fontId="8" fillId="0" borderId="0" xfId="0" applyFont="1"/>
    <xf numFmtId="0" fontId="9" fillId="0" borderId="4" xfId="0" applyFont="1" applyBorder="1" applyAlignment="1">
      <alignment vertical="top" wrapText="1"/>
    </xf>
    <xf numFmtId="0" fontId="9" fillId="0" borderId="6" xfId="0" applyFont="1" applyBorder="1" applyAlignment="1">
      <alignment vertical="top" wrapText="1"/>
    </xf>
    <xf numFmtId="164" fontId="8" fillId="0" borderId="8" xfId="0" applyNumberFormat="1" applyFont="1" applyBorder="1" applyAlignment="1">
      <alignment horizontal="right"/>
    </xf>
    <xf numFmtId="164" fontId="8" fillId="0" borderId="9" xfId="0" applyNumberFormat="1" applyFont="1" applyBorder="1" applyAlignment="1">
      <alignment horizontal="right" vertical="top" wrapText="1"/>
    </xf>
    <xf numFmtId="164" fontId="8" fillId="0" borderId="11" xfId="0" applyNumberFormat="1" applyFont="1" applyBorder="1" applyAlignment="1">
      <alignment horizontal="right"/>
    </xf>
    <xf numFmtId="164" fontId="8" fillId="0" borderId="14" xfId="0" applyNumberFormat="1" applyFont="1" applyBorder="1" applyAlignment="1">
      <alignment horizontal="right" vertical="top" wrapText="1"/>
    </xf>
    <xf numFmtId="164" fontId="8" fillId="0" borderId="15" xfId="0" applyNumberFormat="1" applyFont="1" applyBorder="1" applyAlignment="1">
      <alignment horizontal="right"/>
    </xf>
    <xf numFmtId="0" fontId="8" fillId="0" borderId="17" xfId="0" applyFont="1" applyBorder="1"/>
    <xf numFmtId="164" fontId="8" fillId="0" borderId="18" xfId="0" applyNumberFormat="1" applyFont="1" applyBorder="1" applyAlignment="1">
      <alignment horizontal="right" vertical="top" wrapText="1"/>
    </xf>
    <xf numFmtId="0" fontId="9" fillId="0" borderId="20" xfId="0" applyFont="1" applyBorder="1" applyAlignment="1">
      <alignment vertical="top" wrapText="1"/>
    </xf>
    <xf numFmtId="0" fontId="0" fillId="0" borderId="6" xfId="0" applyBorder="1"/>
    <xf numFmtId="0" fontId="8" fillId="0" borderId="0" xfId="0" applyFont="1" applyAlignment="1">
      <alignment vertical="center"/>
    </xf>
    <xf numFmtId="0" fontId="8" fillId="0" borderId="25" xfId="0" applyFont="1" applyBorder="1"/>
    <xf numFmtId="0" fontId="9" fillId="0" borderId="30" xfId="0" applyFont="1" applyBorder="1" applyAlignment="1">
      <alignment vertical="top" wrapText="1"/>
    </xf>
    <xf numFmtId="2" fontId="9" fillId="0" borderId="31" xfId="0" applyNumberFormat="1" applyFont="1" applyBorder="1" applyAlignment="1">
      <alignment horizontal="right" vertical="top" wrapText="1"/>
    </xf>
    <xf numFmtId="2" fontId="8" fillId="0" borderId="7" xfId="0" applyNumberFormat="1" applyFont="1" applyBorder="1" applyAlignment="1">
      <alignment horizontal="right" vertical="top" wrapText="1"/>
    </xf>
    <xf numFmtId="0" fontId="9" fillId="0" borderId="5" xfId="0" applyFont="1" applyBorder="1" applyAlignment="1">
      <alignment vertical="top" wrapText="1"/>
    </xf>
    <xf numFmtId="2" fontId="8" fillId="0" borderId="5" xfId="0" applyNumberFormat="1" applyFont="1" applyBorder="1" applyAlignment="1">
      <alignment horizontal="right" vertical="top" wrapText="1"/>
    </xf>
    <xf numFmtId="2" fontId="8" fillId="0" borderId="5" xfId="0" applyNumberFormat="1" applyFont="1" applyBorder="1" applyAlignment="1">
      <alignment vertical="top" wrapText="1"/>
    </xf>
    <xf numFmtId="2" fontId="8" fillId="0" borderId="26" xfId="0" applyNumberFormat="1" applyFont="1" applyBorder="1" applyAlignment="1">
      <alignment horizontal="right" vertical="top" wrapText="1"/>
    </xf>
    <xf numFmtId="0" fontId="8" fillId="0" borderId="22" xfId="1" applyBorder="1" applyAlignment="1">
      <alignment horizontal="justify"/>
    </xf>
    <xf numFmtId="2" fontId="8" fillId="0" borderId="22" xfId="0" applyNumberFormat="1" applyFont="1" applyBorder="1" applyAlignment="1">
      <alignment horizontal="right" vertical="top" wrapText="1"/>
    </xf>
    <xf numFmtId="165" fontId="8" fillId="0" borderId="0" xfId="0" applyNumberFormat="1" applyFont="1" applyAlignment="1">
      <alignment vertical="center"/>
    </xf>
    <xf numFmtId="0" fontId="9" fillId="0" borderId="7" xfId="0" applyFont="1" applyBorder="1" applyAlignment="1">
      <alignment vertical="top" wrapText="1"/>
    </xf>
    <xf numFmtId="0" fontId="9" fillId="0" borderId="9" xfId="0" applyFont="1" applyBorder="1" applyAlignment="1">
      <alignment vertical="top" wrapText="1"/>
    </xf>
    <xf numFmtId="0" fontId="9" fillId="0" borderId="10" xfId="0" applyFont="1" applyBorder="1" applyAlignment="1">
      <alignment vertical="top" wrapText="1"/>
    </xf>
    <xf numFmtId="2" fontId="8" fillId="0" borderId="20" xfId="0" applyNumberFormat="1" applyFont="1" applyBorder="1" applyAlignment="1">
      <alignment horizontal="right" vertical="top" wrapText="1"/>
    </xf>
    <xf numFmtId="0" fontId="8" fillId="0" borderId="5" xfId="0" applyFont="1" applyBorder="1"/>
    <xf numFmtId="2" fontId="7" fillId="0" borderId="26" xfId="0" applyNumberFormat="1" applyFont="1" applyBorder="1" applyAlignment="1">
      <alignment horizontal="right" vertical="top" wrapText="1"/>
    </xf>
    <xf numFmtId="2" fontId="7" fillId="0" borderId="14" xfId="0" applyNumberFormat="1" applyFont="1" applyBorder="1" applyAlignment="1">
      <alignment vertical="top" wrapText="1"/>
    </xf>
    <xf numFmtId="2" fontId="7" fillId="0" borderId="9" xfId="0" applyNumberFormat="1" applyFont="1" applyBorder="1" applyAlignment="1">
      <alignment horizontal="right" vertical="top" wrapText="1"/>
    </xf>
    <xf numFmtId="2" fontId="7" fillId="0" borderId="7" xfId="0" applyNumberFormat="1" applyFont="1" applyBorder="1" applyAlignment="1">
      <alignment horizontal="right" vertical="top" wrapText="1"/>
    </xf>
    <xf numFmtId="0" fontId="7" fillId="2" borderId="16" xfId="0" applyFont="1" applyFill="1" applyBorder="1" applyAlignment="1">
      <alignment horizontal="justify"/>
    </xf>
    <xf numFmtId="0" fontId="7" fillId="2" borderId="19" xfId="0" applyFont="1" applyFill="1" applyBorder="1" applyAlignment="1">
      <alignment horizontal="justify"/>
    </xf>
    <xf numFmtId="0" fontId="9" fillId="0" borderId="31" xfId="0" applyFont="1" applyBorder="1" applyAlignment="1">
      <alignment vertical="center"/>
    </xf>
    <xf numFmtId="0" fontId="8" fillId="0" borderId="28" xfId="0" applyFont="1" applyBorder="1"/>
    <xf numFmtId="2" fontId="7" fillId="0" borderId="10" xfId="0" applyNumberFormat="1" applyFont="1" applyBorder="1" applyAlignment="1">
      <alignment horizontal="right" vertical="top" wrapText="1"/>
    </xf>
    <xf numFmtId="0" fontId="7" fillId="0" borderId="12" xfId="0" applyFont="1" applyBorder="1" applyAlignment="1">
      <alignment horizontal="justify" wrapText="1"/>
    </xf>
    <xf numFmtId="0" fontId="7" fillId="2" borderId="9" xfId="0" applyFont="1" applyFill="1" applyBorder="1" applyAlignment="1">
      <alignment horizontal="justify"/>
    </xf>
    <xf numFmtId="0" fontId="7" fillId="0" borderId="25" xfId="0" applyFont="1" applyBorder="1"/>
    <xf numFmtId="0" fontId="7" fillId="0" borderId="0" xfId="0" applyFont="1"/>
    <xf numFmtId="0" fontId="9" fillId="0" borderId="21" xfId="0" applyFont="1" applyBorder="1" applyAlignment="1">
      <alignment vertical="top" wrapText="1"/>
    </xf>
    <xf numFmtId="0" fontId="7" fillId="0" borderId="33" xfId="0" applyFont="1" applyBorder="1"/>
    <xf numFmtId="0" fontId="9" fillId="0" borderId="0" xfId="0" applyFont="1" applyAlignment="1">
      <alignment horizontal="left"/>
    </xf>
    <xf numFmtId="0" fontId="9" fillId="0" borderId="0" xfId="0" applyFont="1" applyAlignment="1">
      <alignment horizontal="justify" vertical="center"/>
    </xf>
    <xf numFmtId="0" fontId="0" fillId="0" borderId="25" xfId="0" applyBorder="1"/>
    <xf numFmtId="0" fontId="8" fillId="0" borderId="22" xfId="0" applyFont="1" applyBorder="1"/>
    <xf numFmtId="0" fontId="7" fillId="0" borderId="9" xfId="0" applyFont="1" applyBorder="1" applyAlignment="1">
      <alignment horizontal="justify"/>
    </xf>
    <xf numFmtId="0" fontId="7" fillId="0" borderId="7" xfId="0" applyFont="1" applyBorder="1" applyAlignment="1">
      <alignment vertical="top" wrapText="1"/>
    </xf>
    <xf numFmtId="0" fontId="9" fillId="0" borderId="31" xfId="0"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horizontal="justify" wrapText="1"/>
    </xf>
    <xf numFmtId="164" fontId="8" fillId="0" borderId="13" xfId="0" applyNumberFormat="1" applyFont="1" applyBorder="1" applyAlignment="1">
      <alignment horizontal="right" vertical="top" wrapText="1"/>
    </xf>
    <xf numFmtId="0" fontId="9" fillId="0" borderId="34" xfId="0" applyFont="1" applyBorder="1" applyAlignment="1">
      <alignment vertical="top" wrapText="1"/>
    </xf>
    <xf numFmtId="0" fontId="7" fillId="0" borderId="18" xfId="0" applyFont="1" applyBorder="1" applyAlignment="1">
      <alignment vertical="top" wrapText="1"/>
    </xf>
    <xf numFmtId="0" fontId="7" fillId="0" borderId="19" xfId="0" applyFont="1" applyBorder="1" applyAlignment="1">
      <alignment horizontal="justify"/>
    </xf>
    <xf numFmtId="0" fontId="7" fillId="0" borderId="18" xfId="0" applyFont="1" applyBorder="1" applyAlignment="1">
      <alignment horizontal="justify" vertical="center"/>
    </xf>
    <xf numFmtId="0" fontId="7" fillId="0" borderId="9" xfId="0" applyFont="1" applyBorder="1" applyAlignment="1">
      <alignment horizontal="justify" vertical="center"/>
    </xf>
    <xf numFmtId="0" fontId="9" fillId="0" borderId="5" xfId="0" applyFont="1" applyBorder="1" applyAlignment="1">
      <alignment vertical="center"/>
    </xf>
    <xf numFmtId="0" fontId="7" fillId="0" borderId="10" xfId="0" applyFont="1" applyBorder="1" applyAlignment="1">
      <alignment horizontal="justify"/>
    </xf>
    <xf numFmtId="0" fontId="7" fillId="0" borderId="16" xfId="0" applyFont="1" applyBorder="1" applyAlignment="1">
      <alignment horizontal="justify"/>
    </xf>
    <xf numFmtId="0" fontId="9" fillId="0" borderId="32" xfId="0" applyFont="1" applyBorder="1" applyAlignment="1">
      <alignment vertical="top" wrapText="1"/>
    </xf>
    <xf numFmtId="2" fontId="8" fillId="0" borderId="32" xfId="0" applyNumberFormat="1" applyFont="1" applyBorder="1" applyAlignment="1">
      <alignment vertical="top" wrapText="1"/>
    </xf>
    <xf numFmtId="164" fontId="9" fillId="0" borderId="24" xfId="0" applyNumberFormat="1" applyFont="1" applyBorder="1" applyAlignment="1">
      <alignment horizontal="right"/>
    </xf>
    <xf numFmtId="0" fontId="7" fillId="0" borderId="9" xfId="0" applyFont="1" applyBorder="1" applyAlignment="1">
      <alignment horizontal="justify" wrapText="1"/>
    </xf>
    <xf numFmtId="0" fontId="9" fillId="0" borderId="18" xfId="0" applyFont="1" applyBorder="1" applyAlignment="1">
      <alignment vertical="top" wrapText="1"/>
    </xf>
    <xf numFmtId="0" fontId="9" fillId="0" borderId="36" xfId="0" applyFont="1" applyBorder="1" applyAlignment="1">
      <alignment vertical="top" wrapText="1"/>
    </xf>
    <xf numFmtId="2" fontId="7" fillId="0" borderId="20" xfId="0" applyNumberFormat="1" applyFont="1" applyBorder="1" applyAlignment="1">
      <alignment horizontal="right" vertical="top" wrapText="1"/>
    </xf>
    <xf numFmtId="164" fontId="8" fillId="0" borderId="40" xfId="0" applyNumberFormat="1" applyFont="1" applyBorder="1" applyAlignment="1">
      <alignment horizontal="right"/>
    </xf>
    <xf numFmtId="0" fontId="9" fillId="0" borderId="5" xfId="0" applyFont="1" applyBorder="1" applyAlignment="1">
      <alignment horizontal="left" vertical="top" wrapText="1"/>
    </xf>
    <xf numFmtId="164" fontId="8" fillId="0" borderId="20" xfId="0" applyNumberFormat="1" applyFont="1" applyBorder="1" applyAlignment="1">
      <alignment horizontal="right" vertical="top" wrapText="1"/>
    </xf>
    <xf numFmtId="0" fontId="9" fillId="0" borderId="27" xfId="0" applyFont="1" applyBorder="1" applyAlignment="1">
      <alignment vertical="top" wrapText="1"/>
    </xf>
    <xf numFmtId="164" fontId="8" fillId="0" borderId="31" xfId="0" applyNumberFormat="1" applyFont="1" applyBorder="1" applyAlignment="1">
      <alignment horizontal="right"/>
    </xf>
    <xf numFmtId="0" fontId="9" fillId="0" borderId="42" xfId="0" applyFont="1" applyBorder="1" applyAlignment="1">
      <alignment horizontal="left" vertical="top" wrapText="1"/>
    </xf>
    <xf numFmtId="164" fontId="8" fillId="0" borderId="44" xfId="0" applyNumberFormat="1" applyFont="1" applyBorder="1" applyAlignment="1">
      <alignment horizontal="right"/>
    </xf>
    <xf numFmtId="164" fontId="9" fillId="0" borderId="25" xfId="0" applyNumberFormat="1" applyFont="1" applyBorder="1" applyAlignment="1">
      <alignment horizontal="right"/>
    </xf>
    <xf numFmtId="2" fontId="7" fillId="0" borderId="6" xfId="0" applyNumberFormat="1" applyFont="1" applyBorder="1" applyAlignment="1">
      <alignment horizontal="right" vertical="top" wrapText="1"/>
    </xf>
    <xf numFmtId="0" fontId="7" fillId="0" borderId="0" xfId="0" applyFont="1" applyAlignment="1">
      <alignment horizontal="justify"/>
    </xf>
    <xf numFmtId="2" fontId="8" fillId="0" borderId="14" xfId="0" applyNumberFormat="1" applyFont="1" applyBorder="1" applyAlignment="1">
      <alignment vertical="top" wrapText="1"/>
    </xf>
    <xf numFmtId="164" fontId="8" fillId="0" borderId="7" xfId="0" applyNumberFormat="1" applyFont="1" applyBorder="1" applyAlignment="1">
      <alignment horizontal="right" vertical="top" wrapText="1"/>
    </xf>
    <xf numFmtId="0" fontId="28" fillId="5" borderId="9" xfId="0" applyFont="1" applyFill="1" applyBorder="1" applyAlignment="1">
      <alignment horizontal="center" vertical="top" wrapText="1"/>
    </xf>
    <xf numFmtId="0" fontId="28" fillId="5" borderId="61" xfId="0" applyFont="1" applyFill="1" applyBorder="1" applyAlignment="1">
      <alignment horizontal="center" vertical="top" wrapText="1"/>
    </xf>
    <xf numFmtId="0" fontId="29" fillId="0" borderId="60" xfId="0" applyFont="1" applyBorder="1" applyAlignment="1">
      <alignment horizontal="center" vertical="top"/>
    </xf>
    <xf numFmtId="39" fontId="30" fillId="0" borderId="9" xfId="91" applyNumberFormat="1" applyFont="1" applyBorder="1" applyAlignment="1">
      <alignment horizontal="right" wrapText="1"/>
    </xf>
    <xf numFmtId="39" fontId="30" fillId="6" borderId="9" xfId="0" applyNumberFormat="1" applyFont="1" applyFill="1" applyBorder="1" applyAlignment="1">
      <alignment horizontal="center" vertical="center" wrapText="1"/>
    </xf>
    <xf numFmtId="39" fontId="30" fillId="5" borderId="9" xfId="91" applyNumberFormat="1" applyFont="1" applyFill="1" applyBorder="1" applyAlignment="1">
      <alignment horizontal="right" wrapText="1"/>
    </xf>
    <xf numFmtId="39" fontId="30" fillId="5" borderId="61" xfId="91" applyNumberFormat="1" applyFont="1" applyFill="1" applyBorder="1" applyAlignment="1">
      <alignment horizontal="right" wrapText="1"/>
    </xf>
    <xf numFmtId="39" fontId="30" fillId="5" borderId="9" xfId="0" applyNumberFormat="1" applyFont="1" applyFill="1" applyBorder="1" applyAlignment="1">
      <alignment horizontal="right" vertical="center" wrapText="1"/>
    </xf>
    <xf numFmtId="39" fontId="30" fillId="5" borderId="9" xfId="0" applyNumberFormat="1" applyFont="1" applyFill="1" applyBorder="1" applyAlignment="1">
      <alignment horizontal="center" vertical="center" wrapText="1"/>
    </xf>
    <xf numFmtId="39" fontId="30" fillId="5" borderId="13" xfId="0" applyNumberFormat="1" applyFont="1" applyFill="1" applyBorder="1" applyAlignment="1">
      <alignment horizontal="right" vertical="center" wrapText="1"/>
    </xf>
    <xf numFmtId="39" fontId="30" fillId="5" borderId="13" xfId="0" applyNumberFormat="1" applyFont="1" applyFill="1" applyBorder="1" applyAlignment="1">
      <alignment horizontal="center" vertical="center" wrapText="1"/>
    </xf>
    <xf numFmtId="39" fontId="30" fillId="5" borderId="13" xfId="91" applyNumberFormat="1" applyFont="1" applyFill="1" applyBorder="1" applyAlignment="1">
      <alignment horizontal="right" wrapText="1"/>
    </xf>
    <xf numFmtId="39" fontId="30" fillId="5" borderId="63" xfId="91" applyNumberFormat="1" applyFont="1" applyFill="1" applyBorder="1" applyAlignment="1">
      <alignment horizontal="right" wrapText="1"/>
    </xf>
    <xf numFmtId="0" fontId="31" fillId="0" borderId="56" xfId="0" applyFont="1" applyBorder="1" applyAlignment="1">
      <alignment horizontal="left" vertical="top" wrapText="1"/>
    </xf>
    <xf numFmtId="164" fontId="8" fillId="0" borderId="10" xfId="0" applyNumberFormat="1" applyFont="1" applyBorder="1" applyAlignment="1">
      <alignment horizontal="right" vertical="top" wrapText="1"/>
    </xf>
    <xf numFmtId="164" fontId="8" fillId="0" borderId="66" xfId="0" applyNumberFormat="1" applyFont="1" applyBorder="1" applyAlignment="1">
      <alignment horizontal="right"/>
    </xf>
    <xf numFmtId="0" fontId="8" fillId="0" borderId="3" xfId="0" applyFont="1" applyBorder="1"/>
    <xf numFmtId="164" fontId="8" fillId="0" borderId="9" xfId="0" applyNumberFormat="1" applyFont="1" applyBorder="1" applyAlignment="1">
      <alignment horizontal="right"/>
    </xf>
    <xf numFmtId="164" fontId="8" fillId="0" borderId="10" xfId="0" applyNumberFormat="1" applyFont="1" applyBorder="1" applyAlignment="1">
      <alignment horizontal="right"/>
    </xf>
    <xf numFmtId="0" fontId="7" fillId="0" borderId="9" xfId="3" applyBorder="1" applyAlignment="1">
      <alignment horizontal="justify"/>
    </xf>
    <xf numFmtId="0" fontId="7" fillId="0" borderId="18" xfId="0" applyFont="1" applyBorder="1" applyAlignment="1">
      <alignment horizontal="justify"/>
    </xf>
    <xf numFmtId="0" fontId="9" fillId="0" borderId="13" xfId="0" applyFont="1" applyBorder="1" applyAlignment="1">
      <alignment vertical="top" wrapText="1"/>
    </xf>
    <xf numFmtId="0" fontId="7" fillId="0" borderId="13" xfId="0" applyFont="1" applyBorder="1" applyAlignment="1">
      <alignment horizontal="justify" wrapText="1"/>
    </xf>
    <xf numFmtId="0" fontId="32" fillId="0" borderId="9" xfId="0" applyFont="1" applyBorder="1" applyAlignment="1">
      <alignment horizontal="justify" vertical="center"/>
    </xf>
    <xf numFmtId="0" fontId="7" fillId="0" borderId="0" xfId="0" applyFont="1" applyAlignment="1">
      <alignment horizontal="justify" wrapText="1"/>
    </xf>
    <xf numFmtId="2" fontId="8" fillId="0" borderId="51" xfId="0" applyNumberFormat="1" applyFont="1" applyBorder="1" applyAlignment="1">
      <alignment horizontal="right" vertical="top" wrapText="1"/>
    </xf>
    <xf numFmtId="0" fontId="8" fillId="7" borderId="23" xfId="0" applyFont="1" applyFill="1" applyBorder="1" applyAlignment="1">
      <alignment vertical="center"/>
    </xf>
    <xf numFmtId="0" fontId="9" fillId="7" borderId="22" xfId="0" applyFont="1" applyFill="1" applyBorder="1" applyAlignment="1">
      <alignment vertical="center"/>
    </xf>
    <xf numFmtId="0" fontId="8" fillId="7" borderId="22" xfId="0" applyFont="1" applyFill="1" applyBorder="1" applyAlignment="1">
      <alignment vertical="center"/>
    </xf>
    <xf numFmtId="0" fontId="8" fillId="7" borderId="1" xfId="0" applyFont="1" applyFill="1" applyBorder="1" applyAlignment="1">
      <alignment vertical="center"/>
    </xf>
    <xf numFmtId="2" fontId="8" fillId="0" borderId="37" xfId="0" applyNumberFormat="1" applyFont="1" applyBorder="1" applyAlignment="1">
      <alignment vertical="top" wrapText="1"/>
    </xf>
    <xf numFmtId="2" fontId="8" fillId="0" borderId="29" xfId="0" applyNumberFormat="1" applyFont="1" applyBorder="1" applyAlignment="1">
      <alignment vertical="top" wrapText="1"/>
    </xf>
    <xf numFmtId="2" fontId="8" fillId="0" borderId="9" xfId="0" applyNumberFormat="1" applyFont="1" applyBorder="1" applyAlignment="1">
      <alignment vertical="top" wrapText="1"/>
    </xf>
    <xf numFmtId="2" fontId="9" fillId="0" borderId="5" xfId="0" applyNumberFormat="1" applyFont="1" applyBorder="1" applyAlignment="1">
      <alignment vertical="top" wrapText="1"/>
    </xf>
    <xf numFmtId="2" fontId="7" fillId="0" borderId="9" xfId="0" applyNumberFormat="1" applyFont="1" applyBorder="1" applyAlignment="1">
      <alignment vertical="top" wrapText="1"/>
    </xf>
    <xf numFmtId="2" fontId="8" fillId="0" borderId="26" xfId="0" applyNumberFormat="1" applyFont="1" applyBorder="1" applyAlignment="1">
      <alignment vertical="top" wrapText="1"/>
    </xf>
    <xf numFmtId="2" fontId="8" fillId="0" borderId="51" xfId="0" applyNumberFormat="1" applyFont="1" applyBorder="1" applyAlignment="1">
      <alignment vertical="top" wrapText="1"/>
    </xf>
    <xf numFmtId="2" fontId="8" fillId="0" borderId="7" xfId="0" applyNumberFormat="1" applyFont="1" applyBorder="1" applyAlignment="1">
      <alignment vertical="top" wrapText="1"/>
    </xf>
    <xf numFmtId="2" fontId="7" fillId="0" borderId="7" xfId="0" applyNumberFormat="1" applyFont="1" applyBorder="1" applyAlignment="1">
      <alignment vertical="top" wrapText="1"/>
    </xf>
    <xf numFmtId="2" fontId="7" fillId="0" borderId="10" xfId="0" applyNumberFormat="1" applyFont="1" applyBorder="1" applyAlignment="1">
      <alignment vertical="top" wrapText="1"/>
    </xf>
    <xf numFmtId="2" fontId="8" fillId="0" borderId="6" xfId="0" applyNumberFormat="1" applyFont="1" applyBorder="1" applyAlignment="1">
      <alignment horizontal="right" vertical="top" wrapText="1"/>
    </xf>
    <xf numFmtId="2" fontId="8" fillId="0" borderId="6" xfId="0" applyNumberFormat="1" applyFont="1" applyBorder="1" applyAlignment="1">
      <alignment vertical="top" wrapText="1"/>
    </xf>
    <xf numFmtId="2" fontId="8" fillId="0" borderId="35" xfId="0" applyNumberFormat="1" applyFont="1" applyBorder="1" applyAlignment="1">
      <alignment vertical="top" wrapText="1"/>
    </xf>
    <xf numFmtId="2" fontId="8" fillId="0" borderId="9" xfId="0" applyNumberFormat="1" applyFont="1" applyBorder="1" applyAlignment="1">
      <alignment horizontal="right" vertical="top" wrapText="1"/>
    </xf>
    <xf numFmtId="2" fontId="8" fillId="0" borderId="14" xfId="0" applyNumberFormat="1" applyFont="1" applyBorder="1" applyAlignment="1">
      <alignment horizontal="right" vertical="top" wrapText="1"/>
    </xf>
    <xf numFmtId="2" fontId="8" fillId="0" borderId="10" xfId="0" applyNumberFormat="1" applyFont="1" applyBorder="1" applyAlignment="1">
      <alignment vertical="top" wrapText="1"/>
    </xf>
    <xf numFmtId="2" fontId="8" fillId="0" borderId="10" xfId="0" applyNumberFormat="1" applyFont="1" applyBorder="1" applyAlignment="1">
      <alignment horizontal="right" vertical="top" wrapText="1"/>
    </xf>
    <xf numFmtId="2" fontId="10" fillId="0" borderId="5" xfId="0" applyNumberFormat="1" applyFont="1" applyBorder="1" applyAlignment="1">
      <alignment vertical="top" wrapText="1"/>
    </xf>
    <xf numFmtId="2" fontId="8" fillId="0" borderId="43" xfId="0" applyNumberFormat="1" applyFont="1" applyBorder="1" applyAlignment="1">
      <alignment vertical="top" wrapText="1"/>
    </xf>
    <xf numFmtId="2" fontId="8" fillId="0" borderId="45" xfId="0" applyNumberFormat="1" applyFont="1" applyBorder="1" applyAlignment="1">
      <alignment vertical="top" wrapText="1"/>
    </xf>
    <xf numFmtId="2" fontId="7" fillId="0" borderId="47" xfId="0" applyNumberFormat="1" applyFont="1" applyBorder="1" applyAlignment="1">
      <alignment vertical="top" wrapText="1"/>
    </xf>
    <xf numFmtId="164" fontId="8" fillId="0" borderId="48" xfId="0" applyNumberFormat="1" applyFont="1" applyBorder="1" applyAlignment="1">
      <alignment horizontal="right" vertical="top" wrapText="1"/>
    </xf>
    <xf numFmtId="164" fontId="8" fillId="0" borderId="68" xfId="0" applyNumberFormat="1" applyFont="1" applyBorder="1" applyAlignment="1">
      <alignment horizontal="right" vertical="top" wrapText="1"/>
    </xf>
    <xf numFmtId="2" fontId="7" fillId="0" borderId="47" xfId="3" applyNumberFormat="1" applyBorder="1" applyAlignment="1">
      <alignment vertical="top" wrapText="1"/>
    </xf>
    <xf numFmtId="2" fontId="7" fillId="0" borderId="46" xfId="3" applyNumberFormat="1" applyBorder="1" applyAlignment="1">
      <alignment vertical="top" wrapText="1"/>
    </xf>
    <xf numFmtId="2" fontId="7" fillId="0" borderId="67" xfId="0" applyNumberFormat="1" applyFont="1" applyBorder="1" applyAlignment="1">
      <alignment vertical="top" wrapText="1"/>
    </xf>
    <xf numFmtId="2" fontId="8" fillId="0" borderId="0" xfId="0" applyNumberFormat="1" applyFont="1" applyAlignment="1">
      <alignment vertical="top" wrapText="1"/>
    </xf>
    <xf numFmtId="2" fontId="8" fillId="0" borderId="49" xfId="0" applyNumberFormat="1" applyFont="1" applyBorder="1" applyAlignment="1">
      <alignment vertical="top" wrapText="1"/>
    </xf>
    <xf numFmtId="0" fontId="7" fillId="0" borderId="17" xfId="0" applyFont="1" applyBorder="1"/>
    <xf numFmtId="0" fontId="7" fillId="0" borderId="69" xfId="0" applyFont="1" applyBorder="1"/>
    <xf numFmtId="0" fontId="9" fillId="0" borderId="0" xfId="0" applyFont="1" applyAlignment="1">
      <alignment horizontal="left" vertical="center"/>
    </xf>
    <xf numFmtId="0" fontId="35" fillId="0" borderId="0" xfId="0" applyFont="1" applyAlignment="1">
      <alignment horizontal="justify"/>
    </xf>
    <xf numFmtId="2" fontId="0" fillId="0" borderId="71" xfId="0" applyNumberFormat="1" applyBorder="1" applyAlignment="1">
      <alignment horizontal="center" vertical="center"/>
    </xf>
    <xf numFmtId="0" fontId="0" fillId="0" borderId="72" xfId="0" applyBorder="1"/>
    <xf numFmtId="0" fontId="0" fillId="0" borderId="17" xfId="0" applyBorder="1"/>
    <xf numFmtId="0" fontId="36" fillId="0" borderId="0" xfId="0" applyFont="1" applyAlignment="1">
      <alignment horizontal="justify"/>
    </xf>
    <xf numFmtId="0" fontId="9" fillId="11" borderId="43" xfId="0" applyFont="1" applyFill="1" applyBorder="1" applyAlignment="1">
      <alignment horizontal="center"/>
    </xf>
    <xf numFmtId="0" fontId="7" fillId="13" borderId="0" xfId="0" applyFont="1" applyFill="1"/>
    <xf numFmtId="0" fontId="35" fillId="0" borderId="0" xfId="0" applyFont="1"/>
    <xf numFmtId="10" fontId="7" fillId="12" borderId="3" xfId="69" applyNumberFormat="1" applyFont="1" applyFill="1" applyBorder="1" applyAlignment="1">
      <alignment horizontal="center" vertical="center"/>
    </xf>
    <xf numFmtId="0" fontId="0" fillId="0" borderId="77" xfId="0" applyBorder="1" applyAlignment="1">
      <alignment horizontal="center" vertical="center"/>
    </xf>
    <xf numFmtId="2" fontId="0" fillId="10" borderId="71" xfId="0" applyNumberFormat="1" applyFill="1" applyBorder="1" applyAlignment="1">
      <alignment horizontal="center" vertical="center"/>
    </xf>
    <xf numFmtId="0" fontId="9" fillId="0" borderId="0" xfId="0" applyFont="1" applyAlignment="1">
      <alignment horizontal="justify"/>
    </xf>
    <xf numFmtId="0" fontId="35" fillId="0" borderId="17" xfId="0" applyFont="1" applyBorder="1"/>
    <xf numFmtId="2" fontId="34" fillId="0" borderId="71" xfId="0" applyNumberFormat="1" applyFont="1" applyBorder="1" applyAlignment="1">
      <alignment horizontal="center" vertical="center"/>
    </xf>
    <xf numFmtId="0" fontId="7" fillId="0" borderId="72" xfId="0" applyFont="1" applyBorder="1"/>
    <xf numFmtId="0" fontId="7" fillId="0" borderId="80" xfId="0" applyFont="1" applyBorder="1" applyAlignment="1">
      <alignment horizontal="center" vertical="center"/>
    </xf>
    <xf numFmtId="0" fontId="7" fillId="0" borderId="70" xfId="0" applyFont="1" applyBorder="1" applyAlignment="1">
      <alignment horizontal="center" vertical="center"/>
    </xf>
    <xf numFmtId="0" fontId="7" fillId="0" borderId="81" xfId="0" applyFont="1" applyBorder="1" applyAlignment="1">
      <alignment horizontal="center" vertical="center"/>
    </xf>
    <xf numFmtId="0" fontId="0" fillId="9" borderId="78" xfId="0" applyFill="1" applyBorder="1" applyAlignment="1">
      <alignment horizontal="center" vertical="center"/>
    </xf>
    <xf numFmtId="0" fontId="0" fillId="9" borderId="79" xfId="0" applyFill="1" applyBorder="1" applyAlignment="1">
      <alignment horizontal="center" vertical="center"/>
    </xf>
    <xf numFmtId="0" fontId="0" fillId="9" borderId="71" xfId="0" applyFill="1" applyBorder="1" applyAlignment="1">
      <alignment horizontal="center" vertical="center"/>
    </xf>
    <xf numFmtId="0" fontId="7" fillId="0" borderId="82" xfId="0" applyFont="1" applyBorder="1" applyAlignment="1">
      <alignment horizontal="center" vertical="center"/>
    </xf>
    <xf numFmtId="0" fontId="0" fillId="0" borderId="73" xfId="0" applyBorder="1" applyAlignment="1">
      <alignment horizontal="center" vertical="center"/>
    </xf>
    <xf numFmtId="0" fontId="0" fillId="0" borderId="72" xfId="0" applyBorder="1" applyAlignment="1">
      <alignment horizontal="center" vertical="center"/>
    </xf>
    <xf numFmtId="0" fontId="0" fillId="0" borderId="75" xfId="0" applyBorder="1" applyAlignment="1">
      <alignment horizontal="center" vertical="center"/>
    </xf>
    <xf numFmtId="0" fontId="0" fillId="0" borderId="83" xfId="0" applyBorder="1" applyAlignment="1">
      <alignment horizontal="center" vertical="center"/>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70" xfId="0" applyBorder="1" applyAlignment="1">
      <alignment horizontal="center" vertical="center"/>
    </xf>
    <xf numFmtId="0" fontId="0" fillId="0" borderId="81" xfId="0" applyBorder="1" applyAlignment="1">
      <alignment horizontal="center" vertical="center"/>
    </xf>
    <xf numFmtId="0" fontId="7" fillId="0" borderId="74" xfId="0" applyFont="1" applyBorder="1" applyAlignment="1">
      <alignment horizontal="center" vertical="center"/>
    </xf>
    <xf numFmtId="0" fontId="34" fillId="0" borderId="80" xfId="0" applyFont="1" applyBorder="1" applyAlignment="1">
      <alignment horizontal="center" vertical="center"/>
    </xf>
    <xf numFmtId="0" fontId="34" fillId="0" borderId="70" xfId="0" applyFont="1" applyBorder="1" applyAlignment="1">
      <alignment horizontal="center" vertical="center"/>
    </xf>
    <xf numFmtId="0" fontId="34" fillId="0" borderId="81" xfId="0" applyFont="1" applyBorder="1" applyAlignment="1">
      <alignment horizontal="center" vertical="center"/>
    </xf>
    <xf numFmtId="0" fontId="7" fillId="8" borderId="80" xfId="0" applyFont="1" applyFill="1" applyBorder="1" applyAlignment="1">
      <alignment horizontal="center" vertical="center"/>
    </xf>
    <xf numFmtId="0" fontId="0" fillId="8" borderId="70" xfId="0" applyFill="1" applyBorder="1" applyAlignment="1">
      <alignment horizontal="center" vertical="center"/>
    </xf>
    <xf numFmtId="0" fontId="0" fillId="8" borderId="81" xfId="0" applyFill="1" applyBorder="1" applyAlignment="1">
      <alignment horizontal="center" vertical="center"/>
    </xf>
    <xf numFmtId="0" fontId="9" fillId="14" borderId="78" xfId="0" applyFont="1" applyFill="1" applyBorder="1" applyAlignment="1">
      <alignment horizontal="center" vertical="center"/>
    </xf>
    <xf numFmtId="0" fontId="9" fillId="14" borderId="79" xfId="0" applyFont="1" applyFill="1" applyBorder="1" applyAlignment="1">
      <alignment horizontal="center" vertical="center"/>
    </xf>
    <xf numFmtId="0" fontId="9" fillId="14" borderId="71" xfId="0" applyFont="1" applyFill="1" applyBorder="1" applyAlignment="1">
      <alignment horizontal="center" vertical="center"/>
    </xf>
    <xf numFmtId="0" fontId="7" fillId="0" borderId="67" xfId="0" applyFont="1" applyBorder="1" applyAlignment="1">
      <alignment horizontal="center" vertical="center"/>
    </xf>
    <xf numFmtId="0" fontId="7" fillId="0" borderId="10" xfId="0" applyFont="1" applyBorder="1" applyAlignment="1">
      <alignment horizontal="center" vertical="center"/>
    </xf>
    <xf numFmtId="0" fontId="0" fillId="11" borderId="20" xfId="0" applyFill="1" applyBorder="1" applyAlignment="1">
      <alignment horizontal="center"/>
    </xf>
    <xf numFmtId="0" fontId="9" fillId="0" borderId="41" xfId="0" applyFont="1" applyBorder="1" applyAlignment="1">
      <alignment horizontal="center" vertical="top" wrapText="1"/>
    </xf>
    <xf numFmtId="0" fontId="9" fillId="0" borderId="5" xfId="0" applyFont="1" applyBorder="1" applyAlignment="1">
      <alignment horizontal="center" vertical="top" wrapText="1"/>
    </xf>
    <xf numFmtId="0" fontId="9" fillId="0" borderId="35" xfId="0" applyFont="1" applyBorder="1" applyAlignment="1">
      <alignment horizontal="left" vertical="top" wrapText="1"/>
    </xf>
    <xf numFmtId="0" fontId="9" fillId="0" borderId="0" xfId="0" applyFont="1" applyAlignment="1">
      <alignment horizontal="left" vertical="top" wrapText="1"/>
    </xf>
    <xf numFmtId="0" fontId="9" fillId="0" borderId="17" xfId="0" applyFont="1" applyBorder="1" applyAlignment="1">
      <alignment horizontal="left" vertical="top" wrapText="1"/>
    </xf>
    <xf numFmtId="0" fontId="29" fillId="0" borderId="9" xfId="0" applyFont="1" applyBorder="1" applyAlignment="1">
      <alignment horizontal="justify" vertical="top" wrapText="1"/>
    </xf>
    <xf numFmtId="0" fontId="0" fillId="0" borderId="9" xfId="0" applyBorder="1" applyAlignment="1">
      <alignment vertical="top" wrapText="1"/>
    </xf>
    <xf numFmtId="0" fontId="28" fillId="5" borderId="62" xfId="0" applyFont="1" applyFill="1" applyBorder="1" applyAlignment="1">
      <alignment horizontal="center" vertical="top" wrapText="1"/>
    </xf>
    <xf numFmtId="0" fontId="28" fillId="5" borderId="13" xfId="0" applyFont="1" applyFill="1" applyBorder="1" applyAlignment="1">
      <alignment horizontal="center" vertical="top" wrapText="1"/>
    </xf>
    <xf numFmtId="0" fontId="31" fillId="0" borderId="64" xfId="0" applyFont="1" applyBorder="1" applyAlignment="1">
      <alignment horizontal="left" vertical="top" wrapText="1"/>
    </xf>
    <xf numFmtId="0" fontId="31" fillId="0" borderId="56" xfId="0" applyFont="1" applyBorder="1" applyAlignment="1">
      <alignment horizontal="left" vertical="top" wrapText="1"/>
    </xf>
    <xf numFmtId="0" fontId="31" fillId="0" borderId="65" xfId="0" applyFont="1" applyBorder="1" applyAlignment="1">
      <alignment horizontal="left" vertical="top" wrapText="1"/>
    </xf>
    <xf numFmtId="0" fontId="27" fillId="7" borderId="50" xfId="0" applyFont="1" applyFill="1" applyBorder="1" applyAlignment="1">
      <alignment horizontal="center" vertical="center" wrapText="1"/>
    </xf>
    <xf numFmtId="0" fontId="27" fillId="7" borderId="51" xfId="0" applyFont="1" applyFill="1" applyBorder="1" applyAlignment="1">
      <alignment horizontal="center" vertical="center" wrapText="1"/>
    </xf>
    <xf numFmtId="0" fontId="27" fillId="7" borderId="52" xfId="0" applyFont="1" applyFill="1" applyBorder="1" applyAlignment="1">
      <alignment horizontal="center" vertical="center" wrapText="1"/>
    </xf>
    <xf numFmtId="0" fontId="27" fillId="7" borderId="53" xfId="0" applyFont="1" applyFill="1" applyBorder="1" applyAlignment="1">
      <alignment horizontal="center" vertical="center" wrapText="1"/>
    </xf>
    <xf numFmtId="0" fontId="27" fillId="7" borderId="32" xfId="0" applyFont="1" applyFill="1" applyBorder="1" applyAlignment="1">
      <alignment horizontal="center" vertical="center" wrapText="1"/>
    </xf>
    <xf numFmtId="0" fontId="27" fillId="7" borderId="54" xfId="0" applyFont="1" applyFill="1" applyBorder="1" applyAlignment="1">
      <alignment horizontal="center" vertical="center" wrapText="1"/>
    </xf>
    <xf numFmtId="0" fontId="28" fillId="5" borderId="60" xfId="0" applyFont="1" applyFill="1" applyBorder="1" applyAlignment="1">
      <alignment horizontal="center" vertical="top" wrapText="1"/>
    </xf>
    <xf numFmtId="0" fontId="28" fillId="5" borderId="9" xfId="0" applyFont="1" applyFill="1" applyBorder="1" applyAlignment="1">
      <alignment horizontal="center" vertical="top" wrapText="1"/>
    </xf>
    <xf numFmtId="0" fontId="27" fillId="0" borderId="55" xfId="0" applyFont="1" applyBorder="1" applyAlignment="1">
      <alignment horizontal="left" vertical="top" wrapText="1"/>
    </xf>
    <xf numFmtId="0" fontId="27" fillId="0" borderId="56" xfId="0" applyFont="1" applyBorder="1" applyAlignment="1">
      <alignment horizontal="left" vertical="top" wrapText="1"/>
    </xf>
    <xf numFmtId="0" fontId="27" fillId="0" borderId="57" xfId="0" applyFont="1" applyBorder="1" applyAlignment="1">
      <alignment horizontal="left" vertical="top" wrapText="1"/>
    </xf>
    <xf numFmtId="0" fontId="27" fillId="0" borderId="58" xfId="0" applyFont="1" applyBorder="1" applyAlignment="1">
      <alignment horizontal="left" vertical="top" wrapText="1"/>
    </xf>
    <xf numFmtId="0" fontId="27" fillId="0" borderId="14" xfId="0" applyFont="1" applyBorder="1" applyAlignment="1">
      <alignment horizontal="left" vertical="top" wrapText="1"/>
    </xf>
    <xf numFmtId="0" fontId="27" fillId="0" borderId="59" xfId="0" applyFont="1" applyBorder="1" applyAlignment="1">
      <alignment horizontal="left" vertical="top" wrapText="1"/>
    </xf>
    <xf numFmtId="0" fontId="27" fillId="0" borderId="58" xfId="0" applyFont="1" applyBorder="1" applyAlignment="1">
      <alignment horizontal="left" vertical="center" wrapText="1"/>
    </xf>
    <xf numFmtId="0" fontId="27" fillId="0" borderId="14" xfId="0" applyFont="1" applyBorder="1" applyAlignment="1">
      <alignment horizontal="left" vertical="center" wrapText="1"/>
    </xf>
    <xf numFmtId="0" fontId="27" fillId="0" borderId="59" xfId="0" applyFont="1" applyBorder="1" applyAlignment="1">
      <alignment horizontal="left" vertical="center" wrapText="1"/>
    </xf>
    <xf numFmtId="0" fontId="27" fillId="0" borderId="58" xfId="0" applyFont="1" applyBorder="1" applyAlignment="1">
      <alignment horizontal="left" vertical="center"/>
    </xf>
    <xf numFmtId="0" fontId="27" fillId="0" borderId="14" xfId="0" applyFont="1" applyBorder="1" applyAlignment="1">
      <alignment horizontal="left" vertical="center"/>
    </xf>
    <xf numFmtId="0" fontId="27" fillId="0" borderId="59" xfId="0" applyFont="1" applyBorder="1" applyAlignment="1">
      <alignment horizontal="left" vertical="center"/>
    </xf>
    <xf numFmtId="0" fontId="28" fillId="5" borderId="60" xfId="0" applyFont="1" applyFill="1" applyBorder="1" applyAlignment="1">
      <alignment horizontal="center" vertical="center" wrapText="1"/>
    </xf>
    <xf numFmtId="0" fontId="28" fillId="5" borderId="9" xfId="0" applyFont="1" applyFill="1" applyBorder="1" applyAlignment="1">
      <alignment horizontal="center" vertical="center" wrapText="1"/>
    </xf>
    <xf numFmtId="0" fontId="26" fillId="5" borderId="9" xfId="0" applyFont="1" applyFill="1" applyBorder="1" applyAlignment="1">
      <alignment horizontal="center" wrapText="1"/>
    </xf>
    <xf numFmtId="0" fontId="26" fillId="5" borderId="61" xfId="0" applyFont="1" applyFill="1" applyBorder="1" applyAlignment="1">
      <alignment horizontal="center" wrapText="1"/>
    </xf>
    <xf numFmtId="0" fontId="9" fillId="5" borderId="26" xfId="0" applyFont="1" applyFill="1" applyBorder="1" applyAlignment="1">
      <alignment horizontal="center"/>
    </xf>
    <xf numFmtId="0" fontId="9" fillId="5" borderId="14" xfId="0" applyFont="1" applyFill="1" applyBorder="1" applyAlignment="1">
      <alignment horizontal="center"/>
    </xf>
    <xf numFmtId="0" fontId="28" fillId="5" borderId="26" xfId="0" applyFont="1" applyFill="1" applyBorder="1" applyAlignment="1">
      <alignment horizontal="center" vertical="top" wrapText="1"/>
    </xf>
    <xf numFmtId="0" fontId="28" fillId="5" borderId="14" xfId="0" applyFont="1" applyFill="1" applyBorder="1" applyAlignment="1">
      <alignment horizontal="center" vertical="top" wrapText="1"/>
    </xf>
    <xf numFmtId="0" fontId="28" fillId="5" borderId="16" xfId="0" applyFont="1" applyFill="1" applyBorder="1" applyAlignment="1">
      <alignment horizontal="center" vertical="top" wrapText="1"/>
    </xf>
  </cellXfs>
  <cellStyles count="144">
    <cellStyle name="0,0_x000d__x000a_NA_x000d__x000a_" xfId="25" xr:uid="{00000000-0005-0000-0000-000000000000}"/>
    <cellStyle name="Comma 2" xfId="45" xr:uid="{00000000-0005-0000-0000-000001000000}"/>
    <cellStyle name="Comma 2 2" xfId="112" xr:uid="{0ECA832E-A6F9-4A9D-BF5B-359EC3F410AF}"/>
    <cellStyle name="Currency 2" xfId="46" xr:uid="{00000000-0005-0000-0000-000002000000}"/>
    <cellStyle name="Currency 2 2" xfId="113" xr:uid="{84278533-C02E-4692-BADF-368D4932A15F}"/>
    <cellStyle name="Default" xfId="58" xr:uid="{00000000-0005-0000-0000-000003000000}"/>
    <cellStyle name="Estilo 1" xfId="26" xr:uid="{00000000-0005-0000-0000-000004000000}"/>
    <cellStyle name="Estilo 2" xfId="27" xr:uid="{00000000-0005-0000-0000-000005000000}"/>
    <cellStyle name="Estilo 3" xfId="28" xr:uid="{00000000-0005-0000-0000-000006000000}"/>
    <cellStyle name="Estilo 4" xfId="29" xr:uid="{00000000-0005-0000-0000-000007000000}"/>
    <cellStyle name="Estilo 5" xfId="30" xr:uid="{00000000-0005-0000-0000-000008000000}"/>
    <cellStyle name="Estilo 6" xfId="31" xr:uid="{00000000-0005-0000-0000-000009000000}"/>
    <cellStyle name="Excel Built-in Accent4" xfId="60" xr:uid="{00000000-0005-0000-0000-00000A000000}"/>
    <cellStyle name="Excel Built-in Comma" xfId="59" xr:uid="{00000000-0005-0000-0000-00000B000000}"/>
    <cellStyle name="Excel Built-in Normal" xfId="47" xr:uid="{00000000-0005-0000-0000-00000C000000}"/>
    <cellStyle name="Hyperlink 2" xfId="32" xr:uid="{00000000-0005-0000-0000-00000D000000}"/>
    <cellStyle name="Moeda 2" xfId="15" xr:uid="{00000000-0005-0000-0000-00000E000000}"/>
    <cellStyle name="Moeda 2 2" xfId="21" xr:uid="{00000000-0005-0000-0000-00000F000000}"/>
    <cellStyle name="Moeda 2 2 2" xfId="48" xr:uid="{00000000-0005-0000-0000-000010000000}"/>
    <cellStyle name="Moeda 2 2 3" xfId="104" xr:uid="{C4894EF8-80BF-4CE6-A351-CF1231900187}"/>
    <cellStyle name="Moeda 2 3" xfId="33" xr:uid="{00000000-0005-0000-0000-000011000000}"/>
    <cellStyle name="Moeda 2 3 2" xfId="108" xr:uid="{FFEF904A-5B51-4787-90D1-1B9B4732FDD2}"/>
    <cellStyle name="Moeda 2 4" xfId="68" xr:uid="{00000000-0005-0000-0000-000012000000}"/>
    <cellStyle name="Moeda 2 4 2" xfId="123" xr:uid="{C3671122-4117-4EA3-932E-0C10CB331CE8}"/>
    <cellStyle name="Moeda 2 5" xfId="80" xr:uid="{00000000-0005-0000-0000-000013000000}"/>
    <cellStyle name="Moeda 2 5 2" xfId="133" xr:uid="{8F56EF6E-4B8C-46CB-B879-C1E0B2873EBE}"/>
    <cellStyle name="Moeda 2 6" xfId="99" xr:uid="{D42F5461-DAEF-4B9A-996F-64958BA66D42}"/>
    <cellStyle name="Moeda 3" xfId="34" xr:uid="{00000000-0005-0000-0000-000014000000}"/>
    <cellStyle name="Moeda 3 2" xfId="49" xr:uid="{00000000-0005-0000-0000-000015000000}"/>
    <cellStyle name="Moeda 3 3" xfId="109" xr:uid="{AD498EB1-D81C-4D8D-89BC-650AD9E92F00}"/>
    <cellStyle name="Moeda 4" xfId="50" xr:uid="{00000000-0005-0000-0000-000016000000}"/>
    <cellStyle name="Moeda 4 2" xfId="114" xr:uid="{DAB3CB46-8EFE-4744-99B0-14CDB0F0638B}"/>
    <cellStyle name="Moeda 5" xfId="51" xr:uid="{00000000-0005-0000-0000-000017000000}"/>
    <cellStyle name="Moeda 6" xfId="24" xr:uid="{00000000-0005-0000-0000-000018000000}"/>
    <cellStyle name="Moeda 6 2" xfId="107" xr:uid="{3047F3DD-6EFD-4045-9CF5-BA3E50D1ABB5}"/>
    <cellStyle name="Monthly Totals" xfId="35" xr:uid="{00000000-0005-0000-0000-000019000000}"/>
    <cellStyle name="Normal" xfId="0" builtinId="0"/>
    <cellStyle name="Normal 2" xfId="1" xr:uid="{00000000-0005-0000-0000-00001B000000}"/>
    <cellStyle name="Normal 2 2" xfId="3" xr:uid="{00000000-0005-0000-0000-00001C000000}"/>
    <cellStyle name="Normal 2 2 2" xfId="52" xr:uid="{00000000-0005-0000-0000-00001D000000}"/>
    <cellStyle name="Normal 2 3" xfId="36" xr:uid="{00000000-0005-0000-0000-00001E000000}"/>
    <cellStyle name="Normal 3" xfId="13" xr:uid="{00000000-0005-0000-0000-00001F000000}"/>
    <cellStyle name="Normal 3 2" xfId="19" xr:uid="{00000000-0005-0000-0000-000020000000}"/>
    <cellStyle name="Normal 3 2 2" xfId="53" xr:uid="{00000000-0005-0000-0000-000021000000}"/>
    <cellStyle name="Normal 3 2 3" xfId="102" xr:uid="{974F5016-125E-4C6E-974D-EADA8489DE3F}"/>
    <cellStyle name="Normal 3 3" xfId="37" xr:uid="{00000000-0005-0000-0000-000022000000}"/>
    <cellStyle name="Normal 3 3 2" xfId="110" xr:uid="{5BD36CD5-B852-42B1-9968-14114DBDD0AE}"/>
    <cellStyle name="Normal 3 4" xfId="66" xr:uid="{00000000-0005-0000-0000-000023000000}"/>
    <cellStyle name="Normal 3 4 2" xfId="121" xr:uid="{6C49B230-D3C7-49E7-BF55-A38E733EBAB9}"/>
    <cellStyle name="Normal 3 5" xfId="78" xr:uid="{00000000-0005-0000-0000-000024000000}"/>
    <cellStyle name="Normal 3 5 2" xfId="131" xr:uid="{71B7F95C-F84D-4CBD-A650-390034D7B10F}"/>
    <cellStyle name="Normal 3 6" xfId="83" xr:uid="{0DD4B084-9D6E-47DB-A87C-438F966299B8}"/>
    <cellStyle name="Normal 3 7" xfId="97" xr:uid="{3961D0E5-E2E9-4F6D-9244-3AD554BA0E17}"/>
    <cellStyle name="Normal 3_PLANILHA PMV-USB-MARIO BEZERRA" xfId="54" xr:uid="{00000000-0005-0000-0000-000025000000}"/>
    <cellStyle name="Normal 4" xfId="38" xr:uid="{00000000-0005-0000-0000-000026000000}"/>
    <cellStyle name="Normal 5" xfId="39" xr:uid="{00000000-0005-0000-0000-000027000000}"/>
    <cellStyle name="Normal 6" xfId="22" xr:uid="{00000000-0005-0000-0000-000028000000}"/>
    <cellStyle name="Normal 6 2" xfId="105" xr:uid="{5DAED45A-F56A-41FD-8305-2FF50A883DF6}"/>
    <cellStyle name="Page Title Bar" xfId="40" xr:uid="{00000000-0005-0000-0000-000029000000}"/>
    <cellStyle name="Percent 2" xfId="55" xr:uid="{00000000-0005-0000-0000-00002A000000}"/>
    <cellStyle name="Percentagem 2" xfId="6" xr:uid="{00000000-0005-0000-0000-00002B000000}"/>
    <cellStyle name="Porcentagem 2" xfId="7" xr:uid="{00000000-0005-0000-0000-00002C000000}"/>
    <cellStyle name="Porcentagem 2 2" xfId="9" xr:uid="{00000000-0005-0000-0000-00002D000000}"/>
    <cellStyle name="Porcentagem 3" xfId="12" xr:uid="{00000000-0005-0000-0000-00002E000000}"/>
    <cellStyle name="Porcentagem 4" xfId="16" xr:uid="{00000000-0005-0000-0000-00002F000000}"/>
    <cellStyle name="Porcentagem 4 2" xfId="69" xr:uid="{00000000-0005-0000-0000-000030000000}"/>
    <cellStyle name="Porcentagem 4 3" xfId="72" xr:uid="{00000000-0005-0000-0000-000031000000}"/>
    <cellStyle name="Separador de milhares 2" xfId="2" xr:uid="{00000000-0005-0000-0000-000032000000}"/>
    <cellStyle name="Separador de milhares 2 2" xfId="4" xr:uid="{00000000-0005-0000-0000-000033000000}"/>
    <cellStyle name="Separador de milhares 2 2 2" xfId="10" xr:uid="{00000000-0005-0000-0000-000034000000}"/>
    <cellStyle name="Separador de milhares 2 2 2 2" xfId="64" xr:uid="{00000000-0005-0000-0000-000035000000}"/>
    <cellStyle name="Separador de milhares 2 2 2 2 2" xfId="119" xr:uid="{9FA257A0-F35F-46E5-A32B-7E3930E696CC}"/>
    <cellStyle name="Separador de milhares 2 2 2 3" xfId="76" xr:uid="{00000000-0005-0000-0000-000036000000}"/>
    <cellStyle name="Separador de milhares 2 2 2 3 2" xfId="129" xr:uid="{3415313C-60B5-48A4-8197-803442C3E5AC}"/>
    <cellStyle name="Separador de milhares 2 2 2 4" xfId="86" xr:uid="{D5214687-459A-415C-8395-2D0A7F8B04AB}"/>
    <cellStyle name="Separador de milhares 2 2 2 4 2" xfId="138" xr:uid="{40322222-5D75-4F50-BE05-9ACCD92135CC}"/>
    <cellStyle name="Separador de milhares 2 2 2 5" xfId="95" xr:uid="{0134AD69-8467-449F-B15B-8478B7CC16C8}"/>
    <cellStyle name="Separador de milhares 2 2 3" xfId="61" xr:uid="{00000000-0005-0000-0000-000037000000}"/>
    <cellStyle name="Separador de milhares 2 2 3 2" xfId="116" xr:uid="{C74CE988-A06D-4542-99D1-C0C74F26882E}"/>
    <cellStyle name="Separador de milhares 2 2 4" xfId="73" xr:uid="{00000000-0005-0000-0000-000038000000}"/>
    <cellStyle name="Separador de milhares 2 2 4 2" xfId="126" xr:uid="{4A56965E-429B-40DF-9D0E-E6B4749790AF}"/>
    <cellStyle name="Separador de milhares 2 2 5" xfId="85" xr:uid="{48D23D03-8966-471D-AE70-FD3B36FCC561}"/>
    <cellStyle name="Separador de milhares 2 2 5 2" xfId="137" xr:uid="{2A73B9DC-3DC1-432A-8500-DD0FC607D54A}"/>
    <cellStyle name="Separador de milhares 2 2 6" xfId="92" xr:uid="{2FEB0B68-F648-4D69-B519-B38D97522D3B}"/>
    <cellStyle name="Separador de milhares 2 3" xfId="11" xr:uid="{00000000-0005-0000-0000-000039000000}"/>
    <cellStyle name="Separador de milhares 2 3 2" xfId="65" xr:uid="{00000000-0005-0000-0000-00003A000000}"/>
    <cellStyle name="Separador de milhares 2 3 2 2" xfId="120" xr:uid="{4BBAAC18-8F78-4D7F-88BC-285274E3551F}"/>
    <cellStyle name="Separador de milhares 2 3 3" xfId="77" xr:uid="{00000000-0005-0000-0000-00003B000000}"/>
    <cellStyle name="Separador de milhares 2 3 3 2" xfId="130" xr:uid="{DB5F4CEE-7320-4F85-8A94-9B250587C340}"/>
    <cellStyle name="Separador de milhares 2 3 4" xfId="87" xr:uid="{06569FD4-75AE-4827-9A81-B2C0B7C40B85}"/>
    <cellStyle name="Separador de milhares 2 3 4 2" xfId="139" xr:uid="{C3E18539-2585-4A77-95F6-216F994E775E}"/>
    <cellStyle name="Separador de milhares 2 3 5" xfId="96" xr:uid="{E71DDA4E-0F71-4888-AB83-6F09994D45C1}"/>
    <cellStyle name="Separador de milhares 2 4" xfId="41" xr:uid="{00000000-0005-0000-0000-00003C000000}"/>
    <cellStyle name="Separador de milhares 2 5" xfId="84" xr:uid="{2540F87A-BB43-40EB-9862-2ED2DDE8A72A}"/>
    <cellStyle name="Separador de milhares 2 5 2" xfId="136" xr:uid="{E2FEF8F8-52EC-409A-A37D-E3EE709F1CAE}"/>
    <cellStyle name="Separador de milhares 3" xfId="14" xr:uid="{00000000-0005-0000-0000-00003D000000}"/>
    <cellStyle name="Separador de milhares 3 2" xfId="18" xr:uid="{00000000-0005-0000-0000-00003E000000}"/>
    <cellStyle name="Separador de milhares 3 2 2" xfId="56" xr:uid="{00000000-0005-0000-0000-00003F000000}"/>
    <cellStyle name="Separador de milhares 3 2 3" xfId="71" xr:uid="{00000000-0005-0000-0000-000040000000}"/>
    <cellStyle name="Separador de milhares 3 2 3 2" xfId="125" xr:uid="{1DF65C82-BF9F-4717-B0D0-04A459D960E9}"/>
    <cellStyle name="Separador de milhares 3 2 4" xfId="82" xr:uid="{00000000-0005-0000-0000-000041000000}"/>
    <cellStyle name="Separador de milhares 3 2 4 2" xfId="135" xr:uid="{A1A5CB8D-3AED-48E2-AEF9-819D9DA3C8DD}"/>
    <cellStyle name="Separador de milhares 3 2 5" xfId="101" xr:uid="{611BAD1B-1C91-43D6-A4B3-04722969EE39}"/>
    <cellStyle name="Separador de milhares 3 3" xfId="20" xr:uid="{00000000-0005-0000-0000-000042000000}"/>
    <cellStyle name="Separador de milhares 3 3 2" xfId="57" xr:uid="{00000000-0005-0000-0000-000043000000}"/>
    <cellStyle name="Separador de milhares 3 3 2 2" xfId="115" xr:uid="{A183DBBE-616C-4A5F-9629-B50ADC10ED68}"/>
    <cellStyle name="Separador de milhares 3 3 3" xfId="103" xr:uid="{D07D8BD8-E527-44E4-A2F1-EDB39E8FB092}"/>
    <cellStyle name="Separador de milhares 3 4" xfId="42" xr:uid="{00000000-0005-0000-0000-000044000000}"/>
    <cellStyle name="Separador de milhares 3 4 2" xfId="111" xr:uid="{339C6B95-7990-4067-ADD2-14AD1CD52012}"/>
    <cellStyle name="Separador de milhares 3 5" xfId="67" xr:uid="{00000000-0005-0000-0000-000045000000}"/>
    <cellStyle name="Separador de milhares 3 5 2" xfId="122" xr:uid="{60CE54A9-DB2B-4F14-A5AE-9FBC7D0A51B8}"/>
    <cellStyle name="Separador de milhares 3 6" xfId="79" xr:uid="{00000000-0005-0000-0000-000046000000}"/>
    <cellStyle name="Separador de milhares 3 6 2" xfId="132" xr:uid="{357777CD-FCDC-44C4-9417-86A26AE35488}"/>
    <cellStyle name="Separador de milhares 3 7" xfId="88" xr:uid="{C67F7FAF-E95B-4360-8CBE-D10FA23DE708}"/>
    <cellStyle name="Separador de milhares 3 7 2" xfId="140" xr:uid="{A2D7F164-7486-46C1-B04C-FD6CB9BA956F}"/>
    <cellStyle name="Separador de milhares 3 8" xfId="98" xr:uid="{70DA9217-62AC-4867-BB31-AADB71497421}"/>
    <cellStyle name="Separador de milhares 4" xfId="8" xr:uid="{00000000-0005-0000-0000-000047000000}"/>
    <cellStyle name="Separador de milhares 4 2" xfId="63" xr:uid="{00000000-0005-0000-0000-000048000000}"/>
    <cellStyle name="Separador de milhares 4 2 2" xfId="118" xr:uid="{C2D9C0D3-C6BD-4372-A82C-F234E240E511}"/>
    <cellStyle name="Separador de milhares 4 3" xfId="75" xr:uid="{00000000-0005-0000-0000-000049000000}"/>
    <cellStyle name="Separador de milhares 4 3 2" xfId="128" xr:uid="{2210518E-CAA8-4481-BC05-FA6AD7F2F6B6}"/>
    <cellStyle name="Separador de milhares 4 4" xfId="89" xr:uid="{4549E77B-BDA2-4726-B5F4-8B964B5388BA}"/>
    <cellStyle name="Separador de milhares 4 4 2" xfId="141" xr:uid="{38C7FF40-769E-4426-8D00-5E6C776DB8D9}"/>
    <cellStyle name="Separador de milhares 4 5" xfId="94" xr:uid="{C141B0E2-496A-4EF3-8F07-4086BD528545}"/>
    <cellStyle name="Titulo2 Seduc" xfId="44" xr:uid="{00000000-0005-0000-0000-00004A000000}"/>
    <cellStyle name="Vírgula" xfId="91" builtinId="3"/>
    <cellStyle name="Vírgula 2" xfId="5" xr:uid="{00000000-0005-0000-0000-00004C000000}"/>
    <cellStyle name="Vírgula 2 2" xfId="62" xr:uid="{00000000-0005-0000-0000-00004D000000}"/>
    <cellStyle name="Vírgula 2 2 2" xfId="117" xr:uid="{D993AB59-6972-4482-8A76-3CBBE879C1A5}"/>
    <cellStyle name="Vírgula 2 3" xfId="74" xr:uid="{00000000-0005-0000-0000-00004E000000}"/>
    <cellStyle name="Vírgula 2 3 2" xfId="127" xr:uid="{31F679BA-4456-42CF-8579-4C7D29DC73BF}"/>
    <cellStyle name="Vírgula 2 4" xfId="90" xr:uid="{4997F1EB-8CA5-4354-AA4A-0C4186FE90D6}"/>
    <cellStyle name="Vírgula 2 4 2" xfId="142" xr:uid="{C04A877C-A62D-495C-8C14-719717473D54}"/>
    <cellStyle name="Vírgula 2 5" xfId="93" xr:uid="{E54521D7-E302-4763-8AE8-0048C6761C58}"/>
    <cellStyle name="Vírgula 3" xfId="17" xr:uid="{00000000-0005-0000-0000-00004F000000}"/>
    <cellStyle name="Vírgula 3 2" xfId="70" xr:uid="{00000000-0005-0000-0000-000050000000}"/>
    <cellStyle name="Vírgula 3 2 2" xfId="124" xr:uid="{D0BFD644-C5A9-4804-B8F1-BC6181ADD341}"/>
    <cellStyle name="Vírgula 3 3" xfId="81" xr:uid="{00000000-0005-0000-0000-000051000000}"/>
    <cellStyle name="Vírgula 3 3 2" xfId="134" xr:uid="{B0F2EC66-D235-4474-97DB-48D181B2B9A9}"/>
    <cellStyle name="Vírgula 3 4" xfId="100" xr:uid="{77A70C61-1CCA-41CA-82C1-908BD2C7B690}"/>
    <cellStyle name="Vírgula 4" xfId="23" xr:uid="{00000000-0005-0000-0000-000052000000}"/>
    <cellStyle name="Vírgula 4 2" xfId="106" xr:uid="{F65F63CC-CD9A-44D2-A6B8-7DCBD7B006EB}"/>
    <cellStyle name="Vírgula 5" xfId="143" xr:uid="{083AB182-8D9A-4497-93DF-BACDB14D4061}"/>
    <cellStyle name="Year to date information" xfId="43" xr:uid="{00000000-0005-0000-0000-000053000000}"/>
  </cellStyles>
  <dxfs count="7">
    <dxf>
      <font>
        <sz val="7.5"/>
      </font>
      <fill>
        <patternFill>
          <bgColor theme="8" tint="0.59996337778862885"/>
        </patternFill>
      </fill>
      <border diagonalUp="0" diagonalDown="0">
        <left style="thin">
          <color theme="0"/>
        </left>
        <right style="thin">
          <color theme="0"/>
        </right>
        <top style="double">
          <color theme="0"/>
        </top>
        <bottom style="thin">
          <color theme="0"/>
        </bottom>
        <vertical style="thin">
          <color theme="0"/>
        </vertical>
        <horizontal style="thin">
          <color theme="0"/>
        </horizontal>
      </border>
    </dxf>
    <dxf>
      <fill>
        <patternFill>
          <bgColor theme="8" tint="0.79998168889431442"/>
        </patternFill>
      </fill>
      <border diagonalUp="0" diagonalDown="0">
        <horizontal style="thin">
          <color theme="0"/>
        </horizontal>
      </border>
    </dxf>
    <dxf>
      <fill>
        <patternFill>
          <bgColor theme="6" tint="0.7999816888943144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ill>
        <patternFill>
          <bgColor theme="8" tint="0.59996337778862885"/>
        </patternFill>
      </fill>
      <border diagonalUp="0" diagonalDown="0">
        <horizontal style="thin">
          <color theme="0"/>
        </horizontal>
      </border>
    </dxf>
    <dxf>
      <font>
        <sz val="7.5"/>
      </font>
      <fill>
        <patternFill>
          <bgColor theme="8" tint="0.59996337778862885"/>
        </patternFill>
      </fill>
      <border diagonalUp="0" diagonalDown="0">
        <left style="thin">
          <color theme="0"/>
        </left>
        <right style="thin">
          <color theme="0"/>
        </right>
        <top style="double">
          <color theme="0"/>
        </top>
        <bottom style="thin">
          <color theme="0"/>
        </bottom>
        <vertical style="thin">
          <color theme="0"/>
        </vertical>
        <horizontal style="thin">
          <color theme="0"/>
        </horizontal>
      </border>
    </dxf>
    <dxf>
      <font>
        <sz val="9"/>
        <color theme="0"/>
      </font>
      <fill>
        <patternFill>
          <bgColor theme="8"/>
        </patternFill>
      </fill>
      <border diagonalUp="0" diagonalDown="0">
        <top style="medium">
          <color theme="0"/>
        </top>
        <bottom style="thin">
          <color theme="0"/>
        </bottom>
      </border>
    </dxf>
    <dxf>
      <font>
        <sz val="7.5"/>
      </font>
    </dxf>
  </dxfs>
  <tableStyles count="1" defaultTableStyle="TableStyleMedium9" defaultPivotStyle="PivotStyleLight16">
    <tableStyle name="Employee Timesheet" pivot="0" count="7" xr9:uid="{00000000-0011-0000-FFFF-FFFF00000000}">
      <tableStyleElement type="wholeTable" dxfId="6"/>
      <tableStyleElement type="headerRow" dxfId="5"/>
      <tableStyleElement type="totalRow" dxfId="4"/>
      <tableStyleElement type="firstColumn" dxfId="3"/>
      <tableStyleElement type="firstColumnStripe" dxfId="2"/>
      <tableStyleElement type="secondColumnStripe" dxfId="1"/>
      <tableStyleElement type="firstTotalCell" dxfId="0"/>
    </tableStyle>
  </tableStyles>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47625</xdr:colOff>
      <xdr:row>116</xdr:row>
      <xdr:rowOff>47625</xdr:rowOff>
    </xdr:from>
    <xdr:to>
      <xdr:col>5</xdr:col>
      <xdr:colOff>457200</xdr:colOff>
      <xdr:row>118</xdr:row>
      <xdr:rowOff>152400</xdr:rowOff>
    </xdr:to>
    <xdr:pic>
      <xdr:nvPicPr>
        <xdr:cNvPr id="2" name="Imagem 1">
          <a:extLst>
            <a:ext uri="{FF2B5EF4-FFF2-40B4-BE49-F238E27FC236}">
              <a16:creationId xmlns:a16="http://schemas.microsoft.com/office/drawing/2014/main" id="{E4876D33-7038-47BF-9C6E-3DAD274DEE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49143285"/>
          <a:ext cx="5667375" cy="440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7"/>
  <sheetViews>
    <sheetView tabSelected="1" view="pageBreakPreview" zoomScaleNormal="100" zoomScaleSheetLayoutView="100" workbookViewId="0">
      <pane ySplit="1" topLeftCell="A2" activePane="bottomLeft" state="frozen"/>
      <selection pane="bottomLeft" activeCell="H4" sqref="H4"/>
    </sheetView>
  </sheetViews>
  <sheetFormatPr defaultRowHeight="12.75"/>
  <cols>
    <col min="1" max="1" width="6.85546875" style="13" customWidth="1"/>
    <col min="2" max="2" width="34.140625" customWidth="1"/>
    <col min="3" max="3" width="5.85546875" customWidth="1"/>
    <col min="4" max="4" width="8" bestFit="1" customWidth="1"/>
    <col min="5" max="5" width="7.7109375" bestFit="1" customWidth="1"/>
    <col min="6" max="6" width="12.7109375" bestFit="1" customWidth="1"/>
    <col min="7" max="7" width="9.28515625" bestFit="1" customWidth="1"/>
    <col min="8" max="8" width="11.28515625" bestFit="1" customWidth="1"/>
    <col min="9" max="9" width="11.28515625" style="48" bestFit="1" customWidth="1"/>
    <col min="12" max="12" width="15.140625" bestFit="1" customWidth="1"/>
  </cols>
  <sheetData>
    <row r="1" spans="1:12" s="14" customFormat="1" ht="30" customHeight="1" thickTop="1" thickBot="1">
      <c r="A1" s="109"/>
      <c r="B1" s="110" t="s">
        <v>190</v>
      </c>
      <c r="C1" s="111"/>
      <c r="D1" s="111"/>
      <c r="E1" s="111"/>
      <c r="F1" s="111"/>
      <c r="G1" s="111"/>
      <c r="H1" s="111"/>
      <c r="I1" s="112"/>
      <c r="L1" s="25"/>
    </row>
    <row r="2" spans="1:12" s="2" customFormat="1" ht="27" thickTop="1" thickBot="1">
      <c r="A2" s="4"/>
      <c r="B2" s="3" t="s">
        <v>0</v>
      </c>
      <c r="C2" s="3" t="s">
        <v>1</v>
      </c>
      <c r="D2" s="3" t="s">
        <v>76</v>
      </c>
      <c r="E2" s="3" t="s">
        <v>2</v>
      </c>
      <c r="F2" s="3" t="s">
        <v>193</v>
      </c>
      <c r="G2" s="3" t="s">
        <v>58</v>
      </c>
      <c r="H2" s="74" t="s">
        <v>3</v>
      </c>
      <c r="I2" s="38"/>
    </row>
    <row r="3" spans="1:12" s="2" customFormat="1" ht="24.95" customHeight="1" thickBot="1">
      <c r="A3" s="187" t="s">
        <v>124</v>
      </c>
      <c r="B3" s="188"/>
      <c r="C3" s="72"/>
      <c r="D3" s="72"/>
      <c r="E3" s="72"/>
      <c r="F3" s="72"/>
      <c r="G3" s="72"/>
      <c r="H3" s="72"/>
      <c r="I3" s="76"/>
    </row>
    <row r="4" spans="1:12" s="2" customFormat="1" ht="26.25" thickBot="1">
      <c r="A4" s="44" t="s">
        <v>9</v>
      </c>
      <c r="B4" s="64" t="s">
        <v>55</v>
      </c>
      <c r="C4" s="65"/>
      <c r="D4" s="65"/>
      <c r="E4" s="125"/>
      <c r="I4" s="66">
        <f>SUM(H5)</f>
        <v>0</v>
      </c>
    </row>
    <row r="5" spans="1:12" s="2" customFormat="1" ht="27" thickTop="1" thickBot="1">
      <c r="A5" s="26" t="s">
        <v>10</v>
      </c>
      <c r="B5" s="57" t="s">
        <v>101</v>
      </c>
      <c r="C5" s="18" t="s">
        <v>5</v>
      </c>
      <c r="D5" s="114">
        <v>1</v>
      </c>
      <c r="E5" s="131"/>
      <c r="F5" s="73"/>
      <c r="G5" s="73"/>
      <c r="H5" s="75">
        <f>D5*G5</f>
        <v>0</v>
      </c>
      <c r="I5" s="38"/>
    </row>
    <row r="6" spans="1:12" s="2" customFormat="1" ht="14.25" thickTop="1" thickBot="1">
      <c r="A6" s="12" t="s">
        <v>15</v>
      </c>
      <c r="B6" s="16" t="s">
        <v>16</v>
      </c>
      <c r="C6" s="17"/>
      <c r="D6" s="116"/>
      <c r="E6" s="113"/>
      <c r="I6" s="1">
        <f>SUM(H7:H8)</f>
        <v>0</v>
      </c>
    </row>
    <row r="7" spans="1:12" s="2" customFormat="1" ht="25.5">
      <c r="A7" s="26" t="s">
        <v>11</v>
      </c>
      <c r="B7" s="59" t="s">
        <v>68</v>
      </c>
      <c r="C7" s="34" t="s">
        <v>5</v>
      </c>
      <c r="D7" s="114">
        <v>1</v>
      </c>
      <c r="E7" s="117"/>
      <c r="F7" s="11"/>
      <c r="G7" s="11"/>
      <c r="H7" s="77">
        <f>D7*G7</f>
        <v>0</v>
      </c>
      <c r="I7" s="15"/>
    </row>
    <row r="8" spans="1:12" s="2" customFormat="1" ht="39" thickBot="1">
      <c r="A8" s="26" t="s">
        <v>13</v>
      </c>
      <c r="B8" s="60" t="s">
        <v>56</v>
      </c>
      <c r="C8" s="33" t="s">
        <v>32</v>
      </c>
      <c r="D8" s="118">
        <v>4</v>
      </c>
      <c r="E8" s="117"/>
      <c r="F8" s="55"/>
      <c r="G8" s="55"/>
      <c r="H8" s="71">
        <f>D8*G8</f>
        <v>0</v>
      </c>
      <c r="I8" s="15"/>
    </row>
    <row r="9" spans="1:12" s="2" customFormat="1" ht="14.25" thickTop="1" thickBot="1">
      <c r="A9" s="12" t="s">
        <v>17</v>
      </c>
      <c r="B9" s="19" t="s">
        <v>30</v>
      </c>
      <c r="C9" s="20"/>
      <c r="D9" s="21"/>
      <c r="E9" s="132"/>
      <c r="F9" s="30"/>
      <c r="G9" s="30"/>
      <c r="H9" s="30"/>
      <c r="I9" s="1">
        <f>SUM(H10:H11)</f>
        <v>0</v>
      </c>
    </row>
    <row r="10" spans="1:12" s="2" customFormat="1" ht="25.5">
      <c r="A10" s="26" t="s">
        <v>12</v>
      </c>
      <c r="B10" s="51" t="s">
        <v>59</v>
      </c>
      <c r="C10" s="18" t="s">
        <v>8</v>
      </c>
      <c r="D10" s="114">
        <f>8*2</f>
        <v>16</v>
      </c>
      <c r="E10" s="120"/>
      <c r="F10" s="11"/>
      <c r="G10" s="11"/>
      <c r="H10" s="77">
        <f>D10*G10</f>
        <v>0</v>
      </c>
      <c r="I10" s="15"/>
    </row>
    <row r="11" spans="1:12" s="2" customFormat="1" ht="26.25" thickBot="1">
      <c r="A11" s="26" t="s">
        <v>24</v>
      </c>
      <c r="B11" s="53" t="s">
        <v>57</v>
      </c>
      <c r="C11" s="18" t="s">
        <v>8</v>
      </c>
      <c r="D11" s="114">
        <f>22*2</f>
        <v>44</v>
      </c>
      <c r="E11" s="115"/>
      <c r="F11" s="55"/>
      <c r="G11" s="55"/>
      <c r="H11" s="71">
        <f>D11*G11</f>
        <v>0</v>
      </c>
      <c r="I11" s="15"/>
    </row>
    <row r="12" spans="1:12" s="2" customFormat="1" ht="14.25" thickTop="1" thickBot="1">
      <c r="A12" s="12" t="s">
        <v>18</v>
      </c>
      <c r="B12" s="19" t="s">
        <v>23</v>
      </c>
      <c r="C12" s="20"/>
      <c r="D12" s="21"/>
      <c r="E12" s="132"/>
      <c r="F12" s="30"/>
      <c r="G12" s="30"/>
      <c r="H12" s="30"/>
      <c r="I12" s="1">
        <f>SUM(H13:H21)</f>
        <v>0</v>
      </c>
    </row>
    <row r="13" spans="1:12" s="2" customFormat="1" ht="76.5">
      <c r="A13" s="26" t="s">
        <v>43</v>
      </c>
      <c r="B13" s="106" t="s">
        <v>148</v>
      </c>
      <c r="C13" s="33" t="s">
        <v>4</v>
      </c>
      <c r="D13" s="115">
        <f>(3.9+8.72+3.9+0.55+0.7+2.3)*2.35</f>
        <v>47.164500000000004</v>
      </c>
      <c r="E13" s="115"/>
      <c r="F13" s="11"/>
      <c r="G13" s="11"/>
      <c r="H13" s="77">
        <f t="shared" ref="H13:H21" si="0">D13*G13</f>
        <v>0</v>
      </c>
      <c r="I13" s="15"/>
    </row>
    <row r="14" spans="1:12" s="2" customFormat="1" ht="102">
      <c r="A14" s="26" t="s">
        <v>62</v>
      </c>
      <c r="B14" s="60" t="s">
        <v>121</v>
      </c>
      <c r="C14" s="33" t="s">
        <v>33</v>
      </c>
      <c r="D14" s="115">
        <v>6</v>
      </c>
      <c r="E14" s="81"/>
      <c r="F14" s="6"/>
      <c r="G14" s="6"/>
      <c r="H14" s="7">
        <f t="shared" si="0"/>
        <v>0</v>
      </c>
      <c r="I14" s="15"/>
    </row>
    <row r="15" spans="1:12" s="2" customFormat="1" ht="76.5">
      <c r="A15" s="26" t="s">
        <v>44</v>
      </c>
      <c r="B15" s="67" t="s">
        <v>149</v>
      </c>
      <c r="C15" s="33" t="s">
        <v>33</v>
      </c>
      <c r="D15" s="115">
        <v>1</v>
      </c>
      <c r="E15" s="81"/>
      <c r="F15" s="6"/>
      <c r="G15" s="6"/>
      <c r="H15" s="7">
        <f t="shared" si="0"/>
        <v>0</v>
      </c>
      <c r="I15" s="15"/>
    </row>
    <row r="16" spans="1:12" s="2" customFormat="1" ht="51">
      <c r="A16" s="26" t="s">
        <v>63</v>
      </c>
      <c r="B16" s="67" t="s">
        <v>120</v>
      </c>
      <c r="C16" s="33" t="s">
        <v>33</v>
      </c>
      <c r="D16" s="117">
        <v>2</v>
      </c>
      <c r="E16" s="115"/>
      <c r="F16" s="6"/>
      <c r="G16" s="6"/>
      <c r="H16" s="7">
        <f t="shared" si="0"/>
        <v>0</v>
      </c>
      <c r="I16" s="15"/>
    </row>
    <row r="17" spans="1:9" s="2" customFormat="1" ht="38.25">
      <c r="A17" s="26" t="s">
        <v>64</v>
      </c>
      <c r="B17" s="67" t="s">
        <v>118</v>
      </c>
      <c r="C17" s="33" t="s">
        <v>4</v>
      </c>
      <c r="D17" s="115">
        <v>48.39</v>
      </c>
      <c r="E17" s="81"/>
      <c r="F17" s="6"/>
      <c r="G17" s="6"/>
      <c r="H17" s="7">
        <f t="shared" si="0"/>
        <v>0</v>
      </c>
      <c r="I17" s="15"/>
    </row>
    <row r="18" spans="1:9" s="2" customFormat="1" ht="76.5">
      <c r="A18" s="26" t="s">
        <v>70</v>
      </c>
      <c r="B18" s="67" t="s">
        <v>150</v>
      </c>
      <c r="C18" s="33" t="s">
        <v>33</v>
      </c>
      <c r="D18" s="115">
        <v>6</v>
      </c>
      <c r="E18" s="81"/>
      <c r="F18" s="6"/>
      <c r="G18" s="6"/>
      <c r="H18" s="7">
        <f t="shared" si="0"/>
        <v>0</v>
      </c>
      <c r="I18" s="15"/>
    </row>
    <row r="19" spans="1:9" s="2" customFormat="1" ht="38.25">
      <c r="A19" s="26" t="s">
        <v>100</v>
      </c>
      <c r="B19" s="67" t="s">
        <v>119</v>
      </c>
      <c r="C19" s="33" t="s">
        <v>4</v>
      </c>
      <c r="D19" s="115">
        <v>32.54</v>
      </c>
      <c r="E19" s="81"/>
      <c r="F19" s="6"/>
      <c r="G19" s="6"/>
      <c r="H19" s="7">
        <f t="shared" si="0"/>
        <v>0</v>
      </c>
      <c r="I19" s="15"/>
    </row>
    <row r="20" spans="1:9" s="2" customFormat="1" ht="63.75">
      <c r="A20" s="26" t="s">
        <v>77</v>
      </c>
      <c r="B20" s="40" t="s">
        <v>137</v>
      </c>
      <c r="C20" s="31" t="s">
        <v>33</v>
      </c>
      <c r="D20" s="115">
        <v>6</v>
      </c>
      <c r="E20" s="81"/>
      <c r="F20" s="6"/>
      <c r="G20" s="6"/>
      <c r="H20" s="7">
        <f t="shared" si="0"/>
        <v>0</v>
      </c>
      <c r="I20" s="15"/>
    </row>
    <row r="21" spans="1:9" s="2" customFormat="1" ht="26.25" thickBot="1">
      <c r="A21" s="26" t="s">
        <v>152</v>
      </c>
      <c r="B21" s="107" t="s">
        <v>153</v>
      </c>
      <c r="C21" s="31" t="s">
        <v>6</v>
      </c>
      <c r="D21" s="115">
        <v>10</v>
      </c>
      <c r="E21" s="81"/>
      <c r="F21" s="6"/>
      <c r="G21" s="6"/>
      <c r="H21" s="7">
        <f t="shared" si="0"/>
        <v>0</v>
      </c>
      <c r="I21" s="15"/>
    </row>
    <row r="22" spans="1:9" s="2" customFormat="1" ht="14.25" thickTop="1" thickBot="1">
      <c r="A22" s="12" t="s">
        <v>19</v>
      </c>
      <c r="B22" s="61" t="s">
        <v>48</v>
      </c>
      <c r="C22" s="20"/>
      <c r="D22" s="21"/>
      <c r="E22" s="132"/>
      <c r="F22" s="30"/>
      <c r="G22" s="30"/>
      <c r="H22" s="30"/>
      <c r="I22" s="1">
        <f>SUM(H23:H27)</f>
        <v>0</v>
      </c>
    </row>
    <row r="23" spans="1:9" s="2" customFormat="1" ht="63.75">
      <c r="A23" s="68" t="s">
        <v>14</v>
      </c>
      <c r="B23" s="50" t="s">
        <v>102</v>
      </c>
      <c r="C23" s="33" t="s">
        <v>31</v>
      </c>
      <c r="D23" s="115">
        <f>48.08*0.03</f>
        <v>1.4423999999999999</v>
      </c>
      <c r="E23" s="117"/>
      <c r="F23" s="6"/>
      <c r="G23" s="6"/>
      <c r="H23" s="7">
        <f>D23*G23</f>
        <v>0</v>
      </c>
      <c r="I23" s="78"/>
    </row>
    <row r="24" spans="1:9" s="2" customFormat="1" ht="38.25">
      <c r="A24" s="27" t="s">
        <v>66</v>
      </c>
      <c r="B24" s="50" t="s">
        <v>115</v>
      </c>
      <c r="C24" s="33" t="s">
        <v>6</v>
      </c>
      <c r="D24" s="115">
        <v>3.85</v>
      </c>
      <c r="E24" s="117"/>
      <c r="F24" s="6"/>
      <c r="G24" s="6"/>
      <c r="H24" s="7">
        <f>D24*G24</f>
        <v>0</v>
      </c>
      <c r="I24" s="78"/>
    </row>
    <row r="25" spans="1:9" s="2" customFormat="1" ht="76.5">
      <c r="A25" s="27" t="s">
        <v>67</v>
      </c>
      <c r="B25" s="50" t="s">
        <v>151</v>
      </c>
      <c r="C25" s="33" t="s">
        <v>4</v>
      </c>
      <c r="D25" s="115">
        <v>48.39</v>
      </c>
      <c r="E25" s="117"/>
      <c r="F25" s="6"/>
      <c r="G25" s="6"/>
      <c r="H25" s="7">
        <f>D25*G25</f>
        <v>0</v>
      </c>
      <c r="I25" s="15"/>
    </row>
    <row r="26" spans="1:9" s="2" customFormat="1" ht="76.5">
      <c r="A26" s="27" t="s">
        <v>79</v>
      </c>
      <c r="B26" s="50" t="s">
        <v>158</v>
      </c>
      <c r="C26" s="33" t="s">
        <v>126</v>
      </c>
      <c r="D26" s="115">
        <v>20</v>
      </c>
      <c r="E26" s="133"/>
      <c r="F26" s="6"/>
      <c r="G26" s="6"/>
      <c r="H26" s="7">
        <f>D26*G26</f>
        <v>0</v>
      </c>
      <c r="I26" s="15"/>
    </row>
    <row r="27" spans="1:9" s="2" customFormat="1" ht="13.5" thickBot="1">
      <c r="A27" s="26"/>
      <c r="B27" s="50" t="s">
        <v>80</v>
      </c>
      <c r="C27" s="33" t="s">
        <v>33</v>
      </c>
      <c r="D27" s="115">
        <v>6</v>
      </c>
      <c r="E27" s="133"/>
      <c r="F27" s="6"/>
      <c r="G27" s="6"/>
      <c r="H27" s="7">
        <f>D27*G27</f>
        <v>0</v>
      </c>
      <c r="I27" s="15"/>
    </row>
    <row r="28" spans="1:9" s="2" customFormat="1" ht="14.25" thickTop="1" thickBot="1">
      <c r="A28" s="12" t="s">
        <v>20</v>
      </c>
      <c r="B28" s="61" t="s">
        <v>78</v>
      </c>
      <c r="C28" s="20"/>
      <c r="D28" s="21"/>
      <c r="E28" s="132"/>
      <c r="F28" s="30"/>
      <c r="G28" s="30"/>
      <c r="H28" s="30"/>
      <c r="I28" s="1">
        <f>SUM(H29:H36)</f>
        <v>0</v>
      </c>
    </row>
    <row r="29" spans="1:9" s="2" customFormat="1" ht="242.25">
      <c r="A29" s="27" t="s">
        <v>45</v>
      </c>
      <c r="B29" s="102" t="s">
        <v>159</v>
      </c>
      <c r="C29" s="33" t="s">
        <v>4</v>
      </c>
      <c r="D29" s="117">
        <f>48.39-(8.4*0.6)</f>
        <v>43.35</v>
      </c>
      <c r="E29" s="134"/>
      <c r="F29" s="6"/>
      <c r="G29" s="6"/>
      <c r="H29" s="7">
        <f t="shared" ref="H29:H36" si="1">D29*G29</f>
        <v>0</v>
      </c>
      <c r="I29" s="15"/>
    </row>
    <row r="30" spans="1:9" s="2" customFormat="1" ht="153">
      <c r="A30" s="27" t="s">
        <v>133</v>
      </c>
      <c r="B30" s="102" t="s">
        <v>162</v>
      </c>
      <c r="C30" s="33" t="s">
        <v>6</v>
      </c>
      <c r="D30" s="117">
        <v>43.35</v>
      </c>
      <c r="E30" s="135"/>
      <c r="F30" s="6"/>
      <c r="G30" s="6"/>
      <c r="H30" s="7">
        <f t="shared" si="1"/>
        <v>0</v>
      </c>
      <c r="I30" s="15"/>
    </row>
    <row r="31" spans="1:9" s="2" customFormat="1" ht="25.5">
      <c r="A31" s="27"/>
      <c r="B31" s="102" t="s">
        <v>160</v>
      </c>
      <c r="C31" s="33" t="s">
        <v>33</v>
      </c>
      <c r="D31" s="117">
        <v>8</v>
      </c>
      <c r="E31" s="135"/>
      <c r="F31" s="6"/>
      <c r="G31" s="6"/>
      <c r="H31" s="7">
        <f t="shared" si="1"/>
        <v>0</v>
      </c>
      <c r="I31" s="15"/>
    </row>
    <row r="32" spans="1:9" s="2" customFormat="1" ht="51.75" thickBot="1">
      <c r="A32" s="27"/>
      <c r="B32" s="102" t="s">
        <v>161</v>
      </c>
      <c r="C32" s="33" t="s">
        <v>33</v>
      </c>
      <c r="D32" s="117">
        <v>8</v>
      </c>
      <c r="E32" s="135"/>
      <c r="F32" s="6"/>
      <c r="G32" s="6"/>
      <c r="H32" s="7">
        <f t="shared" si="1"/>
        <v>0</v>
      </c>
      <c r="I32" s="15"/>
    </row>
    <row r="33" spans="1:9" s="2" customFormat="1" ht="127.5">
      <c r="A33" s="27" t="s">
        <v>135</v>
      </c>
      <c r="B33" s="102" t="s">
        <v>175</v>
      </c>
      <c r="C33" s="79" t="s">
        <v>4</v>
      </c>
      <c r="D33" s="117">
        <v>10</v>
      </c>
      <c r="E33" s="134"/>
      <c r="F33" s="6"/>
      <c r="G33" s="6"/>
      <c r="H33" s="7">
        <f t="shared" si="1"/>
        <v>0</v>
      </c>
      <c r="I33" s="15"/>
    </row>
    <row r="34" spans="1:9" s="2" customFormat="1" ht="51">
      <c r="A34" s="27" t="s">
        <v>65</v>
      </c>
      <c r="B34" s="102" t="s">
        <v>143</v>
      </c>
      <c r="C34" s="33" t="s">
        <v>4</v>
      </c>
      <c r="D34" s="117">
        <f>8.4*0.4</f>
        <v>3.3600000000000003</v>
      </c>
      <c r="E34" s="135"/>
      <c r="F34" s="6"/>
      <c r="G34" s="6"/>
      <c r="H34" s="7">
        <f t="shared" si="1"/>
        <v>0</v>
      </c>
      <c r="I34" s="15"/>
    </row>
    <row r="35" spans="1:9" s="2" customFormat="1" ht="89.25">
      <c r="A35" s="27" t="s">
        <v>163</v>
      </c>
      <c r="B35" s="50" t="s">
        <v>134</v>
      </c>
      <c r="C35" s="33" t="s">
        <v>4</v>
      </c>
      <c r="D35" s="117">
        <f>(8.4*0.4)+(3.85+3.85+8.5)*0.2+((8.4+3.85+3.85)*0.35)*2</f>
        <v>17.87</v>
      </c>
      <c r="E35" s="136"/>
      <c r="F35" s="6"/>
      <c r="G35" s="6"/>
      <c r="H35" s="7">
        <f t="shared" si="1"/>
        <v>0</v>
      </c>
      <c r="I35" s="15"/>
    </row>
    <row r="36" spans="1:9" s="2" customFormat="1" ht="90" thickBot="1">
      <c r="A36" s="27" t="s">
        <v>164</v>
      </c>
      <c r="B36" s="80" t="s">
        <v>176</v>
      </c>
      <c r="C36" s="33" t="s">
        <v>4</v>
      </c>
      <c r="D36" s="117">
        <f>D35</f>
        <v>17.87</v>
      </c>
      <c r="E36" s="137"/>
      <c r="F36" s="6"/>
      <c r="G36" s="6"/>
      <c r="H36" s="7">
        <f t="shared" si="1"/>
        <v>0</v>
      </c>
      <c r="I36" s="15"/>
    </row>
    <row r="37" spans="1:9" s="2" customFormat="1" ht="14.25" thickTop="1" thickBot="1">
      <c r="A37" s="56" t="s">
        <v>25</v>
      </c>
      <c r="B37" s="61" t="s">
        <v>49</v>
      </c>
      <c r="C37" s="70"/>
      <c r="D37" s="21"/>
      <c r="E37" s="132"/>
      <c r="F37" s="30"/>
      <c r="G37" s="30"/>
      <c r="H37" s="30"/>
      <c r="I37" s="1">
        <f>SUM(H38:H45)</f>
        <v>0</v>
      </c>
    </row>
    <row r="38" spans="1:9" s="2" customFormat="1" ht="140.25">
      <c r="A38" s="26" t="s">
        <v>46</v>
      </c>
      <c r="B38" s="62" t="s">
        <v>177</v>
      </c>
      <c r="C38" s="34" t="s">
        <v>4</v>
      </c>
      <c r="D38" s="120">
        <f>(3.85+13.47+3.85+2.3)*2.55</f>
        <v>59.848500000000001</v>
      </c>
      <c r="E38" s="121"/>
      <c r="F38" s="6"/>
      <c r="G38" s="6"/>
      <c r="H38" s="7">
        <f t="shared" ref="H38:H45" si="2">D38*G38</f>
        <v>0</v>
      </c>
      <c r="I38" s="15"/>
    </row>
    <row r="39" spans="1:9" s="2" customFormat="1" ht="51">
      <c r="A39" s="26" t="s">
        <v>47</v>
      </c>
      <c r="B39" s="54" t="s">
        <v>117</v>
      </c>
      <c r="C39" s="33" t="s">
        <v>116</v>
      </c>
      <c r="D39" s="121">
        <v>4</v>
      </c>
      <c r="E39" s="117"/>
      <c r="F39" s="6"/>
      <c r="G39" s="6"/>
      <c r="H39" s="7">
        <f t="shared" si="2"/>
        <v>0</v>
      </c>
      <c r="I39" s="15"/>
    </row>
    <row r="40" spans="1:9" s="2" customFormat="1" ht="114.75">
      <c r="A40" s="26" t="s">
        <v>84</v>
      </c>
      <c r="B40" s="50" t="s">
        <v>178</v>
      </c>
      <c r="C40" s="33" t="s">
        <v>5</v>
      </c>
      <c r="D40" s="117">
        <v>1</v>
      </c>
      <c r="E40" s="117"/>
      <c r="F40" s="6"/>
      <c r="G40" s="6"/>
      <c r="H40" s="7">
        <f t="shared" si="2"/>
        <v>0</v>
      </c>
      <c r="I40" s="15"/>
    </row>
    <row r="41" spans="1:9" s="2" customFormat="1" ht="114.75">
      <c r="A41" s="26" t="s">
        <v>85</v>
      </c>
      <c r="B41" s="62" t="s">
        <v>179</v>
      </c>
      <c r="C41" s="39" t="s">
        <v>5</v>
      </c>
      <c r="D41" s="122">
        <v>2</v>
      </c>
      <c r="E41" s="122"/>
      <c r="F41" s="97"/>
      <c r="G41" s="97"/>
      <c r="H41" s="98">
        <f t="shared" si="2"/>
        <v>0</v>
      </c>
      <c r="I41" s="15"/>
    </row>
    <row r="42" spans="1:9" s="2" customFormat="1" ht="140.25">
      <c r="A42" s="26" t="s">
        <v>127</v>
      </c>
      <c r="B42" s="50" t="s">
        <v>180</v>
      </c>
      <c r="C42" s="33" t="s">
        <v>4</v>
      </c>
      <c r="D42" s="117">
        <f>12.57</f>
        <v>12.57</v>
      </c>
      <c r="E42" s="117"/>
      <c r="F42" s="97"/>
      <c r="G42" s="97"/>
      <c r="H42" s="98">
        <f t="shared" si="2"/>
        <v>0</v>
      </c>
      <c r="I42" s="10"/>
    </row>
    <row r="43" spans="1:9" s="2" customFormat="1" ht="76.5">
      <c r="A43" s="27" t="s">
        <v>128</v>
      </c>
      <c r="B43" s="62" t="s">
        <v>181</v>
      </c>
      <c r="C43" s="39" t="s">
        <v>4</v>
      </c>
      <c r="D43" s="122">
        <f>2.55*1.85</f>
        <v>4.7175000000000002</v>
      </c>
      <c r="E43" s="133"/>
      <c r="F43" s="97"/>
      <c r="G43" s="6"/>
      <c r="H43" s="100">
        <f t="shared" si="2"/>
        <v>0</v>
      </c>
      <c r="I43" s="10"/>
    </row>
    <row r="44" spans="1:9" s="2" customFormat="1" ht="102">
      <c r="A44" s="27" t="s">
        <v>130</v>
      </c>
      <c r="B44" s="62" t="s">
        <v>182</v>
      </c>
      <c r="C44" s="39" t="s">
        <v>4</v>
      </c>
      <c r="D44" s="122">
        <f>0.8*0.8*5</f>
        <v>3.2000000000000006</v>
      </c>
      <c r="E44" s="133"/>
      <c r="F44" s="97"/>
      <c r="G44" s="6"/>
      <c r="H44" s="100">
        <f t="shared" si="2"/>
        <v>0</v>
      </c>
      <c r="I44" s="10"/>
    </row>
    <row r="45" spans="1:9" s="2" customFormat="1" ht="64.5" thickBot="1">
      <c r="A45" s="27" t="s">
        <v>145</v>
      </c>
      <c r="B45" s="62" t="s">
        <v>188</v>
      </c>
      <c r="C45" s="39" t="s">
        <v>4</v>
      </c>
      <c r="D45" s="122">
        <f>1.85*1.2*5</f>
        <v>11.100000000000001</v>
      </c>
      <c r="E45" s="138"/>
      <c r="F45" s="97"/>
      <c r="G45" s="97"/>
      <c r="H45" s="101">
        <f t="shared" si="2"/>
        <v>0</v>
      </c>
      <c r="I45" s="10"/>
    </row>
    <row r="46" spans="1:9" s="2" customFormat="1" ht="14.25" thickTop="1" thickBot="1">
      <c r="A46" s="56" t="s">
        <v>21</v>
      </c>
      <c r="B46" s="37" t="s">
        <v>28</v>
      </c>
      <c r="C46" s="20"/>
      <c r="D46" s="21"/>
      <c r="E46" s="132"/>
      <c r="F46" s="30"/>
      <c r="G46" s="30"/>
      <c r="H46" s="99"/>
      <c r="I46" s="1">
        <f>SUM(H47:H50)</f>
        <v>0</v>
      </c>
    </row>
    <row r="47" spans="1:9" s="2" customFormat="1" ht="165.75">
      <c r="A47" s="68" t="s">
        <v>69</v>
      </c>
      <c r="B47" s="103" t="s">
        <v>183</v>
      </c>
      <c r="C47" s="79" t="s">
        <v>4</v>
      </c>
      <c r="D47" s="123">
        <f>((3.85*3)+12.57+13.47+2.3+2.3)*2.55</f>
        <v>107.58449999999999</v>
      </c>
      <c r="E47" s="124"/>
      <c r="F47" s="82"/>
      <c r="G47" s="82"/>
      <c r="H47" s="5">
        <f>D47*G47</f>
        <v>0</v>
      </c>
      <c r="I47" s="15"/>
    </row>
    <row r="48" spans="1:9" s="2" customFormat="1" ht="102">
      <c r="A48" s="27" t="s">
        <v>136</v>
      </c>
      <c r="B48" s="67" t="s">
        <v>141</v>
      </c>
      <c r="C48" s="33" t="s">
        <v>4</v>
      </c>
      <c r="D48" s="117">
        <f>(3.85*2.55*2)*1.1</f>
        <v>21.598499999999998</v>
      </c>
      <c r="E48" s="115"/>
      <c r="F48" s="6"/>
      <c r="G48" s="6"/>
      <c r="H48" s="7">
        <f>D48*G48</f>
        <v>0</v>
      </c>
      <c r="I48" s="15"/>
    </row>
    <row r="49" spans="1:9" s="2" customFormat="1" ht="141" thickBot="1">
      <c r="A49" s="104" t="s">
        <v>71</v>
      </c>
      <c r="B49" s="105" t="s">
        <v>138</v>
      </c>
      <c r="C49" s="33" t="s">
        <v>4</v>
      </c>
      <c r="D49" s="117">
        <f>((12.57+13.47+2.3+2.3)*2.55)+4.5*2.55+(1.65*0.55*5)</f>
        <v>94.144499999999979</v>
      </c>
      <c r="E49" s="115"/>
      <c r="F49" s="6"/>
      <c r="G49" s="6"/>
      <c r="H49" s="7">
        <f>D49*G49</f>
        <v>0</v>
      </c>
      <c r="I49" s="15"/>
    </row>
    <row r="50" spans="1:9" s="2" customFormat="1" ht="90" thickBot="1">
      <c r="A50" s="104" t="s">
        <v>140</v>
      </c>
      <c r="B50" s="105" t="s">
        <v>139</v>
      </c>
      <c r="C50" s="33" t="s">
        <v>4</v>
      </c>
      <c r="D50" s="117">
        <f>0.25*4*2*2.55</f>
        <v>5.0999999999999996</v>
      </c>
      <c r="E50" s="115"/>
      <c r="F50" s="6"/>
      <c r="G50" s="6"/>
      <c r="H50" s="7">
        <f>D50*G50</f>
        <v>0</v>
      </c>
      <c r="I50" s="15"/>
    </row>
    <row r="51" spans="1:9" s="2" customFormat="1" ht="14.25" thickTop="1" thickBot="1">
      <c r="A51" s="56" t="s">
        <v>22</v>
      </c>
      <c r="B51" s="37" t="s">
        <v>74</v>
      </c>
      <c r="C51" s="108"/>
      <c r="D51" s="119"/>
      <c r="E51" s="132"/>
      <c r="F51" s="30"/>
      <c r="G51" s="30"/>
      <c r="H51" s="30"/>
      <c r="I51" s="1">
        <f>SUM(H52:H67)</f>
        <v>0</v>
      </c>
    </row>
    <row r="52" spans="1:9" s="2" customFormat="1" ht="76.5">
      <c r="A52" s="26" t="s">
        <v>50</v>
      </c>
      <c r="B52" s="36" t="s">
        <v>184</v>
      </c>
      <c r="C52" s="33" t="s">
        <v>6</v>
      </c>
      <c r="D52" s="115">
        <v>120</v>
      </c>
      <c r="E52" s="139"/>
      <c r="F52" s="6"/>
      <c r="G52" s="6"/>
      <c r="H52" s="7">
        <f t="shared" ref="H52:H64" si="3">D52*G52</f>
        <v>0</v>
      </c>
      <c r="I52" s="78"/>
    </row>
    <row r="53" spans="1:9" s="2" customFormat="1" ht="38.25">
      <c r="A53" s="26" t="s">
        <v>51</v>
      </c>
      <c r="B53" s="36" t="s">
        <v>81</v>
      </c>
      <c r="C53" s="33" t="s">
        <v>6</v>
      </c>
      <c r="D53" s="126">
        <v>200</v>
      </c>
      <c r="E53" s="115"/>
      <c r="F53" s="6"/>
      <c r="G53" s="6"/>
      <c r="H53" s="7">
        <f t="shared" si="3"/>
        <v>0</v>
      </c>
      <c r="I53" s="15"/>
    </row>
    <row r="54" spans="1:9" s="2" customFormat="1" ht="38.25">
      <c r="A54" s="26" t="s">
        <v>60</v>
      </c>
      <c r="B54" s="36" t="s">
        <v>165</v>
      </c>
      <c r="C54" s="33" t="s">
        <v>6</v>
      </c>
      <c r="D54" s="126">
        <v>100</v>
      </c>
      <c r="E54" s="115"/>
      <c r="F54" s="6"/>
      <c r="G54" s="6"/>
      <c r="H54" s="7">
        <f t="shared" si="3"/>
        <v>0</v>
      </c>
      <c r="I54" s="15"/>
    </row>
    <row r="55" spans="1:9" s="2" customFormat="1" ht="25.5">
      <c r="A55" s="26" t="s">
        <v>86</v>
      </c>
      <c r="B55" s="36" t="s">
        <v>83</v>
      </c>
      <c r="C55" s="33" t="s">
        <v>5</v>
      </c>
      <c r="D55" s="126">
        <v>21</v>
      </c>
      <c r="E55" s="115"/>
      <c r="F55" s="6"/>
      <c r="G55" s="6"/>
      <c r="H55" s="7">
        <f t="shared" si="3"/>
        <v>0</v>
      </c>
      <c r="I55" s="15"/>
    </row>
    <row r="56" spans="1:9" s="2" customFormat="1" ht="51">
      <c r="A56" s="26" t="s">
        <v>87</v>
      </c>
      <c r="B56" s="58" t="s">
        <v>147</v>
      </c>
      <c r="C56" s="33" t="s">
        <v>5</v>
      </c>
      <c r="D56" s="126">
        <v>2</v>
      </c>
      <c r="E56" s="115"/>
      <c r="F56" s="6"/>
      <c r="G56" s="6"/>
      <c r="H56" s="7">
        <f t="shared" si="3"/>
        <v>0</v>
      </c>
      <c r="I56" s="15"/>
    </row>
    <row r="57" spans="1:9" s="2" customFormat="1" ht="38.25">
      <c r="A57" s="26" t="s">
        <v>88</v>
      </c>
      <c r="B57" s="58" t="s">
        <v>144</v>
      </c>
      <c r="C57" s="33" t="s">
        <v>5</v>
      </c>
      <c r="D57" s="127">
        <v>9</v>
      </c>
      <c r="E57" s="115"/>
      <c r="F57" s="6"/>
      <c r="G57" s="6"/>
      <c r="H57" s="7">
        <f t="shared" si="3"/>
        <v>0</v>
      </c>
      <c r="I57" s="15"/>
    </row>
    <row r="58" spans="1:9" s="2" customFormat="1" ht="51">
      <c r="A58" s="26" t="s">
        <v>89</v>
      </c>
      <c r="B58" s="58" t="s">
        <v>146</v>
      </c>
      <c r="C58" s="33" t="s">
        <v>5</v>
      </c>
      <c r="D58" s="127">
        <v>4</v>
      </c>
      <c r="E58" s="115"/>
      <c r="F58" s="6"/>
      <c r="G58" s="6"/>
      <c r="H58" s="7">
        <f t="shared" si="3"/>
        <v>0</v>
      </c>
      <c r="I58" s="15"/>
    </row>
    <row r="59" spans="1:9" s="2" customFormat="1" ht="38.25">
      <c r="A59" s="26" t="s">
        <v>155</v>
      </c>
      <c r="B59" s="58" t="s">
        <v>166</v>
      </c>
      <c r="C59" s="33" t="s">
        <v>5</v>
      </c>
      <c r="D59" s="127">
        <v>3</v>
      </c>
      <c r="E59" s="81"/>
      <c r="F59" s="6"/>
      <c r="G59" s="6"/>
      <c r="H59" s="7">
        <f t="shared" si="3"/>
        <v>0</v>
      </c>
      <c r="I59" s="15"/>
    </row>
    <row r="60" spans="1:9" s="2" customFormat="1" ht="63.75">
      <c r="A60" s="26" t="s">
        <v>156</v>
      </c>
      <c r="B60" s="58" t="s">
        <v>185</v>
      </c>
      <c r="C60" s="33" t="s">
        <v>5</v>
      </c>
      <c r="D60" s="127">
        <v>3</v>
      </c>
      <c r="E60" s="81"/>
      <c r="F60" s="6"/>
      <c r="G60" s="6"/>
      <c r="H60" s="7">
        <f t="shared" si="3"/>
        <v>0</v>
      </c>
      <c r="I60" s="15"/>
    </row>
    <row r="61" spans="1:9" s="2" customFormat="1" ht="63.75">
      <c r="A61" s="26" t="s">
        <v>157</v>
      </c>
      <c r="B61" s="58" t="s">
        <v>131</v>
      </c>
      <c r="C61" s="33" t="s">
        <v>5</v>
      </c>
      <c r="D61" s="126">
        <v>7</v>
      </c>
      <c r="E61" s="81"/>
      <c r="F61" s="6"/>
      <c r="G61" s="6"/>
      <c r="H61" s="7">
        <f t="shared" si="3"/>
        <v>0</v>
      </c>
      <c r="I61" s="15"/>
    </row>
    <row r="62" spans="1:9" s="2" customFormat="1" ht="38.25">
      <c r="A62" s="26" t="s">
        <v>171</v>
      </c>
      <c r="B62" s="58" t="s">
        <v>132</v>
      </c>
      <c r="C62" s="33" t="s">
        <v>5</v>
      </c>
      <c r="D62" s="126">
        <v>7</v>
      </c>
      <c r="E62" s="81"/>
      <c r="F62" s="6"/>
      <c r="G62" s="6"/>
      <c r="H62" s="7">
        <f t="shared" si="3"/>
        <v>0</v>
      </c>
      <c r="I62" s="15"/>
    </row>
    <row r="63" spans="1:9" s="2" customFormat="1" ht="38.25">
      <c r="A63" s="26" t="s">
        <v>172</v>
      </c>
      <c r="B63" s="58" t="s">
        <v>167</v>
      </c>
      <c r="C63" s="33" t="s">
        <v>126</v>
      </c>
      <c r="D63" s="126">
        <v>5</v>
      </c>
      <c r="E63" s="81"/>
      <c r="F63" s="6"/>
      <c r="G63" s="6"/>
      <c r="H63" s="7">
        <f t="shared" si="3"/>
        <v>0</v>
      </c>
      <c r="I63" s="15"/>
    </row>
    <row r="64" spans="1:9" s="2" customFormat="1" ht="51">
      <c r="A64" s="26" t="s">
        <v>173</v>
      </c>
      <c r="B64" s="58" t="s">
        <v>154</v>
      </c>
      <c r="C64" s="31" t="s">
        <v>33</v>
      </c>
      <c r="D64" s="126">
        <v>8</v>
      </c>
      <c r="E64" s="115"/>
      <c r="F64" s="6"/>
      <c r="G64" s="6"/>
      <c r="H64" s="7">
        <f t="shared" si="3"/>
        <v>0</v>
      </c>
      <c r="I64" s="15"/>
    </row>
    <row r="65" spans="1:11" s="2" customFormat="1" ht="76.5">
      <c r="A65" s="26" t="s">
        <v>174</v>
      </c>
      <c r="B65" s="58" t="s">
        <v>82</v>
      </c>
      <c r="C65" s="22"/>
      <c r="D65" s="127"/>
      <c r="E65" s="140"/>
      <c r="F65" s="8"/>
      <c r="G65" s="8"/>
      <c r="H65" s="9"/>
      <c r="I65" s="15"/>
    </row>
    <row r="66" spans="1:11" s="2" customFormat="1" ht="25.5">
      <c r="A66" s="4"/>
      <c r="B66" s="63" t="s">
        <v>34</v>
      </c>
      <c r="C66" s="33" t="s">
        <v>8</v>
      </c>
      <c r="D66" s="126">
        <v>24</v>
      </c>
      <c r="E66" s="115"/>
      <c r="F66" s="6"/>
      <c r="G66" s="6"/>
      <c r="H66" s="7">
        <f>D66*G66</f>
        <v>0</v>
      </c>
      <c r="I66" s="15"/>
    </row>
    <row r="67" spans="1:11" s="2" customFormat="1" ht="26.25" thickBot="1">
      <c r="A67" s="26"/>
      <c r="B67" s="58" t="s">
        <v>35</v>
      </c>
      <c r="C67" s="39" t="s">
        <v>8</v>
      </c>
      <c r="D67" s="126">
        <v>24</v>
      </c>
      <c r="E67" s="128"/>
      <c r="F67" s="6"/>
      <c r="G67" s="6"/>
      <c r="H67" s="7">
        <f>D67*G67</f>
        <v>0</v>
      </c>
      <c r="I67" s="15"/>
    </row>
    <row r="68" spans="1:11" s="2" customFormat="1" ht="14.25" thickTop="1" thickBot="1">
      <c r="A68" s="12" t="s">
        <v>26</v>
      </c>
      <c r="B68" s="61" t="s">
        <v>27</v>
      </c>
      <c r="C68" s="29"/>
      <c r="D68" s="29"/>
      <c r="E68" s="132"/>
      <c r="F68" s="30"/>
      <c r="G68" s="30"/>
      <c r="H68" s="30"/>
      <c r="I68" s="1">
        <f>SUM(H69:H73)</f>
        <v>0</v>
      </c>
    </row>
    <row r="69" spans="1:11" s="2" customFormat="1" ht="25.5">
      <c r="A69" s="26" t="s">
        <v>53</v>
      </c>
      <c r="B69" s="58" t="s">
        <v>168</v>
      </c>
      <c r="C69" s="33" t="s">
        <v>6</v>
      </c>
      <c r="D69" s="126">
        <v>50</v>
      </c>
      <c r="E69" s="115"/>
      <c r="F69" s="6"/>
      <c r="G69" s="6"/>
      <c r="H69" s="7">
        <f>D69*G69</f>
        <v>0</v>
      </c>
      <c r="I69" s="15"/>
    </row>
    <row r="70" spans="1:11" s="2" customFormat="1" ht="51">
      <c r="A70" s="26" t="s">
        <v>52</v>
      </c>
      <c r="B70" s="58" t="s">
        <v>170</v>
      </c>
      <c r="C70" s="33" t="s">
        <v>5</v>
      </c>
      <c r="D70" s="126">
        <v>1</v>
      </c>
      <c r="E70" s="115"/>
      <c r="F70" s="6"/>
      <c r="G70" s="6"/>
      <c r="H70" s="7">
        <f>D70*G70</f>
        <v>0</v>
      </c>
      <c r="I70" s="15"/>
    </row>
    <row r="71" spans="1:11" s="2" customFormat="1" ht="63.75">
      <c r="A71" s="28" t="s">
        <v>54</v>
      </c>
      <c r="B71" s="58" t="s">
        <v>169</v>
      </c>
      <c r="C71" s="22"/>
      <c r="D71" s="127"/>
      <c r="E71" s="32"/>
      <c r="I71" s="15"/>
    </row>
    <row r="72" spans="1:11" s="2" customFormat="1" ht="25.5">
      <c r="A72" s="4"/>
      <c r="B72" s="63" t="s">
        <v>34</v>
      </c>
      <c r="C72" s="33" t="s">
        <v>8</v>
      </c>
      <c r="D72" s="126">
        <v>6</v>
      </c>
      <c r="E72" s="115"/>
      <c r="F72" s="6"/>
      <c r="G72" s="6"/>
      <c r="H72" s="7">
        <f>D72*G72</f>
        <v>0</v>
      </c>
      <c r="I72" s="15"/>
    </row>
    <row r="73" spans="1:11" s="2" customFormat="1" ht="26.25" thickBot="1">
      <c r="A73" s="44"/>
      <c r="B73" s="58" t="s">
        <v>35</v>
      </c>
      <c r="C73" s="39" t="s">
        <v>8</v>
      </c>
      <c r="D73" s="126">
        <v>6</v>
      </c>
      <c r="E73" s="128"/>
      <c r="F73" s="6"/>
      <c r="G73" s="6"/>
      <c r="H73" s="7">
        <f>D73*G73</f>
        <v>0</v>
      </c>
      <c r="I73" s="15"/>
    </row>
    <row r="74" spans="1:11" s="2" customFormat="1" ht="14.25" thickTop="1" thickBot="1">
      <c r="A74" s="12" t="s">
        <v>90</v>
      </c>
      <c r="B74" s="37" t="s">
        <v>29</v>
      </c>
      <c r="C74" s="20"/>
      <c r="D74" s="21"/>
      <c r="E74" s="132"/>
      <c r="F74" s="30"/>
      <c r="G74" s="30"/>
      <c r="H74" s="30"/>
      <c r="I74" s="1">
        <f>SUM(H75:H80)</f>
        <v>0</v>
      </c>
    </row>
    <row r="75" spans="1:11" s="2" customFormat="1" ht="38.25">
      <c r="A75" s="28" t="s">
        <v>91</v>
      </c>
      <c r="B75" s="58" t="s">
        <v>37</v>
      </c>
      <c r="C75" s="39" t="s">
        <v>6</v>
      </c>
      <c r="D75" s="129">
        <v>130</v>
      </c>
      <c r="E75" s="128"/>
      <c r="F75" s="6"/>
      <c r="G75" s="6"/>
      <c r="H75" s="7">
        <f>D75*G75</f>
        <v>0</v>
      </c>
      <c r="I75" s="15"/>
      <c r="K75" s="43"/>
    </row>
    <row r="76" spans="1:11" s="2" customFormat="1" ht="38.25">
      <c r="A76" s="28" t="s">
        <v>92</v>
      </c>
      <c r="B76" s="58" t="s">
        <v>61</v>
      </c>
      <c r="C76" s="39" t="s">
        <v>5</v>
      </c>
      <c r="D76" s="129">
        <v>3</v>
      </c>
      <c r="E76" s="128"/>
      <c r="F76" s="6"/>
      <c r="G76" s="6"/>
      <c r="H76" s="7">
        <f>D76*G76</f>
        <v>0</v>
      </c>
      <c r="I76" s="15"/>
    </row>
    <row r="77" spans="1:11" s="2" customFormat="1" ht="38.25">
      <c r="A77" s="28" t="s">
        <v>93</v>
      </c>
      <c r="B77" s="36" t="s">
        <v>186</v>
      </c>
      <c r="C77" s="39" t="s">
        <v>5</v>
      </c>
      <c r="D77" s="129">
        <v>1</v>
      </c>
      <c r="E77" s="128"/>
      <c r="F77" s="6"/>
      <c r="G77" s="6"/>
      <c r="H77" s="7">
        <f>D77*G77</f>
        <v>0</v>
      </c>
      <c r="I77" s="15"/>
    </row>
    <row r="78" spans="1:11" s="2" customFormat="1" ht="63.75">
      <c r="A78" s="28" t="s">
        <v>94</v>
      </c>
      <c r="B78" s="36" t="s">
        <v>187</v>
      </c>
      <c r="C78" s="31"/>
      <c r="D78" s="127"/>
      <c r="E78" s="81"/>
      <c r="I78" s="15"/>
    </row>
    <row r="79" spans="1:11" s="2" customFormat="1" ht="25.5">
      <c r="A79" s="4"/>
      <c r="B79" s="35" t="s">
        <v>34</v>
      </c>
      <c r="C79" s="33" t="s">
        <v>8</v>
      </c>
      <c r="D79" s="126">
        <v>20</v>
      </c>
      <c r="E79" s="115"/>
      <c r="F79" s="6"/>
      <c r="G79" s="6"/>
      <c r="H79" s="7">
        <f>D79*G79</f>
        <v>0</v>
      </c>
      <c r="I79" s="15"/>
    </row>
    <row r="80" spans="1:11" s="2" customFormat="1" ht="26.25" thickBot="1">
      <c r="A80" s="44"/>
      <c r="B80" s="36" t="s">
        <v>35</v>
      </c>
      <c r="C80" s="39" t="s">
        <v>8</v>
      </c>
      <c r="D80" s="126">
        <v>20</v>
      </c>
      <c r="E80" s="128"/>
      <c r="F80" s="6"/>
      <c r="G80" s="6"/>
      <c r="H80" s="7">
        <f>D80*G80</f>
        <v>0</v>
      </c>
      <c r="I80" s="15"/>
    </row>
    <row r="81" spans="1:9" s="2" customFormat="1" ht="14.25" thickTop="1" thickBot="1">
      <c r="A81" s="12" t="s">
        <v>95</v>
      </c>
      <c r="B81" s="52" t="s">
        <v>96</v>
      </c>
      <c r="C81" s="20"/>
      <c r="D81" s="130"/>
      <c r="E81" s="132"/>
      <c r="F81" s="30"/>
      <c r="G81" s="30"/>
      <c r="H81" s="30"/>
      <c r="I81" s="1">
        <f>SUM(H82:H82)</f>
        <v>0</v>
      </c>
    </row>
    <row r="82" spans="1:9" s="2" customFormat="1" ht="51.75" thickBot="1">
      <c r="A82" s="69" t="s">
        <v>97</v>
      </c>
      <c r="B82" s="35" t="s">
        <v>123</v>
      </c>
      <c r="C82" s="33" t="s">
        <v>5</v>
      </c>
      <c r="D82" s="126">
        <v>2</v>
      </c>
      <c r="E82" s="115"/>
      <c r="F82" s="6"/>
      <c r="G82" s="6"/>
      <c r="H82" s="7">
        <f>D82*G82</f>
        <v>0</v>
      </c>
      <c r="I82" s="78"/>
    </row>
    <row r="83" spans="1:9" s="2" customFormat="1" ht="14.25" thickTop="1" thickBot="1">
      <c r="A83" s="12" t="s">
        <v>72</v>
      </c>
      <c r="B83" s="52" t="s">
        <v>36</v>
      </c>
      <c r="C83" s="20"/>
      <c r="D83" s="130"/>
      <c r="E83" s="132"/>
      <c r="F83" s="30"/>
      <c r="G83" s="30"/>
      <c r="H83" s="30"/>
      <c r="I83" s="1">
        <f>SUM(H84:H87)</f>
        <v>0</v>
      </c>
    </row>
    <row r="84" spans="1:9" s="2" customFormat="1" ht="51">
      <c r="A84" s="27" t="s">
        <v>98</v>
      </c>
      <c r="B84" s="41" t="s">
        <v>142</v>
      </c>
      <c r="C84" s="33" t="s">
        <v>31</v>
      </c>
      <c r="D84" s="117">
        <v>10</v>
      </c>
      <c r="E84" s="115"/>
      <c r="F84" s="6"/>
      <c r="G84" s="6"/>
      <c r="H84" s="7">
        <f>D84*G84</f>
        <v>0</v>
      </c>
      <c r="I84" s="15"/>
    </row>
    <row r="85" spans="1:9" s="2" customFormat="1" ht="89.25">
      <c r="A85" s="27" t="s">
        <v>99</v>
      </c>
      <c r="B85" s="41" t="s">
        <v>189</v>
      </c>
      <c r="C85" s="33" t="s">
        <v>4</v>
      </c>
      <c r="D85" s="117">
        <f>5.2</f>
        <v>5.2</v>
      </c>
      <c r="E85" s="115"/>
      <c r="F85" s="6"/>
      <c r="G85" s="6"/>
      <c r="H85" s="7">
        <f>D85*G85</f>
        <v>0</v>
      </c>
      <c r="I85" s="15"/>
    </row>
    <row r="86" spans="1:9" s="2" customFormat="1" ht="89.25">
      <c r="A86" s="27" t="s">
        <v>73</v>
      </c>
      <c r="B86" s="50" t="s">
        <v>75</v>
      </c>
      <c r="C86" s="33" t="s">
        <v>4</v>
      </c>
      <c r="D86" s="117">
        <v>43.9</v>
      </c>
      <c r="E86" s="117"/>
      <c r="F86" s="6"/>
      <c r="G86" s="6"/>
      <c r="H86" s="7">
        <f>D86*G86</f>
        <v>0</v>
      </c>
      <c r="I86" s="15"/>
    </row>
    <row r="87" spans="1:9" s="2" customFormat="1" ht="26.25" thickBot="1">
      <c r="A87" s="27" t="s">
        <v>129</v>
      </c>
      <c r="B87" s="50" t="s">
        <v>122</v>
      </c>
      <c r="C87" s="33" t="s">
        <v>4</v>
      </c>
      <c r="D87" s="117">
        <f>(1.65*5*1.2)</f>
        <v>9.9</v>
      </c>
      <c r="E87" s="117"/>
      <c r="F87" s="6"/>
      <c r="G87" s="6"/>
      <c r="H87" s="7">
        <f>D87*G87</f>
        <v>0</v>
      </c>
      <c r="I87" s="15"/>
    </row>
    <row r="88" spans="1:9" s="2" customFormat="1" ht="14.25" thickTop="1" thickBot="1">
      <c r="A88" s="23"/>
      <c r="B88" s="23"/>
      <c r="C88" s="24"/>
      <c r="D88" s="49"/>
      <c r="E88" s="132"/>
      <c r="F88" s="30"/>
      <c r="G88" s="30"/>
      <c r="H88" s="30"/>
      <c r="I88" s="1"/>
    </row>
    <row r="89" spans="1:9" s="43" customFormat="1" ht="136.5" customHeight="1" thickTop="1">
      <c r="A89" s="142"/>
      <c r="B89" s="189" t="s">
        <v>192</v>
      </c>
      <c r="C89" s="190"/>
      <c r="D89" s="190"/>
      <c r="E89" s="190"/>
      <c r="F89" s="190"/>
      <c r="G89" s="190"/>
      <c r="H89" s="191"/>
      <c r="I89" s="42"/>
    </row>
    <row r="90" spans="1:9" s="43" customFormat="1">
      <c r="A90" s="45"/>
      <c r="B90" s="143" t="s">
        <v>38</v>
      </c>
      <c r="C90" s="46"/>
      <c r="D90" s="46"/>
      <c r="E90" s="46"/>
      <c r="H90" s="141"/>
      <c r="I90" s="42"/>
    </row>
    <row r="91" spans="1:9" s="43" customFormat="1" ht="127.5">
      <c r="A91" s="45"/>
      <c r="B91" s="47" t="s">
        <v>39</v>
      </c>
      <c r="I91" s="42"/>
    </row>
    <row r="92" spans="1:9" s="43" customFormat="1">
      <c r="A92" s="45"/>
      <c r="B92" s="46" t="s">
        <v>40</v>
      </c>
      <c r="I92" s="42"/>
    </row>
    <row r="93" spans="1:9" s="43" customFormat="1">
      <c r="A93" s="45"/>
      <c r="B93" s="46" t="s">
        <v>41</v>
      </c>
      <c r="I93" s="42"/>
    </row>
    <row r="94" spans="1:9" s="43" customFormat="1" ht="18.75" customHeight="1">
      <c r="A94" s="45"/>
      <c r="B94" s="46" t="s">
        <v>42</v>
      </c>
      <c r="I94" s="42"/>
    </row>
    <row r="95" spans="1:9" s="43" customFormat="1" ht="18.75" customHeight="1" thickBot="1">
      <c r="A95" s="158"/>
      <c r="B95" s="46"/>
      <c r="I95" s="42"/>
    </row>
    <row r="96" spans="1:9" ht="13.5" thickBot="1">
      <c r="A96" s="181" t="s">
        <v>215</v>
      </c>
      <c r="B96" s="182"/>
      <c r="C96" s="182"/>
      <c r="D96" s="182"/>
      <c r="E96" s="182"/>
      <c r="F96" s="182"/>
      <c r="G96" s="183"/>
      <c r="H96" s="2"/>
      <c r="I96" s="15"/>
    </row>
    <row r="97" spans="1:9" ht="13.5" thickBot="1">
      <c r="A97" s="162"/>
      <c r="B97" s="163"/>
      <c r="C97" s="163"/>
      <c r="D97" s="163"/>
      <c r="E97" s="163"/>
      <c r="F97" s="163"/>
      <c r="G97" s="164"/>
      <c r="H97" s="2"/>
      <c r="I97" s="15"/>
    </row>
    <row r="98" spans="1:9" ht="16.5" thickBot="1">
      <c r="A98" s="175" t="s">
        <v>194</v>
      </c>
      <c r="B98" s="176"/>
      <c r="C98" s="176"/>
      <c r="D98" s="176"/>
      <c r="E98" s="176"/>
      <c r="F98" s="177"/>
      <c r="G98" s="157"/>
      <c r="H98" s="2"/>
      <c r="I98" s="15"/>
    </row>
    <row r="99" spans="1:9" ht="16.5" thickBot="1">
      <c r="A99" s="175" t="s">
        <v>195</v>
      </c>
      <c r="B99" s="176"/>
      <c r="C99" s="176"/>
      <c r="D99" s="176"/>
      <c r="E99" s="176"/>
      <c r="F99" s="177"/>
      <c r="G99" s="157"/>
      <c r="H99" s="2"/>
      <c r="I99" s="15"/>
    </row>
    <row r="100" spans="1:9" ht="16.5" thickBot="1">
      <c r="A100" s="175" t="s">
        <v>196</v>
      </c>
      <c r="B100" s="176"/>
      <c r="C100" s="176"/>
      <c r="D100" s="176"/>
      <c r="E100" s="176"/>
      <c r="F100" s="177"/>
      <c r="G100" s="157"/>
      <c r="H100" s="2"/>
      <c r="I100" s="15"/>
    </row>
    <row r="101" spans="1:9" ht="16.5" thickBot="1">
      <c r="A101" s="175" t="s">
        <v>197</v>
      </c>
      <c r="B101" s="176"/>
      <c r="C101" s="176"/>
      <c r="D101" s="176"/>
      <c r="E101" s="176"/>
      <c r="F101" s="177"/>
      <c r="G101" s="157"/>
      <c r="H101" s="2"/>
      <c r="I101" s="15"/>
    </row>
    <row r="102" spans="1:9" ht="13.5" thickBot="1">
      <c r="A102" s="178" t="s">
        <v>198</v>
      </c>
      <c r="B102" s="179"/>
      <c r="C102" s="179"/>
      <c r="D102" s="179"/>
      <c r="E102" s="179"/>
      <c r="F102" s="180"/>
      <c r="G102" s="154">
        <f>G98+G99+G100+G101</f>
        <v>0</v>
      </c>
      <c r="H102" s="2"/>
      <c r="I102" s="15"/>
    </row>
    <row r="103" spans="1:9" ht="13.5" thickBot="1">
      <c r="A103" s="162"/>
      <c r="B103" s="163"/>
      <c r="C103" s="163"/>
      <c r="D103" s="163"/>
      <c r="E103" s="163"/>
      <c r="F103" s="163"/>
      <c r="G103" s="164"/>
      <c r="H103" s="2"/>
      <c r="I103" s="15"/>
    </row>
    <row r="104" spans="1:9" ht="13.5" thickBot="1">
      <c r="A104" s="159" t="s">
        <v>199</v>
      </c>
      <c r="B104" s="172"/>
      <c r="C104" s="172"/>
      <c r="D104" s="172"/>
      <c r="E104" s="172"/>
      <c r="F104" s="173"/>
      <c r="G104" s="145"/>
      <c r="H104" s="2"/>
      <c r="I104" s="15"/>
    </row>
    <row r="105" spans="1:9" ht="13.5" thickBot="1">
      <c r="A105" s="162"/>
      <c r="B105" s="163"/>
      <c r="C105" s="163"/>
      <c r="D105" s="163"/>
      <c r="E105" s="163"/>
      <c r="F105" s="163"/>
      <c r="G105" s="164"/>
      <c r="H105" s="2"/>
      <c r="I105" s="15"/>
    </row>
    <row r="106" spans="1:9" ht="13.5" thickBot="1">
      <c r="A106" s="159" t="s">
        <v>200</v>
      </c>
      <c r="B106" s="160"/>
      <c r="C106" s="160"/>
      <c r="D106" s="160"/>
      <c r="E106" s="160"/>
      <c r="F106" s="161"/>
      <c r="G106" s="145"/>
      <c r="H106" s="2"/>
      <c r="I106" s="15"/>
    </row>
    <row r="107" spans="1:9" ht="13.5" thickBot="1">
      <c r="A107" s="162"/>
      <c r="B107" s="163"/>
      <c r="C107" s="163"/>
      <c r="D107" s="163"/>
      <c r="E107" s="163"/>
      <c r="F107" s="163"/>
      <c r="G107" s="164"/>
      <c r="H107" s="2"/>
      <c r="I107" s="15"/>
    </row>
    <row r="108" spans="1:9" ht="13.5" thickBot="1">
      <c r="A108" s="165" t="s">
        <v>201</v>
      </c>
      <c r="B108" s="166"/>
      <c r="C108" s="171" t="s">
        <v>202</v>
      </c>
      <c r="D108" s="172"/>
      <c r="E108" s="172"/>
      <c r="F108" s="173"/>
      <c r="G108" s="145"/>
      <c r="H108" s="2"/>
      <c r="I108" s="15"/>
    </row>
    <row r="109" spans="1:9" ht="13.5" thickBot="1">
      <c r="A109" s="167"/>
      <c r="B109" s="168"/>
      <c r="C109" s="171" t="s">
        <v>203</v>
      </c>
      <c r="D109" s="172"/>
      <c r="E109" s="172"/>
      <c r="F109" s="173"/>
      <c r="G109" s="145"/>
      <c r="H109" s="2"/>
      <c r="I109" s="15"/>
    </row>
    <row r="110" spans="1:9" ht="13.5" thickBot="1">
      <c r="A110" s="167"/>
      <c r="B110" s="168"/>
      <c r="C110" s="171" t="s">
        <v>204</v>
      </c>
      <c r="D110" s="172"/>
      <c r="E110" s="172"/>
      <c r="F110" s="173"/>
      <c r="G110" s="145"/>
      <c r="H110" s="2"/>
      <c r="I110" s="15"/>
    </row>
    <row r="111" spans="1:9" ht="13.5" thickBot="1">
      <c r="A111" s="169"/>
      <c r="B111" s="170"/>
      <c r="C111" s="174" t="s">
        <v>205</v>
      </c>
      <c r="D111" s="160"/>
      <c r="E111" s="160"/>
      <c r="F111" s="161"/>
      <c r="G111" s="145"/>
      <c r="H111" s="2"/>
      <c r="I111" s="15"/>
    </row>
    <row r="112" spans="1:9" s="2" customFormat="1" ht="13.5" thickBot="1">
      <c r="A112" s="178" t="s">
        <v>198</v>
      </c>
      <c r="B112" s="179"/>
      <c r="C112" s="179"/>
      <c r="D112" s="179"/>
      <c r="E112" s="179"/>
      <c r="F112" s="180"/>
      <c r="G112" s="154">
        <f>SUM(G108:G111)</f>
        <v>0</v>
      </c>
      <c r="I112" s="15"/>
    </row>
    <row r="113" spans="1:9" s="2" customFormat="1" ht="13.5" thickBot="1">
      <c r="A113" s="184" t="s">
        <v>206</v>
      </c>
      <c r="B113" s="185"/>
      <c r="C113" s="185"/>
      <c r="D113" s="185"/>
      <c r="E113" s="185"/>
      <c r="F113" s="185"/>
      <c r="G113" s="153"/>
      <c r="I113" s="15"/>
    </row>
    <row r="114" spans="1:9" ht="13.5" thickBot="1">
      <c r="A114" s="149" t="s">
        <v>207</v>
      </c>
      <c r="B114" s="186" t="str">
        <f>"(1+("&amp;G98&amp;"+"&amp;G99&amp;"+"&amp;G100&amp;"+"&amp;G101&amp;"/100))*(1+"&amp;G104&amp;"/100)*(1+"&amp;G106&amp;"/100)/(1-"&amp;G112&amp;"/100)-1"</f>
        <v>(1+(+++/100))*(1+/100)*(1+/100)/(1-0/100)-1</v>
      </c>
      <c r="C114" s="186"/>
      <c r="D114" s="186"/>
      <c r="E114" s="186"/>
      <c r="F114" s="186"/>
      <c r="G114" s="152">
        <f>(1+(G98+G99+G100+G101)/100)*(1+G104/100)*(1+G106/100)/(1-G112/100)-1</f>
        <v>0</v>
      </c>
    </row>
    <row r="115" spans="1:9">
      <c r="A115" s="146"/>
      <c r="E115" s="43"/>
      <c r="G115" s="147"/>
    </row>
    <row r="116" spans="1:9">
      <c r="A116" s="146"/>
      <c r="B116" s="43" t="s">
        <v>216</v>
      </c>
      <c r="E116" s="43"/>
      <c r="G116" s="147"/>
    </row>
    <row r="117" spans="1:9">
      <c r="A117" s="146"/>
      <c r="E117" s="43"/>
      <c r="G117" s="147"/>
    </row>
    <row r="118" spans="1:9">
      <c r="A118" s="146"/>
      <c r="E118" s="43"/>
      <c r="G118" s="147"/>
    </row>
    <row r="119" spans="1:9">
      <c r="A119" s="146"/>
      <c r="E119" s="43"/>
      <c r="G119" s="147"/>
    </row>
    <row r="120" spans="1:9">
      <c r="A120" s="146"/>
      <c r="B120" s="144" t="s">
        <v>208</v>
      </c>
      <c r="C120" s="151"/>
      <c r="D120" s="151"/>
      <c r="E120" s="151"/>
      <c r="F120" s="151"/>
      <c r="G120" s="156"/>
    </row>
    <row r="121" spans="1:9">
      <c r="A121" s="146"/>
      <c r="B121" s="151" t="s">
        <v>209</v>
      </c>
      <c r="C121" s="151"/>
      <c r="D121" s="151"/>
      <c r="E121" s="151"/>
      <c r="F121" s="151"/>
      <c r="G121" s="156"/>
    </row>
    <row r="122" spans="1:9">
      <c r="A122" s="146"/>
      <c r="B122" s="151" t="s">
        <v>210</v>
      </c>
      <c r="C122" s="151"/>
      <c r="D122" s="151"/>
      <c r="E122" s="151"/>
      <c r="F122" s="151"/>
      <c r="G122" s="156"/>
    </row>
    <row r="123" spans="1:9">
      <c r="A123" s="146"/>
      <c r="B123" s="151" t="s">
        <v>211</v>
      </c>
      <c r="C123" s="151"/>
      <c r="D123" s="151"/>
      <c r="E123" s="151"/>
      <c r="F123" s="151"/>
      <c r="G123" s="156"/>
    </row>
    <row r="124" spans="1:9">
      <c r="A124" s="146"/>
      <c r="B124" s="151" t="s">
        <v>212</v>
      </c>
      <c r="C124" s="151"/>
      <c r="D124" s="151"/>
      <c r="E124" s="151"/>
      <c r="F124" s="151"/>
      <c r="G124" s="156"/>
    </row>
    <row r="125" spans="1:9">
      <c r="A125" s="146"/>
      <c r="B125" s="151" t="s">
        <v>213</v>
      </c>
      <c r="C125" s="151"/>
      <c r="D125" s="151"/>
      <c r="E125" s="151"/>
      <c r="F125" s="151"/>
      <c r="G125" s="156"/>
    </row>
    <row r="126" spans="1:9">
      <c r="A126" s="146"/>
      <c r="B126" s="151" t="s">
        <v>214</v>
      </c>
      <c r="C126" s="151"/>
      <c r="D126" s="151"/>
      <c r="E126" s="151"/>
      <c r="F126" s="151"/>
      <c r="G126" s="156"/>
    </row>
    <row r="127" spans="1:9" ht="51">
      <c r="A127" s="146"/>
      <c r="B127" s="155" t="s">
        <v>217</v>
      </c>
      <c r="C127" s="151"/>
      <c r="D127" s="151"/>
      <c r="E127" s="151"/>
      <c r="F127" s="151"/>
      <c r="G127" s="156"/>
    </row>
    <row r="128" spans="1:9" ht="15">
      <c r="A128" s="158"/>
      <c r="B128" s="148"/>
      <c r="C128" s="150"/>
      <c r="D128" s="43"/>
      <c r="E128" s="43"/>
      <c r="F128" s="43"/>
      <c r="G128" s="141"/>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sheetData>
  <mergeCells count="22">
    <mergeCell ref="A112:F112"/>
    <mergeCell ref="A113:F113"/>
    <mergeCell ref="B114:F114"/>
    <mergeCell ref="A3:B3"/>
    <mergeCell ref="B89:H89"/>
    <mergeCell ref="A96:G96"/>
    <mergeCell ref="A97:G97"/>
    <mergeCell ref="A98:F98"/>
    <mergeCell ref="A99:F99"/>
    <mergeCell ref="A100:F100"/>
    <mergeCell ref="A101:F101"/>
    <mergeCell ref="A102:F102"/>
    <mergeCell ref="A103:G103"/>
    <mergeCell ref="A104:F104"/>
    <mergeCell ref="A105:G105"/>
    <mergeCell ref="A106:F106"/>
    <mergeCell ref="A107:G107"/>
    <mergeCell ref="A108:B111"/>
    <mergeCell ref="C108:F108"/>
    <mergeCell ref="C109:F109"/>
    <mergeCell ref="C110:F110"/>
    <mergeCell ref="C111:F111"/>
  </mergeCells>
  <phoneticPr fontId="25" type="noConversion"/>
  <pageMargins left="0.7" right="0.7" top="0.75" bottom="0.75" header="0.3" footer="0.3"/>
  <pageSetup paperSize="9" scale="83" fitToHeight="0" orientation="portrait" r:id="rId1"/>
  <rowBreaks count="2" manualBreakCount="2">
    <brk id="21" max="8" man="1"/>
    <brk id="94"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3D966-93EB-419C-A9F7-AE68AB6CB84E}">
  <sheetPr>
    <pageSetUpPr fitToPage="1"/>
  </sheetPr>
  <dimension ref="A1:J25"/>
  <sheetViews>
    <sheetView topLeftCell="B1" zoomScale="110" zoomScaleNormal="110" workbookViewId="0">
      <selection activeCell="M5" sqref="M5"/>
    </sheetView>
  </sheetViews>
  <sheetFormatPr defaultRowHeight="12.75"/>
  <cols>
    <col min="4" max="4" width="20.5703125" customWidth="1"/>
  </cols>
  <sheetData>
    <row r="1" spans="1:10" ht="52.5" customHeight="1" thickBot="1">
      <c r="A1" s="199" t="s">
        <v>191</v>
      </c>
      <c r="B1" s="200"/>
      <c r="C1" s="200"/>
      <c r="D1" s="200"/>
      <c r="E1" s="200"/>
      <c r="F1" s="200"/>
      <c r="G1" s="200"/>
      <c r="H1" s="200"/>
      <c r="I1" s="200"/>
      <c r="J1" s="201"/>
    </row>
    <row r="2" spans="1:10" ht="16.5" hidden="1" customHeight="1" thickBot="1">
      <c r="A2" s="202"/>
      <c r="B2" s="203"/>
      <c r="C2" s="203"/>
      <c r="D2" s="203"/>
      <c r="E2" s="203"/>
      <c r="F2" s="203"/>
      <c r="G2" s="203"/>
      <c r="H2" s="203"/>
      <c r="I2" s="203"/>
      <c r="J2" s="204"/>
    </row>
    <row r="3" spans="1:10" ht="54.75" customHeight="1">
      <c r="A3" s="207" t="s">
        <v>103</v>
      </c>
      <c r="B3" s="208"/>
      <c r="C3" s="208"/>
      <c r="D3" s="208"/>
      <c r="E3" s="208"/>
      <c r="F3" s="208"/>
      <c r="G3" s="208"/>
      <c r="H3" s="208"/>
      <c r="I3" s="208"/>
      <c r="J3" s="209"/>
    </row>
    <row r="4" spans="1:10" ht="37.5" customHeight="1">
      <c r="A4" s="210" t="s">
        <v>113</v>
      </c>
      <c r="B4" s="211"/>
      <c r="C4" s="211"/>
      <c r="D4" s="211"/>
      <c r="E4" s="211"/>
      <c r="F4" s="211"/>
      <c r="G4" s="211"/>
      <c r="H4" s="211"/>
      <c r="I4" s="211"/>
      <c r="J4" s="212"/>
    </row>
    <row r="5" spans="1:10" ht="26.25" customHeight="1">
      <c r="A5" s="213" t="s">
        <v>104</v>
      </c>
      <c r="B5" s="214"/>
      <c r="C5" s="214"/>
      <c r="D5" s="214"/>
      <c r="E5" s="214"/>
      <c r="F5" s="214"/>
      <c r="G5" s="214"/>
      <c r="H5" s="214"/>
      <c r="I5" s="214"/>
      <c r="J5" s="215"/>
    </row>
    <row r="6" spans="1:10" ht="21" customHeight="1">
      <c r="A6" s="216" t="s">
        <v>105</v>
      </c>
      <c r="B6" s="217"/>
      <c r="C6" s="217"/>
      <c r="D6" s="217"/>
      <c r="E6" s="217"/>
      <c r="F6" s="217"/>
      <c r="G6" s="217"/>
      <c r="H6" s="217"/>
      <c r="I6" s="217"/>
      <c r="J6" s="218"/>
    </row>
    <row r="7" spans="1:10" ht="15" customHeight="1">
      <c r="A7" s="219"/>
      <c r="B7" s="220" t="s">
        <v>0</v>
      </c>
      <c r="C7" s="220"/>
      <c r="D7" s="220"/>
      <c r="E7" s="225" t="s">
        <v>106</v>
      </c>
      <c r="F7" s="226"/>
      <c r="G7" s="226"/>
      <c r="H7" s="227"/>
      <c r="I7" s="221" t="s">
        <v>7</v>
      </c>
      <c r="J7" s="222"/>
    </row>
    <row r="8" spans="1:10" ht="15" customHeight="1">
      <c r="A8" s="219"/>
      <c r="B8" s="220"/>
      <c r="C8" s="220"/>
      <c r="D8" s="220"/>
      <c r="E8" s="223" t="s">
        <v>114</v>
      </c>
      <c r="F8" s="224"/>
      <c r="G8" s="223" t="s">
        <v>125</v>
      </c>
      <c r="H8" s="224"/>
      <c r="I8" s="221"/>
      <c r="J8" s="222"/>
    </row>
    <row r="9" spans="1:10" ht="15" customHeight="1">
      <c r="A9" s="219"/>
      <c r="B9" s="220"/>
      <c r="C9" s="220"/>
      <c r="D9" s="220"/>
      <c r="E9" s="83" t="s">
        <v>107</v>
      </c>
      <c r="F9" s="83" t="s">
        <v>108</v>
      </c>
      <c r="G9" s="83" t="s">
        <v>107</v>
      </c>
      <c r="H9" s="83" t="s">
        <v>108</v>
      </c>
      <c r="I9" s="83" t="s">
        <v>107</v>
      </c>
      <c r="J9" s="84" t="s">
        <v>108</v>
      </c>
    </row>
    <row r="10" spans="1:10" ht="15" customHeight="1">
      <c r="A10" s="85" t="s">
        <v>9</v>
      </c>
      <c r="B10" s="192" t="str">
        <f>'OBRAS CIVIS'!B4</f>
        <v>SERVIÇOS TÉCNICOS-PROFISSIONAIS</v>
      </c>
      <c r="C10" s="193"/>
      <c r="D10" s="193"/>
      <c r="E10" s="86">
        <f t="shared" ref="E10:E22" si="0">$I10*(F10/100)</f>
        <v>0</v>
      </c>
      <c r="F10" s="87"/>
      <c r="G10" s="86">
        <f t="shared" ref="G10:G22" si="1">$I10*(H10/100)</f>
        <v>0</v>
      </c>
      <c r="H10" s="87"/>
      <c r="I10" s="88">
        <f>'OBRAS CIVIS'!I4</f>
        <v>0</v>
      </c>
      <c r="J10" s="89">
        <f>F10+H10</f>
        <v>0</v>
      </c>
    </row>
    <row r="11" spans="1:10" ht="15" customHeight="1">
      <c r="A11" s="85" t="s">
        <v>15</v>
      </c>
      <c r="B11" s="192" t="str">
        <f>'OBRAS CIVIS'!B6</f>
        <v>SERVIÇOS PRELIMINARES</v>
      </c>
      <c r="C11" s="193"/>
      <c r="D11" s="193"/>
      <c r="E11" s="86">
        <f t="shared" si="0"/>
        <v>0</v>
      </c>
      <c r="F11" s="87"/>
      <c r="G11" s="86">
        <f t="shared" si="1"/>
        <v>0</v>
      </c>
      <c r="H11" s="87"/>
      <c r="I11" s="88">
        <f>'OBRAS CIVIS'!I6</f>
        <v>0</v>
      </c>
      <c r="J11" s="89">
        <f t="shared" ref="J11:J23" si="2">F11+H11</f>
        <v>0</v>
      </c>
    </row>
    <row r="12" spans="1:10" ht="15" customHeight="1">
      <c r="A12" s="85" t="s">
        <v>17</v>
      </c>
      <c r="B12" s="192" t="str">
        <f>'OBRAS CIVIS'!B9</f>
        <v>SERVIÇOS AUXILIARES</v>
      </c>
      <c r="C12" s="193"/>
      <c r="D12" s="193"/>
      <c r="E12" s="86">
        <f t="shared" si="0"/>
        <v>0</v>
      </c>
      <c r="F12" s="87"/>
      <c r="G12" s="86">
        <f t="shared" si="1"/>
        <v>0</v>
      </c>
      <c r="H12" s="87"/>
      <c r="I12" s="88">
        <f>'OBRAS CIVIS'!I9</f>
        <v>0</v>
      </c>
      <c r="J12" s="89">
        <f t="shared" si="2"/>
        <v>0</v>
      </c>
    </row>
    <row r="13" spans="1:10" ht="15" customHeight="1">
      <c r="A13" s="85" t="s">
        <v>18</v>
      </c>
      <c r="B13" s="192" t="str">
        <f>'OBRAS CIVIS'!B12</f>
        <v>DEMOLIÇÕES E DESMONTAGENS</v>
      </c>
      <c r="C13" s="193"/>
      <c r="D13" s="193"/>
      <c r="E13" s="86">
        <f t="shared" si="0"/>
        <v>0</v>
      </c>
      <c r="F13" s="87"/>
      <c r="G13" s="86">
        <f t="shared" si="1"/>
        <v>0</v>
      </c>
      <c r="H13" s="87"/>
      <c r="I13" s="88">
        <f>'OBRAS CIVIS'!I12</f>
        <v>0</v>
      </c>
      <c r="J13" s="89">
        <f t="shared" si="2"/>
        <v>0</v>
      </c>
    </row>
    <row r="14" spans="1:10" ht="15" customHeight="1">
      <c r="A14" s="85" t="s">
        <v>19</v>
      </c>
      <c r="B14" s="192" t="str">
        <f>'OBRAS CIVIS'!B22</f>
        <v>PISO</v>
      </c>
      <c r="C14" s="193"/>
      <c r="D14" s="193"/>
      <c r="E14" s="86">
        <f t="shared" si="0"/>
        <v>0</v>
      </c>
      <c r="F14" s="87"/>
      <c r="G14" s="86">
        <f t="shared" si="1"/>
        <v>0</v>
      </c>
      <c r="H14" s="87"/>
      <c r="I14" s="88">
        <f>'OBRAS CIVIS'!I22</f>
        <v>0</v>
      </c>
      <c r="J14" s="89">
        <f t="shared" si="2"/>
        <v>0</v>
      </c>
    </row>
    <row r="15" spans="1:10" ht="15" customHeight="1">
      <c r="A15" s="85" t="s">
        <v>20</v>
      </c>
      <c r="B15" s="192" t="str">
        <f>'OBRAS CIVIS'!B28</f>
        <v>FORRO</v>
      </c>
      <c r="C15" s="193"/>
      <c r="D15" s="193"/>
      <c r="E15" s="86">
        <f t="shared" si="0"/>
        <v>0</v>
      </c>
      <c r="F15" s="87"/>
      <c r="G15" s="86">
        <f t="shared" si="1"/>
        <v>0</v>
      </c>
      <c r="H15" s="87"/>
      <c r="I15" s="88">
        <f>'OBRAS CIVIS'!I28</f>
        <v>0</v>
      </c>
      <c r="J15" s="89">
        <f t="shared" si="2"/>
        <v>0</v>
      </c>
    </row>
    <row r="16" spans="1:10" ht="15" customHeight="1">
      <c r="A16" s="85" t="s">
        <v>25</v>
      </c>
      <c r="B16" s="192" t="str">
        <f>'OBRAS CIVIS'!B37</f>
        <v>VEDAÇÕES</v>
      </c>
      <c r="C16" s="193"/>
      <c r="D16" s="193"/>
      <c r="E16" s="86">
        <f t="shared" si="0"/>
        <v>0</v>
      </c>
      <c r="F16" s="87"/>
      <c r="G16" s="86">
        <f t="shared" si="1"/>
        <v>0</v>
      </c>
      <c r="H16" s="87"/>
      <c r="I16" s="88">
        <f>'OBRAS CIVIS'!I37</f>
        <v>0</v>
      </c>
      <c r="J16" s="89">
        <f t="shared" si="2"/>
        <v>0</v>
      </c>
    </row>
    <row r="17" spans="1:10" ht="15" customHeight="1">
      <c r="A17" s="85" t="s">
        <v>21</v>
      </c>
      <c r="B17" s="192" t="str">
        <f>'OBRAS CIVIS'!B46</f>
        <v>PINTURAS</v>
      </c>
      <c r="C17" s="193"/>
      <c r="D17" s="193"/>
      <c r="E17" s="86">
        <f t="shared" si="0"/>
        <v>0</v>
      </c>
      <c r="F17" s="87"/>
      <c r="G17" s="86">
        <f t="shared" si="1"/>
        <v>0</v>
      </c>
      <c r="H17" s="87"/>
      <c r="I17" s="88">
        <f>'OBRAS CIVIS'!I46</f>
        <v>0</v>
      </c>
      <c r="J17" s="89">
        <f t="shared" si="2"/>
        <v>0</v>
      </c>
    </row>
    <row r="18" spans="1:10" ht="15" customHeight="1">
      <c r="A18" s="85" t="s">
        <v>22</v>
      </c>
      <c r="B18" s="192" t="str">
        <f>'OBRAS CIVIS'!B51</f>
        <v>ELÉTRICA/ ILUMINAÇÃO</v>
      </c>
      <c r="C18" s="193"/>
      <c r="D18" s="193"/>
      <c r="E18" s="86">
        <f t="shared" si="0"/>
        <v>0</v>
      </c>
      <c r="F18" s="87"/>
      <c r="G18" s="86">
        <f t="shared" si="1"/>
        <v>0</v>
      </c>
      <c r="H18" s="87"/>
      <c r="I18" s="88">
        <f>'OBRAS CIVIS'!I51</f>
        <v>0</v>
      </c>
      <c r="J18" s="89">
        <f t="shared" si="2"/>
        <v>0</v>
      </c>
    </row>
    <row r="19" spans="1:10" ht="15" customHeight="1">
      <c r="A19" s="85" t="s">
        <v>26</v>
      </c>
      <c r="B19" s="192" t="str">
        <f>'OBRAS CIVIS'!B68</f>
        <v>TELEFONIA</v>
      </c>
      <c r="C19" s="193"/>
      <c r="D19" s="193"/>
      <c r="E19" s="86">
        <f t="shared" si="0"/>
        <v>0</v>
      </c>
      <c r="F19" s="87"/>
      <c r="G19" s="86">
        <f t="shared" si="1"/>
        <v>0</v>
      </c>
      <c r="H19" s="87"/>
      <c r="I19" s="88">
        <f>'OBRAS CIVIS'!I68</f>
        <v>0</v>
      </c>
      <c r="J19" s="89">
        <f t="shared" si="2"/>
        <v>0</v>
      </c>
    </row>
    <row r="20" spans="1:10" ht="15" customHeight="1">
      <c r="A20" s="85" t="s">
        <v>90</v>
      </c>
      <c r="B20" s="192" t="str">
        <f>'OBRAS CIVIS'!B74</f>
        <v>REDE LÓGICA</v>
      </c>
      <c r="C20" s="193"/>
      <c r="D20" s="193"/>
      <c r="E20" s="86">
        <f t="shared" si="0"/>
        <v>0</v>
      </c>
      <c r="F20" s="87"/>
      <c r="G20" s="86">
        <f t="shared" si="1"/>
        <v>0</v>
      </c>
      <c r="H20" s="87"/>
      <c r="I20" s="88">
        <f>'OBRAS CIVIS'!I74</f>
        <v>0</v>
      </c>
      <c r="J20" s="89">
        <f t="shared" si="2"/>
        <v>0</v>
      </c>
    </row>
    <row r="21" spans="1:10" ht="15" customHeight="1">
      <c r="A21" s="85" t="s">
        <v>95</v>
      </c>
      <c r="B21" s="192" t="str">
        <f>'OBRAS CIVIS'!B81</f>
        <v>AR-CONDICIONADO</v>
      </c>
      <c r="C21" s="193"/>
      <c r="D21" s="193"/>
      <c r="E21" s="86">
        <f t="shared" si="0"/>
        <v>0</v>
      </c>
      <c r="F21" s="87"/>
      <c r="G21" s="86">
        <f t="shared" si="1"/>
        <v>0</v>
      </c>
      <c r="H21" s="87"/>
      <c r="I21" s="88">
        <f>'OBRAS CIVIS'!I81</f>
        <v>0</v>
      </c>
      <c r="J21" s="89">
        <f t="shared" si="2"/>
        <v>0</v>
      </c>
    </row>
    <row r="22" spans="1:10" ht="15" customHeight="1">
      <c r="A22" s="85" t="s">
        <v>72</v>
      </c>
      <c r="B22" s="192" t="str">
        <f>'OBRAS CIVIS'!B83</f>
        <v>SERVIÇOS GERAIS</v>
      </c>
      <c r="C22" s="193"/>
      <c r="D22" s="193"/>
      <c r="E22" s="86">
        <f t="shared" si="0"/>
        <v>0</v>
      </c>
      <c r="F22" s="87"/>
      <c r="G22" s="86">
        <f t="shared" si="1"/>
        <v>0</v>
      </c>
      <c r="H22" s="87"/>
      <c r="I22" s="88">
        <f>'OBRAS CIVIS'!I83</f>
        <v>0</v>
      </c>
      <c r="J22" s="89">
        <f t="shared" si="2"/>
        <v>0</v>
      </c>
    </row>
    <row r="23" spans="1:10" ht="15" customHeight="1">
      <c r="A23" s="205" t="s">
        <v>109</v>
      </c>
      <c r="B23" s="206"/>
      <c r="C23" s="206"/>
      <c r="D23" s="206"/>
      <c r="E23" s="90">
        <f>ROUND(SUM(E10:E22),2)</f>
        <v>0</v>
      </c>
      <c r="F23" s="91">
        <f>IF($I$23&lt;&gt;0,E23*100/$I$23,0)</f>
        <v>0</v>
      </c>
      <c r="G23" s="90">
        <f>ROUND(SUM(G10:G22),2)</f>
        <v>0</v>
      </c>
      <c r="H23" s="91">
        <f>IF($I$23&lt;&gt;0,G23*100/$I$23,0)</f>
        <v>0</v>
      </c>
      <c r="I23" s="88">
        <f>E23+G23</f>
        <v>0</v>
      </c>
      <c r="J23" s="89">
        <f t="shared" si="2"/>
        <v>0</v>
      </c>
    </row>
    <row r="24" spans="1:10" ht="15" customHeight="1" thickBot="1">
      <c r="A24" s="194" t="s">
        <v>110</v>
      </c>
      <c r="B24" s="195"/>
      <c r="C24" s="195"/>
      <c r="D24" s="195"/>
      <c r="E24" s="92">
        <f>E23</f>
        <v>0</v>
      </c>
      <c r="F24" s="93">
        <f>F23</f>
        <v>0</v>
      </c>
      <c r="G24" s="92">
        <f>G23</f>
        <v>0</v>
      </c>
      <c r="H24" s="93">
        <f>H23+F24</f>
        <v>0</v>
      </c>
      <c r="I24" s="94"/>
      <c r="J24" s="95"/>
    </row>
    <row r="25" spans="1:10" ht="50.1" customHeight="1">
      <c r="A25" s="196" t="s">
        <v>111</v>
      </c>
      <c r="B25" s="197"/>
      <c r="C25" s="196" t="s">
        <v>112</v>
      </c>
      <c r="D25" s="197"/>
      <c r="E25" s="197"/>
      <c r="F25" s="197"/>
      <c r="G25" s="96"/>
      <c r="H25" s="96"/>
      <c r="I25" s="197"/>
      <c r="J25" s="198"/>
    </row>
  </sheetData>
  <mergeCells count="29">
    <mergeCell ref="A5:J5"/>
    <mergeCell ref="A6:J6"/>
    <mergeCell ref="A7:A9"/>
    <mergeCell ref="B7:D9"/>
    <mergeCell ref="I7:J8"/>
    <mergeCell ref="E8:F8"/>
    <mergeCell ref="E7:H7"/>
    <mergeCell ref="G8:H8"/>
    <mergeCell ref="I25:J25"/>
    <mergeCell ref="A1:J2"/>
    <mergeCell ref="B17:D17"/>
    <mergeCell ref="B18:D18"/>
    <mergeCell ref="B19:D19"/>
    <mergeCell ref="B20:D20"/>
    <mergeCell ref="B22:D22"/>
    <mergeCell ref="A23:D23"/>
    <mergeCell ref="B11:D11"/>
    <mergeCell ref="B12:D12"/>
    <mergeCell ref="B13:D13"/>
    <mergeCell ref="B15:D15"/>
    <mergeCell ref="B16:D16"/>
    <mergeCell ref="B10:D10"/>
    <mergeCell ref="A3:J3"/>
    <mergeCell ref="A4:J4"/>
    <mergeCell ref="B14:D14"/>
    <mergeCell ref="B21:D21"/>
    <mergeCell ref="A24:D24"/>
    <mergeCell ref="A25:B25"/>
    <mergeCell ref="C25:F25"/>
  </mergeCells>
  <phoneticPr fontId="33" type="noConversion"/>
  <pageMargins left="0.511811024" right="0.511811024" top="0.78740157499999996" bottom="0.78740157499999996" header="0.31496062000000002" footer="0.31496062000000002"/>
  <pageSetup paperSize="9" scale="97"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OBRAS CIVIS</vt:lpstr>
      <vt:lpstr>CRONOGRAMA</vt:lpstr>
      <vt:lpstr>'OBRAS CIVIS'!Area_de_impressao</vt:lpstr>
    </vt:vector>
  </TitlesOfParts>
  <Company>Ministério Da Fazenda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GRA-PR</dc:creator>
  <cp:lastModifiedBy>Dulcineia Kazmierczak</cp:lastModifiedBy>
  <cp:lastPrinted>2023-11-13T14:24:07Z</cp:lastPrinted>
  <dcterms:created xsi:type="dcterms:W3CDTF">2010-03-29T18:05:46Z</dcterms:created>
  <dcterms:modified xsi:type="dcterms:W3CDTF">2023-11-13T14:25:20Z</dcterms:modified>
</cp:coreProperties>
</file>