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24226"/>
  <mc:AlternateContent xmlns:mc="http://schemas.openxmlformats.org/markup-compatibility/2006">
    <mc:Choice Requires="x15">
      <x15ac:absPath xmlns:x15ac="http://schemas.microsoft.com/office/spreadsheetml/2010/11/ac" url="L:\SECRETARIA SISUP\SISUP 2023\LICITAÇÕES\TP\TP 06 2023\"/>
    </mc:Choice>
  </mc:AlternateContent>
  <xr:revisionPtr revIDLastSave="0" documentId="13_ncr:1_{2D7364FE-12BE-4E8B-AAED-9D707DE8BDCA}" xr6:coauthVersionLast="47" xr6:coauthVersionMax="47" xr10:uidLastSave="{00000000-0000-0000-0000-000000000000}"/>
  <bookViews>
    <workbookView xWindow="-120" yWindow="-120" windowWidth="29040" windowHeight="15840" tabRatio="750" xr2:uid="{00000000-000D-0000-FFFF-FFFF00000000}"/>
  </bookViews>
  <sheets>
    <sheet name="8 e 13 ANDAR" sheetId="3" r:id="rId1"/>
    <sheet name="BDI" sheetId="8" r:id="rId2"/>
    <sheet name="CRONOGRAMA" sheetId="4" r:id="rId3"/>
  </sheets>
  <definedNames>
    <definedName name="_GoBack" localSheetId="0">'8 e 13 ANDAR'!#REF!</definedName>
    <definedName name="_xlnm.Print_Area" localSheetId="0">'8 e 13 ANDAR'!$A$1:$I$285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 i="8" l="1"/>
  <c r="G20" i="8" s="1"/>
  <c r="G8" i="8"/>
  <c r="B20" i="8" l="1"/>
  <c r="R22" i="4" l="1"/>
  <c r="R23" i="4"/>
  <c r="R24" i="4"/>
  <c r="R25" i="4"/>
  <c r="R26" i="4"/>
  <c r="R27" i="4"/>
  <c r="B28" i="4"/>
  <c r="B27" i="4"/>
  <c r="B26" i="4"/>
  <c r="B25" i="4"/>
  <c r="B24" i="4"/>
  <c r="B23" i="4"/>
  <c r="B22" i="4"/>
  <c r="B21" i="4"/>
  <c r="B20" i="4"/>
  <c r="B19" i="4"/>
  <c r="B18" i="4"/>
  <c r="B17" i="4"/>
  <c r="B9" i="4"/>
  <c r="H76" i="3"/>
  <c r="H75" i="3"/>
  <c r="H161" i="3"/>
  <c r="H160" i="3"/>
  <c r="H133" i="3"/>
  <c r="H134" i="3"/>
  <c r="H135" i="3"/>
  <c r="H136" i="3"/>
  <c r="H138" i="3"/>
  <c r="H259" i="3"/>
  <c r="H35" i="3"/>
  <c r="H38" i="3"/>
  <c r="H37" i="3"/>
  <c r="H36" i="3"/>
  <c r="H171" i="3"/>
  <c r="H31" i="3"/>
  <c r="H176" i="3"/>
  <c r="H203" i="3"/>
  <c r="H187" i="3"/>
  <c r="H186" i="3"/>
  <c r="H185" i="3"/>
  <c r="H47" i="3"/>
  <c r="H46" i="3"/>
  <c r="H45" i="3"/>
  <c r="H230" i="3"/>
  <c r="H229" i="3"/>
  <c r="H227" i="3"/>
  <c r="H231" i="3"/>
  <c r="H225" i="3"/>
  <c r="H226" i="3"/>
  <c r="H228" i="3"/>
  <c r="H232" i="3"/>
  <c r="H71" i="3"/>
  <c r="H132" i="3"/>
  <c r="H137" i="3"/>
  <c r="H270" i="3"/>
  <c r="H244" i="3"/>
  <c r="H256" i="3"/>
  <c r="H257" i="3"/>
  <c r="H253" i="3"/>
  <c r="H215" i="3"/>
  <c r="D65" i="3"/>
  <c r="H219" i="3"/>
  <c r="H218" i="3"/>
  <c r="H223" i="3"/>
  <c r="H222" i="3"/>
  <c r="H220" i="3"/>
  <c r="H217" i="3"/>
  <c r="H42" i="3"/>
  <c r="H177" i="3" l="1"/>
  <c r="H139" i="3"/>
  <c r="H78" i="3"/>
  <c r="H271" i="3"/>
  <c r="H214" i="3"/>
  <c r="I213" i="3" s="1"/>
  <c r="Q27" i="4" s="1"/>
  <c r="M27" i="4" s="1"/>
  <c r="H43" i="3"/>
  <c r="O27" i="4" l="1"/>
  <c r="H205" i="3"/>
  <c r="H204" i="3"/>
  <c r="D105" i="3"/>
  <c r="H112" i="3"/>
  <c r="H131" i="3"/>
  <c r="H142" i="3"/>
  <c r="H199" i="3"/>
  <c r="H200" i="3"/>
  <c r="H201" i="3"/>
  <c r="H263" i="3"/>
  <c r="H262" i="3"/>
  <c r="H264" i="3"/>
  <c r="H193" i="3"/>
  <c r="H254" i="3"/>
  <c r="H268" i="3"/>
  <c r="H260" i="3"/>
  <c r="H241" i="3"/>
  <c r="H235" i="3"/>
  <c r="H250" i="3"/>
  <c r="H247" i="3"/>
  <c r="H39" i="3"/>
  <c r="D33" i="3"/>
  <c r="H258" i="3"/>
  <c r="H9" i="3"/>
  <c r="H12" i="3"/>
  <c r="H11" i="3"/>
  <c r="H10" i="3"/>
  <c r="H25" i="3"/>
  <c r="H26" i="3"/>
  <c r="H243" i="3"/>
  <c r="H249" i="3"/>
  <c r="H248" i="3"/>
  <c r="H208" i="3"/>
  <c r="H251" i="3"/>
  <c r="H40" i="3"/>
  <c r="D274" i="3"/>
  <c r="D273" i="3"/>
  <c r="H272" i="3"/>
  <c r="H183" i="3"/>
  <c r="H182" i="3"/>
  <c r="H180" i="3"/>
  <c r="H179" i="3"/>
  <c r="H267" i="3"/>
  <c r="H266" i="3"/>
  <c r="H211" i="3"/>
  <c r="H209" i="3"/>
  <c r="H207" i="3"/>
  <c r="H198" i="3"/>
  <c r="H197" i="3"/>
  <c r="H191" i="3"/>
  <c r="D190" i="3"/>
  <c r="H275" i="3" s="1"/>
  <c r="H189" i="3"/>
  <c r="R10" i="4"/>
  <c r="R11" i="4"/>
  <c r="R12" i="4"/>
  <c r="R13" i="4"/>
  <c r="R14" i="4"/>
  <c r="R15" i="4"/>
  <c r="R16" i="4"/>
  <c r="R17" i="4"/>
  <c r="R18" i="4"/>
  <c r="R19" i="4"/>
  <c r="R20" i="4"/>
  <c r="R21" i="4"/>
  <c r="R28" i="4"/>
  <c r="R9" i="4"/>
  <c r="H85" i="3"/>
  <c r="H88" i="3"/>
  <c r="H94" i="3"/>
  <c r="H141" i="3"/>
  <c r="D116" i="3"/>
  <c r="H87" i="3"/>
  <c r="D53" i="3"/>
  <c r="D109" i="3"/>
  <c r="D83" i="3"/>
  <c r="H51" i="3"/>
  <c r="H58" i="3"/>
  <c r="H23" i="3"/>
  <c r="D63" i="3"/>
  <c r="H41" i="3"/>
  <c r="H32" i="3"/>
  <c r="H82" i="3"/>
  <c r="H29" i="3"/>
  <c r="H28" i="3"/>
  <c r="H140" i="3"/>
  <c r="H119" i="3"/>
  <c r="H117" i="3"/>
  <c r="H92" i="3"/>
  <c r="H80" i="3"/>
  <c r="H157" i="3"/>
  <c r="D115" i="3"/>
  <c r="H150" i="3"/>
  <c r="H151" i="3"/>
  <c r="H152" i="3"/>
  <c r="H155" i="3"/>
  <c r="H144" i="3"/>
  <c r="H145" i="3"/>
  <c r="H158" i="3"/>
  <c r="H91" i="3"/>
  <c r="H17" i="3"/>
  <c r="H77" i="3"/>
  <c r="H72" i="3"/>
  <c r="H166" i="3"/>
  <c r="H165" i="3"/>
  <c r="H22" i="3"/>
  <c r="H21" i="3"/>
  <c r="H20" i="3"/>
  <c r="H19" i="3"/>
  <c r="H126" i="3"/>
  <c r="H101" i="3"/>
  <c r="H162" i="3"/>
  <c r="H55" i="3"/>
  <c r="H67" i="3"/>
  <c r="B16" i="4"/>
  <c r="B15" i="4"/>
  <c r="B13" i="4"/>
  <c r="B14" i="4"/>
  <c r="B12" i="4"/>
  <c r="B11" i="4"/>
  <c r="B10" i="4"/>
  <c r="H68" i="3"/>
  <c r="H49" i="3"/>
  <c r="H15" i="3"/>
  <c r="H14" i="3"/>
  <c r="H8" i="3"/>
  <c r="H7" i="3"/>
  <c r="H5" i="3"/>
  <c r="I4" i="3" s="1"/>
  <c r="Q9" i="4" s="1"/>
  <c r="E9" i="4" s="1"/>
  <c r="H93" i="3"/>
  <c r="H86" i="3"/>
  <c r="H130" i="3"/>
  <c r="H154" i="3"/>
  <c r="H129" i="3"/>
  <c r="D50" i="3"/>
  <c r="D164" i="3" s="1"/>
  <c r="H164" i="3" s="1"/>
  <c r="H147" i="3"/>
  <c r="H16" i="3"/>
  <c r="I196" i="3" l="1"/>
  <c r="Q25" i="4" s="1"/>
  <c r="H170" i="3"/>
  <c r="H195" i="3"/>
  <c r="H237" i="3"/>
  <c r="H236" i="3"/>
  <c r="H128" i="3"/>
  <c r="H239" i="3"/>
  <c r="H174" i="3"/>
  <c r="I66" i="3"/>
  <c r="Q15" i="4" s="1"/>
  <c r="H116" i="3"/>
  <c r="H175" i="3"/>
  <c r="H109" i="3"/>
  <c r="H83" i="3"/>
  <c r="H64" i="3"/>
  <c r="H33" i="3"/>
  <c r="H59" i="3"/>
  <c r="H61" i="3"/>
  <c r="H53" i="3"/>
  <c r="H105" i="3"/>
  <c r="H84" i="3"/>
  <c r="H102" i="3"/>
  <c r="H107" i="3"/>
  <c r="H245" i="3"/>
  <c r="H90" i="3"/>
  <c r="H240" i="3"/>
  <c r="H96" i="3"/>
  <c r="H81" i="3"/>
  <c r="H163" i="3"/>
  <c r="H50" i="3"/>
  <c r="I48" i="3" s="1"/>
  <c r="H108" i="3"/>
  <c r="H120" i="3"/>
  <c r="H65" i="3"/>
  <c r="H118" i="3"/>
  <c r="H206" i="3"/>
  <c r="H70" i="3"/>
  <c r="H62" i="3"/>
  <c r="H146" i="3"/>
  <c r="H127" i="3"/>
  <c r="H106" i="3"/>
  <c r="H274" i="3"/>
  <c r="H114" i="3"/>
  <c r="H125" i="3"/>
  <c r="H97" i="3"/>
  <c r="H123" i="3"/>
  <c r="H273" i="3"/>
  <c r="H100" i="3"/>
  <c r="H111" i="3"/>
  <c r="I13" i="3"/>
  <c r="Q11" i="4" s="1"/>
  <c r="G11" i="4" s="1"/>
  <c r="H57" i="3"/>
  <c r="H30" i="3"/>
  <c r="H103" i="3"/>
  <c r="H110" i="3"/>
  <c r="H246" i="3"/>
  <c r="H73" i="3"/>
  <c r="H194" i="3"/>
  <c r="H89" i="3"/>
  <c r="H115" i="3"/>
  <c r="H190" i="3"/>
  <c r="I188" i="3" s="1"/>
  <c r="Q23" i="4" s="1"/>
  <c r="H60" i="3"/>
  <c r="I6" i="3"/>
  <c r="Q10" i="4" s="1"/>
  <c r="H212" i="3"/>
  <c r="H63" i="3"/>
  <c r="H122" i="3"/>
  <c r="H173" i="3"/>
  <c r="H104" i="3"/>
  <c r="H54" i="3"/>
  <c r="H143" i="3"/>
  <c r="I18" i="3" l="1"/>
  <c r="I233" i="3"/>
  <c r="Q28" i="4" s="1"/>
  <c r="O28" i="4" s="1"/>
  <c r="G25" i="4"/>
  <c r="O25" i="4"/>
  <c r="M25" i="4"/>
  <c r="K25" i="4"/>
  <c r="I25" i="4"/>
  <c r="O23" i="4"/>
  <c r="M23" i="4"/>
  <c r="K23" i="4"/>
  <c r="I23" i="4"/>
  <c r="I169" i="3"/>
  <c r="Q22" i="4" s="1"/>
  <c r="I22" i="4" s="1"/>
  <c r="M15" i="4"/>
  <c r="K15" i="4"/>
  <c r="E10" i="4"/>
  <c r="O10" i="4"/>
  <c r="I276" i="3"/>
  <c r="I202" i="3"/>
  <c r="Q26" i="4" s="1"/>
  <c r="Q13" i="4"/>
  <c r="I192" i="3"/>
  <c r="Q24" i="4" s="1"/>
  <c r="O15" i="4"/>
  <c r="G15" i="4"/>
  <c r="I15" i="4"/>
  <c r="I69" i="3"/>
  <c r="Q16" i="4" s="1"/>
  <c r="Q12" i="4"/>
  <c r="I148" i="3"/>
  <c r="I124" i="3"/>
  <c r="Q20" i="4" s="1"/>
  <c r="M20" i="4" s="1"/>
  <c r="I79" i="3"/>
  <c r="I113" i="3"/>
  <c r="K11" i="4"/>
  <c r="I11" i="4"/>
  <c r="O11" i="4"/>
  <c r="M11" i="4"/>
  <c r="E11" i="4"/>
  <c r="I52" i="3"/>
  <c r="Q14" i="4" s="1"/>
  <c r="H99" i="3"/>
  <c r="I98" i="3" s="1"/>
  <c r="Q18" i="4" s="1"/>
  <c r="K18" i="4" s="1"/>
  <c r="K26" i="4" l="1"/>
  <c r="O26" i="4"/>
  <c r="G26" i="4"/>
  <c r="K24" i="4"/>
  <c r="I24" i="4"/>
  <c r="M24" i="4"/>
  <c r="G22" i="4"/>
  <c r="E22" i="4"/>
  <c r="K28" i="4"/>
  <c r="Q21" i="4"/>
  <c r="I21" i="4" s="1"/>
  <c r="G18" i="4"/>
  <c r="Q17" i="4"/>
  <c r="K17" i="4" s="1"/>
  <c r="O20" i="4"/>
  <c r="Q19" i="4"/>
  <c r="K19" i="4" s="1"/>
  <c r="O16" i="4"/>
  <c r="K16" i="4"/>
  <c r="I14" i="4"/>
  <c r="O14" i="4"/>
  <c r="K13" i="4"/>
  <c r="O13" i="4"/>
  <c r="E12" i="4"/>
  <c r="G12" i="4"/>
  <c r="I13" i="4"/>
  <c r="M13" i="4"/>
  <c r="I20" i="4"/>
  <c r="I16" i="4"/>
  <c r="G28" i="4"/>
  <c r="K12" i="4"/>
  <c r="M28" i="4"/>
  <c r="E28" i="4"/>
  <c r="M18" i="4"/>
  <c r="O18" i="4"/>
  <c r="I18" i="4"/>
  <c r="M17" i="4"/>
  <c r="G14" i="4"/>
  <c r="M14" i="4"/>
  <c r="K14" i="4"/>
  <c r="E14" i="4"/>
  <c r="I167" i="3"/>
  <c r="I277" i="3" s="1"/>
  <c r="E21" i="4" l="1"/>
  <c r="E29" i="4" s="1"/>
  <c r="E30" i="4" s="1"/>
  <c r="O21" i="4"/>
  <c r="O19" i="4"/>
  <c r="O29" i="4" s="1"/>
  <c r="M19" i="4"/>
  <c r="G17" i="4"/>
  <c r="I19" i="4"/>
  <c r="I29" i="4" s="1"/>
  <c r="G19" i="4"/>
  <c r="M21" i="4"/>
  <c r="G21" i="4"/>
  <c r="K29" i="4"/>
  <c r="M29" i="4" l="1"/>
  <c r="G29" i="4"/>
  <c r="G30" i="4" s="1"/>
  <c r="I30" i="4" s="1"/>
  <c r="K30" i="4" s="1"/>
  <c r="M30" i="4" l="1"/>
  <c r="O30" i="4" s="1"/>
  <c r="Q29" i="4"/>
  <c r="N29" i="4" s="1"/>
  <c r="F29" i="4" l="1"/>
  <c r="F30" i="4" s="1"/>
  <c r="L29" i="4"/>
  <c r="P29" i="4"/>
  <c r="J29" i="4"/>
  <c r="H29" i="4"/>
  <c r="H30" i="4" l="1"/>
  <c r="J30" i="4" s="1"/>
  <c r="L30" i="4" s="1"/>
  <c r="N30" i="4" s="1"/>
  <c r="P30" i="4" s="1"/>
  <c r="R29" i="4"/>
</calcChain>
</file>

<file path=xl/sharedStrings.xml><?xml version="1.0" encoding="utf-8"?>
<sst xmlns="http://schemas.openxmlformats.org/spreadsheetml/2006/main" count="762" uniqueCount="471">
  <si>
    <t>DISCRIMINAÇÃO</t>
  </si>
  <si>
    <t>UN</t>
  </si>
  <si>
    <t>R$ UN</t>
  </si>
  <si>
    <t>R$ TOTAL</t>
  </si>
  <si>
    <t>m²</t>
  </si>
  <si>
    <t>un</t>
  </si>
  <si>
    <t>OBSERVAÇÕES:</t>
  </si>
  <si>
    <t>a) expressar em Reais (R$) os valores monetários;</t>
  </si>
  <si>
    <t>b) Quantitativos e resultados das operações com duas casas decimais;</t>
  </si>
  <si>
    <t>c) O BDI deverá estar explicitado em percentual e em Reais (R$)</t>
  </si>
  <si>
    <t>m</t>
  </si>
  <si>
    <t>m³</t>
  </si>
  <si>
    <t>h</t>
  </si>
  <si>
    <t>PAREDES E ARMÁRIOS DIVISÓRIOS</t>
  </si>
  <si>
    <t>TOMADAS ELÉTRICAS E SISTEMA DE ILUMINAÇÃO</t>
  </si>
  <si>
    <t>DEMOLIÇÕES E DESMONTAGENS</t>
  </si>
  <si>
    <t>SERVIÇOS TÉCNICOS-PROFISSIONAIS</t>
  </si>
  <si>
    <t>SERVIÇOS PRELIMINARES</t>
  </si>
  <si>
    <t>SERVIÇOS GERAIS</t>
  </si>
  <si>
    <t>PISO E CONTRAPISO</t>
  </si>
  <si>
    <t>TOTAL</t>
  </si>
  <si>
    <t>As persianas existentes da área afetada pela obra deverão ser retiradas, embaladas em plástico bolha, guardadas em local distante da obra e posteriormente reinstaladas nos mesmos locais. Deverão ser tomados cuidados na execução da embalagem, no sentido de as lâminas das mesmas, não serem amassadas.(orçamento).</t>
  </si>
  <si>
    <t>ITEM</t>
  </si>
  <si>
    <t>PERÍODO</t>
  </si>
  <si>
    <t>Etapa 01</t>
  </si>
  <si>
    <t>Etapa 02</t>
  </si>
  <si>
    <t>Etapa 03</t>
  </si>
  <si>
    <t>Etapa 04</t>
  </si>
  <si>
    <t>R$</t>
  </si>
  <si>
    <t>%</t>
  </si>
  <si>
    <t>TOTAL NO MÊS (SIMPLES)</t>
  </si>
  <si>
    <t>TOTAL NO MÊS (ACUMULADO)</t>
  </si>
  <si>
    <t>Etapa 05</t>
  </si>
  <si>
    <t>CRONOGRAMA FÍSICO-FINANCEIRO</t>
  </si>
  <si>
    <t>2.1</t>
  </si>
  <si>
    <t>2.1.1</t>
  </si>
  <si>
    <t>2.2</t>
  </si>
  <si>
    <t>2.2.1</t>
  </si>
  <si>
    <t>2.2.2</t>
  </si>
  <si>
    <t>2.3</t>
  </si>
  <si>
    <t>2.3.1</t>
  </si>
  <si>
    <t>2.3.2</t>
  </si>
  <si>
    <t>2.3.3</t>
  </si>
  <si>
    <t>2.4</t>
  </si>
  <si>
    <t>2.4.1</t>
  </si>
  <si>
    <t>2.4.2</t>
  </si>
  <si>
    <t>2.4.3</t>
  </si>
  <si>
    <t>2.4.4</t>
  </si>
  <si>
    <t>2.4.5</t>
  </si>
  <si>
    <t>2.5</t>
  </si>
  <si>
    <t>2.5.1</t>
  </si>
  <si>
    <t>2.5.2</t>
  </si>
  <si>
    <t>2.5.3</t>
  </si>
  <si>
    <t>2.6</t>
  </si>
  <si>
    <t>2.6.1</t>
  </si>
  <si>
    <t>2.6.3</t>
  </si>
  <si>
    <t>2.6.4</t>
  </si>
  <si>
    <t>2.7</t>
  </si>
  <si>
    <t>Remoção de entulho com caçamba metálica, incluindo carga manual, e descarga em bota-fora. (PMSP 01-01-07).</t>
  </si>
  <si>
    <t>br</t>
  </si>
  <si>
    <t xml:space="preserve"> un</t>
  </si>
  <si>
    <t>hr</t>
  </si>
  <si>
    <t>Mão de obra para instalação de eletrocalhas sobre a laje-forro, considerando 1 eletricista e 1 auxiliar de eletricista, com adicional noturno. (comp. sinapi 88264 e 88247)</t>
  </si>
  <si>
    <t>REVESTIMENTOS INTERNOS</t>
  </si>
  <si>
    <t>Fornecer materiais e mão de obra para execução de fechamento (40x80cm) com placa cimentícia em abertura existente na alvenaria, atrás dos armários de ar condicionado a serem retirados. (ref. sinapi 87447).</t>
  </si>
  <si>
    <t>Executar a retirada de rodapés de madeira existentes. (PMSP 13-60-30).</t>
  </si>
  <si>
    <t>chp</t>
  </si>
  <si>
    <t>Martelete rompedor elétrico, com silenciador, a ser utilizado em horário entre 18:00 e 22:00 (comp. Sinapi 5795 + adicional noturno).</t>
  </si>
  <si>
    <t>FORRO E ALÇAPÕES</t>
  </si>
  <si>
    <t>Fornecer materiais e executar contra-piso à base de cimento e areia, traço 1:4, espessura variável entre  5,00 e 10,00 cm.(sinapi 87692).</t>
  </si>
  <si>
    <t>Fornecer e instalar ralo, com suporte e grelha, 10x10cm, de pvc, no sanitário privativo (sinapi 89710)</t>
  </si>
  <si>
    <r>
      <t xml:space="preserve">Periodicidade das Etapas: </t>
    </r>
    <r>
      <rPr>
        <sz val="11"/>
        <color indexed="8"/>
        <rFont val="Arial"/>
        <family val="2"/>
      </rPr>
      <t xml:space="preserve"> 30  dias corridos</t>
    </r>
  </si>
  <si>
    <t>Etapa 06</t>
  </si>
  <si>
    <t>UN*BDI       BDI</t>
  </si>
  <si>
    <t>SERVIÇOS AUXILIARES</t>
  </si>
  <si>
    <t>cj</t>
  </si>
  <si>
    <t>Serra circular para corte de concreto (PMSP 94283)</t>
  </si>
  <si>
    <t>2.6.5</t>
  </si>
  <si>
    <t>ELETROCALHAS</t>
  </si>
  <si>
    <t>Equipamento 2 betoneiras 400L, elétricas. (sinapi 88830)</t>
  </si>
  <si>
    <t>OBRA: EXECUÇÃO DE PISO, DESMONTAGEM E REMONTAGEM DE PAREDES DIVISÓRIAS E ARMÁRIOS, READEQUAÇÃO ELÉTRICA, LÓGICA E TELEFÔNICA.</t>
  </si>
  <si>
    <t>Auxiliar de eletricista (sinapi 88247)</t>
  </si>
  <si>
    <t>Fornecer e instalar módulo interruptor simples de sobrepor, cor branca, 2 teclas (sistema X). (sinapi 12129)</t>
  </si>
  <si>
    <t>Auxiliar de carpinteiro (sinapi 88239).</t>
  </si>
  <si>
    <t>Carpinteiro (ref. sinapi 88262).</t>
  </si>
  <si>
    <t>rl</t>
  </si>
  <si>
    <t>Rolo plástico bolha 1,30m x 100m (orçamento)</t>
  </si>
  <si>
    <t>Fornecer e instalar  cabo lógico, par trançado não blindado Cat 6, Furukawa ou estritamente similar.(sinapi 39599)</t>
  </si>
  <si>
    <t>Eletrotécnico. (sinapi 88266)</t>
  </si>
  <si>
    <t xml:space="preserve">Realizar a desmontagem e posterior remontagem dos equipamentos do sistema de detecção de incêncio, tais como detectores de fumaça, placas de sinalização, luminárias de emergência, acionadores de alarme, etc. </t>
  </si>
  <si>
    <t>Fornecer cabos CCI-50, 1 par para a rede telefônica. (sinapi 11901).</t>
  </si>
  <si>
    <t xml:space="preserve">Realizar a desmontagem e posterior remontagem dos equipamentos do sistema de sonorização existentes no local dos serviços, tais como caixas de som de sobrepor, potenciômetros, eletrodutos, etc. </t>
  </si>
  <si>
    <t>Eletricista com encargos complementares, já considerado o valor do adicional noturno. (sinapi 88264).</t>
  </si>
  <si>
    <t>Auxiliar de Eletricista com encargos complementares,já considerado o valor do adicional noturno.  (sinapi 88247).</t>
  </si>
  <si>
    <t>Pedreiro, com adicional noturno (sinapi 88309)</t>
  </si>
  <si>
    <t>Ajudante de pedreiro, com adicional noturno (sinapi 88242)</t>
  </si>
  <si>
    <t>Fornecer e instalar módulo de tomada 2P+T 10A, de sobrepor, cor branca (sistema X). (sinapi 12147)</t>
  </si>
  <si>
    <t>Bucha de nylon 10 mm. (sinapi 4374).</t>
  </si>
  <si>
    <t>Porca zincada sextavada ¼’. (sinapi 39997).</t>
  </si>
  <si>
    <t>Recolhimento de ART. de execução (ref. CREA/PR)</t>
  </si>
  <si>
    <t>2.7.2</t>
  </si>
  <si>
    <t>Fornecer e instalar cabo PP 3x 2,5 mm².(sinapi 39258).</t>
  </si>
  <si>
    <t>Fornecer e instalar cabo de cobre com isolamento anti-chama, 2,5 mm², nas cores da norma vigente.(sinapi 91926).</t>
  </si>
  <si>
    <t>Arruela lisa ¼” (orçamento atualizado).</t>
  </si>
  <si>
    <t>Suporte para fixação com saída superior ¾’. (orçamento atualizado).</t>
  </si>
  <si>
    <t>Executar Limpeza de piso de porcelanato com pano úmido (sinapi 99803)</t>
  </si>
  <si>
    <t>Disco de corte diamantado segmentado para concreto, diametro de 350 mm, furo de 1 " (14 x 1 "). (sinapi 13887).</t>
  </si>
  <si>
    <t>Assentar piso à base cerâmica, com fornecimento da argamassa, rejunte e mão de obra, tipo Porcelanato, retificado, com dimensão aproximada de 60,00 cm x 60,00 cm; espessura aproximada: 0,9. O piso cerâmico será fornecido pela Contratante. (comp. sinapi 87263  - custo piso, 88101 e 88074 + custo transporte).</t>
  </si>
  <si>
    <t>QUANT</t>
  </si>
  <si>
    <t>Assentar rodapés de cerâmica tipo grés porcelanato, com fornecimento de argamassa e mão de obra, do mesmo piso a ser fornecido pela Contratada, com altura de 7,00 cm. (sinapi 88650 - custo piso, 88101 e 88074 + custo transporte).</t>
  </si>
  <si>
    <t>Furação na laje para fixação das luminárias e passagem de cabeamento elétrico, considerando adicional noturno (sinapi 90439)</t>
  </si>
  <si>
    <t>Tê horizontal 90 graus lisa em u 300x100 chapa 18 à foto s/ pintura (orçamento)</t>
  </si>
  <si>
    <t>Curva horizontal 90º perfurada, 300x100, 18 à fogo sem pintura. (orçamento)</t>
  </si>
  <si>
    <t>Tala com altura 100mm, para emendas, pré zincada a fogo. (orçamento)</t>
  </si>
  <si>
    <t>Septo divisor para eletrocalha em aço galvanizado, perfurada, tipo C, seção 300x100mm. (orçamento)</t>
  </si>
  <si>
    <t>Executar Limpeza de vidros.(PMSP 17-04-10).</t>
  </si>
  <si>
    <t>Fornecer materiais e executar pintura nas alvenarias internas (paredes, prumadas e colunas),  à base de tinta acrílica, na cor "palha", da suvinil ou estritamente similar, em tantas demãos necessárias, para o total recobrimento da superfície. (sinapi 88489).</t>
  </si>
  <si>
    <t>2.7.3</t>
  </si>
  <si>
    <t>Fornecer a executar pintura com tinta acrílica, cor branca, em tantas demãos quanto necessária para a total regularização e cobrimento da superfície do forro, inclusive os halls dos elevadores. (SINAPI 88488)</t>
  </si>
  <si>
    <t>Fornecer e aplicar 2 demãos de massa látex no forro de gesso para a total regularização e cobrimento da superfície do forro, inclusive os halls dos elevadores, com lixamento. (SINAPI 88496).</t>
  </si>
  <si>
    <t>Fornecer e instalar canaleta de sobrepor (sistema X), cor branca, 20x 10 x 2m, com fita, divisória e tampa, para instalação de sistema de  iluminação no hall de entrada, interruptores e tomadas de sobrepor, etc, referência Pial ou estritamente simliar. (orçamento atualizado)</t>
  </si>
  <si>
    <t>Fornecer e instalar módulo interruptor simples de sobrepor, cor branca, 1 tecla (sistema X). (sinapi 12128)</t>
  </si>
  <si>
    <t>CANALETAS DE ALUMÍNIO</t>
  </si>
  <si>
    <t>Fornecer mão de obra para instalação de canaletas sistema X, tomadas e interruptores.</t>
  </si>
  <si>
    <t>Fornecer e instalar tomada 20A 3P NBR Vermelha DT-99231.20 Dutotec ou similar, nas Copas. (orçamento)</t>
  </si>
  <si>
    <t>Fornecer e instalar tomada 10A 3P NBR Branca DT-99233.10 Dutotec ou similar, para energia comum. (orçamento)</t>
  </si>
  <si>
    <t>Fornecer e instalar porta equipamentos para 3 módulos RJ-45, encaixe em canaleta de alumínio, cor bege, referência DT-622222.00 ou similar. (orçamento)</t>
  </si>
  <si>
    <t>Fornecer e instalar porta equipamentos para encaixe em canaleta de alumínio, cor bege, referência DT-64424.10 ou similar. (orçamento)</t>
  </si>
  <si>
    <t>Fornecer e instalar terminal de canaletas ABS 25 bege referência DT-49120.00 ou similar. (orçamento)</t>
  </si>
  <si>
    <t>Fornecer e instalar perfil tampa tipo R, liso, cor bege, DT 15020.00 (orçamento)</t>
  </si>
  <si>
    <t>Eletricista com encargos complementares. (sinapi 88264).</t>
  </si>
  <si>
    <t>Auxiliar de Eletricista com encargos complementares.  (sinapi 88247).</t>
  </si>
  <si>
    <t>Fornecer materiais necessários (anilhas), para identificação de todos os cabos da rede elétrica da área a ser reformada.(orçamento atualizado).</t>
  </si>
  <si>
    <t>Mão de obra para instalação de canaletas de alumínio nas paredes divisórias e de alvenaria.</t>
  </si>
  <si>
    <t>REDE LÓGICA, ELÉTRICA E TELEFÔNICA</t>
  </si>
  <si>
    <t>Fornecer mão de obra para instalação da rede lógica, energia elétrica e telefônica que atende as estações de trabalho, da área a ser reformada, bem como demais pontos. A Empresa contratada deverá observar os circuitos elétricos, como estão, para posteriormente montá-los da mesma forma. (comp. sinapi 88264 e 88247).</t>
  </si>
  <si>
    <t>Fornecer eletrodutos corrugados de PVC flexível, 25mm,  para instalação do sistema de tomadas embutidas nas alvenarias.(sinapi 2688).</t>
  </si>
  <si>
    <t>Fornecer e instalar terminais de compressão para cabo de 2,5 mm². (sinapi 1570).</t>
  </si>
  <si>
    <t>Fornecer e instalar protetor contra sobretensão, 20kA / 250V (orçamento).</t>
  </si>
  <si>
    <t>Nos valores constantes da planilha está incluso BDI. As licitantes quando da apresentação da Planilha Orçamentária deverão discriminar todos os serviços a serem executados, contendo as unidades de medida, quantitativos, preços unitários de todos dos subitens, BDI, preço total (preço incluso BDI), que atenda aos seguintes requisitos:</t>
  </si>
  <si>
    <t>Fornecer e fixar etiquetas padronizadas em vinil e lâmina de proteção, resistentes a solventes e óleos, referência Brady ou estritamente similar.(orçamento atualizado).</t>
  </si>
  <si>
    <t>PLANILHA QUANTITATIVA ORÇAMENTÁRIA 8º E 13º ANDAR</t>
  </si>
  <si>
    <t>Executar a demolição e retirada de revestimento de piso laminado de madeira existente no 8º andar.(PMSP 13-50-20).</t>
  </si>
  <si>
    <t>Executar a demolição e retirada de piso cerâmico no sanitário privativo do 8º andar. (sinapi 97633).</t>
  </si>
  <si>
    <t>Fornecer e assentar forro de gesso acartonado fixo, tipo FGE, monolítico, aparafusado em perfis metálicos espaçados a 0,60m, suspensos por pendurais rígidos reguláveis, espaçados a cada 1,00m, com espessura de 12,50 mm, acabamento e acessórios necessários, tais como arremates, pendural regulador, cantoneiras, pinos com rosca, porcas, cruzetas, união para perfis etc., a serem fixados nos vãos das luminárias embutidas a serem removidas, inclusive as dos halls dos elevadores. (sinapi 96114).</t>
  </si>
  <si>
    <t>Fornecer eletrodutos corrugados de PVC flexível, 25mm,  para instalação do sistema de tomadas e interruptores embutidas nas paredes de gesso acartonado.(sinapi 2688).</t>
  </si>
  <si>
    <t>Fornecer e instalar interruptores de embutir nas paredes de gesso acartonado e colunas existentes, 2P+T, 10A, completa (sinapi 92000)</t>
  </si>
  <si>
    <t>Fornecer mão de obra para instalação de eletrodutos, tomadas e interruptores.</t>
  </si>
  <si>
    <t>PAREDES  E FORROS EM GESSO ACARTONADO</t>
  </si>
  <si>
    <t>Remoção de calhas e rufos de forma manual, sem reaproveitamento. (sinapi 104803).</t>
  </si>
  <si>
    <t>Fornecer materiais e executar contra-piso à base de cimento e areia, traço 1:4, espessura variável entre  3,00cm.(sinapi 87759).</t>
  </si>
  <si>
    <t>Fornecer e aplicar 2 demãos de massa látex no forro de gesso para a total regularização e cobrimento da superfície do forro, inclusive os halls dos elevadores, com lixamento. (SINAPI 88494).</t>
  </si>
  <si>
    <t>Executar acabamento nas alvenarias internas e colunas da edificação em massa látex, duas demãos, nas paredes internas da edificação após retirada dos balcões do ar-condicionado, para obtenção de acabamento fino e ou correção de pequenos defeitos em superfícies a serem pintadas. (sinapi 88497).</t>
  </si>
  <si>
    <t>Executar acabamento em massa látex, duas demãos, nas paredes internas da edificação, para obtenção de acabamento fino e ou correção de pequenos defeitos em superfícies a serem pintadas. (sinapi 88497).</t>
  </si>
  <si>
    <t>Fornecer materiais e executar pintura nas alvenarias internas (paredes),  à base de tinta acrílica, na cor "palha", da suvinil ou estritamente similar, em tantas demãos necessárias, para o total recobrimento da superfície. (sinapi 88489).</t>
  </si>
  <si>
    <t>Executar a demolição e retirada de tacos de madeira do 8º andar, abaixo do piso laminado (sinapi 97643).</t>
  </si>
  <si>
    <t>Ajudante de estrutura metálica com encargos complementares. (sinapi 88240).</t>
  </si>
  <si>
    <t>Montador de estrutura metálica com encargos complementares. (sinapi 88278).</t>
  </si>
  <si>
    <t>Equipamentos de proteção individual família Eletricista. (sinapi 43484).</t>
  </si>
  <si>
    <t>Equipamentos de proteção individual família Pedreiro. (sinapi 43489).</t>
  </si>
  <si>
    <t>Equipamentos de proteção individual família carpinteiro. (sinapi 43483).</t>
  </si>
  <si>
    <t>Equipamentos de proteção individual família pintor. (sinapi 43490).</t>
  </si>
  <si>
    <t>Equipamentos de proteção individual família servente. (sinapi 43491).</t>
  </si>
  <si>
    <t>mobilização desmobilição Canteiro de obra, (sinapi 93584).</t>
  </si>
  <si>
    <t>Engenheiro, considerando 1 h por semana  (sinapi 90778).</t>
  </si>
  <si>
    <t>Auxiliar Técnico de Engenharia/Mestre, considerando 2 horas por semana (sinapi 88255)</t>
  </si>
  <si>
    <t>Executar a desmontagem e retirada de todas as portas em material celular existentes, no 8º andar. (sinapi 97644).).</t>
  </si>
  <si>
    <t>Executar a desmontagem e retirada do piso elevado, bem como canaletas, eletrocalhas, fios, cabos abaixo do piso elevado na área do CPD do 8º andar.</t>
  </si>
  <si>
    <t>Retirar todas as instalações de lógica, elétrica, caixas de tomadas, grelhas de ventilação, rede lógica, rede de telefonia, eletrodutos, eletrocalhas, canaletas de pvc, fixadas nas paredes divisórias e paredes de alvenaria e no piso.</t>
  </si>
  <si>
    <t>Retirada de todas as luminárias existentes, embutidas e sobrepostas, inclusive as do hall dos elevadores , corredores e BWC's do 8º andar. (sinapi 97665).</t>
  </si>
  <si>
    <t>Serralheiro com encargos complementares</t>
  </si>
  <si>
    <t>kg</t>
  </si>
  <si>
    <t>Chapa xadrex E= 6,3 mm = 54,53 KG/m². (sinapi 1337).</t>
  </si>
  <si>
    <t>Fornecer perfil contoneira abas iguais 38,10 mm, espessura 3,17 mm (sinapi 574  ).</t>
  </si>
  <si>
    <t>Auxiliar de serralheiro com encargos complementares. (sinapi 88251).</t>
  </si>
  <si>
    <t>Fornecer materiais e mão de obra necessária para fixação de rufo e calha metálica em chapa de aço galvanizada número 24, na platibanda das áreas técnicas das condensadoras de ar condicionado Split, localizada no nível do piso do 2º andar. (sinapi 94228).</t>
  </si>
  <si>
    <t>Fornecer materiais e mão de obra necessária para fechamento de piso em estrutura metálica e placas de aço xadrez 0,50 cm, e parede dupla  em placas cimentícias, na sala da subestação de energia do pavimento subsolo</t>
  </si>
  <si>
    <t>Fornecer materiais e mão de obra necessária para instalação dos equipamentos nobreaks,  e adequação da sala localizados no subsolo, na sala anexa ao gerador do sistema de combate à incêndio.</t>
  </si>
  <si>
    <t>Ajudante de pedreiro com encaros complementares (sinapi 88242)</t>
  </si>
  <si>
    <t>Assentar de piso 100 peças porcelanato 60 x 60 alternadamente. (Sinapi 87261-custo do porcelanato).</t>
  </si>
  <si>
    <t>Vidraceiro com encargos complementares. (sinapi 88325).</t>
  </si>
  <si>
    <t>Assentar de piso porcelanato 60 x 60 cm. (Sinapi 87261-custo do porcelanato).</t>
  </si>
  <si>
    <t>Auxiliar de carpinteiro com encargos complementares (sinapi 88239).</t>
  </si>
  <si>
    <t>As persianas existentes da área afetada pela obra deverão ser retiradas, embaladas em plástico bolha, guardadas em local distante da obra e posteriormente reinstaladas nos mesmos locais, quando não houver talteração do leiaute que interfira no tamnho da persiana. Deverão ser tomados cuidados na execução da embalagem, no sentido de as lâminas das mesmas, não serem amassadas.</t>
  </si>
  <si>
    <t>Carpinteiro (ref. sinapi 88261).</t>
  </si>
  <si>
    <t>Eletrotécnico com encargos complementares. (sinapi 88266)</t>
  </si>
  <si>
    <t>Assentar rodapés em porcelanato altura 7 cm.  (Sinapi 88650-custo do porcelanato).</t>
  </si>
  <si>
    <t>Fornecimento de materiais e execução de forro em placas de gesso.(sinapi  96114  ).</t>
  </si>
  <si>
    <t>Toda a área da obra de forro em gesso acartonado deverá ser revista, efetuando as correções necessárias, nos locais onde apresente trincas ou fissuras, seja por deficiência de suporte ou das placas, fornecendo mão de obra e os materiais necessários, acabamento e acessórios necessários, tais como arremates, pendural regulador, cantoneiras, pinos com rosca, porcas, cruzetas, união para perfis etc., inclusive as dos corredores. (sinapi 96114).</t>
  </si>
  <si>
    <t>Fornecer e assentar parede de gesso acartonado com duas faces simples e estrutura metálica com guia duplas, tipo FGE, monolítico, aparafusado em perfis metálicos espaçados a 0,60m, , com espessura de 12,50 mm, acabamento e acessórios necessários. (sinapi 93361).</t>
  </si>
  <si>
    <t>Assentar rodapés de cerâmica tipo grés porcelanato, com fornecimento de argamassa e mão de obra, do mesmo piso a ser fornecido pela Contratada, com altura de 7,00 cm. (sinapi 88650 - custo piso).</t>
  </si>
  <si>
    <t>Executar abertura em parede de alvenaria para assentamento de uma porta de 0,90m x 2,10m , efetuando requadro na alvenaria</t>
  </si>
  <si>
    <t>Pedreiro com encargos complementares. (sinapi 88309).</t>
  </si>
  <si>
    <t>Ajudante de pedreiro com encargos complementares (sinapi 88242   )</t>
  </si>
  <si>
    <t>Executar a demolição e retirada de piso cerâmico do 13º andar. (sinapi 97633 + 50% adicional noturno).</t>
  </si>
  <si>
    <t>Retirar instalações de lógica, elétrica, caixas de tomadas, grelhas de ventilação, rede lógica, rede de telefonia, eletrodutos, canaletas de pvc, fixadas nas divisórias, nas eletrocalhas e no piso.</t>
  </si>
  <si>
    <t>Retirada de luminárias existentes, nas salas 1303, 1304, 1305 e 1306 e hall de circulação. (sinapi 97665).</t>
  </si>
  <si>
    <t>Fornecer e assentar kit porta de madeira dupla, folha média 35 mm de espessura, nucleo semi-solido (sarrefeado), estrutura usinada para fechadura, capa lisa em HDF, acaamento em primer para pinturaincluindo marco, alizares e dobradiças)</t>
  </si>
  <si>
    <t>Fornecer materiais e executar pintura, em caixilho, vistas e  porta de madeira dupla, em esmate sintético, branco. (sinapi 102228)</t>
  </si>
  <si>
    <t xml:space="preserve"> SUBITEM 2 - 13º ANDAR - SRA - SALA POLIVALENTE</t>
  </si>
  <si>
    <t>SUBITEM 1 -  8º ANDAR - SRRFB</t>
  </si>
  <si>
    <t>Executar a retirada de 100 peças alternadas de piso porcelanato danificados nas salas do 11º e 12º andares e reassentar assentar novos pisos, com fornecimento da argamassa, rejunte e mão de obra, tipo Porcelanato, retificado, com dimensão aproximada de 60,00 cm x 60,00 cm; espessura aproximada: 0,9. O piso cerâmico será fornecido pela Contratante.</t>
  </si>
  <si>
    <t>Executar aberturas de 45 alçapões na laje-forro em concreto armado, dimensões 50x50cm, através de serra circular e descida das peças em talha manual/ guincho manual de alavanca (tirfor)</t>
  </si>
  <si>
    <t>Fornecer e assentar 45 tampas para alçapão em gesso acartonado fixo, tipo FGE, monolítico, com espessura de 12,50 mm, com  2 demãos de massa látex e pintura com tinta acrílica cor branca (comp. sinapi 39412 + 88496 + 88488).</t>
  </si>
  <si>
    <t>Fornecer e aplicar 2 demãos de massa látex nas alvenarias internas (paredes, prumadas e colunas), para o total recobrimento da superfície, com lixamento. (sinapi 88497).</t>
  </si>
  <si>
    <t>Executar a desmontagem, e posterior remontagem de vaso sanitário existente no sanitário privativo, fornecendo parafuso, anel de vedação e rejunte. (sinapi 95469 - bacia sanitaria).</t>
  </si>
  <si>
    <t>Fornecer e instalar conector tipo RJ-45, Cat. 6, (Keystone), pinagem 568A/B, fêmea, compatível com a linha e modelo do patch panel, cor branca, Furukawa ou estritamente similar. (sinapi 39601).</t>
  </si>
  <si>
    <r>
      <t>Fornecer e instalar conector tipo RJ-11, fêmea para a rede telefônica</t>
    </r>
    <r>
      <rPr>
        <sz val="10"/>
        <color indexed="10"/>
        <rFont val="Arial"/>
        <family val="2"/>
      </rPr>
      <t>.</t>
    </r>
    <r>
      <rPr>
        <sz val="10"/>
        <rFont val="Arial"/>
        <family val="2"/>
      </rPr>
      <t>(sinapi 38103).</t>
    </r>
  </si>
  <si>
    <t>Fornecer patch Cord UTP, extra flexível, com condutores multifilares (stranded), impedância de 100 ohms com 2 conectores RJ-45 8P/8C, tipo injetado de 2,50 m, cor a definir.  Cat.6.(sinapi 39607).</t>
  </si>
  <si>
    <t>Fornecer patch Cord UTP, extra flexível, com condutores multifilares (stranded), impedância de 100 ohms com 2 conectores RJ-45 8P/8C, tipo injetado de 1,50 m, cor a definir.  Cat.6 - (sinapi 39606).</t>
  </si>
  <si>
    <t>Fornecer e instalar disjuntor monopolar termomagnético, de 6 a 32A. (SINAPI 34653).</t>
  </si>
  <si>
    <t>Fornecer cabo de cobre com isolamento anti-chama, 2,5 mm², para a rede elétrica comum, nas cores verde, azul e vermelho.(sinapi 1022).</t>
  </si>
  <si>
    <t>Fornecer e instalar disjuntor tripolar termomagnetico, 50A, 10kA (SINAPI 34623).</t>
  </si>
  <si>
    <t>Fornecer e instalar terminal a compressão, isolado tipo pino, olhal ou garfo (sinapi 1570)</t>
  </si>
  <si>
    <t xml:space="preserve"> h</t>
  </si>
  <si>
    <t>Parafuso lentilha auto travante ¼” (sinapi 40552).</t>
  </si>
  <si>
    <t>Parafuso cabeça sextavada 1/4 "x 1/2", rosca inteira. (sinapi 11962).</t>
  </si>
  <si>
    <t>Fornecer eletrodutos corrugados de PVC flexível, 25mm,  para interligação, entre a eletrocalha sobre o forro e as canaletas verticais em alumínio.(sinapi 2688).</t>
  </si>
  <si>
    <t>Fornecer e instalar canaleta de sobrepor (sistema X), cor branca, 20x 50 x 2m, com fita, divisória e tampa, para acondicionamento da rede elétrica, para descida de todos os interruptores, referência Pial ou estritamente simliar. (orçamento eletrorastro)</t>
  </si>
  <si>
    <t>Fornecer e assentar uma porta de abrir em alumínio tipo veneziana, acabamento anodizado, dimensão de 0,90m x 2,10 m(sinapi 39493 - adaptado m²).</t>
  </si>
  <si>
    <t>Executar Limpeza de vidros.(sinapi 99821).</t>
  </si>
  <si>
    <t>Chapisco (sinapi 87879).</t>
  </si>
  <si>
    <t>Massa única - traço 1:2:8. (sinapi 87530).</t>
  </si>
  <si>
    <t>PAINEL/BALCÃO/PLATAFORMA</t>
  </si>
  <si>
    <t>Fornecer material e executar plataforma de madeira de dimensão 7,60 m x 2,00m x 0.15m</t>
  </si>
  <si>
    <t>Prego de aço polido 17 x 27 com cabeça 17 x 27 (sinapi 5068).</t>
  </si>
  <si>
    <t>Marceneiro com encargos complementares. (sinapi 88273).</t>
  </si>
  <si>
    <t>Ajudante especializado marcenaria com encargos complementares (sinapi 88243)</t>
  </si>
  <si>
    <t>Fornecer painel duplo de madeira ripado madeira angelin ou equivalente, Pequisa internet</t>
  </si>
  <si>
    <t>Tábua de madeira para piso, ipe (cerne) ou equivalente da região, encaixe macho e fêmea, 20 x 2 cm. (sinapi 6182).</t>
  </si>
  <si>
    <t>Executar lixamento, para aplicação de fundo (sinapi 102193)</t>
  </si>
  <si>
    <t>Fornecer materiais e executar pintura em verniz alquídico em madeira (3 demãos) . (sinapi 102224)</t>
  </si>
  <si>
    <t>Fornecer material e instalar 2 armários de apoio ao painel  de madeira ripado, de 1,50m x 0,50m x 2,65m, prateleira internas, portas madeira corrediças, e fechadura, madeira angelin ou equivalente, de acordo com o projeto. (pesquisa internet)</t>
  </si>
  <si>
    <t>Fornecer mão de obra, necessária, para fabricação e montagem de painel, armário e plataforma de madeira.</t>
  </si>
  <si>
    <t>1.1</t>
  </si>
  <si>
    <t>1.1.1</t>
  </si>
  <si>
    <t>1.2</t>
  </si>
  <si>
    <t>1.2.1</t>
  </si>
  <si>
    <t>1.2.2</t>
  </si>
  <si>
    <t>1.2.3</t>
  </si>
  <si>
    <t>1.2.4</t>
  </si>
  <si>
    <t>1.2.5</t>
  </si>
  <si>
    <t>1.2.6</t>
  </si>
  <si>
    <t>1.3</t>
  </si>
  <si>
    <t>1.3.1</t>
  </si>
  <si>
    <t>1.3.2</t>
  </si>
  <si>
    <t>1.3.3</t>
  </si>
  <si>
    <t>1.3.4</t>
  </si>
  <si>
    <t>1.4</t>
  </si>
  <si>
    <t>1.4.1</t>
  </si>
  <si>
    <t>1.4.2</t>
  </si>
  <si>
    <t>1.4.3</t>
  </si>
  <si>
    <t>1.4.4</t>
  </si>
  <si>
    <t>1.4.5</t>
  </si>
  <si>
    <t>1.4.6</t>
  </si>
  <si>
    <t>1.4.7</t>
  </si>
  <si>
    <t>1.4.10</t>
  </si>
  <si>
    <t>1.4.11</t>
  </si>
  <si>
    <t>1.4.12</t>
  </si>
  <si>
    <t>1.4.13</t>
  </si>
  <si>
    <t>1.4.14</t>
  </si>
  <si>
    <t>1.5</t>
  </si>
  <si>
    <t>1.5.1</t>
  </si>
  <si>
    <t>1.5.2</t>
  </si>
  <si>
    <t>1.5.3</t>
  </si>
  <si>
    <t>1.6</t>
  </si>
  <si>
    <t>1.6.1</t>
  </si>
  <si>
    <t>1.6.2</t>
  </si>
  <si>
    <t>1.6.3</t>
  </si>
  <si>
    <t>1.6.4</t>
  </si>
  <si>
    <t>1.6.5</t>
  </si>
  <si>
    <t>1.6.6</t>
  </si>
  <si>
    <t>1.6.7</t>
  </si>
  <si>
    <t>Pedreiro com encargos complementares. (sinapi 88309 ).</t>
  </si>
  <si>
    <t>Ajudante de pedreiro com encargos complementares (sinapi  88242 ).</t>
  </si>
  <si>
    <t>Talha manual/ guincho manual de alavanca (tirfor)/ moitão. (sinapi 95139).</t>
  </si>
  <si>
    <t>Chumbamento pontual em laje, utilizando chumbador tipo parabolt e barra roscada. (comp. sinapi 91188 + 11975).</t>
  </si>
  <si>
    <t>Fornecer materiais e executar requadro de aberturas para alçapão e acabamento em pintura na cor branca - 20 unidades (comp. sinapi 87891 +87530 +88488)</t>
  </si>
  <si>
    <t>Fornecer e instalar cantoneira em alumínio, perfil T, na cor branca em 45 alçapões (SINAPI 73908/002)</t>
  </si>
  <si>
    <t>1.7</t>
  </si>
  <si>
    <t>1.7.1</t>
  </si>
  <si>
    <t>1.7.2</t>
  </si>
  <si>
    <t>1.8</t>
  </si>
  <si>
    <t>1.8.1</t>
  </si>
  <si>
    <t>1.8.2</t>
  </si>
  <si>
    <t>1.8.3</t>
  </si>
  <si>
    <t>1.8.4</t>
  </si>
  <si>
    <t>1.8.6</t>
  </si>
  <si>
    <t>1.9</t>
  </si>
  <si>
    <t>1.9.1</t>
  </si>
  <si>
    <t>1.9.2</t>
  </si>
  <si>
    <t>1.9.3</t>
  </si>
  <si>
    <t>1.9.4</t>
  </si>
  <si>
    <t>1.9.5</t>
  </si>
  <si>
    <t>1.9.6</t>
  </si>
  <si>
    <t>1.9.7</t>
  </si>
  <si>
    <t>1.9.8</t>
  </si>
  <si>
    <t>1.9.9</t>
  </si>
  <si>
    <t>1.9.10</t>
  </si>
  <si>
    <t>1.9.11</t>
  </si>
  <si>
    <t>1.9.12</t>
  </si>
  <si>
    <t>1.9.13</t>
  </si>
  <si>
    <t>1.9.14</t>
  </si>
  <si>
    <t>1.9.15</t>
  </si>
  <si>
    <t>1.10</t>
  </si>
  <si>
    <t>1.10.1</t>
  </si>
  <si>
    <t>1.10.2</t>
  </si>
  <si>
    <t>1.10.3</t>
  </si>
  <si>
    <t>1.10.4</t>
  </si>
  <si>
    <t>1.10.5</t>
  </si>
  <si>
    <t>1.10.6</t>
  </si>
  <si>
    <t>1.10.7</t>
  </si>
  <si>
    <t>1.10.8</t>
  </si>
  <si>
    <t>1.10.9</t>
  </si>
  <si>
    <t>1.10.10</t>
  </si>
  <si>
    <t>1.10.11</t>
  </si>
  <si>
    <t>1.10.12</t>
  </si>
  <si>
    <t>1.10.13</t>
  </si>
  <si>
    <t>1.10.14</t>
  </si>
  <si>
    <t>1.11</t>
  </si>
  <si>
    <t>1.11.1</t>
  </si>
  <si>
    <t>1.11.2</t>
  </si>
  <si>
    <t>1.11.3</t>
  </si>
  <si>
    <t>1.11.4</t>
  </si>
  <si>
    <t>1.11.5</t>
  </si>
  <si>
    <t>1.11.6</t>
  </si>
  <si>
    <t>1.11.7</t>
  </si>
  <si>
    <t>1.11.8</t>
  </si>
  <si>
    <t>1.12</t>
  </si>
  <si>
    <t>1.12.1</t>
  </si>
  <si>
    <t>1.12.2</t>
  </si>
  <si>
    <t>1.12.3</t>
  </si>
  <si>
    <t>1.12.4</t>
  </si>
  <si>
    <t>1.12.5</t>
  </si>
  <si>
    <t>1.12.6</t>
  </si>
  <si>
    <t>1.12.7</t>
  </si>
  <si>
    <t>1.12.8</t>
  </si>
  <si>
    <t>1.12.9</t>
  </si>
  <si>
    <t>1.12.10</t>
  </si>
  <si>
    <t>1.12.11</t>
  </si>
  <si>
    <t>1.12.12</t>
  </si>
  <si>
    <t>1.12.13</t>
  </si>
  <si>
    <t>1.12.14</t>
  </si>
  <si>
    <t>1.12.15</t>
  </si>
  <si>
    <t>1.13</t>
  </si>
  <si>
    <t>1.13.1</t>
  </si>
  <si>
    <t>1.13.2</t>
  </si>
  <si>
    <t>1.13.3</t>
  </si>
  <si>
    <t>1.13.4</t>
  </si>
  <si>
    <t>1.13.5</t>
  </si>
  <si>
    <t>1.13.7</t>
  </si>
  <si>
    <t>1.13.8</t>
  </si>
  <si>
    <t>1.13.9</t>
  </si>
  <si>
    <t>1.13.6</t>
  </si>
  <si>
    <t>2.1.2</t>
  </si>
  <si>
    <t>2.1.3</t>
  </si>
  <si>
    <t>2.1.4</t>
  </si>
  <si>
    <t>2.1.5</t>
  </si>
  <si>
    <t>2.1.6</t>
  </si>
  <si>
    <t>2.2.3</t>
  </si>
  <si>
    <t>2.5.4</t>
  </si>
  <si>
    <t>2.5.5</t>
  </si>
  <si>
    <t>2.5.6</t>
  </si>
  <si>
    <t>2.7.1</t>
  </si>
  <si>
    <t>2.7.4</t>
  </si>
  <si>
    <t>2.7.5</t>
  </si>
  <si>
    <t>2.7.6</t>
  </si>
  <si>
    <t>2.7.9</t>
  </si>
  <si>
    <t>2.7.10</t>
  </si>
  <si>
    <t>O quadro de alimentação elétrica e descarga de gases do gerador do sistema de combate de incêndio deverá ser readequado, em função do deslocamento do gerador que será deslocado cerca de 1,00m, Readequar alimentação  circuito elétrico de iluminação da nova sala do gerador e da nova sala dos nobreak's,  bem como deverá ser realizado o remanejamento dos cabos elétricos, os quais alimentarão a rede elétrica estabilizada nodo 5º andar e do 6º andar.</t>
  </si>
  <si>
    <t>Retirar mola de piso de acionamento de porta de vidro temperado do 11º andar e reintalar no 12º andar, efetuando o corte de piso necessários, bem como recomposição dos pisos em porcelanato e reassentamento de porta de vidro temperado.</t>
  </si>
  <si>
    <t>Transporte horizontal manual = 100,00m. (sinapi100274).</t>
  </si>
  <si>
    <t>m³xkm</t>
  </si>
  <si>
    <t>Transporte rodoviário caminhão caçamba 6 m³. (sinapi 97612</t>
  </si>
  <si>
    <t>Fornecer e instalar patch panel, 48 portas, categoria 6, cor branca, para racks de 19" de largura e 2U de altura, da Furukawa ou estritamente similar. (sinapi 39597).</t>
  </si>
  <si>
    <t>Fornecer mão de obra para passagem do cabo óptico, fechamento dos pontos e fusão das fibras.</t>
  </si>
  <si>
    <t>Fornecer materiais necessários e instalar paredes divisórias simplificadas (DCV - divisória cega vidro), em material celular, na cor existente no local, 35mm de espessura, com revestimento constituído de chapa dura de fibras prensadas e acabamento em pintura à base de água, com secagem ultravioleta, protegida por resina alquidica-melamínica, referência eucaplac UV ou estritamente similar, seguindo o lay-out proposto. As estruturas, serão em alumínio anodizado natural fosco simplificado.(PMSP 04 03 54).</t>
  </si>
  <si>
    <t>Fornecer materiais necessários e instalar paredes divisórias simplificadas (DC - divisória cega), em material celular, na cor existente no local, 35mm de espessura, com revestimento constituído de chapa dura de fibras prensadas e acabamento em pintura à base de água, com secagem ultravioleta, protegida por resina alquidica-melamínica, referência eucaplac UV ou estritamente similar, seguindo o lay-out proposto. As estruturas, serão em alumínio anodizado natural fosco simplificado.(PMSP 04 03 51).</t>
  </si>
  <si>
    <t>Fornecer e assentar paredes divisórias simplificadas (DCVV - painel/vidro canelado/vidro canelado,  h=2,65m) em material celular com miolo tipo MSO, na cor existente no local, 35mm de espessura, com revestimento constituído de chapa dura de fibras prensadas e acabamento em pintura à base de água, com secagem ultravioleta, protegida por resina alquidica-melamínica, referência eucaplac UV ou estritamente similar, seguindo o lay-out proposto.As estruturas, serão em alumínio anodizado natural fosco simplificado.(PMSP 04-03-57).</t>
  </si>
  <si>
    <t>Fornecer e executar sistema de iluminação elétrica, levando em consideração o projeto aprovado, constante dos anexos, fornecendo e instalando luminárias tipo retangular, de sobrepor (2x 18W),  em chapa de aço, pintura pelo sistema eletrostático, em pó epoxi, refletor e aletas de alumínio, comprimento (120 cm x108) largura 25,00 cm, com lâmpada  LED Tubular T8, de vidro, Bivolt, 6000K, base G13, referência BR 401 TL  da Abalux ou estritamente similar. (PMSP 09-09-51)</t>
  </si>
  <si>
    <t>Realizar testes de certificação dos segmentos de cabo de par trançado (UTP) Cat. 6 a instalar e apresentar relatório de certificação em papel e mídia (CD). (comp. PMSP 09-90-02)</t>
  </si>
  <si>
    <t>Fornecer e assentar portas completas em perfeitas condições de funcionamento e fechamento, em material celular, mesmo das divisórias, cor Areia Pérola, requadradas em perfis de alumínio, com 0,80m x 2,10m, fechaduras, maçaneta tipo alavanca, um par de chaves e (três) dobradiças a serem assentadas conforme planta anexa, com bandeira superior em painel cego. (PMSP 07-01-12).</t>
  </si>
  <si>
    <t>1.4.8</t>
  </si>
  <si>
    <t>Fornecer e executar  iluminação elétrica, levando em consideração o fornecimento e instalando luminárias tipo retangular, de sobrepor (2x 18W),  em chapa de aço, pintura pelo sistema eletrostático, em pó epoxi, refletor e aletas de alumínio, comprimento (120 cm x108) largura 25,00 cm, com lâmpada  LED Tubular T8, de vidro, Bivolt, 6000K, base G13, referência BR 401 TL  da Abalux ou estritamente similar. (sinapi 97586)</t>
  </si>
  <si>
    <t>2.62</t>
  </si>
  <si>
    <t>Fornecer mão de obra e materiais, para fabricação e montagem de 2 molduras moldura metálicas em metalon de 2,50 m x 2,00 m, para fixação de painel de projeção, contendo 2 trilhos deslizantes com roldanas suspensas e guia inferior .</t>
  </si>
  <si>
    <t xml:space="preserve"> </t>
  </si>
  <si>
    <t>Serralheiro com encargos complementares. (sinapi 88315).</t>
  </si>
  <si>
    <t>Trilho de alumínio 35,00 mm x 35,00 mm, com roldanas (sinapi 11581).</t>
  </si>
  <si>
    <t>Trilho guia inferior. Sinapi 11581).</t>
  </si>
  <si>
    <t>Roldanas concava dupla, 4 rodas, em zamac, com chapa de latão, rolamentos em aço.</t>
  </si>
  <si>
    <t>Guia em Perfil em "U"  abas iguais em alumínio 1/2 ". (sinapi 11552).</t>
  </si>
  <si>
    <t xml:space="preserve">Perfil metálico quadrado em aço metalon 2,00 cm x 3,00 cm, </t>
  </si>
  <si>
    <t>Perfil metálico redondo em aço, bitola 4,00 mm</t>
  </si>
  <si>
    <t>Eletricista com encargso complementares</t>
  </si>
  <si>
    <t>Encanador com encargos complementares</t>
  </si>
  <si>
    <t>Executar a desmontagem do sistema de combate a incêndio com gaz lm 200, inclusive o painel de comando,existente na atual sal do CPD do 8º andar e transportar para o depósito,  localizado na Rua Conselheiro Laurindo, 2725, Prado Velho, Curitiba-PR.</t>
  </si>
  <si>
    <t>1.4.15</t>
  </si>
  <si>
    <t>2.1.7</t>
  </si>
  <si>
    <t>Fornecer e executar sistema de iluminação elétrica, levando em consideração o projeto constante dos anexos, fornecendo e instalando luminárias tipo retangular, de sobrepor (2x 18W),  em chapa de aço, pintura pelo sistema eletrostático, em pó epoxi, refletor e aletas de alumínio, comprimento (120 cm x108) largura 25,00 cm, com lâmpada  LED Tubular T8, de vidro, Bivolt, 6000K, base G13, referência BR 401 TL  da Abalux ou estritamente similar. (PMSP 09-09-51)</t>
  </si>
  <si>
    <t>Execução de furos de 1 1/2'' , nas vigas de concreto para passagem de instalações elétricas e de lógica, já incluído no valor aluguel de equipamento e execução do serviço em horário noturno., considerando largura das vigas à furar de 25,00 cm e execução em horário noturno (PMSP 84213).</t>
  </si>
  <si>
    <t>Demolir paredes de alvenaria, ao lado de banheiro privativo, e chapiscar e rebocar posteriormente paredes de  fundo do armário retirar, conforme indicado em planta. (sinapi 97622).</t>
  </si>
  <si>
    <t>Executar a desmontagem e retirada de paredes divisórias em material celular com miolo tipo MSO, 35mm de espessura, com revestimento constituído de chapa dura de fibras prensadas e acabamento em pintura à base de água, com secagem ultravioleta, protegida por resina alquidica-melamínica existentes 121,45 m². (PMSP 04-60-19).</t>
  </si>
  <si>
    <t>Executar a desmontagem e retirada de armários divisórios em material celular com miolo tipo MSO, 35mm de espessura, com revestimento constituído de chapa dura de fibras prensadas e acabamento em pintura à base de água, com secagem ultravioleta, protegida por resina alquidica-melamínica existentes.(PMSP 04-60-19).</t>
  </si>
  <si>
    <t>Executar a desmontagem e retirada de armários divisórios em material celular com miolo tipo MSO, 35mm de espessura, com revestimento constituído de chapa dura de fibras prensadas e acabamento em pintura à base de água, com secagem ultravioleta, protegida por resina alquidica-melamínica existentes. (PMSP 04-60-19).</t>
  </si>
  <si>
    <t>Executar a demolição de camada de assentamento/contrapiso- espessura média 5 cm (PMSP 17-50-22 + 50 % adicional noturno).</t>
  </si>
  <si>
    <t>Retirada conj fancoil (PMSP 10-60-24)</t>
  </si>
  <si>
    <t>Retirada tubulação frigorígena (PMSP 10-60-02)</t>
  </si>
  <si>
    <t>Retirada balcões em ahcpas de madeira, inclusive entarugamento (PMSP 04-50-15)</t>
  </si>
  <si>
    <t>Demolição e retirada calha de dreno em concreto (PMSP 10-60-24)</t>
  </si>
  <si>
    <t>Executar a desmontagem do sistema de combate a incêndio com gaz lm 200, inclusive o painel de comando,existente na atual sala do CPD do 13º andar e transportar para o depósito,  localizado na Rua Conselheiro Laurindo, 2725, Prado Velho, Curitiba-PR.</t>
  </si>
  <si>
    <t>2.1.8</t>
  </si>
  <si>
    <t>2.1.9</t>
  </si>
  <si>
    <t>Executar a desmontagem e retirada dos balcões do antigo sistema de ar condicionado, tubulações frigorígenas e drenos em concreto, existentes dentro dos referidos balcões.</t>
  </si>
  <si>
    <t>Assentar piso à base cerâmica, com fornecimento da argamassa, rejunte e mão de obra, tipo Porcelanato, retificado, com dimensão aproximada de 60,00 cm x 60,00 cm; espessura aproximada: 0,9. O piso cerâmico será fornecido pela Contratante. (comp. sinapi 87261  - custo piso).</t>
  </si>
  <si>
    <t>Adaptador óptico (nota fiscal recente).</t>
  </si>
  <si>
    <t>Cordão óptico LC-LC OM3</t>
  </si>
  <si>
    <t>Fusão</t>
  </si>
  <si>
    <t>Terminador óptico 12 fibras (nota fiscal recente).</t>
  </si>
  <si>
    <t>Fornecer cabos ópticos, 50/125 um (micrometro),multimodo, 2 fibras,  OM3,  para interligação do 8º andar ao 7º (1x), 8º 9( 2x) 9º (2x), 10º, (2x) e 11º (1X), utilizando a prumada atual (nota fiscal recente).</t>
  </si>
  <si>
    <t>Fornecer 2 (dois) cabos óptico, 50/125 um (micrometro),multimodo, 12 fibras,  OM3,  para interligação do CPD, localizado no 2º andar até o ponto de derivação localizado do 8º andar (rack), utilizando a rota 1,  (através da prumada elétrica) (nota fiscal recente).</t>
  </si>
  <si>
    <t>Pig tail  50/125 um, 0,9mm  (nota fiscal recente).</t>
  </si>
  <si>
    <t>Deslocamentos dos materiais oriundos das demolições (divisória/ perfil de alumínio, etc), bem como os descartes dos mesmos, deve a Empresa Contratada, encaminhar para local apropriado, na medida em que forem liberados pela fiscalização.</t>
  </si>
  <si>
    <t>Transporte rodoviário caminhão caçamba 6 m³. (sinapi 97912).</t>
  </si>
  <si>
    <t xml:space="preserve">ADEQUAÇÃO AO SISTEMA NACIONAL DE PESQUISA DE CUSTOS E INDÍCES DA CONSTRUÇÃO CIVIL - SINAPI
 Os itens constantes da planilha orçamentária do projeto básico,  que existem na planilha de referência SINAPI- Outubro 2023 tem sua base na mesma. Dos itens constantes da planilha orçamentária do projeto básico, e que não existem na planilha de referência – SINAPI, conforme preceitua o art 127, § 2º da LDO, foi realizado pesquisa de preços na Tabela de preços da Prefeitura Minicipal de São Paulo, referência Julho/2023 e a outras fontes de mercado.
</t>
  </si>
  <si>
    <t>Carpinteiro de esquadria com encargos complementares. (sinapi 88261).</t>
  </si>
  <si>
    <t>Ajudante especializado carpintaria com encargos complementares (sinapi 88243)</t>
  </si>
  <si>
    <t>1.8.5</t>
  </si>
  <si>
    <t>Fornecer mão de obra, necessária para instalação de divisórias acústicas, com preenchimento em lã  de vidro (80,25 m²).</t>
  </si>
  <si>
    <t>1.4.9</t>
  </si>
  <si>
    <t>1.8.7</t>
  </si>
  <si>
    <t>1.12.16</t>
  </si>
  <si>
    <t>1.12.17</t>
  </si>
  <si>
    <t>1.12.18</t>
  </si>
  <si>
    <t>2.7.7</t>
  </si>
  <si>
    <t>2.7.8</t>
  </si>
  <si>
    <t>2.7.11</t>
  </si>
  <si>
    <t>Fornecer e instalar chapas de policarbonato compacta  4mm, bem como acessórios necessários, tais como borrachas de vedação, baguetes e parafusos, em substituição as placas danificadas da cobertura do acesso da área externa do 13ª andar, numa dimensão de 1,70m x 12,00m, (PMSP 06-02-50)</t>
  </si>
  <si>
    <t>Fornecer e assentar paredes divisórias simplificadas (DCCV- painel/painel/ h=2,65m) em material celular acústica (lã de vidro), na cor existente  no local (areia jundiaí), 35mm, com revestimento constituído de chapa dura de fibras prensadas e acabamento em pintura à base de água, com secagem ultravioleta, protegida por resina alquidica-melamínica, referência eucaplac UV ou estritamente similar, seguindo o lay-out proposto.As estruturas, serão em alumínio anodizado natural fosco simplificado.(PMSP 04-03-58).</t>
  </si>
  <si>
    <t>TOTAL GERAL</t>
  </si>
  <si>
    <t>MINISTÉRIO DA GESTÃO E DA INOVAÇÃO EM SERVIÇOS PÚBLICOS
SUPERINTENDÊNCIA REGIONAL DE ADMINISTRAÇÃO
DIVISÃO DE ADMINISTRAÇÃO E LOGÍSTICA
ÁREA DE ENGENHARIA</t>
  </si>
  <si>
    <t>ENDEREÇO: 8º e 13º andar do Edifício Sede do Ministério da Gestão e Inovação em Serviços Públicos no Estado do Paraná, situado na Rua Mal. Deodoro, 555, Centro, Curitiba-PR.</t>
  </si>
  <si>
    <t>1.4.16</t>
  </si>
  <si>
    <t>Composição paramétrica de ponto elétrico de tomada, eletroduto, cabo, rasgo nas paredes, incluso tomada, eletroduto. Fornecer e instalar tomada, conjunto montado para embutir nas paredes e colunas existentes,(caixa+suporte+modulo) 2P+T, 10A, completa (sinapi 104475).</t>
  </si>
  <si>
    <t>Eletrocalha em aço galvanizado, eletrolítica, com tampa e instalada lisa, chapa#18, tipo C, seção 300x100mm 3000mm. (PMSP 09-13-34)</t>
  </si>
  <si>
    <t>Fornecer e instalar canaletas em alumínio da Dutotec ou estritamente similar, cor bege, nas medidas 25x75x300mm, DUPLO D com dois divisores (orçamento)</t>
  </si>
  <si>
    <t>Fornecer e instalar sifão na cuba do sanitário privativo. (sinapi 86883)</t>
  </si>
  <si>
    <t>COMPOSIÇÃO ANÁLITICA DAS BONIFICAÇÕES E DESPESAS INDIRETAS BDI</t>
  </si>
  <si>
    <t>ADMINISTRAÇÃO CENTRAL (AC)</t>
  </si>
  <si>
    <t>RISCOS ( R )</t>
  </si>
  <si>
    <t>SEGURO (S)</t>
  </si>
  <si>
    <t>GARANTIAS (G)</t>
  </si>
  <si>
    <t xml:space="preserve">TOTAL </t>
  </si>
  <si>
    <t>DESPESAS FINANCEIRAS (DF)</t>
  </si>
  <si>
    <t>LUCRO (L)</t>
  </si>
  <si>
    <t>TAXA DA INCIDÊNCIA DE TRIBUTOS (T)</t>
  </si>
  <si>
    <t>ISS</t>
  </si>
  <si>
    <t>PIS</t>
  </si>
  <si>
    <t>COFINS</t>
  </si>
  <si>
    <t>CPRB</t>
  </si>
  <si>
    <t>TOTAL BDI %</t>
  </si>
  <si>
    <t>BDI=</t>
  </si>
  <si>
    <t xml:space="preserve">Em que: </t>
  </si>
  <si>
    <t>AC = taxa representativa das despesas de rateio da administração central;</t>
  </si>
  <si>
    <t>R = taxa representativa de riscos;</t>
  </si>
  <si>
    <t>S = taxa representativa de seguros;</t>
  </si>
  <si>
    <t>G = taxa representativa de garantias;</t>
  </si>
  <si>
    <t>DF = taxa representativa das despesas financeiras;</t>
  </si>
  <si>
    <t>L = taxa representativa do lucro/remuneração; e</t>
  </si>
  <si>
    <t>T = taxa representativa da incidência de tributos. OBS: Impostos incidentes sobre o faturamento: ISS, PIS e COFINS.</t>
  </si>
  <si>
    <t>BDI NORMAL - R$ - 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</si>
</sst>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_-* #,##0.00_-;\-* #,##0.00_-;_-* \-??_-;_-@_-"/>
  </numFmts>
  <fonts count="22" x14ac:knownFonts="1">
    <font>
      <sz val="10"/>
      <name val="Arial"/>
    </font>
    <font>
      <sz val="10"/>
      <name val="Arial"/>
      <family val="2"/>
    </font>
    <font>
      <sz val="10"/>
      <name val="Arial"/>
      <family val="2"/>
    </font>
    <font>
      <b/>
      <sz val="10"/>
      <name val="Arial"/>
      <family val="2"/>
    </font>
    <font>
      <sz val="8"/>
      <name val="Arial"/>
      <family val="2"/>
    </font>
    <font>
      <sz val="12"/>
      <name val="Arial"/>
      <family val="2"/>
    </font>
    <font>
      <b/>
      <sz val="10"/>
      <color indexed="8"/>
      <name val="Arial"/>
      <family val="2"/>
    </font>
    <font>
      <b/>
      <sz val="12"/>
      <color indexed="8"/>
      <name val="Arial"/>
      <family val="2"/>
    </font>
    <font>
      <b/>
      <sz val="8"/>
      <color indexed="8"/>
      <name val="Arial"/>
      <family val="2"/>
    </font>
    <font>
      <sz val="9"/>
      <name val="Arial"/>
      <family val="2"/>
    </font>
    <font>
      <sz val="8"/>
      <color indexed="8"/>
      <name val="Arial"/>
      <family val="2"/>
    </font>
    <font>
      <sz val="11"/>
      <color indexed="8"/>
      <name val="Arial"/>
      <family val="2"/>
    </font>
    <font>
      <b/>
      <sz val="11"/>
      <color indexed="8"/>
      <name val="Arial"/>
      <family val="2"/>
    </font>
    <font>
      <sz val="10"/>
      <name val="Arial"/>
      <family val="2"/>
    </font>
    <font>
      <sz val="10"/>
      <name val="Arial"/>
      <family val="2"/>
    </font>
    <font>
      <sz val="10"/>
      <color indexed="10"/>
      <name val="Arial"/>
      <family val="2"/>
    </font>
    <font>
      <sz val="10"/>
      <name val="Arial"/>
      <family val="2"/>
    </font>
    <font>
      <b/>
      <sz val="10"/>
      <color rgb="FF0070C0"/>
      <name val="Arial"/>
      <family val="2"/>
    </font>
    <font>
      <sz val="8"/>
      <name val="Arial"/>
      <family val="2"/>
    </font>
    <font>
      <sz val="10"/>
      <name val="Arial"/>
      <family val="2"/>
    </font>
    <font>
      <sz val="12"/>
      <name val="Calibri"/>
      <family val="2"/>
      <scheme val="minor"/>
    </font>
    <font>
      <sz val="10"/>
      <name val="Calibri"/>
      <family val="2"/>
      <scheme val="minor"/>
    </font>
  </fonts>
  <fills count="9">
    <fill>
      <patternFill patternType="none"/>
    </fill>
    <fill>
      <patternFill patternType="gray125"/>
    </fill>
    <fill>
      <patternFill patternType="solid">
        <fgColor indexed="22"/>
        <bgColor indexed="64"/>
      </patternFill>
    </fill>
    <fill>
      <patternFill patternType="solid">
        <fgColor indexed="13"/>
        <bgColor indexed="34"/>
      </patternFill>
    </fill>
    <fill>
      <patternFill patternType="solid">
        <fgColor rgb="FFFFFF00"/>
        <bgColor indexed="64"/>
      </patternFill>
    </fill>
    <fill>
      <patternFill patternType="solid">
        <fgColor rgb="FFFFFF00"/>
        <bgColor indexed="34"/>
      </patternFill>
    </fill>
    <fill>
      <patternFill patternType="solid">
        <fgColor rgb="FFFFC000"/>
        <bgColor indexed="64"/>
      </patternFill>
    </fill>
    <fill>
      <patternFill patternType="solid">
        <fgColor rgb="FFFFC000"/>
        <bgColor indexed="52"/>
      </patternFill>
    </fill>
    <fill>
      <patternFill patternType="solid">
        <fgColor theme="2" tint="-9.9978637043366805E-2"/>
        <bgColor indexed="49"/>
      </patternFill>
    </fill>
  </fills>
  <borders count="98">
    <border>
      <left/>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double">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double">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double">
        <color indexed="64"/>
      </left>
      <right style="double">
        <color indexed="64"/>
      </right>
      <top/>
      <bottom/>
      <diagonal/>
    </border>
    <border>
      <left/>
      <right style="double">
        <color indexed="64"/>
      </right>
      <top/>
      <bottom/>
      <diagonal/>
    </border>
    <border>
      <left style="double">
        <color indexed="64"/>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thin">
        <color indexed="64"/>
      </top>
      <bottom style="thin">
        <color indexed="64"/>
      </bottom>
      <diagonal/>
    </border>
    <border>
      <left/>
      <right/>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medium">
        <color indexed="64"/>
      </right>
      <top style="medium">
        <color indexed="64"/>
      </top>
      <bottom style="medium">
        <color indexed="64"/>
      </bottom>
      <diagonal/>
    </border>
    <border>
      <left/>
      <right style="double">
        <color indexed="64"/>
      </right>
      <top/>
      <bottom style="medium">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double">
        <color indexed="64"/>
      </right>
      <top style="double">
        <color indexed="64"/>
      </top>
      <bottom/>
      <diagonal/>
    </border>
    <border>
      <left style="double">
        <color indexed="64"/>
      </left>
      <right style="medium">
        <color indexed="64"/>
      </right>
      <top style="medium">
        <color indexed="64"/>
      </top>
      <bottom/>
      <diagonal/>
    </border>
    <border>
      <left style="double">
        <color indexed="64"/>
      </left>
      <right style="thin">
        <color indexed="64"/>
      </right>
      <top style="medium">
        <color indexed="64"/>
      </top>
      <bottom style="medium">
        <color indexed="64"/>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thin">
        <color indexed="64"/>
      </right>
      <top style="thin">
        <color indexed="64"/>
      </top>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double">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diagonal/>
    </border>
    <border>
      <left style="double">
        <color indexed="64"/>
      </left>
      <right style="thin">
        <color indexed="64"/>
      </right>
      <top style="medium">
        <color indexed="64"/>
      </top>
      <bottom/>
      <diagonal/>
    </border>
    <border>
      <left style="double">
        <color indexed="64"/>
      </left>
      <right style="thin">
        <color indexed="64"/>
      </right>
      <top style="medium">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double">
        <color indexed="64"/>
      </left>
      <right/>
      <top style="thick">
        <color indexed="64"/>
      </top>
      <bottom style="thick">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double">
        <color indexed="64"/>
      </left>
      <right style="medium">
        <color indexed="64"/>
      </right>
      <top/>
      <bottom style="medium">
        <color indexed="64"/>
      </bottom>
      <diagonal/>
    </border>
    <border>
      <left style="double">
        <color indexed="64"/>
      </left>
      <right/>
      <top/>
      <bottom style="medium">
        <color indexed="64"/>
      </bottom>
      <diagonal/>
    </border>
    <border>
      <left style="double">
        <color indexed="64"/>
      </left>
      <right/>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right style="double">
        <color indexed="64"/>
      </right>
      <top/>
      <bottom style="thin">
        <color indexed="64"/>
      </bottom>
      <diagonal/>
    </border>
    <border>
      <left style="thin">
        <color indexed="64"/>
      </left>
      <right/>
      <top style="thin">
        <color indexed="64"/>
      </top>
      <bottom/>
      <diagonal/>
    </border>
    <border>
      <left style="double">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right style="medium">
        <color indexed="8"/>
      </right>
      <top style="medium">
        <color indexed="8"/>
      </top>
      <bottom/>
      <diagonal/>
    </border>
    <border>
      <left style="medium">
        <color indexed="8"/>
      </left>
      <right/>
      <top style="medium">
        <color indexed="8"/>
      </top>
      <bottom style="medium">
        <color indexed="8"/>
      </bottom>
      <diagonal/>
    </border>
    <border>
      <left/>
      <right style="medium">
        <color indexed="8"/>
      </right>
      <top/>
      <bottom/>
      <diagonal/>
    </border>
    <border>
      <left/>
      <right style="medium">
        <color indexed="8"/>
      </right>
      <top/>
      <bottom style="medium">
        <color indexed="8"/>
      </bottom>
      <diagonal/>
    </border>
    <border>
      <left style="medium">
        <color indexed="64"/>
      </left>
      <right style="medium">
        <color indexed="8"/>
      </right>
      <top style="medium">
        <color indexed="64"/>
      </top>
      <bottom style="medium">
        <color indexed="8"/>
      </bottom>
      <diagonal/>
    </border>
    <border>
      <left style="medium">
        <color indexed="8"/>
      </left>
      <right style="medium">
        <color indexed="8"/>
      </right>
      <top style="medium">
        <color indexed="64"/>
      </top>
      <bottom style="medium">
        <color indexed="8"/>
      </bottom>
      <diagonal/>
    </border>
    <border>
      <left style="medium">
        <color indexed="8"/>
      </left>
      <right style="medium">
        <color indexed="64"/>
      </right>
      <top style="medium">
        <color indexed="64"/>
      </top>
      <bottom style="medium">
        <color indexed="8"/>
      </bottom>
      <diagonal/>
    </border>
    <border>
      <left style="medium">
        <color indexed="64"/>
      </left>
      <right style="medium">
        <color indexed="8"/>
      </right>
      <top style="medium">
        <color indexed="8"/>
      </top>
      <bottom style="medium">
        <color indexed="8"/>
      </bottom>
      <diagonal/>
    </border>
    <border>
      <left style="medium">
        <color indexed="8"/>
      </left>
      <right style="medium">
        <color indexed="64"/>
      </right>
      <top style="medium">
        <color indexed="8"/>
      </top>
      <bottom style="medium">
        <color indexed="8"/>
      </bottom>
      <diagonal/>
    </border>
    <border>
      <left style="medium">
        <color indexed="64"/>
      </left>
      <right/>
      <top style="medium">
        <color indexed="8"/>
      </top>
      <bottom style="medium">
        <color indexed="8"/>
      </bottom>
      <diagonal/>
    </border>
    <border>
      <left style="medium">
        <color indexed="64"/>
      </left>
      <right/>
      <top style="medium">
        <color indexed="8"/>
      </top>
      <bottom/>
      <diagonal/>
    </border>
    <border>
      <left style="medium">
        <color indexed="64"/>
      </left>
      <right/>
      <top/>
      <bottom/>
      <diagonal/>
    </border>
    <border>
      <left style="medium">
        <color indexed="64"/>
      </left>
      <right/>
      <top/>
      <bottom style="medium">
        <color indexed="8"/>
      </bottom>
      <diagonal/>
    </border>
    <border>
      <left style="medium">
        <color indexed="64"/>
      </left>
      <right style="thin">
        <color indexed="64"/>
      </right>
      <top style="thin">
        <color indexed="64"/>
      </top>
      <bottom/>
      <diagonal/>
    </border>
    <border>
      <left style="medium">
        <color indexed="8"/>
      </left>
      <right style="medium">
        <color indexed="64"/>
      </right>
      <top style="medium">
        <color indexed="8"/>
      </top>
      <bottom/>
      <diagonal/>
    </border>
    <border>
      <left/>
      <right style="medium">
        <color indexed="64"/>
      </right>
      <top/>
      <bottom/>
      <diagonal/>
    </border>
  </borders>
  <cellStyleXfs count="36">
    <xf numFmtId="0" fontId="0" fillId="0" borderId="0"/>
    <xf numFmtId="0" fontId="2" fillId="0" borderId="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6"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6"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9" fillId="0" borderId="0" applyFont="0" applyFill="0" applyBorder="0" applyAlignment="0" applyProtection="0"/>
  </cellStyleXfs>
  <cellXfs count="276">
    <xf numFmtId="0" fontId="0" fillId="0" borderId="0" xfId="0"/>
    <xf numFmtId="2" fontId="2" fillId="0" borderId="1" xfId="0" applyNumberFormat="1" applyFont="1" applyBorder="1" applyAlignment="1">
      <alignment horizontal="right" vertical="top" wrapText="1"/>
    </xf>
    <xf numFmtId="164" fontId="2" fillId="0" borderId="2" xfId="0" applyNumberFormat="1" applyFont="1" applyBorder="1" applyAlignment="1">
      <alignment horizontal="right" vertical="top" wrapText="1"/>
    </xf>
    <xf numFmtId="164" fontId="2" fillId="0" borderId="3" xfId="0" applyNumberFormat="1" applyFont="1" applyBorder="1" applyAlignment="1">
      <alignment horizontal="right" vertical="top" wrapText="1"/>
    </xf>
    <xf numFmtId="2" fontId="3" fillId="0" borderId="4" xfId="0" applyNumberFormat="1" applyFont="1" applyBorder="1" applyAlignment="1">
      <alignment horizontal="right" vertical="top" wrapText="1"/>
    </xf>
    <xf numFmtId="2" fontId="3" fillId="0" borderId="5" xfId="0" applyNumberFormat="1" applyFont="1" applyBorder="1" applyAlignment="1">
      <alignment vertical="top" wrapText="1"/>
    </xf>
    <xf numFmtId="164" fontId="2" fillId="0" borderId="6" xfId="0" applyNumberFormat="1" applyFont="1" applyBorder="1" applyAlignment="1">
      <alignment horizontal="right" vertical="top" wrapText="1"/>
    </xf>
    <xf numFmtId="2" fontId="2" fillId="0" borderId="7" xfId="0" applyNumberFormat="1" applyFont="1" applyBorder="1" applyAlignment="1">
      <alignment horizontal="right" vertical="top" wrapText="1"/>
    </xf>
    <xf numFmtId="164" fontId="2" fillId="0" borderId="8" xfId="0" applyNumberFormat="1" applyFont="1" applyBorder="1" applyAlignment="1">
      <alignment horizontal="right" vertical="top" wrapText="1"/>
    </xf>
    <xf numFmtId="2" fontId="2" fillId="0" borderId="9" xfId="0" applyNumberFormat="1" applyFont="1" applyBorder="1" applyAlignment="1">
      <alignment horizontal="right" vertical="top" wrapText="1"/>
    </xf>
    <xf numFmtId="2" fontId="2" fillId="0" borderId="9" xfId="0" applyNumberFormat="1" applyFont="1" applyBorder="1" applyAlignment="1">
      <alignment vertical="top" wrapText="1"/>
    </xf>
    <xf numFmtId="164" fontId="2" fillId="0" borderId="10" xfId="0" applyNumberFormat="1" applyFont="1" applyBorder="1" applyAlignment="1">
      <alignment horizontal="right" vertical="top" wrapText="1"/>
    </xf>
    <xf numFmtId="2" fontId="2" fillId="0" borderId="5" xfId="0" applyNumberFormat="1" applyFont="1" applyBorder="1" applyAlignment="1">
      <alignment horizontal="right" vertical="top" wrapText="1"/>
    </xf>
    <xf numFmtId="2" fontId="2" fillId="0" borderId="5" xfId="0" applyNumberFormat="1" applyFont="1" applyBorder="1" applyAlignment="1">
      <alignment vertical="top" wrapText="1"/>
    </xf>
    <xf numFmtId="164" fontId="2" fillId="0" borderId="11" xfId="0" applyNumberFormat="1" applyFont="1" applyBorder="1" applyAlignment="1">
      <alignment horizontal="right" vertical="top" wrapText="1"/>
    </xf>
    <xf numFmtId="164" fontId="2" fillId="0" borderId="12" xfId="0" applyNumberFormat="1" applyFont="1" applyBorder="1" applyAlignment="1">
      <alignment horizontal="right" vertical="top" wrapText="1"/>
    </xf>
    <xf numFmtId="164" fontId="2" fillId="0" borderId="9" xfId="0" applyNumberFormat="1" applyFont="1" applyBorder="1" applyAlignment="1">
      <alignment horizontal="right" vertical="top" wrapText="1"/>
    </xf>
    <xf numFmtId="2" fontId="2" fillId="0" borderId="12" xfId="0" applyNumberFormat="1" applyFont="1" applyBorder="1" applyAlignment="1">
      <alignment horizontal="right" vertical="top" wrapText="1"/>
    </xf>
    <xf numFmtId="2" fontId="2" fillId="0" borderId="12" xfId="0" applyNumberFormat="1" applyFont="1" applyBorder="1" applyAlignment="1">
      <alignment vertical="top" wrapText="1"/>
    </xf>
    <xf numFmtId="164" fontId="2" fillId="0" borderId="13" xfId="0" applyNumberFormat="1" applyFont="1" applyBorder="1" applyAlignment="1">
      <alignment horizontal="right" vertical="top" wrapText="1"/>
    </xf>
    <xf numFmtId="164" fontId="2" fillId="0" borderId="14" xfId="0" applyNumberFormat="1" applyFont="1" applyBorder="1" applyAlignment="1">
      <alignment horizontal="right" vertical="top" wrapText="1"/>
    </xf>
    <xf numFmtId="2" fontId="2" fillId="0" borderId="15" xfId="0" applyNumberFormat="1" applyFont="1" applyBorder="1" applyAlignment="1">
      <alignment horizontal="right" vertical="top" wrapText="1"/>
    </xf>
    <xf numFmtId="164" fontId="2" fillId="0" borderId="5" xfId="0" applyNumberFormat="1" applyFont="1" applyBorder="1" applyAlignment="1">
      <alignment horizontal="right" vertical="top" wrapText="1"/>
    </xf>
    <xf numFmtId="2" fontId="2" fillId="0" borderId="14" xfId="0" applyNumberFormat="1" applyFont="1" applyBorder="1" applyAlignment="1">
      <alignment horizontal="right" vertical="top" wrapText="1"/>
    </xf>
    <xf numFmtId="2" fontId="2" fillId="0" borderId="14" xfId="0" applyNumberFormat="1" applyFont="1" applyBorder="1" applyAlignment="1">
      <alignment vertical="top" wrapText="1"/>
    </xf>
    <xf numFmtId="164" fontId="2" fillId="0" borderId="16" xfId="0" applyNumberFormat="1" applyFont="1" applyBorder="1" applyAlignment="1">
      <alignment horizontal="right" vertical="top" wrapText="1"/>
    </xf>
    <xf numFmtId="164" fontId="2" fillId="0" borderId="7" xfId="0" applyNumberFormat="1" applyFont="1" applyBorder="1" applyAlignment="1">
      <alignment horizontal="right" vertical="top" wrapText="1"/>
    </xf>
    <xf numFmtId="164" fontId="2" fillId="0" borderId="15" xfId="0" applyNumberFormat="1" applyFont="1" applyBorder="1" applyAlignment="1">
      <alignment horizontal="right" vertical="top" wrapText="1"/>
    </xf>
    <xf numFmtId="0" fontId="8" fillId="2" borderId="9" xfId="0" applyFont="1" applyFill="1" applyBorder="1" applyAlignment="1">
      <alignment horizontal="center" vertical="top" wrapText="1"/>
    </xf>
    <xf numFmtId="0" fontId="8" fillId="2" borderId="17" xfId="0" applyFont="1" applyFill="1" applyBorder="1" applyAlignment="1">
      <alignment horizontal="center" vertical="top" wrapText="1"/>
    </xf>
    <xf numFmtId="39" fontId="10" fillId="0" borderId="9" xfId="12" applyNumberFormat="1" applyFont="1" applyBorder="1" applyAlignment="1">
      <alignment horizontal="right" wrapText="1"/>
    </xf>
    <xf numFmtId="39" fontId="10" fillId="0" borderId="9" xfId="12" applyNumberFormat="1" applyFont="1" applyBorder="1" applyAlignment="1">
      <alignment horizontal="center" wrapText="1"/>
    </xf>
    <xf numFmtId="164" fontId="10" fillId="0" borderId="9" xfId="12" applyFont="1" applyBorder="1" applyAlignment="1">
      <alignment horizontal="center" wrapText="1"/>
    </xf>
    <xf numFmtId="39" fontId="10" fillId="2" borderId="9" xfId="12" applyNumberFormat="1" applyFont="1" applyFill="1" applyBorder="1" applyAlignment="1">
      <alignment horizontal="right" wrapText="1"/>
    </xf>
    <xf numFmtId="39" fontId="10" fillId="2" borderId="17" xfId="12" applyNumberFormat="1" applyFont="1" applyFill="1" applyBorder="1" applyAlignment="1">
      <alignment horizontal="right" wrapText="1"/>
    </xf>
    <xf numFmtId="39" fontId="10" fillId="2" borderId="9" xfId="0" applyNumberFormat="1" applyFont="1" applyFill="1" applyBorder="1" applyAlignment="1">
      <alignment horizontal="right" vertical="center" wrapText="1"/>
    </xf>
    <xf numFmtId="39" fontId="10" fillId="2" borderId="9" xfId="0" applyNumberFormat="1" applyFont="1" applyFill="1" applyBorder="1" applyAlignment="1">
      <alignment horizontal="center" vertical="center" wrapText="1"/>
    </xf>
    <xf numFmtId="39" fontId="10" fillId="2" borderId="14" xfId="0" applyNumberFormat="1" applyFont="1" applyFill="1" applyBorder="1" applyAlignment="1">
      <alignment horizontal="right" vertical="center" wrapText="1"/>
    </xf>
    <xf numFmtId="39" fontId="10" fillId="2" borderId="14" xfId="0" applyNumberFormat="1" applyFont="1" applyFill="1" applyBorder="1" applyAlignment="1">
      <alignment horizontal="center" vertical="center" wrapText="1"/>
    </xf>
    <xf numFmtId="39" fontId="10" fillId="2" borderId="14" xfId="12" applyNumberFormat="1" applyFont="1" applyFill="1" applyBorder="1" applyAlignment="1">
      <alignment horizontal="right" wrapText="1"/>
    </xf>
    <xf numFmtId="39" fontId="10" fillId="2" borderId="19" xfId="12" applyNumberFormat="1" applyFont="1" applyFill="1" applyBorder="1" applyAlignment="1">
      <alignment horizontal="right" wrapText="1"/>
    </xf>
    <xf numFmtId="164" fontId="3" fillId="0" borderId="20" xfId="0" applyNumberFormat="1" applyFont="1" applyBorder="1" applyAlignment="1">
      <alignment horizontal="right"/>
    </xf>
    <xf numFmtId="0" fontId="2" fillId="0" borderId="20" xfId="0" applyFont="1" applyBorder="1"/>
    <xf numFmtId="164" fontId="3" fillId="0" borderId="21" xfId="0" applyNumberFormat="1" applyFont="1" applyBorder="1" applyAlignment="1">
      <alignment horizontal="right"/>
    </xf>
    <xf numFmtId="0" fontId="2" fillId="0" borderId="22" xfId="0" applyFont="1" applyBorder="1"/>
    <xf numFmtId="164" fontId="3" fillId="0" borderId="23" xfId="0" applyNumberFormat="1" applyFont="1" applyBorder="1" applyAlignment="1">
      <alignment horizontal="right"/>
    </xf>
    <xf numFmtId="0" fontId="3" fillId="0" borderId="24" xfId="0" applyFont="1" applyBorder="1" applyAlignment="1">
      <alignment vertical="top" wrapText="1"/>
    </xf>
    <xf numFmtId="0" fontId="2" fillId="0" borderId="9" xfId="0" applyFont="1" applyBorder="1" applyAlignment="1">
      <alignment horizontal="right" vertical="top" wrapText="1"/>
    </xf>
    <xf numFmtId="0" fontId="2" fillId="0" borderId="21" xfId="0" applyFont="1" applyBorder="1"/>
    <xf numFmtId="2" fontId="2" fillId="0" borderId="25" xfId="0" applyNumberFormat="1" applyFont="1" applyBorder="1" applyAlignment="1">
      <alignment vertical="top" wrapText="1"/>
    </xf>
    <xf numFmtId="164" fontId="2" fillId="0" borderId="25" xfId="0" applyNumberFormat="1" applyFont="1" applyBorder="1" applyAlignment="1">
      <alignment horizontal="right" vertical="top" wrapText="1"/>
    </xf>
    <xf numFmtId="0" fontId="0" fillId="0" borderId="9" xfId="0" applyBorder="1" applyAlignment="1">
      <alignment horizontal="right" vertical="top" wrapText="1"/>
    </xf>
    <xf numFmtId="2" fontId="2" fillId="0" borderId="0" xfId="0" applyNumberFormat="1" applyFont="1" applyAlignment="1">
      <alignment horizontal="right" vertical="top" wrapText="1"/>
    </xf>
    <xf numFmtId="2" fontId="2" fillId="0" borderId="0" xfId="0" applyNumberFormat="1" applyFont="1" applyAlignment="1">
      <alignment vertical="top" wrapText="1"/>
    </xf>
    <xf numFmtId="0" fontId="2" fillId="0" borderId="26" xfId="0" applyFont="1" applyBorder="1"/>
    <xf numFmtId="0" fontId="2" fillId="0" borderId="27" xfId="0" applyFont="1" applyBorder="1"/>
    <xf numFmtId="0" fontId="2" fillId="0" borderId="28" xfId="0" applyFont="1" applyBorder="1"/>
    <xf numFmtId="0" fontId="3" fillId="0" borderId="28" xfId="0" applyFont="1" applyBorder="1" applyAlignment="1">
      <alignment vertical="top" wrapText="1"/>
    </xf>
    <xf numFmtId="0" fontId="3" fillId="0" borderId="29" xfId="0" applyFont="1" applyBorder="1" applyAlignment="1">
      <alignment vertical="top" wrapText="1"/>
    </xf>
    <xf numFmtId="164" fontId="3" fillId="0" borderId="30" xfId="0" applyNumberFormat="1" applyFont="1" applyBorder="1" applyAlignment="1">
      <alignment horizontal="right"/>
    </xf>
    <xf numFmtId="164" fontId="3" fillId="0" borderId="22" xfId="0" applyNumberFormat="1" applyFont="1" applyBorder="1" applyAlignment="1">
      <alignment horizontal="right"/>
    </xf>
    <xf numFmtId="0" fontId="3" fillId="0" borderId="31" xfId="0" applyFont="1" applyBorder="1" applyAlignment="1">
      <alignment vertical="top" wrapText="1"/>
    </xf>
    <xf numFmtId="0" fontId="2" fillId="0" borderId="1" xfId="0" applyFont="1" applyBorder="1" applyAlignment="1">
      <alignment vertical="top" wrapText="1"/>
    </xf>
    <xf numFmtId="0" fontId="3" fillId="0" borderId="32" xfId="0" applyFont="1" applyBorder="1" applyAlignment="1">
      <alignment vertical="top" wrapText="1"/>
    </xf>
    <xf numFmtId="164" fontId="3" fillId="0" borderId="28" xfId="0" applyNumberFormat="1" applyFont="1" applyBorder="1" applyAlignment="1">
      <alignment horizontal="right"/>
    </xf>
    <xf numFmtId="164" fontId="3" fillId="0" borderId="33" xfId="0" applyNumberFormat="1" applyFont="1" applyBorder="1" applyAlignment="1">
      <alignment horizontal="right"/>
    </xf>
    <xf numFmtId="0" fontId="3" fillId="0" borderId="34" xfId="0" applyFont="1" applyBorder="1" applyAlignment="1">
      <alignment vertical="top" wrapText="1"/>
    </xf>
    <xf numFmtId="164" fontId="2" fillId="0" borderId="21" xfId="0" applyNumberFormat="1" applyFont="1" applyBorder="1"/>
    <xf numFmtId="0" fontId="3" fillId="0" borderId="35" xfId="0" applyFont="1" applyBorder="1" applyAlignment="1">
      <alignment vertical="top" wrapText="1"/>
    </xf>
    <xf numFmtId="0" fontId="3" fillId="0" borderId="24" xfId="0" applyFont="1" applyBorder="1" applyAlignment="1">
      <alignment horizontal="left" vertical="top" wrapText="1"/>
    </xf>
    <xf numFmtId="0" fontId="2" fillId="0" borderId="36" xfId="0" applyFont="1" applyBorder="1" applyAlignment="1">
      <alignment vertical="top" wrapText="1"/>
    </xf>
    <xf numFmtId="0" fontId="2" fillId="0" borderId="0" xfId="0" applyFont="1"/>
    <xf numFmtId="0" fontId="2" fillId="0" borderId="36" xfId="0" applyFont="1" applyBorder="1"/>
    <xf numFmtId="0" fontId="3" fillId="0" borderId="0" xfId="0" applyFont="1" applyAlignment="1">
      <alignment horizontal="left" wrapText="1"/>
    </xf>
    <xf numFmtId="0" fontId="0" fillId="0" borderId="20" xfId="0" applyBorder="1"/>
    <xf numFmtId="0" fontId="0" fillId="0" borderId="21" xfId="0" applyBorder="1"/>
    <xf numFmtId="0" fontId="2" fillId="0" borderId="37" xfId="0" applyFont="1" applyBorder="1"/>
    <xf numFmtId="0" fontId="2" fillId="0" borderId="38" xfId="0" applyFont="1" applyBorder="1"/>
    <xf numFmtId="0" fontId="0" fillId="0" borderId="38" xfId="0" applyBorder="1"/>
    <xf numFmtId="0" fontId="0" fillId="0" borderId="39" xfId="0" applyBorder="1"/>
    <xf numFmtId="0" fontId="0" fillId="0" borderId="22" xfId="0" applyBorder="1"/>
    <xf numFmtId="0" fontId="2" fillId="0" borderId="33" xfId="0" applyFont="1" applyBorder="1"/>
    <xf numFmtId="2" fontId="2" fillId="0" borderId="41" xfId="0" applyNumberFormat="1" applyFont="1" applyBorder="1" applyAlignment="1">
      <alignment horizontal="right" vertical="top" wrapText="1"/>
    </xf>
    <xf numFmtId="2" fontId="2" fillId="0" borderId="41" xfId="0" applyNumberFormat="1" applyFont="1" applyBorder="1" applyAlignment="1">
      <alignment vertical="top" wrapText="1"/>
    </xf>
    <xf numFmtId="0" fontId="2" fillId="0" borderId="41" xfId="0" applyFont="1" applyBorder="1"/>
    <xf numFmtId="164" fontId="3" fillId="0" borderId="42" xfId="0" applyNumberFormat="1" applyFont="1" applyBorder="1" applyAlignment="1">
      <alignment horizontal="right"/>
    </xf>
    <xf numFmtId="0" fontId="3" fillId="0" borderId="43" xfId="0" applyFont="1" applyBorder="1" applyAlignment="1">
      <alignment vertical="top" wrapText="1"/>
    </xf>
    <xf numFmtId="2" fontId="2" fillId="0" borderId="44" xfId="0" applyNumberFormat="1" applyFont="1" applyBorder="1" applyAlignment="1">
      <alignment horizontal="right" vertical="top" wrapText="1"/>
    </xf>
    <xf numFmtId="0" fontId="2" fillId="0" borderId="15" xfId="0" applyFont="1" applyBorder="1" applyAlignment="1">
      <alignment horizontal="right" vertical="top" wrapText="1"/>
    </xf>
    <xf numFmtId="0" fontId="0" fillId="0" borderId="45" xfId="0" applyBorder="1" applyAlignment="1">
      <alignment horizontal="right" vertical="top" wrapText="1"/>
    </xf>
    <xf numFmtId="0" fontId="3" fillId="0" borderId="46" xfId="0" applyFont="1" applyBorder="1" applyAlignment="1">
      <alignment vertical="top" wrapText="1"/>
    </xf>
    <xf numFmtId="0" fontId="3" fillId="0" borderId="47" xfId="0" applyFont="1" applyBorder="1" applyAlignment="1">
      <alignment vertical="top" wrapText="1"/>
    </xf>
    <xf numFmtId="0" fontId="2" fillId="0" borderId="9" xfId="0" applyFont="1" applyBorder="1" applyAlignment="1">
      <alignment horizontal="justify"/>
    </xf>
    <xf numFmtId="2" fontId="2" fillId="0" borderId="7" xfId="1" applyNumberFormat="1" applyBorder="1" applyAlignment="1">
      <alignment horizontal="right" vertical="top" wrapText="1"/>
    </xf>
    <xf numFmtId="2" fontId="2" fillId="0" borderId="44" xfId="1" applyNumberFormat="1" applyBorder="1" applyAlignment="1">
      <alignment horizontal="right" vertical="top" wrapText="1"/>
    </xf>
    <xf numFmtId="164" fontId="2" fillId="0" borderId="21" xfId="0" applyNumberFormat="1" applyFont="1" applyBorder="1" applyAlignment="1">
      <alignment horizontal="right" vertical="top" wrapText="1"/>
    </xf>
    <xf numFmtId="164" fontId="2" fillId="0" borderId="49" xfId="0" applyNumberFormat="1" applyFont="1" applyBorder="1" applyAlignment="1">
      <alignment horizontal="right" vertical="top" wrapText="1"/>
    </xf>
    <xf numFmtId="0" fontId="3" fillId="0" borderId="50" xfId="0" applyFont="1" applyBorder="1" applyAlignment="1">
      <alignment vertical="top" wrapText="1"/>
    </xf>
    <xf numFmtId="0" fontId="2" fillId="0" borderId="51" xfId="0" applyFont="1" applyBorder="1" applyAlignment="1">
      <alignment horizontal="justify"/>
    </xf>
    <xf numFmtId="2" fontId="2" fillId="0" borderId="52" xfId="0" applyNumberFormat="1" applyFont="1" applyBorder="1" applyAlignment="1">
      <alignment horizontal="right" vertical="top" wrapText="1"/>
    </xf>
    <xf numFmtId="164" fontId="2" fillId="0" borderId="48" xfId="0" applyNumberFormat="1" applyFont="1" applyBorder="1" applyAlignment="1">
      <alignment horizontal="right" vertical="top" wrapText="1"/>
    </xf>
    <xf numFmtId="164" fontId="2" fillId="0" borderId="0" xfId="0" applyNumberFormat="1" applyFont="1" applyAlignment="1">
      <alignment horizontal="right" vertical="top" wrapText="1"/>
    </xf>
    <xf numFmtId="0" fontId="2" fillId="0" borderId="51" xfId="1" applyBorder="1" applyAlignment="1">
      <alignment horizontal="justify"/>
    </xf>
    <xf numFmtId="0" fontId="2" fillId="0" borderId="54" xfId="1" applyBorder="1" applyAlignment="1">
      <alignment horizontal="justify"/>
    </xf>
    <xf numFmtId="164" fontId="2" fillId="0" borderId="10" xfId="0" applyNumberFormat="1" applyFont="1" applyBorder="1" applyAlignment="1">
      <alignment horizontal="right"/>
    </xf>
    <xf numFmtId="0" fontId="2" fillId="0" borderId="55" xfId="0" applyFont="1" applyBorder="1" applyAlignment="1">
      <alignment vertical="top" wrapText="1"/>
    </xf>
    <xf numFmtId="2" fontId="2" fillId="0" borderId="7" xfId="0" applyNumberFormat="1" applyFont="1" applyBorder="1" applyAlignment="1">
      <alignment vertical="top" wrapText="1"/>
    </xf>
    <xf numFmtId="2" fontId="2" fillId="0" borderId="15" xfId="0" applyNumberFormat="1" applyFont="1" applyBorder="1" applyAlignment="1">
      <alignment vertical="top" wrapText="1"/>
    </xf>
    <xf numFmtId="0" fontId="3" fillId="0" borderId="27" xfId="0" applyFont="1" applyBorder="1" applyAlignment="1">
      <alignment vertical="center"/>
    </xf>
    <xf numFmtId="0" fontId="3" fillId="0" borderId="23" xfId="0" applyFont="1" applyBorder="1" applyAlignment="1">
      <alignment vertical="top"/>
    </xf>
    <xf numFmtId="0" fontId="3" fillId="0" borderId="56" xfId="0" applyFont="1" applyBorder="1" applyAlignment="1">
      <alignment vertical="top"/>
    </xf>
    <xf numFmtId="0" fontId="3" fillId="0" borderId="57" xfId="0" applyFont="1" applyBorder="1" applyAlignment="1">
      <alignment vertical="top"/>
    </xf>
    <xf numFmtId="0" fontId="2" fillId="0" borderId="7" xfId="0" applyFont="1" applyBorder="1" applyAlignment="1">
      <alignment horizontal="justify"/>
    </xf>
    <xf numFmtId="0" fontId="3" fillId="0" borderId="58" xfId="0" applyFont="1" applyBorder="1" applyAlignment="1">
      <alignment vertical="top"/>
    </xf>
    <xf numFmtId="0" fontId="2" fillId="0" borderId="15" xfId="0" applyFont="1" applyBorder="1" applyAlignment="1">
      <alignment horizontal="justify"/>
    </xf>
    <xf numFmtId="0" fontId="3" fillId="0" borderId="58" xfId="0" applyFont="1" applyBorder="1" applyAlignment="1">
      <alignment horizontal="justify"/>
    </xf>
    <xf numFmtId="0" fontId="3" fillId="0" borderId="4" xfId="0" applyFont="1" applyBorder="1" applyAlignment="1">
      <alignment horizontal="justify"/>
    </xf>
    <xf numFmtId="0" fontId="2" fillId="0" borderId="48" xfId="0" applyFont="1" applyBorder="1" applyAlignment="1">
      <alignment horizontal="justify"/>
    </xf>
    <xf numFmtId="0" fontId="5" fillId="0" borderId="41" xfId="0" applyFont="1" applyBorder="1" applyAlignment="1">
      <alignment horizontal="justify"/>
    </xf>
    <xf numFmtId="0" fontId="5" fillId="0" borderId="0" xfId="0" applyFont="1" applyAlignment="1">
      <alignment horizontal="justify"/>
    </xf>
    <xf numFmtId="0" fontId="3" fillId="0" borderId="0" xfId="0" applyFont="1" applyAlignment="1">
      <alignment horizontal="left"/>
    </xf>
    <xf numFmtId="0" fontId="3" fillId="0" borderId="0" xfId="0" applyFont="1"/>
    <xf numFmtId="0" fontId="3" fillId="0" borderId="38" xfId="0" applyFont="1" applyBorder="1"/>
    <xf numFmtId="0" fontId="2" fillId="0" borderId="39" xfId="0" applyFont="1" applyBorder="1"/>
    <xf numFmtId="0" fontId="3" fillId="0" borderId="60" xfId="0" applyFont="1" applyBorder="1" applyAlignment="1">
      <alignment vertical="top" wrapText="1"/>
    </xf>
    <xf numFmtId="0" fontId="3" fillId="0" borderId="61" xfId="0" applyFont="1" applyBorder="1" applyAlignment="1">
      <alignment vertical="top" wrapText="1"/>
    </xf>
    <xf numFmtId="0" fontId="3" fillId="0" borderId="25" xfId="0" applyFont="1" applyBorder="1" applyAlignment="1">
      <alignment vertical="top" wrapText="1"/>
    </xf>
    <xf numFmtId="0" fontId="3" fillId="0" borderId="30" xfId="0" applyFont="1" applyBorder="1" applyAlignment="1">
      <alignment vertical="top" wrapText="1"/>
    </xf>
    <xf numFmtId="0" fontId="3" fillId="0" borderId="23" xfId="0" applyFont="1" applyBorder="1" applyAlignment="1">
      <alignment vertical="top" wrapText="1"/>
    </xf>
    <xf numFmtId="0" fontId="17" fillId="0" borderId="25" xfId="0" applyFont="1" applyBorder="1" applyAlignment="1">
      <alignment vertical="top"/>
    </xf>
    <xf numFmtId="164" fontId="2" fillId="0" borderId="53" xfId="0" applyNumberFormat="1" applyFont="1" applyBorder="1" applyAlignment="1">
      <alignment horizontal="right" vertical="top" wrapText="1"/>
    </xf>
    <xf numFmtId="0" fontId="3" fillId="0" borderId="62" xfId="0" applyFont="1" applyBorder="1" applyAlignment="1">
      <alignment vertical="top" wrapText="1"/>
    </xf>
    <xf numFmtId="0" fontId="2" fillId="0" borderId="44" xfId="0" applyFont="1" applyBorder="1"/>
    <xf numFmtId="0" fontId="2" fillId="0" borderId="48" xfId="0" applyFont="1" applyBorder="1"/>
    <xf numFmtId="0" fontId="2" fillId="0" borderId="49" xfId="0" applyFont="1" applyBorder="1"/>
    <xf numFmtId="0" fontId="3" fillId="0" borderId="31" xfId="0" applyFont="1" applyBorder="1" applyAlignment="1">
      <alignment horizontal="left" vertical="top" wrapText="1"/>
    </xf>
    <xf numFmtId="2" fontId="2" fillId="0" borderId="73" xfId="0" applyNumberFormat="1" applyFont="1" applyBorder="1" applyAlignment="1">
      <alignment horizontal="right" vertical="top" wrapText="1"/>
    </xf>
    <xf numFmtId="0" fontId="3" fillId="0" borderId="43" xfId="0" applyFont="1" applyBorder="1" applyAlignment="1">
      <alignment horizontal="left" vertical="top" wrapText="1"/>
    </xf>
    <xf numFmtId="0" fontId="3" fillId="0" borderId="32" xfId="0" applyFont="1" applyBorder="1" applyAlignment="1">
      <alignment horizontal="left" vertical="top" wrapText="1"/>
    </xf>
    <xf numFmtId="0" fontId="3" fillId="0" borderId="50" xfId="0" applyFont="1" applyBorder="1" applyAlignment="1">
      <alignment horizontal="left" vertical="top" wrapText="1"/>
    </xf>
    <xf numFmtId="164" fontId="2" fillId="0" borderId="11" xfId="0" applyNumberFormat="1" applyFont="1" applyBorder="1" applyAlignment="1">
      <alignment horizontal="right"/>
    </xf>
    <xf numFmtId="0" fontId="1" fillId="0" borderId="15" xfId="0" applyFont="1" applyBorder="1" applyAlignment="1">
      <alignment horizontal="justify"/>
    </xf>
    <xf numFmtId="0" fontId="1" fillId="0" borderId="9" xfId="0" applyFont="1" applyBorder="1" applyAlignment="1">
      <alignment horizontal="justify"/>
    </xf>
    <xf numFmtId="2" fontId="1" fillId="0" borderId="9" xfId="0" applyNumberFormat="1" applyFont="1" applyBorder="1" applyAlignment="1">
      <alignment horizontal="right" vertical="top" wrapText="1"/>
    </xf>
    <xf numFmtId="0" fontId="1" fillId="0" borderId="54" xfId="0" applyFont="1" applyBorder="1" applyAlignment="1">
      <alignment horizontal="justify"/>
    </xf>
    <xf numFmtId="0" fontId="3" fillId="0" borderId="76" xfId="0" applyFont="1" applyBorder="1" applyAlignment="1">
      <alignment vertical="top" wrapText="1"/>
    </xf>
    <xf numFmtId="0" fontId="1" fillId="0" borderId="15" xfId="0" applyFont="1" applyBorder="1" applyAlignment="1">
      <alignment horizontal="right" vertical="top" wrapText="1"/>
    </xf>
    <xf numFmtId="0" fontId="1" fillId="0" borderId="48" xfId="0" applyFont="1" applyBorder="1" applyAlignment="1">
      <alignment horizontal="justify"/>
    </xf>
    <xf numFmtId="164" fontId="2" fillId="0" borderId="20" xfId="0" applyNumberFormat="1" applyFont="1" applyBorder="1" applyAlignment="1">
      <alignment horizontal="right" vertical="top" wrapText="1"/>
    </xf>
    <xf numFmtId="2" fontId="2" fillId="0" borderId="1" xfId="0" applyNumberFormat="1" applyFont="1" applyBorder="1" applyAlignment="1">
      <alignment vertical="top" wrapText="1"/>
    </xf>
    <xf numFmtId="2" fontId="2" fillId="0" borderId="48" xfId="0" applyNumberFormat="1" applyFont="1" applyBorder="1" applyAlignment="1">
      <alignment vertical="top" wrapText="1"/>
    </xf>
    <xf numFmtId="2" fontId="2" fillId="0" borderId="9" xfId="1" applyNumberFormat="1" applyBorder="1" applyAlignment="1">
      <alignment vertical="top" wrapText="1"/>
    </xf>
    <xf numFmtId="2" fontId="2" fillId="0" borderId="15" xfId="1" applyNumberFormat="1" applyBorder="1" applyAlignment="1">
      <alignment vertical="top" wrapText="1"/>
    </xf>
    <xf numFmtId="2" fontId="1" fillId="0" borderId="9" xfId="0" applyNumberFormat="1" applyFont="1" applyBorder="1" applyAlignment="1">
      <alignment vertical="top" wrapText="1"/>
    </xf>
    <xf numFmtId="2" fontId="2" fillId="0" borderId="0" xfId="0" applyNumberFormat="1" applyFont="1"/>
    <xf numFmtId="2" fontId="2" fillId="0" borderId="12" xfId="1" applyNumberFormat="1" applyBorder="1" applyAlignment="1">
      <alignment vertical="top" wrapText="1"/>
    </xf>
    <xf numFmtId="2" fontId="2" fillId="0" borderId="53" xfId="0" applyNumberFormat="1" applyFont="1" applyBorder="1" applyAlignment="1">
      <alignment vertical="top" wrapText="1"/>
    </xf>
    <xf numFmtId="2" fontId="2" fillId="0" borderId="48" xfId="1" applyNumberFormat="1" applyBorder="1" applyAlignment="1">
      <alignment vertical="top" wrapText="1"/>
    </xf>
    <xf numFmtId="2" fontId="2" fillId="0" borderId="0" xfId="1" applyNumberFormat="1" applyAlignment="1">
      <alignment vertical="top" wrapText="1"/>
    </xf>
    <xf numFmtId="165" fontId="2" fillId="0" borderId="9" xfId="11" applyNumberFormat="1" applyFont="1" applyFill="1" applyBorder="1" applyAlignment="1" applyProtection="1">
      <alignment horizontal="right" vertical="top" wrapText="1"/>
    </xf>
    <xf numFmtId="165" fontId="2" fillId="0" borderId="15" xfId="11" applyNumberFormat="1" applyFont="1" applyFill="1" applyBorder="1" applyAlignment="1" applyProtection="1">
      <alignment horizontal="right" vertical="top" wrapText="1"/>
    </xf>
    <xf numFmtId="165" fontId="13" fillId="0" borderId="9" xfId="11" applyNumberFormat="1" applyFont="1" applyFill="1" applyBorder="1" applyAlignment="1" applyProtection="1">
      <alignment horizontal="right" vertical="top" wrapText="1"/>
    </xf>
    <xf numFmtId="2" fontId="2" fillId="0" borderId="9" xfId="0" applyNumberFormat="1" applyFont="1" applyBorder="1" applyAlignment="1">
      <alignment horizontal="right" vertical="top"/>
    </xf>
    <xf numFmtId="165" fontId="2" fillId="0" borderId="45" xfId="11" applyNumberFormat="1" applyFont="1" applyFill="1" applyBorder="1" applyAlignment="1" applyProtection="1">
      <alignment horizontal="right" vertical="top" wrapText="1"/>
    </xf>
    <xf numFmtId="4" fontId="2" fillId="0" borderId="15" xfId="0" applyNumberFormat="1" applyFont="1" applyBorder="1" applyAlignment="1">
      <alignment horizontal="right" vertical="top"/>
    </xf>
    <xf numFmtId="165" fontId="13" fillId="0" borderId="15" xfId="11" applyNumberFormat="1" applyFont="1" applyFill="1" applyBorder="1" applyAlignment="1" applyProtection="1">
      <alignment horizontal="right" vertical="top" wrapText="1"/>
    </xf>
    <xf numFmtId="2" fontId="2" fillId="0" borderId="15" xfId="0" applyNumberFormat="1" applyFont="1" applyBorder="1" applyAlignment="1">
      <alignment horizontal="right" vertical="top"/>
    </xf>
    <xf numFmtId="2" fontId="2" fillId="0" borderId="63" xfId="0" applyNumberFormat="1" applyFont="1" applyBorder="1" applyAlignment="1">
      <alignment vertical="top" wrapText="1"/>
    </xf>
    <xf numFmtId="0" fontId="2" fillId="0" borderId="9" xfId="0" applyFont="1" applyBorder="1"/>
    <xf numFmtId="2" fontId="2" fillId="0" borderId="52" xfId="0" applyNumberFormat="1" applyFont="1" applyBorder="1" applyAlignment="1">
      <alignment vertical="top" wrapText="1"/>
    </xf>
    <xf numFmtId="0" fontId="2" fillId="0" borderId="75" xfId="0" applyFont="1" applyBorder="1"/>
    <xf numFmtId="2" fontId="1" fillId="0" borderId="48" xfId="0" applyNumberFormat="1" applyFont="1" applyBorder="1" applyAlignment="1">
      <alignment vertical="top" wrapText="1"/>
    </xf>
    <xf numFmtId="2" fontId="2" fillId="0" borderId="44" xfId="0" applyNumberFormat="1" applyFont="1" applyBorder="1" applyAlignment="1">
      <alignment vertical="top" wrapText="1"/>
    </xf>
    <xf numFmtId="0" fontId="1" fillId="0" borderId="18" xfId="0" applyFont="1" applyBorder="1" applyAlignment="1">
      <alignment horizontal="center" vertical="top"/>
    </xf>
    <xf numFmtId="164" fontId="2" fillId="0" borderId="0" xfId="0" applyNumberFormat="1" applyFont="1"/>
    <xf numFmtId="0" fontId="1" fillId="0" borderId="21" xfId="0" applyFont="1" applyBorder="1"/>
    <xf numFmtId="0" fontId="1" fillId="0" borderId="7" xfId="0" applyFont="1" applyBorder="1" applyAlignment="1">
      <alignment vertical="top" wrapText="1"/>
    </xf>
    <xf numFmtId="0" fontId="1" fillId="0" borderId="9" xfId="0" applyFont="1" applyBorder="1" applyAlignment="1">
      <alignment vertical="top" wrapText="1"/>
    </xf>
    <xf numFmtId="0" fontId="1" fillId="0" borderId="40" xfId="0" applyFont="1" applyBorder="1" applyAlignment="1">
      <alignment vertical="top" wrapText="1"/>
    </xf>
    <xf numFmtId="0" fontId="1" fillId="0" borderId="51" xfId="0" applyFont="1" applyBorder="1" applyAlignment="1">
      <alignment horizontal="justify"/>
    </xf>
    <xf numFmtId="0" fontId="1" fillId="0" borderId="59" xfId="0" applyFont="1" applyBorder="1" applyAlignment="1">
      <alignment horizontal="justify"/>
    </xf>
    <xf numFmtId="0" fontId="1" fillId="0" borderId="7" xfId="0" applyFont="1" applyBorder="1" applyAlignment="1">
      <alignment horizontal="justify"/>
    </xf>
    <xf numFmtId="0" fontId="1" fillId="0" borderId="14" xfId="0" applyFont="1" applyBorder="1" applyAlignment="1">
      <alignment horizontal="justify"/>
    </xf>
    <xf numFmtId="0" fontId="1" fillId="0" borderId="12" xfId="0" applyFont="1" applyBorder="1" applyAlignment="1">
      <alignment horizontal="justify"/>
    </xf>
    <xf numFmtId="0" fontId="1" fillId="0" borderId="1" xfId="0" applyFont="1" applyBorder="1" applyAlignment="1">
      <alignment horizontal="justify"/>
    </xf>
    <xf numFmtId="0" fontId="1" fillId="0" borderId="0" xfId="0" applyFont="1"/>
    <xf numFmtId="2" fontId="20" fillId="0" borderId="90" xfId="0" applyNumberFormat="1" applyFont="1" applyBorder="1" applyAlignment="1">
      <alignment horizontal="center" vertical="center"/>
    </xf>
    <xf numFmtId="2" fontId="0" fillId="5" borderId="90" xfId="0" applyNumberFormat="1" applyFill="1" applyBorder="1" applyAlignment="1">
      <alignment horizontal="center" vertical="center"/>
    </xf>
    <xf numFmtId="2" fontId="0" fillId="0" borderId="90" xfId="0" applyNumberFormat="1" applyBorder="1" applyAlignment="1">
      <alignment horizontal="center" vertical="center"/>
    </xf>
    <xf numFmtId="0" fontId="0" fillId="0" borderId="96" xfId="0" applyBorder="1" applyAlignment="1">
      <alignment horizontal="center" vertical="center"/>
    </xf>
    <xf numFmtId="0" fontId="3" fillId="6" borderId="57" xfId="0" applyFont="1" applyFill="1" applyBorder="1" applyAlignment="1">
      <alignment horizontal="center"/>
    </xf>
    <xf numFmtId="10" fontId="1" fillId="7" borderId="77" xfId="13" applyNumberFormat="1" applyFont="1" applyFill="1" applyBorder="1" applyAlignment="1">
      <alignment horizontal="center" vertical="center"/>
    </xf>
    <xf numFmtId="0" fontId="0" fillId="0" borderId="93" xfId="0" applyBorder="1"/>
    <xf numFmtId="0" fontId="21" fillId="0" borderId="0" xfId="0" applyFont="1" applyAlignment="1">
      <alignment horizontal="justify"/>
    </xf>
    <xf numFmtId="0" fontId="21" fillId="0" borderId="0" xfId="0" applyFont="1"/>
    <xf numFmtId="0" fontId="21" fillId="0" borderId="97" xfId="0" applyFont="1" applyBorder="1"/>
    <xf numFmtId="0" fontId="1" fillId="0" borderId="56" xfId="0" applyFont="1" applyBorder="1"/>
    <xf numFmtId="0" fontId="0" fillId="0" borderId="25" xfId="0" applyBorder="1"/>
    <xf numFmtId="2" fontId="0" fillId="0" borderId="25" xfId="0" applyNumberFormat="1" applyBorder="1"/>
    <xf numFmtId="2" fontId="1" fillId="0" borderId="90" xfId="0" applyNumberFormat="1" applyFont="1" applyBorder="1" applyAlignment="1">
      <alignment horizontal="center" vertical="center"/>
    </xf>
    <xf numFmtId="2" fontId="2" fillId="0" borderId="44" xfId="0" applyNumberFormat="1" applyFont="1" applyBorder="1" applyAlignment="1">
      <alignment horizontal="center" vertical="top" wrapText="1"/>
    </xf>
    <xf numFmtId="2" fontId="2" fillId="0" borderId="48" xfId="0" applyNumberFormat="1" applyFont="1" applyBorder="1" applyAlignment="1">
      <alignment horizontal="center" vertical="top" wrapText="1"/>
    </xf>
    <xf numFmtId="2" fontId="2" fillId="0" borderId="49" xfId="0" applyNumberFormat="1" applyFont="1" applyBorder="1" applyAlignment="1">
      <alignment horizontal="center" vertical="top" wrapText="1"/>
    </xf>
    <xf numFmtId="0" fontId="3" fillId="0" borderId="43" xfId="0" applyFont="1" applyBorder="1" applyAlignment="1">
      <alignment horizontal="left" vertical="top" wrapText="1"/>
    </xf>
    <xf numFmtId="0" fontId="3" fillId="0" borderId="31" xfId="0" applyFont="1" applyBorder="1" applyAlignment="1">
      <alignment horizontal="left" vertical="top" wrapText="1"/>
    </xf>
    <xf numFmtId="0" fontId="3" fillId="0" borderId="32" xfId="0" applyFont="1" applyBorder="1" applyAlignment="1">
      <alignment horizontal="left" vertical="top" wrapText="1"/>
    </xf>
    <xf numFmtId="0" fontId="3" fillId="0" borderId="43" xfId="0" applyFont="1" applyBorder="1" applyAlignment="1">
      <alignment vertical="top" wrapText="1"/>
    </xf>
    <xf numFmtId="0" fontId="3" fillId="0" borderId="31" xfId="0" applyFont="1" applyBorder="1" applyAlignment="1">
      <alignment vertical="top" wrapText="1"/>
    </xf>
    <xf numFmtId="0" fontId="3" fillId="0" borderId="46" xfId="0" applyFont="1" applyBorder="1" applyAlignment="1">
      <alignment horizontal="left" vertical="top" wrapText="1"/>
    </xf>
    <xf numFmtId="2" fontId="2" fillId="0" borderId="52" xfId="0" applyNumberFormat="1" applyFont="1" applyBorder="1" applyAlignment="1">
      <alignment horizontal="center" vertical="top" wrapText="1"/>
    </xf>
    <xf numFmtId="2" fontId="2" fillId="0" borderId="53" xfId="0" applyNumberFormat="1" applyFont="1" applyBorder="1" applyAlignment="1">
      <alignment horizontal="center" vertical="top" wrapText="1"/>
    </xf>
    <xf numFmtId="2" fontId="2" fillId="0" borderId="74" xfId="0" applyNumberFormat="1" applyFont="1" applyBorder="1" applyAlignment="1">
      <alignment horizontal="center" vertical="top" wrapText="1"/>
    </xf>
    <xf numFmtId="0" fontId="0" fillId="6" borderId="78" xfId="0" applyFill="1" applyBorder="1" applyAlignment="1">
      <alignment horizontal="center"/>
    </xf>
    <xf numFmtId="0" fontId="0" fillId="0" borderId="83" xfId="0" applyBorder="1" applyAlignment="1">
      <alignment horizontal="center" vertical="center"/>
    </xf>
    <xf numFmtId="0" fontId="0" fillId="0" borderId="80" xfId="0" applyBorder="1" applyAlignment="1">
      <alignment horizontal="center" vertical="center"/>
    </xf>
    <xf numFmtId="0" fontId="0" fillId="0" borderId="81" xfId="0" applyBorder="1" applyAlignment="1">
      <alignment horizontal="center" vertical="center"/>
    </xf>
    <xf numFmtId="0" fontId="1" fillId="0" borderId="83" xfId="0" applyFont="1" applyBorder="1" applyAlignment="1">
      <alignment horizontal="center" vertical="center"/>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4" borderId="91" xfId="0" applyFont="1" applyFill="1" applyBorder="1" applyAlignment="1">
      <alignment horizontal="center" vertical="center"/>
    </xf>
    <xf numFmtId="0" fontId="0" fillId="4" borderId="80" xfId="0" applyFill="1" applyBorder="1" applyAlignment="1">
      <alignment horizontal="center" vertical="center"/>
    </xf>
    <xf numFmtId="0" fontId="0" fillId="4" borderId="81" xfId="0" applyFill="1" applyBorder="1" applyAlignment="1">
      <alignment horizontal="center" vertical="center"/>
    </xf>
    <xf numFmtId="0" fontId="1" fillId="0" borderId="95" xfId="0" applyFont="1" applyBorder="1" applyAlignment="1">
      <alignment horizontal="center" vertical="center"/>
    </xf>
    <xf numFmtId="0" fontId="1" fillId="0" borderId="15" xfId="0" applyFont="1" applyBorder="1" applyAlignment="1">
      <alignment horizontal="center" vertical="center"/>
    </xf>
    <xf numFmtId="0" fontId="3" fillId="0" borderId="0" xfId="0" applyFont="1" applyAlignment="1">
      <alignment horizontal="left" wrapText="1"/>
    </xf>
    <xf numFmtId="0" fontId="3" fillId="0" borderId="97" xfId="0" applyFont="1" applyBorder="1" applyAlignment="1">
      <alignment horizontal="left" wrapText="1"/>
    </xf>
    <xf numFmtId="0" fontId="3" fillId="0" borderId="25" xfId="0" applyFont="1" applyBorder="1" applyAlignment="1">
      <alignment horizontal="left" wrapText="1"/>
    </xf>
    <xf numFmtId="0" fontId="3" fillId="0" borderId="68" xfId="0" applyFont="1" applyBorder="1" applyAlignment="1">
      <alignment horizontal="left" wrapText="1"/>
    </xf>
    <xf numFmtId="0" fontId="3" fillId="3" borderId="86" xfId="0" applyFont="1" applyFill="1" applyBorder="1" applyAlignment="1">
      <alignment horizontal="center" vertical="center"/>
    </xf>
    <xf numFmtId="0" fontId="3" fillId="3" borderId="87" xfId="0" applyFont="1" applyFill="1" applyBorder="1" applyAlignment="1">
      <alignment horizontal="center" vertical="center"/>
    </xf>
    <xf numFmtId="0" fontId="3" fillId="3" borderId="88" xfId="0" applyFont="1" applyFill="1" applyBorder="1" applyAlignment="1">
      <alignment horizontal="center" vertical="center"/>
    </xf>
    <xf numFmtId="0" fontId="0" fillId="8" borderId="89" xfId="0" applyFill="1" applyBorder="1" applyAlignment="1">
      <alignment horizontal="center" vertical="center"/>
    </xf>
    <xf numFmtId="0" fontId="0" fillId="8" borderId="79" xfId="0" applyFill="1" applyBorder="1" applyAlignment="1">
      <alignment horizontal="center" vertical="center"/>
    </xf>
    <xf numFmtId="0" fontId="0" fillId="8" borderId="90" xfId="0" applyFill="1" applyBorder="1" applyAlignment="1">
      <alignment horizontal="center" vertical="center"/>
    </xf>
    <xf numFmtId="0" fontId="20" fillId="0" borderId="91" xfId="0" applyFont="1" applyBorder="1" applyAlignment="1">
      <alignment horizontal="center" vertical="center"/>
    </xf>
    <xf numFmtId="0" fontId="20" fillId="0" borderId="80" xfId="0" applyFont="1" applyBorder="1" applyAlignment="1">
      <alignment horizontal="center" vertical="center"/>
    </xf>
    <xf numFmtId="0" fontId="20" fillId="0" borderId="81" xfId="0" applyFont="1" applyBorder="1" applyAlignment="1">
      <alignment horizontal="center" vertical="center"/>
    </xf>
    <xf numFmtId="0" fontId="1" fillId="0" borderId="91" xfId="0" applyFont="1" applyBorder="1" applyAlignment="1">
      <alignment horizontal="center" vertical="center"/>
    </xf>
    <xf numFmtId="0" fontId="1" fillId="0" borderId="92" xfId="0" applyFont="1" applyBorder="1" applyAlignment="1">
      <alignment horizontal="center" vertical="center"/>
    </xf>
    <xf numFmtId="0" fontId="0" fillId="0" borderId="82" xfId="0" applyBorder="1" applyAlignment="1">
      <alignment horizontal="center" vertical="center"/>
    </xf>
    <xf numFmtId="0" fontId="0" fillId="0" borderId="93" xfId="0" applyBorder="1" applyAlignment="1">
      <alignment horizontal="center" vertical="center"/>
    </xf>
    <xf numFmtId="0" fontId="0" fillId="0" borderId="84" xfId="0" applyBorder="1" applyAlignment="1">
      <alignment horizontal="center" vertical="center"/>
    </xf>
    <xf numFmtId="0" fontId="0" fillId="0" borderId="94" xfId="0" applyBorder="1" applyAlignment="1">
      <alignment horizontal="center" vertical="center"/>
    </xf>
    <xf numFmtId="0" fontId="0" fillId="0" borderId="85" xfId="0" applyBorder="1" applyAlignment="1">
      <alignment horizontal="center" vertical="center"/>
    </xf>
    <xf numFmtId="0" fontId="9" fillId="0" borderId="44" xfId="0" applyFont="1" applyBorder="1" applyAlignment="1">
      <alignment horizontal="justify" vertical="top"/>
    </xf>
    <xf numFmtId="0" fontId="9" fillId="0" borderId="48" xfId="0" applyFont="1" applyBorder="1" applyAlignment="1">
      <alignment vertical="top"/>
    </xf>
    <xf numFmtId="0" fontId="9" fillId="0" borderId="54" xfId="0" applyFont="1" applyBorder="1" applyAlignment="1">
      <alignment vertical="top"/>
    </xf>
    <xf numFmtId="0" fontId="8" fillId="2" borderId="64" xfId="0" applyFont="1" applyFill="1" applyBorder="1" applyAlignment="1">
      <alignment horizontal="center" vertical="top" wrapText="1"/>
    </xf>
    <xf numFmtId="0" fontId="8" fillId="2" borderId="14" xfId="0" applyFont="1" applyFill="1" applyBorder="1" applyAlignment="1">
      <alignment horizontal="center" vertical="top" wrapText="1"/>
    </xf>
    <xf numFmtId="0" fontId="9" fillId="0" borderId="48" xfId="0" applyFont="1" applyBorder="1" applyAlignment="1">
      <alignment horizontal="justify" vertical="top"/>
    </xf>
    <xf numFmtId="0" fontId="9" fillId="0" borderId="54" xfId="0" applyFont="1" applyBorder="1" applyAlignment="1">
      <alignment horizontal="justify" vertical="top"/>
    </xf>
    <xf numFmtId="0" fontId="8" fillId="2" borderId="18" xfId="0" applyFont="1" applyFill="1" applyBorder="1" applyAlignment="1">
      <alignment horizontal="center" vertical="top" wrapText="1"/>
    </xf>
    <xf numFmtId="0" fontId="8" fillId="2" borderId="9" xfId="0" applyFont="1" applyFill="1" applyBorder="1" applyAlignment="1">
      <alignment horizontal="center" vertical="top" wrapText="1"/>
    </xf>
    <xf numFmtId="0" fontId="6" fillId="0" borderId="65" xfId="0" applyFont="1" applyBorder="1" applyAlignment="1">
      <alignment horizontal="center" vertical="center" wrapText="1"/>
    </xf>
    <xf numFmtId="0" fontId="6" fillId="0" borderId="66" xfId="0" applyFont="1" applyBorder="1" applyAlignment="1">
      <alignment horizontal="center" vertical="center" wrapText="1"/>
    </xf>
    <xf numFmtId="0" fontId="6" fillId="0" borderId="67" xfId="0" applyFont="1" applyBorder="1" applyAlignment="1">
      <alignment horizontal="center" vertical="center" wrapText="1"/>
    </xf>
    <xf numFmtId="0" fontId="7" fillId="0" borderId="56"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68" xfId="0" applyFont="1" applyBorder="1" applyAlignment="1">
      <alignment horizontal="center" vertical="center" wrapText="1"/>
    </xf>
    <xf numFmtId="0" fontId="12" fillId="0" borderId="69" xfId="0" applyFont="1" applyBorder="1" applyAlignment="1">
      <alignment horizontal="left" vertical="top" wrapText="1"/>
    </xf>
    <xf numFmtId="0" fontId="12" fillId="0" borderId="63" xfId="0" applyFont="1" applyBorder="1" applyAlignment="1">
      <alignment horizontal="left" vertical="top" wrapText="1"/>
    </xf>
    <xf numFmtId="0" fontId="12" fillId="0" borderId="70" xfId="0" applyFont="1" applyBorder="1" applyAlignment="1">
      <alignment horizontal="left" vertical="top" wrapText="1"/>
    </xf>
    <xf numFmtId="0" fontId="12" fillId="0" borderId="71" xfId="0" applyFont="1" applyBorder="1" applyAlignment="1">
      <alignment horizontal="left" vertical="top" wrapText="1"/>
    </xf>
    <xf numFmtId="0" fontId="12" fillId="0" borderId="48" xfId="0" applyFont="1" applyBorder="1" applyAlignment="1">
      <alignment horizontal="left" vertical="top" wrapText="1"/>
    </xf>
    <xf numFmtId="0" fontId="12" fillId="0" borderId="72" xfId="0" applyFont="1" applyBorder="1" applyAlignment="1">
      <alignment horizontal="left" vertical="top" wrapText="1"/>
    </xf>
    <xf numFmtId="0" fontId="12" fillId="0" borderId="71" xfId="0" applyFont="1" applyBorder="1" applyAlignment="1">
      <alignment horizontal="left" vertical="center"/>
    </xf>
    <xf numFmtId="0" fontId="12" fillId="0" borderId="48" xfId="0" applyFont="1" applyBorder="1" applyAlignment="1">
      <alignment horizontal="left" vertical="center"/>
    </xf>
    <xf numFmtId="0" fontId="12" fillId="0" borderId="72" xfId="0" applyFont="1" applyBorder="1" applyAlignment="1">
      <alignment horizontal="left" vertical="center"/>
    </xf>
    <xf numFmtId="0" fontId="8" fillId="2" borderId="9" xfId="0" applyFont="1" applyFill="1" applyBorder="1" applyAlignment="1">
      <alignment horizontal="center" vertical="center" wrapText="1"/>
    </xf>
    <xf numFmtId="0" fontId="6" fillId="2" borderId="9" xfId="0" applyFont="1" applyFill="1" applyBorder="1" applyAlignment="1">
      <alignment horizontal="center" wrapText="1"/>
    </xf>
    <xf numFmtId="0" fontId="6" fillId="2" borderId="17" xfId="0" applyFont="1" applyFill="1" applyBorder="1" applyAlignment="1">
      <alignment horizontal="center" wrapText="1"/>
    </xf>
    <xf numFmtId="0" fontId="3" fillId="2" borderId="44" xfId="0" applyFont="1" applyFill="1" applyBorder="1" applyAlignment="1">
      <alignment horizontal="center"/>
    </xf>
    <xf numFmtId="0" fontId="3" fillId="2" borderId="48" xfId="0" applyFont="1" applyFill="1" applyBorder="1" applyAlignment="1">
      <alignment horizontal="center"/>
    </xf>
    <xf numFmtId="0" fontId="8" fillId="2" borderId="18" xfId="0" applyFont="1" applyFill="1" applyBorder="1" applyAlignment="1">
      <alignment horizontal="center" vertical="center" wrapText="1"/>
    </xf>
    <xf numFmtId="0" fontId="8" fillId="2" borderId="44" xfId="0" applyFont="1" applyFill="1" applyBorder="1" applyAlignment="1">
      <alignment horizontal="center" vertical="top" wrapText="1"/>
    </xf>
    <xf numFmtId="0" fontId="8" fillId="2" borderId="48" xfId="0" applyFont="1" applyFill="1" applyBorder="1" applyAlignment="1">
      <alignment horizontal="center" vertical="top" wrapText="1"/>
    </xf>
  </cellXfs>
  <cellStyles count="36">
    <cellStyle name="Normal" xfId="0" builtinId="0"/>
    <cellStyle name="Normal 2" xfId="1" xr:uid="{00000000-0005-0000-0000-000001000000}"/>
    <cellStyle name="Normal 2 2" xfId="21" xr:uid="{A989D7BD-B382-4989-A6D9-2BAA54718619}"/>
    <cellStyle name="Normal 3" xfId="22" xr:uid="{18881307-3318-47EF-927B-9732DDBD8D46}"/>
    <cellStyle name="Porcentagem 2" xfId="2" xr:uid="{00000000-0005-0000-0000-000002000000}"/>
    <cellStyle name="Porcentagem 2 2" xfId="3" xr:uid="{00000000-0005-0000-0000-000003000000}"/>
    <cellStyle name="Porcentagem 2 2 2" xfId="24" xr:uid="{510BC18A-B99A-443C-B5E6-459252373C21}"/>
    <cellStyle name="Porcentagem 2 3" xfId="23" xr:uid="{79DFAB18-4A4E-410B-8B0D-3A7ADC790090}"/>
    <cellStyle name="Porcentagem 3" xfId="4" xr:uid="{00000000-0005-0000-0000-000004000000}"/>
    <cellStyle name="Porcentagem 3 2" xfId="25" xr:uid="{FC41D7D6-03A4-4C8A-B669-3EAFBD7BD561}"/>
    <cellStyle name="Porcentagem 4" xfId="5" xr:uid="{00000000-0005-0000-0000-000005000000}"/>
    <cellStyle name="Porcentagem 4 2" xfId="13" xr:uid="{8A151D74-843B-459F-AA17-7FB94C799CFB}"/>
    <cellStyle name="Porcentagem 4 3" xfId="26" xr:uid="{7C24E350-2454-4847-8C1F-10C652FC7809}"/>
    <cellStyle name="Porcentagem 5" xfId="35" xr:uid="{F9875E87-F377-43F9-8718-DB6A574DE9A2}"/>
    <cellStyle name="Separador de milhares 2" xfId="6" xr:uid="{00000000-0005-0000-0000-000006000000}"/>
    <cellStyle name="Separador de milhares 2 2" xfId="7" xr:uid="{00000000-0005-0000-0000-000007000000}"/>
    <cellStyle name="Separador de milhares 2 2 2" xfId="8" xr:uid="{00000000-0005-0000-0000-000008000000}"/>
    <cellStyle name="Separador de milhares 2 2 2 2" xfId="16" xr:uid="{F17916D1-9C1D-46E1-84C4-AD1112393129}"/>
    <cellStyle name="Separador de milhares 2 2 2 3" xfId="29" xr:uid="{15E7DB48-9814-46F9-AA6B-1CE5489FA6CD}"/>
    <cellStyle name="Separador de milhares 2 2 3" xfId="15" xr:uid="{62D31637-ED62-48B1-B9BC-DF738F4EE1B7}"/>
    <cellStyle name="Separador de milhares 2 2 4" xfId="28" xr:uid="{F5A5A0F4-7BBC-4552-81DB-C2591DD090E8}"/>
    <cellStyle name="Separador de milhares 2 3" xfId="9" xr:uid="{00000000-0005-0000-0000-000009000000}"/>
    <cellStyle name="Separador de milhares 2 3 2" xfId="17" xr:uid="{2A8E23E2-B3FB-4D46-AA31-1152574396F3}"/>
    <cellStyle name="Separador de milhares 2 3 3" xfId="30" xr:uid="{3ADF665C-001D-4F93-B40B-E554551C148A}"/>
    <cellStyle name="Separador de milhares 2 4" xfId="14" xr:uid="{52011414-6EB0-40E1-ABE6-B20718E6BEF5}"/>
    <cellStyle name="Separador de milhares 2 5" xfId="27" xr:uid="{9CF6A3F5-C4E8-4A67-9B93-00A63AC6F64B}"/>
    <cellStyle name="Separador de milhares 3" xfId="10" xr:uid="{00000000-0005-0000-0000-00000A000000}"/>
    <cellStyle name="Separador de milhares 3 2" xfId="18" xr:uid="{BAB6017A-D1ED-489E-BEE3-D3001D85911B}"/>
    <cellStyle name="Separador de milhares 3 3" xfId="31" xr:uid="{042B7E91-82E1-4C22-BBD1-6D17C1ABE75D}"/>
    <cellStyle name="Separador de milhares 4" xfId="11" xr:uid="{00000000-0005-0000-0000-00000B000000}"/>
    <cellStyle name="Separador de milhares 4 2" xfId="19" xr:uid="{E4724323-B990-4AB5-B665-3CA762FDA13C}"/>
    <cellStyle name="Separador de milhares 4 3" xfId="32" xr:uid="{75BF9374-1872-4722-AA3C-081F75873F75}"/>
    <cellStyle name="Vírgula" xfId="12" builtinId="3"/>
    <cellStyle name="Vírgula 2" xfId="20" xr:uid="{169B2B8B-AF0B-4E8A-99C2-0A3265A0032D}"/>
    <cellStyle name="Vírgula 2 2" xfId="34" xr:uid="{86CAD1E0-6064-408F-8F51-B3D8AA9630F0}"/>
    <cellStyle name="Vírgula 3" xfId="33" xr:uid="{67B27579-E354-4DE7-9E02-2B811ADB05F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238125</xdr:colOff>
      <xdr:row>0</xdr:row>
      <xdr:rowOff>161925</xdr:rowOff>
    </xdr:from>
    <xdr:to>
      <xdr:col>3</xdr:col>
      <xdr:colOff>66675</xdr:colOff>
      <xdr:row>0</xdr:row>
      <xdr:rowOff>485775</xdr:rowOff>
    </xdr:to>
    <xdr:pic>
      <xdr:nvPicPr>
        <xdr:cNvPr id="8312" name="Picture 920" descr="LOGO SRA 2019 JPG">
          <a:extLst>
            <a:ext uri="{FF2B5EF4-FFF2-40B4-BE49-F238E27FC236}">
              <a16:creationId xmlns:a16="http://schemas.microsoft.com/office/drawing/2014/main" id="{DD8C1602-5A28-8A76-042A-51B759DE0E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5" y="161925"/>
          <a:ext cx="138112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86"/>
  <sheetViews>
    <sheetView tabSelected="1" view="pageBreakPreview" zoomScale="90" zoomScaleNormal="90" zoomScaleSheetLayoutView="90" workbookViewId="0">
      <selection activeCell="N17" sqref="N17"/>
    </sheetView>
  </sheetViews>
  <sheetFormatPr defaultRowHeight="12.75" x14ac:dyDescent="0.2"/>
  <cols>
    <col min="1" max="1" width="7.5703125" bestFit="1" customWidth="1"/>
    <col min="2" max="2" width="42.28515625" customWidth="1"/>
    <col min="3" max="3" width="4.7109375" customWidth="1"/>
    <col min="4" max="4" width="8.28515625" customWidth="1"/>
    <col min="5" max="5" width="8.28515625" bestFit="1" customWidth="1"/>
    <col min="6" max="6" width="11" bestFit="1" customWidth="1"/>
    <col min="7" max="7" width="9.28515625" bestFit="1" customWidth="1"/>
    <col min="8" max="8" width="11.85546875" bestFit="1" customWidth="1"/>
    <col min="9" max="9" width="18" customWidth="1"/>
    <col min="12" max="12" width="11.42578125" bestFit="1" customWidth="1"/>
  </cols>
  <sheetData>
    <row r="1" spans="1:9" s="71" customFormat="1" ht="14.25" thickTop="1" thickBot="1" x14ac:dyDescent="0.25">
      <c r="A1" s="54"/>
      <c r="B1" s="108" t="s">
        <v>141</v>
      </c>
      <c r="C1" s="55"/>
      <c r="D1" s="55"/>
      <c r="E1" s="55"/>
      <c r="F1" s="55"/>
      <c r="G1" s="55"/>
      <c r="H1" s="56"/>
      <c r="I1" s="56"/>
    </row>
    <row r="2" spans="1:9" s="71" customFormat="1" ht="39.75" thickTop="1" thickBot="1" x14ac:dyDescent="0.25">
      <c r="A2" s="128"/>
      <c r="B2" s="109" t="s">
        <v>0</v>
      </c>
      <c r="C2" s="57" t="s">
        <v>1</v>
      </c>
      <c r="D2" s="57" t="s">
        <v>108</v>
      </c>
      <c r="E2" s="57" t="s">
        <v>2</v>
      </c>
      <c r="F2" s="57" t="s">
        <v>470</v>
      </c>
      <c r="G2" s="57" t="s">
        <v>73</v>
      </c>
      <c r="H2" s="57" t="s">
        <v>3</v>
      </c>
      <c r="I2" s="56"/>
    </row>
    <row r="3" spans="1:9" s="71" customFormat="1" ht="14.25" thickTop="1" thickBot="1" x14ac:dyDescent="0.25">
      <c r="A3" s="125"/>
      <c r="B3" s="129" t="s">
        <v>200</v>
      </c>
      <c r="C3" s="126"/>
      <c r="D3" s="126"/>
      <c r="E3" s="126"/>
      <c r="F3" s="126"/>
      <c r="G3" s="126"/>
      <c r="H3" s="127"/>
      <c r="I3" s="123"/>
    </row>
    <row r="4" spans="1:9" s="71" customFormat="1" ht="13.5" thickBot="1" x14ac:dyDescent="0.25">
      <c r="A4" s="124" t="s">
        <v>234</v>
      </c>
      <c r="B4" s="110" t="s">
        <v>16</v>
      </c>
      <c r="C4" s="49"/>
      <c r="D4" s="49"/>
      <c r="E4" s="49"/>
      <c r="F4" s="49"/>
      <c r="G4" s="50"/>
      <c r="H4" s="59"/>
      <c r="I4" s="60">
        <f>SUM(H5:H5)</f>
        <v>0</v>
      </c>
    </row>
    <row r="5" spans="1:9" s="71" customFormat="1" ht="26.25" thickBot="1" x14ac:dyDescent="0.25">
      <c r="A5" s="61" t="s">
        <v>235</v>
      </c>
      <c r="B5" s="62" t="s">
        <v>99</v>
      </c>
      <c r="C5" s="1" t="s">
        <v>5</v>
      </c>
      <c r="D5" s="149">
        <v>1</v>
      </c>
      <c r="E5" s="106"/>
      <c r="F5" s="26"/>
      <c r="G5" s="2"/>
      <c r="H5" s="3">
        <f>D5*G5</f>
        <v>0</v>
      </c>
      <c r="I5" s="48"/>
    </row>
    <row r="6" spans="1:9" s="71" customFormat="1" ht="14.25" thickTop="1" thickBot="1" x14ac:dyDescent="0.25">
      <c r="A6" s="58" t="s">
        <v>236</v>
      </c>
      <c r="B6" s="111" t="s">
        <v>17</v>
      </c>
      <c r="C6" s="4"/>
      <c r="D6" s="5"/>
      <c r="E6" s="5"/>
      <c r="F6" s="5"/>
      <c r="G6" s="22"/>
      <c r="H6" s="6"/>
      <c r="I6" s="45">
        <f>SUM(H7:H12)</f>
        <v>0</v>
      </c>
    </row>
    <row r="7" spans="1:9" s="71" customFormat="1" ht="25.5" x14ac:dyDescent="0.2">
      <c r="A7" s="63" t="s">
        <v>237</v>
      </c>
      <c r="B7" s="112" t="s">
        <v>163</v>
      </c>
      <c r="C7" s="7" t="s">
        <v>5</v>
      </c>
      <c r="D7" s="106">
        <v>1</v>
      </c>
      <c r="E7" s="106"/>
      <c r="F7" s="26"/>
      <c r="G7" s="15"/>
      <c r="H7" s="8">
        <f t="shared" ref="H7:H12" si="0">D7*G7</f>
        <v>0</v>
      </c>
      <c r="I7" s="48"/>
    </row>
    <row r="8" spans="1:9" s="71" customFormat="1" ht="25.5" x14ac:dyDescent="0.2">
      <c r="A8" s="63" t="s">
        <v>238</v>
      </c>
      <c r="B8" s="92" t="s">
        <v>159</v>
      </c>
      <c r="C8" s="9" t="s">
        <v>12</v>
      </c>
      <c r="D8" s="10">
        <v>1056</v>
      </c>
      <c r="E8" s="10"/>
      <c r="F8" s="26"/>
      <c r="G8" s="16"/>
      <c r="H8" s="11">
        <f t="shared" si="0"/>
        <v>0</v>
      </c>
      <c r="I8" s="48"/>
    </row>
    <row r="9" spans="1:9" s="71" customFormat="1" ht="25.5" x14ac:dyDescent="0.2">
      <c r="A9" s="63" t="s">
        <v>239</v>
      </c>
      <c r="B9" s="92" t="s">
        <v>162</v>
      </c>
      <c r="C9" s="9" t="s">
        <v>12</v>
      </c>
      <c r="D9" s="10">
        <v>1056</v>
      </c>
      <c r="E9" s="10"/>
      <c r="F9" s="26"/>
      <c r="G9" s="16"/>
      <c r="H9" s="11">
        <f t="shared" si="0"/>
        <v>0</v>
      </c>
      <c r="I9" s="48"/>
    </row>
    <row r="10" spans="1:9" s="71" customFormat="1" ht="25.5" x14ac:dyDescent="0.2">
      <c r="A10" s="63" t="s">
        <v>240</v>
      </c>
      <c r="B10" s="92" t="s">
        <v>158</v>
      </c>
      <c r="C10" s="9" t="s">
        <v>5</v>
      </c>
      <c r="D10" s="10">
        <v>1056</v>
      </c>
      <c r="E10" s="10"/>
      <c r="F10" s="26"/>
      <c r="G10" s="16"/>
      <c r="H10" s="11">
        <f t="shared" si="0"/>
        <v>0</v>
      </c>
      <c r="I10" s="48"/>
    </row>
    <row r="11" spans="1:9" s="71" customFormat="1" ht="25.5" x14ac:dyDescent="0.2">
      <c r="A11" s="63" t="s">
        <v>241</v>
      </c>
      <c r="B11" s="92" t="s">
        <v>160</v>
      </c>
      <c r="C11" s="9" t="s">
        <v>5</v>
      </c>
      <c r="D11" s="10">
        <v>1056</v>
      </c>
      <c r="E11" s="10"/>
      <c r="F11" s="26"/>
      <c r="G11" s="16"/>
      <c r="H11" s="11">
        <f t="shared" si="0"/>
        <v>0</v>
      </c>
      <c r="I11" s="48"/>
    </row>
    <row r="12" spans="1:9" s="71" customFormat="1" ht="26.25" thickBot="1" x14ac:dyDescent="0.25">
      <c r="A12" s="63" t="s">
        <v>242</v>
      </c>
      <c r="B12" s="92" t="s">
        <v>161</v>
      </c>
      <c r="C12" s="9" t="s">
        <v>5</v>
      </c>
      <c r="D12" s="10">
        <v>1056</v>
      </c>
      <c r="E12" s="10"/>
      <c r="F12" s="26"/>
      <c r="G12" s="16"/>
      <c r="H12" s="11">
        <f t="shared" si="0"/>
        <v>0</v>
      </c>
      <c r="I12" s="48"/>
    </row>
    <row r="13" spans="1:9" s="71" customFormat="1" ht="14.25" thickTop="1" thickBot="1" x14ac:dyDescent="0.25">
      <c r="A13" s="58" t="s">
        <v>243</v>
      </c>
      <c r="B13" s="113" t="s">
        <v>74</v>
      </c>
      <c r="C13" s="12"/>
      <c r="D13" s="13"/>
      <c r="E13" s="13"/>
      <c r="F13" s="13"/>
      <c r="G13" s="22"/>
      <c r="H13" s="6"/>
      <c r="I13" s="64">
        <f>SUM(H14:H17)</f>
        <v>0</v>
      </c>
    </row>
    <row r="14" spans="1:9" s="71" customFormat="1" ht="25.5" x14ac:dyDescent="0.2">
      <c r="A14" s="63" t="s">
        <v>244</v>
      </c>
      <c r="B14" s="176" t="s">
        <v>164</v>
      </c>
      <c r="C14" s="7" t="s">
        <v>12</v>
      </c>
      <c r="D14" s="106">
        <v>27</v>
      </c>
      <c r="E14" s="106"/>
      <c r="F14" s="26"/>
      <c r="G14" s="15"/>
      <c r="H14" s="8">
        <f>D14*G14</f>
        <v>0</v>
      </c>
      <c r="I14" s="48"/>
    </row>
    <row r="15" spans="1:9" s="71" customFormat="1" ht="37.5" customHeight="1" x14ac:dyDescent="0.2">
      <c r="A15" s="63" t="s">
        <v>245</v>
      </c>
      <c r="B15" s="177" t="s">
        <v>165</v>
      </c>
      <c r="C15" s="9" t="s">
        <v>12</v>
      </c>
      <c r="D15" s="107">
        <v>27</v>
      </c>
      <c r="E15" s="149"/>
      <c r="F15" s="26"/>
      <c r="G15" s="16"/>
      <c r="H15" s="14">
        <f>D15*G15</f>
        <v>0</v>
      </c>
      <c r="I15" s="48"/>
    </row>
    <row r="16" spans="1:9" s="71" customFormat="1" ht="38.25" x14ac:dyDescent="0.2">
      <c r="A16" s="63" t="s">
        <v>246</v>
      </c>
      <c r="B16" s="178" t="s">
        <v>67</v>
      </c>
      <c r="C16" s="21" t="s">
        <v>66</v>
      </c>
      <c r="D16" s="107">
        <v>120</v>
      </c>
      <c r="E16" s="10"/>
      <c r="F16" s="26"/>
      <c r="G16" s="26"/>
      <c r="H16" s="14">
        <f>D16*G16</f>
        <v>0</v>
      </c>
      <c r="I16" s="48"/>
    </row>
    <row r="17" spans="1:9" s="71" customFormat="1" ht="26.25" thickBot="1" x14ac:dyDescent="0.25">
      <c r="A17" s="63" t="s">
        <v>247</v>
      </c>
      <c r="B17" s="144" t="s">
        <v>79</v>
      </c>
      <c r="C17" s="9" t="s">
        <v>66</v>
      </c>
      <c r="D17" s="10">
        <v>352</v>
      </c>
      <c r="E17" s="10"/>
      <c r="F17" s="26"/>
      <c r="G17" s="26"/>
      <c r="H17" s="14">
        <f>D17*G17</f>
        <v>0</v>
      </c>
      <c r="I17" s="48"/>
    </row>
    <row r="18" spans="1:9" s="71" customFormat="1" ht="14.25" thickTop="1" thickBot="1" x14ac:dyDescent="0.25">
      <c r="A18" s="58" t="s">
        <v>248</v>
      </c>
      <c r="B18" s="113" t="s">
        <v>15</v>
      </c>
      <c r="C18" s="12"/>
      <c r="D18" s="13"/>
      <c r="E18" s="13"/>
      <c r="F18" s="13"/>
      <c r="G18" s="22"/>
      <c r="H18" s="6"/>
      <c r="I18" s="64">
        <f>SUM(H19:H47)</f>
        <v>0</v>
      </c>
    </row>
    <row r="19" spans="1:9" s="71" customFormat="1" ht="38.25" x14ac:dyDescent="0.2">
      <c r="A19" s="63" t="s">
        <v>249</v>
      </c>
      <c r="B19" s="142" t="s">
        <v>142</v>
      </c>
      <c r="C19" s="9" t="s">
        <v>4</v>
      </c>
      <c r="D19" s="10">
        <v>400.56</v>
      </c>
      <c r="E19" s="10"/>
      <c r="F19" s="26"/>
      <c r="G19" s="16"/>
      <c r="H19" s="11">
        <f>D19*G19</f>
        <v>0</v>
      </c>
      <c r="I19" s="43"/>
    </row>
    <row r="20" spans="1:9" s="71" customFormat="1" ht="38.25" x14ac:dyDescent="0.2">
      <c r="A20" s="63" t="s">
        <v>250</v>
      </c>
      <c r="B20" s="92" t="s">
        <v>155</v>
      </c>
      <c r="C20" s="9" t="s">
        <v>4</v>
      </c>
      <c r="D20" s="107">
        <v>400.56</v>
      </c>
      <c r="E20" s="10"/>
      <c r="F20" s="26"/>
      <c r="G20" s="16"/>
      <c r="H20" s="14">
        <f>D20*G20</f>
        <v>0</v>
      </c>
      <c r="I20" s="43"/>
    </row>
    <row r="21" spans="1:9" s="71" customFormat="1" ht="38.25" x14ac:dyDescent="0.2">
      <c r="A21" s="63" t="s">
        <v>251</v>
      </c>
      <c r="B21" s="92" t="s">
        <v>143</v>
      </c>
      <c r="C21" s="9" t="s">
        <v>4</v>
      </c>
      <c r="D21" s="107">
        <v>2.35</v>
      </c>
      <c r="E21" s="10"/>
      <c r="F21" s="26"/>
      <c r="G21" s="16"/>
      <c r="H21" s="14">
        <f>D21*G21</f>
        <v>0</v>
      </c>
      <c r="I21" s="43"/>
    </row>
    <row r="22" spans="1:9" s="71" customFormat="1" ht="25.5" x14ac:dyDescent="0.2">
      <c r="A22" s="63" t="s">
        <v>252</v>
      </c>
      <c r="B22" s="142" t="s">
        <v>65</v>
      </c>
      <c r="C22" s="9" t="s">
        <v>10</v>
      </c>
      <c r="D22" s="10">
        <v>98.9</v>
      </c>
      <c r="E22" s="10"/>
      <c r="F22" s="26"/>
      <c r="G22" s="16"/>
      <c r="H22" s="14">
        <f>D22*G22</f>
        <v>0</v>
      </c>
      <c r="I22" s="43"/>
    </row>
    <row r="23" spans="1:9" s="71" customFormat="1" ht="38.25" x14ac:dyDescent="0.2">
      <c r="A23" s="63" t="s">
        <v>253</v>
      </c>
      <c r="B23" s="142" t="s">
        <v>405</v>
      </c>
      <c r="C23" s="9" t="s">
        <v>11</v>
      </c>
      <c r="D23" s="10">
        <v>20</v>
      </c>
      <c r="E23" s="10"/>
      <c r="F23" s="26"/>
      <c r="G23" s="16"/>
      <c r="H23" s="14">
        <f>D23*G23</f>
        <v>0</v>
      </c>
      <c r="I23" s="43"/>
    </row>
    <row r="24" spans="1:9" s="71" customFormat="1" ht="53.25" customHeight="1" x14ac:dyDescent="0.2">
      <c r="A24" s="86" t="s">
        <v>254</v>
      </c>
      <c r="B24" s="179" t="s">
        <v>167</v>
      </c>
      <c r="C24" s="87"/>
      <c r="D24" s="150"/>
      <c r="E24" s="150"/>
      <c r="F24" s="100"/>
      <c r="G24" s="100"/>
      <c r="H24" s="96"/>
      <c r="I24" s="43"/>
    </row>
    <row r="25" spans="1:9" s="71" customFormat="1" ht="31.5" customHeight="1" x14ac:dyDescent="0.2">
      <c r="A25" s="61"/>
      <c r="B25" s="98" t="s">
        <v>157</v>
      </c>
      <c r="C25" s="87" t="s">
        <v>12</v>
      </c>
      <c r="D25" s="10">
        <v>32</v>
      </c>
      <c r="E25" s="10"/>
      <c r="F25" s="16"/>
      <c r="G25" s="16"/>
      <c r="H25" s="11">
        <f>D25*G25</f>
        <v>0</v>
      </c>
      <c r="I25" s="43"/>
    </row>
    <row r="26" spans="1:9" s="71" customFormat="1" ht="33" customHeight="1" x14ac:dyDescent="0.2">
      <c r="A26" s="61"/>
      <c r="B26" s="98" t="s">
        <v>156</v>
      </c>
      <c r="C26" s="87" t="s">
        <v>12</v>
      </c>
      <c r="D26" s="10">
        <v>32</v>
      </c>
      <c r="E26" s="10"/>
      <c r="F26" s="16"/>
      <c r="G26" s="16"/>
      <c r="H26" s="11">
        <f>D26*G26</f>
        <v>0</v>
      </c>
      <c r="I26" s="43"/>
    </row>
    <row r="27" spans="1:9" s="71" customFormat="1" ht="83.25" customHeight="1" x14ac:dyDescent="0.2">
      <c r="A27" s="203" t="s">
        <v>255</v>
      </c>
      <c r="B27" s="179" t="s">
        <v>168</v>
      </c>
      <c r="C27" s="200"/>
      <c r="D27" s="201"/>
      <c r="E27" s="201"/>
      <c r="F27" s="201"/>
      <c r="G27" s="201"/>
      <c r="H27" s="202"/>
      <c r="I27" s="43"/>
    </row>
    <row r="28" spans="1:9" s="71" customFormat="1" ht="38.25" x14ac:dyDescent="0.2">
      <c r="A28" s="204"/>
      <c r="B28" s="98" t="s">
        <v>92</v>
      </c>
      <c r="C28" s="7" t="s">
        <v>12</v>
      </c>
      <c r="D28" s="10">
        <v>80</v>
      </c>
      <c r="E28" s="151"/>
      <c r="F28" s="16"/>
      <c r="G28" s="16"/>
      <c r="H28" s="11">
        <f t="shared" ref="H28:H33" si="1">D28*G28</f>
        <v>0</v>
      </c>
      <c r="I28" s="43"/>
    </row>
    <row r="29" spans="1:9" s="71" customFormat="1" ht="38.25" customHeight="1" x14ac:dyDescent="0.2">
      <c r="A29" s="205"/>
      <c r="B29" s="98" t="s">
        <v>93</v>
      </c>
      <c r="C29" s="7" t="s">
        <v>12</v>
      </c>
      <c r="D29" s="10">
        <v>80</v>
      </c>
      <c r="E29" s="151"/>
      <c r="F29" s="16"/>
      <c r="G29" s="16"/>
      <c r="H29" s="11">
        <f t="shared" si="1"/>
        <v>0</v>
      </c>
      <c r="I29" s="43"/>
    </row>
    <row r="30" spans="1:9" s="71" customFormat="1" ht="51" x14ac:dyDescent="0.2">
      <c r="A30" s="69" t="s">
        <v>382</v>
      </c>
      <c r="B30" s="180" t="s">
        <v>169</v>
      </c>
      <c r="C30" s="9" t="s">
        <v>5</v>
      </c>
      <c r="D30" s="10">
        <v>80</v>
      </c>
      <c r="E30" s="152"/>
      <c r="F30" s="16"/>
      <c r="G30" s="16"/>
      <c r="H30" s="11">
        <f t="shared" si="1"/>
        <v>0</v>
      </c>
      <c r="I30" s="43"/>
    </row>
    <row r="31" spans="1:9" s="71" customFormat="1" ht="101.25" customHeight="1" x14ac:dyDescent="0.2">
      <c r="A31" s="86" t="s">
        <v>429</v>
      </c>
      <c r="B31" s="141" t="s">
        <v>402</v>
      </c>
      <c r="C31" s="143" t="s">
        <v>4</v>
      </c>
      <c r="D31" s="10">
        <v>324.85000000000002</v>
      </c>
      <c r="E31" s="10"/>
      <c r="F31" s="16"/>
      <c r="G31" s="16"/>
      <c r="H31" s="11">
        <f t="shared" si="1"/>
        <v>0</v>
      </c>
      <c r="I31" s="43"/>
    </row>
    <row r="32" spans="1:9" s="71" customFormat="1" ht="38.25" x14ac:dyDescent="0.2">
      <c r="A32" s="69" t="s">
        <v>256</v>
      </c>
      <c r="B32" s="142" t="s">
        <v>166</v>
      </c>
      <c r="C32" s="9" t="s">
        <v>5</v>
      </c>
      <c r="D32" s="106">
        <v>14</v>
      </c>
      <c r="E32" s="10"/>
      <c r="F32" s="26"/>
      <c r="G32" s="27"/>
      <c r="H32" s="11">
        <f t="shared" si="1"/>
        <v>0</v>
      </c>
      <c r="I32" s="43"/>
    </row>
    <row r="33" spans="1:9" s="71" customFormat="1" ht="102" x14ac:dyDescent="0.2">
      <c r="A33" s="69" t="s">
        <v>257</v>
      </c>
      <c r="B33" s="142" t="s">
        <v>404</v>
      </c>
      <c r="C33" s="9" t="s">
        <v>4</v>
      </c>
      <c r="D33" s="10">
        <f>25*2.62*1.25</f>
        <v>81.875</v>
      </c>
      <c r="E33" s="10"/>
      <c r="F33" s="26"/>
      <c r="G33" s="16"/>
      <c r="H33" s="11">
        <f t="shared" si="1"/>
        <v>0</v>
      </c>
      <c r="I33" s="43"/>
    </row>
    <row r="34" spans="1:9" s="71" customFormat="1" ht="51" x14ac:dyDescent="0.2">
      <c r="A34" s="137" t="s">
        <v>258</v>
      </c>
      <c r="B34" s="142" t="s">
        <v>413</v>
      </c>
      <c r="C34" s="87"/>
      <c r="D34" s="150"/>
      <c r="E34" s="150"/>
      <c r="F34" s="100"/>
      <c r="G34" s="100"/>
      <c r="H34" s="96"/>
      <c r="I34" s="43"/>
    </row>
    <row r="35" spans="1:9" s="71" customFormat="1" ht="25.5" x14ac:dyDescent="0.2">
      <c r="A35" s="135"/>
      <c r="B35" s="142" t="s">
        <v>408</v>
      </c>
      <c r="C35" s="143" t="s">
        <v>4</v>
      </c>
      <c r="D35" s="10">
        <v>102.83</v>
      </c>
      <c r="E35" s="10"/>
      <c r="F35" s="26"/>
      <c r="G35" s="16"/>
      <c r="H35" s="11">
        <f t="shared" ref="H35" si="2">D35*G35</f>
        <v>0</v>
      </c>
      <c r="I35" s="43"/>
    </row>
    <row r="36" spans="1:9" s="71" customFormat="1" x14ac:dyDescent="0.2">
      <c r="A36" s="135"/>
      <c r="B36" s="142" t="s">
        <v>406</v>
      </c>
      <c r="C36" s="143" t="s">
        <v>5</v>
      </c>
      <c r="D36" s="153">
        <v>12</v>
      </c>
      <c r="E36" s="10"/>
      <c r="F36" s="26"/>
      <c r="G36" s="16"/>
      <c r="H36" s="11">
        <f t="shared" ref="H36" si="3">D36*G36</f>
        <v>0</v>
      </c>
      <c r="I36" s="43"/>
    </row>
    <row r="37" spans="1:9" s="71" customFormat="1" x14ac:dyDescent="0.2">
      <c r="A37" s="135"/>
      <c r="B37" s="142" t="s">
        <v>407</v>
      </c>
      <c r="C37" s="143" t="s">
        <v>10</v>
      </c>
      <c r="D37" s="153">
        <v>350</v>
      </c>
      <c r="E37" s="10"/>
      <c r="F37" s="26"/>
      <c r="G37" s="16"/>
      <c r="H37" s="11">
        <f t="shared" ref="H37:H38" si="4">D37*G37</f>
        <v>0</v>
      </c>
      <c r="I37" s="43"/>
    </row>
    <row r="38" spans="1:9" s="71" customFormat="1" ht="25.5" x14ac:dyDescent="0.2">
      <c r="A38" s="138"/>
      <c r="B38" s="142" t="s">
        <v>409</v>
      </c>
      <c r="C38" s="143" t="s">
        <v>11</v>
      </c>
      <c r="D38" s="10">
        <v>5.5</v>
      </c>
      <c r="E38" s="10"/>
      <c r="F38" s="26"/>
      <c r="G38" s="16"/>
      <c r="H38" s="11">
        <f t="shared" si="4"/>
        <v>0</v>
      </c>
      <c r="I38" s="43"/>
    </row>
    <row r="39" spans="1:9" s="71" customFormat="1" ht="63.75" x14ac:dyDescent="0.2">
      <c r="A39" s="69" t="s">
        <v>259</v>
      </c>
      <c r="B39" s="142" t="s">
        <v>205</v>
      </c>
      <c r="C39" s="9" t="s">
        <v>5</v>
      </c>
      <c r="D39" s="10">
        <v>1</v>
      </c>
      <c r="E39" s="10"/>
      <c r="F39" s="16"/>
      <c r="G39" s="16"/>
      <c r="H39" s="11">
        <f>D39*G39</f>
        <v>0</v>
      </c>
      <c r="I39" s="43"/>
    </row>
    <row r="40" spans="1:9" s="71" customFormat="1" ht="38.25" x14ac:dyDescent="0.2">
      <c r="A40" s="69" t="s">
        <v>260</v>
      </c>
      <c r="B40" s="142" t="s">
        <v>70</v>
      </c>
      <c r="C40" s="9" t="s">
        <v>5</v>
      </c>
      <c r="D40" s="10">
        <v>1</v>
      </c>
      <c r="E40" s="10"/>
      <c r="F40" s="26"/>
      <c r="G40" s="16"/>
      <c r="H40" s="11">
        <f>D40*G40</f>
        <v>0</v>
      </c>
      <c r="I40" s="42"/>
    </row>
    <row r="41" spans="1:9" s="71" customFormat="1" ht="63.75" x14ac:dyDescent="0.2">
      <c r="A41" s="137" t="s">
        <v>397</v>
      </c>
      <c r="B41" s="142" t="s">
        <v>401</v>
      </c>
      <c r="C41" s="21" t="s">
        <v>11</v>
      </c>
      <c r="D41" s="107">
        <v>1</v>
      </c>
      <c r="E41" s="107"/>
      <c r="F41" s="27"/>
      <c r="G41" s="27"/>
      <c r="H41" s="140">
        <f>D41*G41</f>
        <v>0</v>
      </c>
      <c r="I41" s="43"/>
    </row>
    <row r="42" spans="1:9" s="71" customFormat="1" x14ac:dyDescent="0.2">
      <c r="A42" s="61"/>
      <c r="B42" s="92" t="s">
        <v>221</v>
      </c>
      <c r="C42" s="9" t="s">
        <v>4</v>
      </c>
      <c r="D42" s="10">
        <v>6.76</v>
      </c>
      <c r="E42" s="10"/>
      <c r="F42" s="16"/>
      <c r="G42" s="10"/>
      <c r="H42" s="11">
        <f>D42*G42</f>
        <v>0</v>
      </c>
      <c r="I42" s="43"/>
    </row>
    <row r="43" spans="1:9" s="71" customFormat="1" ht="13.5" thickBot="1" x14ac:dyDescent="0.25">
      <c r="A43" s="97"/>
      <c r="B43" s="92" t="s">
        <v>222</v>
      </c>
      <c r="C43" s="9" t="s">
        <v>4</v>
      </c>
      <c r="D43" s="10">
        <v>6.76</v>
      </c>
      <c r="E43" s="10"/>
      <c r="F43" s="26"/>
      <c r="G43" s="10"/>
      <c r="H43" s="11">
        <f>D43*G43</f>
        <v>0</v>
      </c>
      <c r="I43" s="43"/>
    </row>
    <row r="44" spans="1:9" s="71" customFormat="1" ht="83.25" customHeight="1" x14ac:dyDescent="0.2">
      <c r="A44" s="208" t="s">
        <v>442</v>
      </c>
      <c r="B44" s="179" t="s">
        <v>396</v>
      </c>
      <c r="C44" s="200"/>
      <c r="D44" s="201"/>
      <c r="E44" s="201"/>
      <c r="F44" s="201"/>
      <c r="G44" s="201"/>
      <c r="H44" s="202"/>
      <c r="I44" s="43"/>
    </row>
    <row r="45" spans="1:9" s="71" customFormat="1" ht="25.5" x14ac:dyDescent="0.2">
      <c r="A45" s="204"/>
      <c r="B45" s="98" t="s">
        <v>185</v>
      </c>
      <c r="C45" s="7" t="s">
        <v>12</v>
      </c>
      <c r="D45" s="10">
        <v>16</v>
      </c>
      <c r="E45" s="151"/>
      <c r="F45" s="16"/>
      <c r="G45" s="16"/>
      <c r="H45" s="11">
        <f t="shared" ref="H45:H46" si="5">D45*G45</f>
        <v>0</v>
      </c>
      <c r="I45" s="43"/>
    </row>
    <row r="46" spans="1:9" s="71" customFormat="1" ht="15.75" customHeight="1" x14ac:dyDescent="0.2">
      <c r="A46" s="204"/>
      <c r="B46" s="98" t="s">
        <v>395</v>
      </c>
      <c r="C46" s="7" t="s">
        <v>12</v>
      </c>
      <c r="D46" s="10">
        <v>16</v>
      </c>
      <c r="E46" s="151"/>
      <c r="F46" s="16"/>
      <c r="G46" s="16"/>
      <c r="H46" s="11">
        <f t="shared" si="5"/>
        <v>0</v>
      </c>
      <c r="I46" s="43"/>
    </row>
    <row r="47" spans="1:9" s="71" customFormat="1" ht="15.75" customHeight="1" thickBot="1" x14ac:dyDescent="0.25">
      <c r="A47" s="139"/>
      <c r="B47" s="98" t="s">
        <v>394</v>
      </c>
      <c r="C47" s="7" t="s">
        <v>12</v>
      </c>
      <c r="D47" s="10">
        <v>16</v>
      </c>
      <c r="E47" s="151"/>
      <c r="F47" s="16"/>
      <c r="G47" s="16"/>
      <c r="H47" s="11">
        <f t="shared" ref="H47" si="6">D47*G47</f>
        <v>0</v>
      </c>
      <c r="I47" s="43"/>
    </row>
    <row r="48" spans="1:9" s="71" customFormat="1" ht="14.25" thickTop="1" thickBot="1" x14ac:dyDescent="0.25">
      <c r="A48" s="58" t="s">
        <v>261</v>
      </c>
      <c r="B48" s="115" t="s">
        <v>19</v>
      </c>
      <c r="C48" s="12"/>
      <c r="D48" s="13"/>
      <c r="E48" s="13"/>
      <c r="F48" s="13"/>
      <c r="G48" s="22"/>
      <c r="H48" s="6"/>
      <c r="I48" s="45">
        <f>SUM(H49:H51)</f>
        <v>0</v>
      </c>
    </row>
    <row r="49" spans="1:9" s="71" customFormat="1" ht="39" thickTop="1" x14ac:dyDescent="0.2">
      <c r="A49" s="46" t="s">
        <v>262</v>
      </c>
      <c r="B49" s="142" t="s">
        <v>150</v>
      </c>
      <c r="C49" s="9" t="s">
        <v>4</v>
      </c>
      <c r="D49" s="10">
        <v>400.56</v>
      </c>
      <c r="E49" s="10"/>
      <c r="F49" s="26"/>
      <c r="G49" s="15"/>
      <c r="H49" s="8">
        <f>D49*G49</f>
        <v>0</v>
      </c>
      <c r="I49" s="65"/>
    </row>
    <row r="50" spans="1:9" s="71" customFormat="1" ht="105.75" customHeight="1" x14ac:dyDescent="0.2">
      <c r="A50" s="46" t="s">
        <v>263</v>
      </c>
      <c r="B50" s="142" t="s">
        <v>107</v>
      </c>
      <c r="C50" s="9" t="s">
        <v>4</v>
      </c>
      <c r="D50" s="10">
        <f>D49</f>
        <v>400.56</v>
      </c>
      <c r="E50" s="10"/>
      <c r="F50" s="26"/>
      <c r="G50" s="16"/>
      <c r="H50" s="11">
        <f>D50*G50</f>
        <v>0</v>
      </c>
      <c r="I50" s="41"/>
    </row>
    <row r="51" spans="1:9" s="71" customFormat="1" ht="77.25" thickBot="1" x14ac:dyDescent="0.25">
      <c r="A51" s="46" t="s">
        <v>264</v>
      </c>
      <c r="B51" s="142" t="s">
        <v>109</v>
      </c>
      <c r="C51" s="9" t="s">
        <v>10</v>
      </c>
      <c r="D51" s="10">
        <v>117.65</v>
      </c>
      <c r="E51" s="10"/>
      <c r="F51" s="26"/>
      <c r="G51" s="16"/>
      <c r="H51" s="11">
        <f>D51*G51</f>
        <v>0</v>
      </c>
      <c r="I51" s="41"/>
    </row>
    <row r="52" spans="1:9" s="71" customFormat="1" ht="14.25" thickTop="1" thickBot="1" x14ac:dyDescent="0.25">
      <c r="A52" s="66" t="s">
        <v>265</v>
      </c>
      <c r="B52" s="115" t="s">
        <v>68</v>
      </c>
      <c r="C52" s="12"/>
      <c r="D52" s="13"/>
      <c r="E52" s="13"/>
      <c r="F52" s="13"/>
      <c r="G52" s="22"/>
      <c r="H52" s="6"/>
      <c r="I52" s="64">
        <f>SUM(H53:H65)</f>
        <v>0</v>
      </c>
    </row>
    <row r="53" spans="1:9" s="71" customFormat="1" ht="153.75" customHeight="1" x14ac:dyDescent="0.2">
      <c r="A53" s="46" t="s">
        <v>266</v>
      </c>
      <c r="B53" s="181" t="s">
        <v>144</v>
      </c>
      <c r="C53" s="17" t="s">
        <v>4</v>
      </c>
      <c r="D53" s="18">
        <f>78.92+2.61</f>
        <v>81.53</v>
      </c>
      <c r="E53" s="18"/>
      <c r="F53" s="26"/>
      <c r="G53" s="18"/>
      <c r="H53" s="19">
        <f>D53*G53</f>
        <v>0</v>
      </c>
      <c r="I53" s="43"/>
    </row>
    <row r="54" spans="1:9" s="71" customFormat="1" ht="63.75" x14ac:dyDescent="0.2">
      <c r="A54" s="46" t="s">
        <v>267</v>
      </c>
      <c r="B54" s="181" t="s">
        <v>151</v>
      </c>
      <c r="C54" s="9" t="s">
        <v>4</v>
      </c>
      <c r="D54" s="10">
        <v>509.43</v>
      </c>
      <c r="E54" s="10"/>
      <c r="F54" s="26"/>
      <c r="G54" s="10"/>
      <c r="H54" s="11">
        <f>D54*G54</f>
        <v>0</v>
      </c>
      <c r="I54" s="43"/>
    </row>
    <row r="55" spans="1:9" s="71" customFormat="1" ht="63.75" x14ac:dyDescent="0.2">
      <c r="A55" s="46" t="s">
        <v>268</v>
      </c>
      <c r="B55" s="181" t="s">
        <v>118</v>
      </c>
      <c r="C55" s="9" t="s">
        <v>4</v>
      </c>
      <c r="D55" s="153">
        <v>509.43</v>
      </c>
      <c r="E55" s="10"/>
      <c r="F55" s="26"/>
      <c r="G55" s="10"/>
      <c r="H55" s="11">
        <f>D55*G55</f>
        <v>0</v>
      </c>
      <c r="I55" s="43"/>
    </row>
    <row r="56" spans="1:9" s="71" customFormat="1" ht="63.75" x14ac:dyDescent="0.2">
      <c r="A56" s="206" t="s">
        <v>269</v>
      </c>
      <c r="B56" s="181" t="s">
        <v>202</v>
      </c>
      <c r="C56" s="200"/>
      <c r="D56" s="201"/>
      <c r="E56" s="201"/>
      <c r="F56" s="201"/>
      <c r="G56" s="201"/>
      <c r="H56" s="202"/>
      <c r="I56" s="43"/>
    </row>
    <row r="57" spans="1:9" s="71" customFormat="1" ht="25.5" x14ac:dyDescent="0.2">
      <c r="A57" s="207"/>
      <c r="B57" s="112" t="s">
        <v>76</v>
      </c>
      <c r="C57" s="9" t="s">
        <v>66</v>
      </c>
      <c r="D57" s="10">
        <v>80</v>
      </c>
      <c r="F57" s="26"/>
      <c r="G57" s="10"/>
      <c r="H57" s="11">
        <f t="shared" ref="H57:H65" si="7">D57*G57</f>
        <v>0</v>
      </c>
      <c r="I57" s="43"/>
    </row>
    <row r="58" spans="1:9" s="71" customFormat="1" ht="38.25" x14ac:dyDescent="0.2">
      <c r="A58" s="207"/>
      <c r="B58" s="112" t="s">
        <v>106</v>
      </c>
      <c r="C58" s="9" t="s">
        <v>5</v>
      </c>
      <c r="D58" s="10">
        <v>1</v>
      </c>
      <c r="E58" s="10"/>
      <c r="F58" s="26"/>
      <c r="G58" s="10"/>
      <c r="H58" s="11">
        <f t="shared" si="7"/>
        <v>0</v>
      </c>
      <c r="I58" s="43"/>
    </row>
    <row r="59" spans="1:9" s="71" customFormat="1" ht="25.5" x14ac:dyDescent="0.2">
      <c r="A59" s="207"/>
      <c r="B59" s="112" t="s">
        <v>275</v>
      </c>
      <c r="C59" s="9" t="s">
        <v>12</v>
      </c>
      <c r="D59" s="10">
        <v>80</v>
      </c>
      <c r="E59" s="10"/>
      <c r="F59" s="26"/>
      <c r="G59" s="10"/>
      <c r="H59" s="11">
        <f t="shared" si="7"/>
        <v>0</v>
      </c>
      <c r="I59" s="43"/>
    </row>
    <row r="60" spans="1:9" s="71" customFormat="1" ht="38.25" x14ac:dyDescent="0.2">
      <c r="A60" s="207"/>
      <c r="B60" s="112" t="s">
        <v>276</v>
      </c>
      <c r="C60" s="9" t="s">
        <v>5</v>
      </c>
      <c r="D60" s="10">
        <v>45</v>
      </c>
      <c r="E60" s="10"/>
      <c r="F60" s="26"/>
      <c r="G60" s="10"/>
      <c r="H60" s="11">
        <f t="shared" si="7"/>
        <v>0</v>
      </c>
      <c r="I60" s="43"/>
    </row>
    <row r="61" spans="1:9" s="71" customFormat="1" x14ac:dyDescent="0.2">
      <c r="A61" s="61"/>
      <c r="B61" s="112" t="s">
        <v>94</v>
      </c>
      <c r="C61" s="9" t="s">
        <v>12</v>
      </c>
      <c r="D61" s="10">
        <v>80</v>
      </c>
      <c r="E61" s="154"/>
      <c r="F61" s="26"/>
      <c r="G61" s="10"/>
      <c r="H61" s="11">
        <f t="shared" si="7"/>
        <v>0</v>
      </c>
      <c r="I61" s="43"/>
    </row>
    <row r="62" spans="1:9" s="71" customFormat="1" ht="25.5" x14ac:dyDescent="0.2">
      <c r="A62" s="61"/>
      <c r="B62" s="112" t="s">
        <v>95</v>
      </c>
      <c r="C62" s="9" t="s">
        <v>12</v>
      </c>
      <c r="D62" s="10">
        <v>80</v>
      </c>
      <c r="E62" s="10"/>
      <c r="F62" s="26"/>
      <c r="G62" s="10"/>
      <c r="H62" s="11">
        <f t="shared" si="7"/>
        <v>0</v>
      </c>
      <c r="I62" s="43"/>
    </row>
    <row r="63" spans="1:9" s="71" customFormat="1" ht="55.5" customHeight="1" x14ac:dyDescent="0.2">
      <c r="A63" s="86" t="s">
        <v>270</v>
      </c>
      <c r="B63" s="181" t="s">
        <v>277</v>
      </c>
      <c r="C63" s="9" t="s">
        <v>4</v>
      </c>
      <c r="D63" s="10">
        <f>((0.5*0.15)*4)*104</f>
        <v>31.2</v>
      </c>
      <c r="E63" s="10"/>
      <c r="F63" s="26"/>
      <c r="G63" s="10"/>
      <c r="H63" s="11">
        <f t="shared" si="7"/>
        <v>0</v>
      </c>
      <c r="I63" s="48"/>
    </row>
    <row r="64" spans="1:9" s="71" customFormat="1" ht="38.25" x14ac:dyDescent="0.2">
      <c r="A64" s="86" t="s">
        <v>271</v>
      </c>
      <c r="B64" s="181" t="s">
        <v>278</v>
      </c>
      <c r="C64" s="9" t="s">
        <v>171</v>
      </c>
      <c r="D64" s="10">
        <v>36.72</v>
      </c>
      <c r="E64" s="10"/>
      <c r="F64" s="26"/>
      <c r="G64" s="10"/>
      <c r="H64" s="11">
        <f t="shared" si="7"/>
        <v>0</v>
      </c>
      <c r="I64" s="48"/>
    </row>
    <row r="65" spans="1:9" s="71" customFormat="1" ht="64.5" thickBot="1" x14ac:dyDescent="0.25">
      <c r="A65" s="86" t="s">
        <v>272</v>
      </c>
      <c r="B65" s="181" t="s">
        <v>203</v>
      </c>
      <c r="C65" s="9" t="s">
        <v>4</v>
      </c>
      <c r="D65" s="10">
        <f>(0.5*0.5)*45</f>
        <v>11.25</v>
      </c>
      <c r="E65" s="10"/>
      <c r="F65" s="26"/>
      <c r="G65" s="10"/>
      <c r="H65" s="11">
        <f t="shared" si="7"/>
        <v>0</v>
      </c>
      <c r="I65" s="67"/>
    </row>
    <row r="66" spans="1:9" s="71" customFormat="1" ht="14.25" thickTop="1" thickBot="1" x14ac:dyDescent="0.25">
      <c r="A66" s="58" t="s">
        <v>279</v>
      </c>
      <c r="B66" s="115" t="s">
        <v>63</v>
      </c>
      <c r="C66" s="12"/>
      <c r="D66" s="13"/>
      <c r="E66" s="13"/>
      <c r="F66" s="13"/>
      <c r="G66" s="22"/>
      <c r="H66" s="6"/>
      <c r="I66" s="64">
        <f>SUM(H67:H68)</f>
        <v>0</v>
      </c>
    </row>
    <row r="67" spans="1:9" s="71" customFormat="1" ht="89.25" x14ac:dyDescent="0.2">
      <c r="A67" s="46" t="s">
        <v>280</v>
      </c>
      <c r="B67" s="142" t="s">
        <v>152</v>
      </c>
      <c r="C67" s="9" t="s">
        <v>4</v>
      </c>
      <c r="D67" s="10">
        <v>311.64</v>
      </c>
      <c r="E67" s="10"/>
      <c r="F67" s="26"/>
      <c r="G67" s="10"/>
      <c r="H67" s="11">
        <f>D67*G67</f>
        <v>0</v>
      </c>
      <c r="I67" s="42"/>
    </row>
    <row r="68" spans="1:9" s="71" customFormat="1" ht="77.25" thickBot="1" x14ac:dyDescent="0.25">
      <c r="A68" s="46" t="s">
        <v>281</v>
      </c>
      <c r="B68" s="182" t="s">
        <v>116</v>
      </c>
      <c r="C68" s="23" t="s">
        <v>4</v>
      </c>
      <c r="D68" s="24">
        <v>311.64</v>
      </c>
      <c r="E68" s="24"/>
      <c r="F68" s="26"/>
      <c r="G68" s="24"/>
      <c r="H68" s="25">
        <f>D68*G68</f>
        <v>0</v>
      </c>
      <c r="I68" s="44"/>
    </row>
    <row r="69" spans="1:9" s="71" customFormat="1" ht="14.25" thickTop="1" thickBot="1" x14ac:dyDescent="0.25">
      <c r="A69" s="68" t="s">
        <v>282</v>
      </c>
      <c r="B69" s="116" t="s">
        <v>13</v>
      </c>
      <c r="C69" s="12"/>
      <c r="D69" s="13"/>
      <c r="E69" s="13"/>
      <c r="F69" s="13"/>
      <c r="G69" s="22"/>
      <c r="H69" s="6"/>
      <c r="I69" s="45">
        <f>SUM(H70:H78)</f>
        <v>0</v>
      </c>
    </row>
    <row r="70" spans="1:9" s="71" customFormat="1" ht="153.75" thickTop="1" x14ac:dyDescent="0.2">
      <c r="A70" s="91" t="s">
        <v>283</v>
      </c>
      <c r="B70" s="183" t="s">
        <v>377</v>
      </c>
      <c r="C70" s="17" t="s">
        <v>4</v>
      </c>
      <c r="D70" s="18">
        <v>197.18</v>
      </c>
      <c r="E70" s="155"/>
      <c r="F70" s="15"/>
      <c r="G70" s="15"/>
      <c r="H70" s="19">
        <f t="shared" ref="H70:H78" si="8">D70*G70</f>
        <v>0</v>
      </c>
      <c r="I70" s="81"/>
    </row>
    <row r="71" spans="1:9" s="71" customFormat="1" ht="153" x14ac:dyDescent="0.2">
      <c r="A71" s="46" t="s">
        <v>284</v>
      </c>
      <c r="B71" s="142" t="s">
        <v>376</v>
      </c>
      <c r="C71" s="9" t="s">
        <v>4</v>
      </c>
      <c r="D71" s="10">
        <v>61</v>
      </c>
      <c r="E71" s="151"/>
      <c r="F71" s="16"/>
      <c r="G71" s="16"/>
      <c r="H71" s="11">
        <f t="shared" ref="H71" si="9">D71*G71</f>
        <v>0</v>
      </c>
      <c r="I71" s="42"/>
    </row>
    <row r="72" spans="1:9" s="71" customFormat="1" ht="165.75" x14ac:dyDescent="0.2">
      <c r="A72" s="46" t="s">
        <v>285</v>
      </c>
      <c r="B72" s="181" t="s">
        <v>378</v>
      </c>
      <c r="C72" s="9" t="s">
        <v>4</v>
      </c>
      <c r="D72" s="106">
        <v>14.42</v>
      </c>
      <c r="E72" s="106"/>
      <c r="F72" s="16"/>
      <c r="G72" s="16"/>
      <c r="H72" s="11">
        <f t="shared" si="8"/>
        <v>0</v>
      </c>
      <c r="I72" s="42"/>
    </row>
    <row r="73" spans="1:9" s="71" customFormat="1" ht="153" customHeight="1" x14ac:dyDescent="0.2">
      <c r="A73" s="46" t="s">
        <v>286</v>
      </c>
      <c r="B73" s="144" t="s">
        <v>438</v>
      </c>
      <c r="C73" s="9" t="s">
        <v>4</v>
      </c>
      <c r="D73" s="106">
        <v>80.849999999999994</v>
      </c>
      <c r="E73" s="10"/>
      <c r="F73" s="16"/>
      <c r="G73" s="16"/>
      <c r="H73" s="11">
        <f t="shared" si="8"/>
        <v>0</v>
      </c>
      <c r="I73" s="42"/>
    </row>
    <row r="74" spans="1:9" s="71" customFormat="1" ht="38.25" x14ac:dyDescent="0.2">
      <c r="A74" s="86" t="s">
        <v>427</v>
      </c>
      <c r="B74" s="142" t="s">
        <v>428</v>
      </c>
      <c r="C74" s="87"/>
      <c r="D74" s="150"/>
      <c r="E74" s="150"/>
      <c r="F74" s="100"/>
      <c r="G74" s="100"/>
      <c r="H74" s="96"/>
      <c r="I74" s="41"/>
    </row>
    <row r="75" spans="1:9" s="71" customFormat="1" ht="25.5" x14ac:dyDescent="0.2">
      <c r="A75" s="61"/>
      <c r="B75" s="142" t="s">
        <v>425</v>
      </c>
      <c r="C75" s="9" t="s">
        <v>12</v>
      </c>
      <c r="D75" s="10">
        <v>40</v>
      </c>
      <c r="E75" s="10"/>
      <c r="F75" s="16"/>
      <c r="G75" s="16"/>
      <c r="H75" s="11">
        <f t="shared" ref="H75:H76" si="10">D75*G75</f>
        <v>0</v>
      </c>
      <c r="I75" s="41"/>
    </row>
    <row r="76" spans="1:9" s="71" customFormat="1" ht="25.5" x14ac:dyDescent="0.2">
      <c r="A76" s="63"/>
      <c r="B76" s="142" t="s">
        <v>426</v>
      </c>
      <c r="C76" s="9" t="s">
        <v>12</v>
      </c>
      <c r="D76" s="10">
        <v>40</v>
      </c>
      <c r="E76" s="10"/>
      <c r="F76" s="16"/>
      <c r="G76" s="16"/>
      <c r="H76" s="11">
        <f t="shared" si="10"/>
        <v>0</v>
      </c>
      <c r="I76" s="41"/>
    </row>
    <row r="77" spans="1:9" s="71" customFormat="1" ht="131.25" customHeight="1" x14ac:dyDescent="0.2">
      <c r="A77" s="46" t="s">
        <v>287</v>
      </c>
      <c r="B77" s="141" t="s">
        <v>381</v>
      </c>
      <c r="C77" s="21" t="s">
        <v>5</v>
      </c>
      <c r="D77" s="10">
        <v>10</v>
      </c>
      <c r="E77" s="107"/>
      <c r="F77" s="16"/>
      <c r="G77" s="16"/>
      <c r="H77" s="11">
        <f t="shared" si="8"/>
        <v>0</v>
      </c>
      <c r="I77" s="42"/>
    </row>
    <row r="78" spans="1:9" s="71" customFormat="1" ht="64.5" thickBot="1" x14ac:dyDescent="0.25">
      <c r="A78" s="145" t="s">
        <v>430</v>
      </c>
      <c r="B78" s="144" t="s">
        <v>64</v>
      </c>
      <c r="C78" s="9" t="s">
        <v>4</v>
      </c>
      <c r="D78" s="10">
        <v>0.32</v>
      </c>
      <c r="E78" s="10"/>
      <c r="F78" s="26"/>
      <c r="G78" s="27"/>
      <c r="H78" s="14">
        <f t="shared" si="8"/>
        <v>0</v>
      </c>
      <c r="I78" s="42"/>
    </row>
    <row r="79" spans="1:9" s="71" customFormat="1" ht="27" thickTop="1" thickBot="1" x14ac:dyDescent="0.25">
      <c r="A79" s="90" t="s">
        <v>288</v>
      </c>
      <c r="B79" s="116" t="s">
        <v>14</v>
      </c>
      <c r="C79" s="12"/>
      <c r="D79" s="13"/>
      <c r="E79" s="13"/>
      <c r="F79" s="13"/>
      <c r="G79" s="22"/>
      <c r="H79" s="6"/>
      <c r="I79" s="45">
        <f>SUM(H80:H97)</f>
        <v>0</v>
      </c>
    </row>
    <row r="80" spans="1:9" s="71" customFormat="1" ht="140.25" x14ac:dyDescent="0.2">
      <c r="A80" s="86" t="s">
        <v>289</v>
      </c>
      <c r="B80" s="142" t="s">
        <v>379</v>
      </c>
      <c r="C80" s="9" t="s">
        <v>5</v>
      </c>
      <c r="D80" s="10">
        <v>95</v>
      </c>
      <c r="E80" s="107"/>
      <c r="F80" s="26"/>
      <c r="G80" s="16"/>
      <c r="H80" s="11">
        <f t="shared" ref="H80:H91" si="11">D80*G80</f>
        <v>0</v>
      </c>
      <c r="I80" s="48"/>
    </row>
    <row r="81" spans="1:9" s="71" customFormat="1" ht="25.5" x14ac:dyDescent="0.2">
      <c r="A81" s="204"/>
      <c r="B81" s="98" t="s">
        <v>130</v>
      </c>
      <c r="C81" s="7" t="s">
        <v>12</v>
      </c>
      <c r="D81" s="10">
        <v>160</v>
      </c>
      <c r="E81" s="151"/>
      <c r="F81" s="26"/>
      <c r="G81" s="16"/>
      <c r="H81" s="11">
        <f>D81*G81</f>
        <v>0</v>
      </c>
      <c r="I81" s="48"/>
    </row>
    <row r="82" spans="1:9" s="71" customFormat="1" ht="25.5" x14ac:dyDescent="0.2">
      <c r="A82" s="204"/>
      <c r="B82" s="98" t="s">
        <v>131</v>
      </c>
      <c r="C82" s="7" t="s">
        <v>12</v>
      </c>
      <c r="D82" s="10">
        <v>160</v>
      </c>
      <c r="E82" s="151"/>
      <c r="F82" s="26"/>
      <c r="G82" s="16"/>
      <c r="H82" s="11">
        <f>D82*G82</f>
        <v>0</v>
      </c>
      <c r="I82" s="48"/>
    </row>
    <row r="83" spans="1:9" s="71" customFormat="1" ht="38.25" x14ac:dyDescent="0.2">
      <c r="A83" s="205"/>
      <c r="B83" s="92" t="s">
        <v>110</v>
      </c>
      <c r="C83" s="9" t="s">
        <v>5</v>
      </c>
      <c r="D83" s="10">
        <f>D80</f>
        <v>95</v>
      </c>
      <c r="E83" s="107"/>
      <c r="F83" s="26"/>
      <c r="G83" s="16"/>
      <c r="H83" s="11">
        <f>D83*G83</f>
        <v>0</v>
      </c>
      <c r="I83" s="48"/>
    </row>
    <row r="84" spans="1:9" s="71" customFormat="1" ht="38.25" x14ac:dyDescent="0.2">
      <c r="A84" s="46" t="s">
        <v>290</v>
      </c>
      <c r="B84" s="142" t="s">
        <v>102</v>
      </c>
      <c r="C84" s="9" t="s">
        <v>10</v>
      </c>
      <c r="D84" s="10">
        <v>1400</v>
      </c>
      <c r="E84" s="151"/>
      <c r="F84" s="26"/>
      <c r="G84" s="16"/>
      <c r="H84" s="11">
        <f>D84*G84</f>
        <v>0</v>
      </c>
      <c r="I84" s="48"/>
    </row>
    <row r="85" spans="1:9" s="71" customFormat="1" ht="25.5" x14ac:dyDescent="0.2">
      <c r="A85" s="46" t="s">
        <v>291</v>
      </c>
      <c r="B85" s="144" t="s">
        <v>137</v>
      </c>
      <c r="C85" s="9" t="s">
        <v>5</v>
      </c>
      <c r="D85" s="10">
        <v>150</v>
      </c>
      <c r="E85" s="10"/>
      <c r="F85" s="16"/>
      <c r="G85" s="27"/>
      <c r="H85" s="11">
        <f>D85*G85</f>
        <v>0</v>
      </c>
      <c r="I85" s="48"/>
    </row>
    <row r="86" spans="1:9" s="71" customFormat="1" ht="25.5" x14ac:dyDescent="0.2">
      <c r="A86" s="46" t="s">
        <v>292</v>
      </c>
      <c r="B86" s="142" t="s">
        <v>101</v>
      </c>
      <c r="C86" s="9" t="s">
        <v>10</v>
      </c>
      <c r="D86" s="10">
        <v>200</v>
      </c>
      <c r="E86" s="151"/>
      <c r="F86" s="26"/>
      <c r="G86" s="16"/>
      <c r="H86" s="11">
        <f t="shared" si="11"/>
        <v>0</v>
      </c>
      <c r="I86" s="48"/>
    </row>
    <row r="87" spans="1:9" s="71" customFormat="1" ht="89.25" x14ac:dyDescent="0.2">
      <c r="A87" s="46" t="s">
        <v>293</v>
      </c>
      <c r="B87" s="141" t="s">
        <v>443</v>
      </c>
      <c r="C87" s="21" t="s">
        <v>5</v>
      </c>
      <c r="D87" s="10">
        <v>20</v>
      </c>
      <c r="E87" s="151"/>
      <c r="F87" s="26"/>
      <c r="G87" s="16"/>
      <c r="H87" s="11">
        <f t="shared" si="11"/>
        <v>0</v>
      </c>
      <c r="I87" s="48"/>
    </row>
    <row r="88" spans="1:9" s="71" customFormat="1" ht="51" x14ac:dyDescent="0.2">
      <c r="A88" s="46" t="s">
        <v>294</v>
      </c>
      <c r="B88" s="142" t="s">
        <v>136</v>
      </c>
      <c r="C88" s="9" t="s">
        <v>10</v>
      </c>
      <c r="D88" s="10">
        <v>50</v>
      </c>
      <c r="E88" s="10"/>
      <c r="F88" s="16"/>
      <c r="G88" s="27"/>
      <c r="H88" s="104">
        <f t="shared" si="11"/>
        <v>0</v>
      </c>
      <c r="I88" s="48"/>
    </row>
    <row r="89" spans="1:9" s="71" customFormat="1" ht="76.5" x14ac:dyDescent="0.2">
      <c r="A89" s="46" t="s">
        <v>295</v>
      </c>
      <c r="B89" s="141" t="s">
        <v>218</v>
      </c>
      <c r="C89" s="21" t="s">
        <v>59</v>
      </c>
      <c r="D89" s="10">
        <v>30</v>
      </c>
      <c r="E89" s="10"/>
      <c r="F89" s="26"/>
      <c r="G89" s="16"/>
      <c r="H89" s="11">
        <f t="shared" si="11"/>
        <v>0</v>
      </c>
      <c r="I89" s="48"/>
    </row>
    <row r="90" spans="1:9" s="71" customFormat="1" ht="76.5" x14ac:dyDescent="0.2">
      <c r="A90" s="46" t="s">
        <v>296</v>
      </c>
      <c r="B90" s="141" t="s">
        <v>120</v>
      </c>
      <c r="C90" s="21" t="s">
        <v>59</v>
      </c>
      <c r="D90" s="10">
        <v>30</v>
      </c>
      <c r="E90" s="10"/>
      <c r="F90" s="26"/>
      <c r="G90" s="16"/>
      <c r="H90" s="11">
        <f t="shared" si="11"/>
        <v>0</v>
      </c>
      <c r="I90" s="48"/>
    </row>
    <row r="91" spans="1:9" s="71" customFormat="1" ht="38.25" x14ac:dyDescent="0.2">
      <c r="A91" s="46" t="s">
        <v>297</v>
      </c>
      <c r="B91" s="141" t="s">
        <v>121</v>
      </c>
      <c r="C91" s="9" t="s">
        <v>5</v>
      </c>
      <c r="D91" s="10">
        <v>3</v>
      </c>
      <c r="E91" s="10"/>
      <c r="F91" s="26"/>
      <c r="G91" s="16"/>
      <c r="H91" s="11">
        <f t="shared" si="11"/>
        <v>0</v>
      </c>
      <c r="I91" s="48"/>
    </row>
    <row r="92" spans="1:9" s="71" customFormat="1" ht="38.25" x14ac:dyDescent="0.2">
      <c r="A92" s="46" t="s">
        <v>298</v>
      </c>
      <c r="B92" s="114" t="s">
        <v>82</v>
      </c>
      <c r="C92" s="9" t="s">
        <v>5</v>
      </c>
      <c r="D92" s="10">
        <v>21</v>
      </c>
      <c r="E92" s="10"/>
      <c r="F92" s="26"/>
      <c r="G92" s="16"/>
      <c r="H92" s="11">
        <f>D92*G92</f>
        <v>0</v>
      </c>
      <c r="I92" s="48"/>
    </row>
    <row r="93" spans="1:9" s="71" customFormat="1" ht="38.25" x14ac:dyDescent="0.2">
      <c r="A93" s="46" t="s">
        <v>299</v>
      </c>
      <c r="B93" s="142" t="s">
        <v>96</v>
      </c>
      <c r="C93" s="9" t="s">
        <v>5</v>
      </c>
      <c r="D93" s="10">
        <v>20</v>
      </c>
      <c r="E93" s="10"/>
      <c r="F93" s="26"/>
      <c r="G93" s="16"/>
      <c r="H93" s="11">
        <f>D93*G93</f>
        <v>0</v>
      </c>
      <c r="I93" s="48"/>
    </row>
    <row r="94" spans="1:9" s="71" customFormat="1" ht="38.25" x14ac:dyDescent="0.2">
      <c r="A94" s="46" t="s">
        <v>300</v>
      </c>
      <c r="B94" s="142" t="s">
        <v>132</v>
      </c>
      <c r="C94" s="9" t="s">
        <v>75</v>
      </c>
      <c r="D94" s="10">
        <v>16</v>
      </c>
      <c r="E94" s="10"/>
      <c r="F94" s="26"/>
      <c r="G94" s="16"/>
      <c r="H94" s="11">
        <f>D94*G94</f>
        <v>0</v>
      </c>
      <c r="I94" s="48"/>
    </row>
    <row r="95" spans="1:9" s="71" customFormat="1" ht="25.5" x14ac:dyDescent="0.2">
      <c r="A95" s="46" t="s">
        <v>301</v>
      </c>
      <c r="B95" s="179" t="s">
        <v>123</v>
      </c>
      <c r="C95" s="99"/>
      <c r="D95" s="156"/>
      <c r="E95" s="156"/>
      <c r="F95" s="100"/>
      <c r="G95" s="100"/>
      <c r="H95" s="96"/>
      <c r="I95" s="48"/>
    </row>
    <row r="96" spans="1:9" s="71" customFormat="1" ht="25.5" x14ac:dyDescent="0.2">
      <c r="A96" s="46" t="s">
        <v>302</v>
      </c>
      <c r="B96" s="98" t="s">
        <v>130</v>
      </c>
      <c r="C96" s="7" t="s">
        <v>12</v>
      </c>
      <c r="D96" s="10">
        <v>80</v>
      </c>
      <c r="E96" s="151"/>
      <c r="F96" s="26"/>
      <c r="G96" s="16"/>
      <c r="H96" s="11">
        <f>D96*G96</f>
        <v>0</v>
      </c>
      <c r="I96" s="48"/>
    </row>
    <row r="97" spans="1:9" s="71" customFormat="1" ht="26.25" thickBot="1" x14ac:dyDescent="0.25">
      <c r="A97" s="46" t="s">
        <v>303</v>
      </c>
      <c r="B97" s="98" t="s">
        <v>131</v>
      </c>
      <c r="C97" s="7" t="s">
        <v>12</v>
      </c>
      <c r="D97" s="10">
        <v>80</v>
      </c>
      <c r="E97" s="151"/>
      <c r="F97" s="26"/>
      <c r="G97" s="16"/>
      <c r="H97" s="11">
        <f>D97*G97</f>
        <v>0</v>
      </c>
      <c r="I97" s="48"/>
    </row>
    <row r="98" spans="1:9" s="71" customFormat="1" ht="14.25" thickTop="1" thickBot="1" x14ac:dyDescent="0.25">
      <c r="A98" s="68" t="s">
        <v>304</v>
      </c>
      <c r="B98" s="116" t="s">
        <v>78</v>
      </c>
      <c r="C98" s="12"/>
      <c r="D98" s="13"/>
      <c r="E98" s="13"/>
      <c r="F98" s="13"/>
      <c r="G98" s="22"/>
      <c r="H98" s="6"/>
      <c r="I98" s="45">
        <f>SUM(H99:H112)</f>
        <v>0</v>
      </c>
    </row>
    <row r="99" spans="1:9" s="71" customFormat="1" ht="51" x14ac:dyDescent="0.2">
      <c r="A99" s="46" t="s">
        <v>305</v>
      </c>
      <c r="B99" s="142" t="s">
        <v>62</v>
      </c>
      <c r="C99" s="9" t="s">
        <v>61</v>
      </c>
      <c r="D99" s="10">
        <v>160</v>
      </c>
      <c r="E99" s="10"/>
      <c r="F99" s="26"/>
      <c r="G99" s="16"/>
      <c r="H99" s="11">
        <f t="shared" ref="H99:H105" si="12">D99*G99</f>
        <v>0</v>
      </c>
      <c r="I99" s="48"/>
    </row>
    <row r="100" spans="1:9" s="71" customFormat="1" ht="89.25" x14ac:dyDescent="0.2">
      <c r="A100" s="46" t="s">
        <v>306</v>
      </c>
      <c r="B100" s="141" t="s">
        <v>400</v>
      </c>
      <c r="C100" s="21" t="s">
        <v>5</v>
      </c>
      <c r="D100" s="107">
        <v>48</v>
      </c>
      <c r="E100" s="10"/>
      <c r="F100" s="26"/>
      <c r="G100" s="16"/>
      <c r="H100" s="11">
        <f>D100*G100</f>
        <v>0</v>
      </c>
      <c r="I100" s="48"/>
    </row>
    <row r="101" spans="1:9" s="71" customFormat="1" ht="48.75" customHeight="1" x14ac:dyDescent="0.2">
      <c r="A101" s="46" t="s">
        <v>307</v>
      </c>
      <c r="B101" s="142" t="s">
        <v>444</v>
      </c>
      <c r="C101" s="9" t="s">
        <v>10</v>
      </c>
      <c r="D101" s="10">
        <v>63</v>
      </c>
      <c r="E101" s="10"/>
      <c r="F101" s="26"/>
      <c r="G101" s="16"/>
      <c r="H101" s="11">
        <f t="shared" si="12"/>
        <v>0</v>
      </c>
      <c r="I101" s="48"/>
    </row>
    <row r="102" spans="1:9" s="71" customFormat="1" ht="31.5" customHeight="1" x14ac:dyDescent="0.2">
      <c r="A102" s="46" t="s">
        <v>308</v>
      </c>
      <c r="B102" s="142" t="s">
        <v>111</v>
      </c>
      <c r="C102" s="9" t="s">
        <v>5</v>
      </c>
      <c r="D102" s="10">
        <v>1</v>
      </c>
      <c r="E102" s="10"/>
      <c r="F102" s="26"/>
      <c r="G102" s="16"/>
      <c r="H102" s="11">
        <f t="shared" si="12"/>
        <v>0</v>
      </c>
      <c r="I102" s="48"/>
    </row>
    <row r="103" spans="1:9" s="71" customFormat="1" ht="25.5" x14ac:dyDescent="0.2">
      <c r="A103" s="46" t="s">
        <v>309</v>
      </c>
      <c r="B103" s="142" t="s">
        <v>112</v>
      </c>
      <c r="C103" s="9" t="s">
        <v>5</v>
      </c>
      <c r="D103" s="10">
        <v>2</v>
      </c>
      <c r="E103" s="10"/>
      <c r="F103" s="26"/>
      <c r="G103" s="16"/>
      <c r="H103" s="11">
        <f t="shared" si="12"/>
        <v>0</v>
      </c>
      <c r="I103" s="48"/>
    </row>
    <row r="104" spans="1:9" s="71" customFormat="1" ht="25.5" x14ac:dyDescent="0.2">
      <c r="A104" s="46" t="s">
        <v>310</v>
      </c>
      <c r="B104" s="142" t="s">
        <v>113</v>
      </c>
      <c r="C104" s="9" t="s">
        <v>5</v>
      </c>
      <c r="D104" s="10">
        <v>42</v>
      </c>
      <c r="E104" s="10"/>
      <c r="F104" s="26"/>
      <c r="G104" s="16"/>
      <c r="H104" s="11">
        <f t="shared" si="12"/>
        <v>0</v>
      </c>
      <c r="I104" s="48"/>
    </row>
    <row r="105" spans="1:9" s="71" customFormat="1" ht="38.25" x14ac:dyDescent="0.2">
      <c r="A105" s="46" t="s">
        <v>311</v>
      </c>
      <c r="B105" s="142" t="s">
        <v>114</v>
      </c>
      <c r="C105" s="9" t="s">
        <v>59</v>
      </c>
      <c r="D105" s="10">
        <f>D101</f>
        <v>63</v>
      </c>
      <c r="E105" s="10"/>
      <c r="F105" s="26"/>
      <c r="G105" s="16"/>
      <c r="H105" s="11">
        <f t="shared" si="12"/>
        <v>0</v>
      </c>
      <c r="I105" s="48"/>
    </row>
    <row r="106" spans="1:9" s="71" customFormat="1" ht="27" customHeight="1" x14ac:dyDescent="0.2">
      <c r="A106" s="46" t="s">
        <v>312</v>
      </c>
      <c r="B106" s="142" t="s">
        <v>215</v>
      </c>
      <c r="C106" s="9" t="s">
        <v>5</v>
      </c>
      <c r="D106" s="10">
        <v>350</v>
      </c>
      <c r="E106" s="10"/>
      <c r="F106" s="26"/>
      <c r="G106" s="16"/>
      <c r="H106" s="11">
        <f t="shared" ref="H106:H112" si="13">D106*G106</f>
        <v>0</v>
      </c>
      <c r="I106" s="48"/>
    </row>
    <row r="107" spans="1:9" s="71" customFormat="1" x14ac:dyDescent="0.2">
      <c r="A107" s="46" t="s">
        <v>313</v>
      </c>
      <c r="B107" s="142" t="s">
        <v>103</v>
      </c>
      <c r="C107" s="9" t="s">
        <v>5</v>
      </c>
      <c r="D107" s="10">
        <v>700</v>
      </c>
      <c r="E107" s="10"/>
      <c r="F107" s="26"/>
      <c r="G107" s="16"/>
      <c r="H107" s="11">
        <f t="shared" si="13"/>
        <v>0</v>
      </c>
      <c r="I107" s="48"/>
    </row>
    <row r="108" spans="1:9" s="71" customFormat="1" ht="25.5" x14ac:dyDescent="0.2">
      <c r="A108" s="46" t="s">
        <v>314</v>
      </c>
      <c r="B108" s="142" t="s">
        <v>216</v>
      </c>
      <c r="C108" s="9" t="s">
        <v>5</v>
      </c>
      <c r="D108" s="10">
        <v>350</v>
      </c>
      <c r="E108" s="151"/>
      <c r="F108" s="26"/>
      <c r="G108" s="16"/>
      <c r="H108" s="11">
        <f t="shared" si="13"/>
        <v>0</v>
      </c>
      <c r="I108" s="48"/>
    </row>
    <row r="109" spans="1:9" s="71" customFormat="1" x14ac:dyDescent="0.2">
      <c r="A109" s="46" t="s">
        <v>315</v>
      </c>
      <c r="B109" s="142" t="s">
        <v>97</v>
      </c>
      <c r="C109" s="9" t="s">
        <v>5</v>
      </c>
      <c r="D109" s="10">
        <f>400*1.75</f>
        <v>700</v>
      </c>
      <c r="E109" s="151"/>
      <c r="F109" s="26"/>
      <c r="G109" s="16"/>
      <c r="H109" s="11">
        <f t="shared" si="13"/>
        <v>0</v>
      </c>
      <c r="I109" s="48"/>
    </row>
    <row r="110" spans="1:9" s="71" customFormat="1" ht="25.5" x14ac:dyDescent="0.2">
      <c r="A110" s="46" t="s">
        <v>316</v>
      </c>
      <c r="B110" s="142" t="s">
        <v>104</v>
      </c>
      <c r="C110" s="9" t="s">
        <v>5</v>
      </c>
      <c r="D110" s="10">
        <v>86</v>
      </c>
      <c r="E110" s="10"/>
      <c r="F110" s="26"/>
      <c r="G110" s="16"/>
      <c r="H110" s="11">
        <f t="shared" si="13"/>
        <v>0</v>
      </c>
      <c r="I110" s="48"/>
    </row>
    <row r="111" spans="1:9" s="71" customFormat="1" x14ac:dyDescent="0.2">
      <c r="A111" s="46" t="s">
        <v>317</v>
      </c>
      <c r="B111" s="142" t="s">
        <v>98</v>
      </c>
      <c r="C111" s="9" t="s">
        <v>5</v>
      </c>
      <c r="D111" s="10">
        <v>350</v>
      </c>
      <c r="E111" s="151"/>
      <c r="F111" s="26"/>
      <c r="G111" s="16"/>
      <c r="H111" s="11">
        <f t="shared" si="13"/>
        <v>0</v>
      </c>
      <c r="I111" s="48"/>
    </row>
    <row r="112" spans="1:9" s="71" customFormat="1" ht="51.75" thickBot="1" x14ac:dyDescent="0.25">
      <c r="A112" s="46" t="s">
        <v>318</v>
      </c>
      <c r="B112" s="142" t="s">
        <v>217</v>
      </c>
      <c r="C112" s="9" t="s">
        <v>10</v>
      </c>
      <c r="D112" s="10">
        <v>100</v>
      </c>
      <c r="E112" s="10"/>
      <c r="F112" s="16"/>
      <c r="G112" s="27"/>
      <c r="H112" s="104">
        <f t="shared" si="13"/>
        <v>0</v>
      </c>
      <c r="I112" s="48"/>
    </row>
    <row r="113" spans="1:9" s="71" customFormat="1" ht="14.25" thickTop="1" thickBot="1" x14ac:dyDescent="0.25">
      <c r="A113" s="68" t="s">
        <v>319</v>
      </c>
      <c r="B113" s="116" t="s">
        <v>122</v>
      </c>
      <c r="C113" s="12"/>
      <c r="D113" s="13"/>
      <c r="E113" s="13"/>
      <c r="F113" s="13"/>
      <c r="G113" s="22"/>
      <c r="H113" s="6"/>
      <c r="I113" s="45">
        <f>SUM(H114:H123)</f>
        <v>0</v>
      </c>
    </row>
    <row r="114" spans="1:9" s="71" customFormat="1" ht="51" x14ac:dyDescent="0.2">
      <c r="A114" s="46" t="s">
        <v>320</v>
      </c>
      <c r="B114" s="141" t="s">
        <v>445</v>
      </c>
      <c r="C114" s="21" t="s">
        <v>59</v>
      </c>
      <c r="D114" s="10">
        <v>20</v>
      </c>
      <c r="E114" s="10"/>
      <c r="F114" s="26"/>
      <c r="G114" s="16"/>
      <c r="H114" s="11">
        <f t="shared" ref="H114:H120" si="14">D114*G114</f>
        <v>0</v>
      </c>
      <c r="I114" s="48"/>
    </row>
    <row r="115" spans="1:9" s="71" customFormat="1" ht="25.5" x14ac:dyDescent="0.2">
      <c r="A115" s="46" t="s">
        <v>321</v>
      </c>
      <c r="B115" s="141" t="s">
        <v>129</v>
      </c>
      <c r="C115" s="21" t="s">
        <v>59</v>
      </c>
      <c r="D115" s="10">
        <f>D114</f>
        <v>20</v>
      </c>
      <c r="E115" s="10"/>
      <c r="F115" s="26"/>
      <c r="G115" s="16"/>
      <c r="H115" s="11">
        <f t="shared" si="14"/>
        <v>0</v>
      </c>
      <c r="I115" s="48"/>
    </row>
    <row r="116" spans="1:9" s="71" customFormat="1" ht="38.25" x14ac:dyDescent="0.2">
      <c r="A116" s="46" t="s">
        <v>322</v>
      </c>
      <c r="B116" s="141" t="s">
        <v>127</v>
      </c>
      <c r="C116" s="21" t="s">
        <v>5</v>
      </c>
      <c r="D116" s="10">
        <f>96+9</f>
        <v>105</v>
      </c>
      <c r="E116" s="10"/>
      <c r="F116" s="26"/>
      <c r="G116" s="16"/>
      <c r="H116" s="11">
        <f>D116*G116</f>
        <v>0</v>
      </c>
      <c r="I116" s="48"/>
    </row>
    <row r="117" spans="1:9" s="71" customFormat="1" ht="51" x14ac:dyDescent="0.2">
      <c r="A117" s="46" t="s">
        <v>323</v>
      </c>
      <c r="B117" s="141" t="s">
        <v>126</v>
      </c>
      <c r="C117" s="21" t="s">
        <v>5</v>
      </c>
      <c r="D117" s="10">
        <v>89</v>
      </c>
      <c r="E117" s="10"/>
      <c r="F117" s="26"/>
      <c r="G117" s="16"/>
      <c r="H117" s="11">
        <f>D117*G117</f>
        <v>0</v>
      </c>
      <c r="I117" s="48"/>
    </row>
    <row r="118" spans="1:9" s="71" customFormat="1" ht="38.25" x14ac:dyDescent="0.2">
      <c r="A118" s="46" t="s">
        <v>324</v>
      </c>
      <c r="B118" s="141" t="s">
        <v>125</v>
      </c>
      <c r="C118" s="21" t="s">
        <v>5</v>
      </c>
      <c r="D118" s="10">
        <v>129</v>
      </c>
      <c r="E118" s="10"/>
      <c r="F118" s="26"/>
      <c r="G118" s="16"/>
      <c r="H118" s="11">
        <f t="shared" si="14"/>
        <v>0</v>
      </c>
      <c r="I118" s="48"/>
    </row>
    <row r="119" spans="1:9" s="71" customFormat="1" ht="38.25" x14ac:dyDescent="0.2">
      <c r="A119" s="46" t="s">
        <v>325</v>
      </c>
      <c r="B119" s="141" t="s">
        <v>124</v>
      </c>
      <c r="C119" s="21" t="s">
        <v>5</v>
      </c>
      <c r="D119" s="10">
        <v>9</v>
      </c>
      <c r="E119" s="10"/>
      <c r="F119" s="26"/>
      <c r="G119" s="16"/>
      <c r="H119" s="11">
        <f>D119*G119</f>
        <v>0</v>
      </c>
      <c r="I119" s="48"/>
    </row>
    <row r="120" spans="1:9" s="71" customFormat="1" ht="38.25" x14ac:dyDescent="0.2">
      <c r="A120" s="46" t="s">
        <v>326</v>
      </c>
      <c r="B120" s="142" t="s">
        <v>128</v>
      </c>
      <c r="C120" s="9" t="s">
        <v>5</v>
      </c>
      <c r="D120" s="10">
        <v>26</v>
      </c>
      <c r="E120" s="10"/>
      <c r="F120" s="26"/>
      <c r="G120" s="16"/>
      <c r="H120" s="11">
        <f t="shared" si="14"/>
        <v>0</v>
      </c>
      <c r="I120" s="48"/>
    </row>
    <row r="121" spans="1:9" s="71" customFormat="1" ht="25.5" x14ac:dyDescent="0.2">
      <c r="A121" s="46" t="s">
        <v>327</v>
      </c>
      <c r="B121" s="103" t="s">
        <v>133</v>
      </c>
      <c r="C121" s="94"/>
      <c r="D121" s="157"/>
      <c r="E121" s="158"/>
      <c r="F121" s="101"/>
      <c r="G121" s="101"/>
      <c r="H121" s="95"/>
      <c r="I121" s="48"/>
    </row>
    <row r="122" spans="1:9" s="71" customFormat="1" ht="25.5" x14ac:dyDescent="0.2">
      <c r="A122" s="61"/>
      <c r="B122" s="102" t="s">
        <v>130</v>
      </c>
      <c r="C122" s="93" t="s">
        <v>12</v>
      </c>
      <c r="D122" s="151">
        <v>90</v>
      </c>
      <c r="E122" s="151"/>
      <c r="F122" s="16"/>
      <c r="G122" s="16"/>
      <c r="H122" s="11">
        <f>D122*G122</f>
        <v>0</v>
      </c>
      <c r="I122" s="48"/>
    </row>
    <row r="123" spans="1:9" s="71" customFormat="1" ht="26.25" thickBot="1" x14ac:dyDescent="0.25">
      <c r="A123" s="61"/>
      <c r="B123" s="102" t="s">
        <v>131</v>
      </c>
      <c r="C123" s="93" t="s">
        <v>12</v>
      </c>
      <c r="D123" s="151">
        <v>90</v>
      </c>
      <c r="E123" s="151"/>
      <c r="F123" s="26"/>
      <c r="G123" s="16"/>
      <c r="H123" s="11">
        <f>D123*G123</f>
        <v>0</v>
      </c>
      <c r="I123" s="48"/>
    </row>
    <row r="124" spans="1:9" s="71" customFormat="1" ht="14.25" thickTop="1" thickBot="1" x14ac:dyDescent="0.25">
      <c r="A124" s="68" t="s">
        <v>328</v>
      </c>
      <c r="B124" s="116" t="s">
        <v>134</v>
      </c>
      <c r="C124" s="12"/>
      <c r="D124" s="13"/>
      <c r="E124" s="13"/>
      <c r="F124" s="13"/>
      <c r="G124" s="22"/>
      <c r="H124" s="6"/>
      <c r="I124" s="45">
        <f>SUM(H125:H147)</f>
        <v>0</v>
      </c>
    </row>
    <row r="125" spans="1:9" s="71" customFormat="1" ht="102" x14ac:dyDescent="0.2">
      <c r="A125" s="63" t="s">
        <v>329</v>
      </c>
      <c r="B125" s="183" t="s">
        <v>135</v>
      </c>
      <c r="C125" s="17" t="s">
        <v>214</v>
      </c>
      <c r="D125" s="18">
        <v>180</v>
      </c>
      <c r="E125" s="18"/>
      <c r="F125" s="26"/>
      <c r="G125" s="15"/>
      <c r="H125" s="8">
        <f t="shared" ref="H125:H140" si="15">D125*G125</f>
        <v>0</v>
      </c>
      <c r="I125" s="48"/>
    </row>
    <row r="126" spans="1:9" s="71" customFormat="1" ht="38.25" x14ac:dyDescent="0.2">
      <c r="A126" s="63" t="s">
        <v>330</v>
      </c>
      <c r="B126" s="142" t="s">
        <v>211</v>
      </c>
      <c r="C126" s="9" t="s">
        <v>10</v>
      </c>
      <c r="D126" s="10">
        <v>1680</v>
      </c>
      <c r="E126" s="10"/>
      <c r="F126" s="26"/>
      <c r="G126" s="16"/>
      <c r="H126" s="11">
        <f t="shared" si="15"/>
        <v>0</v>
      </c>
      <c r="I126" s="48"/>
    </row>
    <row r="127" spans="1:9" s="71" customFormat="1" ht="25.5" x14ac:dyDescent="0.2">
      <c r="A127" s="63" t="s">
        <v>331</v>
      </c>
      <c r="B127" s="142" t="s">
        <v>90</v>
      </c>
      <c r="C127" s="9" t="s">
        <v>10</v>
      </c>
      <c r="D127" s="10">
        <v>1440</v>
      </c>
      <c r="E127" s="10"/>
      <c r="F127" s="26"/>
      <c r="G127" s="16"/>
      <c r="H127" s="11">
        <f t="shared" si="15"/>
        <v>0</v>
      </c>
      <c r="I127" s="48"/>
    </row>
    <row r="128" spans="1:9" s="71" customFormat="1" ht="25.5" x14ac:dyDescent="0.2">
      <c r="A128" s="63" t="s">
        <v>332</v>
      </c>
      <c r="B128" s="147" t="s">
        <v>207</v>
      </c>
      <c r="C128" s="9" t="s">
        <v>5</v>
      </c>
      <c r="D128" s="10">
        <v>43</v>
      </c>
      <c r="E128" s="10"/>
      <c r="F128" s="26"/>
      <c r="G128" s="16"/>
      <c r="H128" s="11">
        <f>D128*G128</f>
        <v>0</v>
      </c>
      <c r="I128" s="48"/>
    </row>
    <row r="129" spans="1:9" s="71" customFormat="1" ht="38.25" x14ac:dyDescent="0.2">
      <c r="A129" s="63" t="s">
        <v>333</v>
      </c>
      <c r="B129" s="147" t="s">
        <v>87</v>
      </c>
      <c r="C129" s="9" t="s">
        <v>10</v>
      </c>
      <c r="D129" s="10">
        <v>1525</v>
      </c>
      <c r="E129" s="151"/>
      <c r="F129" s="26"/>
      <c r="G129" s="16"/>
      <c r="H129" s="11">
        <f t="shared" si="15"/>
        <v>0</v>
      </c>
      <c r="I129" s="48"/>
    </row>
    <row r="130" spans="1:9" s="71" customFormat="1" ht="63.75" x14ac:dyDescent="0.2">
      <c r="A130" s="63" t="s">
        <v>334</v>
      </c>
      <c r="B130" s="147" t="s">
        <v>206</v>
      </c>
      <c r="C130" s="9" t="s">
        <v>5</v>
      </c>
      <c r="D130" s="10">
        <v>48</v>
      </c>
      <c r="E130" s="10"/>
      <c r="F130" s="26"/>
      <c r="G130" s="16"/>
      <c r="H130" s="11">
        <f t="shared" si="15"/>
        <v>0</v>
      </c>
      <c r="I130" s="48"/>
    </row>
    <row r="131" spans="1:9" s="71" customFormat="1" ht="51" x14ac:dyDescent="0.2">
      <c r="A131" s="63" t="s">
        <v>335</v>
      </c>
      <c r="B131" s="147" t="s">
        <v>374</v>
      </c>
      <c r="C131" s="9" t="s">
        <v>5</v>
      </c>
      <c r="D131" s="10">
        <v>1</v>
      </c>
      <c r="E131" s="10"/>
      <c r="F131" s="26"/>
      <c r="G131" s="16"/>
      <c r="H131" s="11">
        <f t="shared" ref="H131" si="16">D131*G131</f>
        <v>0</v>
      </c>
      <c r="I131" s="42"/>
    </row>
    <row r="132" spans="1:9" ht="76.5" x14ac:dyDescent="0.2">
      <c r="A132" s="86" t="s">
        <v>336</v>
      </c>
      <c r="B132" s="147" t="s">
        <v>420</v>
      </c>
      <c r="C132" s="47" t="s">
        <v>10</v>
      </c>
      <c r="D132" s="159">
        <v>96</v>
      </c>
      <c r="E132" s="107"/>
      <c r="F132" s="26"/>
      <c r="G132" s="16"/>
      <c r="H132" s="11">
        <f t="shared" ref="H132:H137" si="17">D132*G132</f>
        <v>0</v>
      </c>
      <c r="I132" s="148"/>
    </row>
    <row r="133" spans="1:9" ht="63.75" x14ac:dyDescent="0.2">
      <c r="A133" s="61" t="s">
        <v>337</v>
      </c>
      <c r="B133" s="147" t="s">
        <v>419</v>
      </c>
      <c r="C133" s="146" t="s">
        <v>10</v>
      </c>
      <c r="D133" s="160">
        <v>200</v>
      </c>
      <c r="E133" s="107"/>
      <c r="F133" s="26"/>
      <c r="G133" s="16"/>
      <c r="H133" s="11">
        <f>D133*G133</f>
        <v>0</v>
      </c>
      <c r="I133" s="148"/>
    </row>
    <row r="134" spans="1:9" ht="27.75" customHeight="1" x14ac:dyDescent="0.2">
      <c r="A134" s="61"/>
      <c r="B134" s="147" t="s">
        <v>418</v>
      </c>
      <c r="C134" s="146" t="s">
        <v>5</v>
      </c>
      <c r="D134" s="160">
        <v>2</v>
      </c>
      <c r="E134" s="107"/>
      <c r="F134" s="26"/>
      <c r="G134" s="16"/>
      <c r="H134" s="11">
        <f t="shared" ref="H134" si="18">D134*G134</f>
        <v>0</v>
      </c>
      <c r="I134" s="148"/>
    </row>
    <row r="135" spans="1:9" ht="25.5" x14ac:dyDescent="0.2">
      <c r="A135" s="61"/>
      <c r="B135" s="147" t="s">
        <v>421</v>
      </c>
      <c r="C135" s="146" t="s">
        <v>5</v>
      </c>
      <c r="D135" s="160">
        <v>16</v>
      </c>
      <c r="E135" s="107"/>
      <c r="F135" s="26"/>
      <c r="G135" s="16"/>
      <c r="H135" s="11">
        <f t="shared" ref="H135:H136" si="19">D135*G135</f>
        <v>0</v>
      </c>
      <c r="I135" s="148"/>
    </row>
    <row r="136" spans="1:9" x14ac:dyDescent="0.2">
      <c r="A136" s="61"/>
      <c r="B136" s="117" t="s">
        <v>415</v>
      </c>
      <c r="C136" s="146" t="s">
        <v>5</v>
      </c>
      <c r="D136" s="160">
        <v>8</v>
      </c>
      <c r="E136" s="107"/>
      <c r="F136" s="26"/>
      <c r="G136" s="16"/>
      <c r="H136" s="11">
        <f t="shared" si="19"/>
        <v>0</v>
      </c>
      <c r="I136" s="148"/>
    </row>
    <row r="137" spans="1:9" x14ac:dyDescent="0.2">
      <c r="A137" s="61"/>
      <c r="B137" s="117" t="s">
        <v>416</v>
      </c>
      <c r="C137" s="88" t="s">
        <v>5</v>
      </c>
      <c r="D137" s="160">
        <v>5</v>
      </c>
      <c r="E137" s="107"/>
      <c r="F137" s="26"/>
      <c r="G137" s="16"/>
      <c r="H137" s="11">
        <f t="shared" si="17"/>
        <v>0</v>
      </c>
      <c r="I137" s="148"/>
    </row>
    <row r="138" spans="1:9" x14ac:dyDescent="0.2">
      <c r="A138" s="61"/>
      <c r="B138" s="147" t="s">
        <v>417</v>
      </c>
      <c r="C138" s="146" t="s">
        <v>5</v>
      </c>
      <c r="D138" s="160">
        <v>48</v>
      </c>
      <c r="E138" s="107"/>
      <c r="F138" s="26"/>
      <c r="G138" s="16"/>
      <c r="H138" s="11">
        <f t="shared" ref="H138" si="20">D138*G138</f>
        <v>0</v>
      </c>
      <c r="I138" s="148"/>
    </row>
    <row r="139" spans="1:9" ht="38.25" x14ac:dyDescent="0.2">
      <c r="A139" s="86" t="s">
        <v>338</v>
      </c>
      <c r="B139" s="147" t="s">
        <v>375</v>
      </c>
      <c r="C139" s="88" t="s">
        <v>12</v>
      </c>
      <c r="D139" s="160">
        <v>40</v>
      </c>
      <c r="E139" s="107"/>
      <c r="F139" s="26"/>
      <c r="G139" s="16"/>
      <c r="H139" s="11">
        <f>D139*G139</f>
        <v>0</v>
      </c>
      <c r="I139" s="148"/>
    </row>
    <row r="140" spans="1:9" s="71" customFormat="1" ht="51" x14ac:dyDescent="0.2">
      <c r="A140" s="86" t="s">
        <v>339</v>
      </c>
      <c r="B140" s="147" t="s">
        <v>140</v>
      </c>
      <c r="C140" s="21" t="s">
        <v>85</v>
      </c>
      <c r="D140" s="107">
        <v>6</v>
      </c>
      <c r="E140" s="107"/>
      <c r="F140" s="26"/>
      <c r="G140" s="27"/>
      <c r="H140" s="14">
        <f t="shared" si="15"/>
        <v>0</v>
      </c>
      <c r="I140" s="48"/>
    </row>
    <row r="141" spans="1:9" s="71" customFormat="1" ht="63.75" customHeight="1" x14ac:dyDescent="0.2">
      <c r="A141" s="86" t="s">
        <v>340</v>
      </c>
      <c r="B141" s="142" t="s">
        <v>380</v>
      </c>
      <c r="C141" s="9" t="s">
        <v>75</v>
      </c>
      <c r="D141" s="10">
        <v>1</v>
      </c>
      <c r="E141" s="10"/>
      <c r="F141" s="26"/>
      <c r="G141" s="16"/>
      <c r="H141" s="11">
        <f t="shared" ref="H141:H147" si="21">D141*G141</f>
        <v>0</v>
      </c>
      <c r="I141" s="48"/>
    </row>
    <row r="142" spans="1:9" s="71" customFormat="1" ht="63.75" x14ac:dyDescent="0.2">
      <c r="A142" s="86" t="s">
        <v>341</v>
      </c>
      <c r="B142" s="142" t="s">
        <v>209</v>
      </c>
      <c r="C142" s="51" t="s">
        <v>60</v>
      </c>
      <c r="D142" s="161">
        <v>48</v>
      </c>
      <c r="E142" s="162"/>
      <c r="F142" s="26"/>
      <c r="G142" s="16"/>
      <c r="H142" s="11">
        <f t="shared" si="21"/>
        <v>0</v>
      </c>
      <c r="I142" s="48"/>
    </row>
    <row r="143" spans="1:9" s="71" customFormat="1" ht="63.75" x14ac:dyDescent="0.2">
      <c r="A143" s="86" t="s">
        <v>342</v>
      </c>
      <c r="B143" s="142" t="s">
        <v>208</v>
      </c>
      <c r="C143" s="51" t="s">
        <v>60</v>
      </c>
      <c r="D143" s="161">
        <v>48</v>
      </c>
      <c r="E143" s="151"/>
      <c r="F143" s="16"/>
      <c r="G143" s="16"/>
      <c r="H143" s="11">
        <f t="shared" si="21"/>
        <v>0</v>
      </c>
      <c r="I143" s="48"/>
    </row>
    <row r="144" spans="1:9" s="71" customFormat="1" ht="25.5" x14ac:dyDescent="0.2">
      <c r="A144" s="86" t="s">
        <v>343</v>
      </c>
      <c r="B144" s="142" t="s">
        <v>210</v>
      </c>
      <c r="C144" s="47" t="s">
        <v>5</v>
      </c>
      <c r="D144" s="161">
        <v>16</v>
      </c>
      <c r="E144" s="162"/>
      <c r="F144" s="16"/>
      <c r="G144" s="16"/>
      <c r="H144" s="11">
        <f t="shared" si="21"/>
        <v>0</v>
      </c>
      <c r="I144" s="48"/>
    </row>
    <row r="145" spans="1:9" s="71" customFormat="1" ht="25.5" x14ac:dyDescent="0.2">
      <c r="A145" s="86" t="s">
        <v>431</v>
      </c>
      <c r="B145" s="142" t="s">
        <v>212</v>
      </c>
      <c r="C145" s="47" t="s">
        <v>5</v>
      </c>
      <c r="D145" s="161">
        <v>1</v>
      </c>
      <c r="E145" s="162"/>
      <c r="F145" s="16"/>
      <c r="G145" s="16"/>
      <c r="H145" s="11">
        <f t="shared" si="21"/>
        <v>0</v>
      </c>
      <c r="I145" s="48"/>
    </row>
    <row r="146" spans="1:9" s="71" customFormat="1" ht="25.5" x14ac:dyDescent="0.2">
      <c r="A146" s="86" t="s">
        <v>432</v>
      </c>
      <c r="B146" s="142" t="s">
        <v>138</v>
      </c>
      <c r="C146" s="89" t="s">
        <v>60</v>
      </c>
      <c r="D146" s="163">
        <v>1</v>
      </c>
      <c r="E146" s="164"/>
      <c r="F146" s="27"/>
      <c r="G146" s="27"/>
      <c r="H146" s="14">
        <f t="shared" si="21"/>
        <v>0</v>
      </c>
      <c r="I146" s="48"/>
    </row>
    <row r="147" spans="1:9" s="71" customFormat="1" ht="26.25" thickBot="1" x14ac:dyDescent="0.25">
      <c r="A147" s="86" t="s">
        <v>433</v>
      </c>
      <c r="B147" s="142" t="s">
        <v>213</v>
      </c>
      <c r="C147" s="88" t="s">
        <v>5</v>
      </c>
      <c r="D147" s="165">
        <v>192</v>
      </c>
      <c r="E147" s="166"/>
      <c r="F147" s="27"/>
      <c r="G147" s="27"/>
      <c r="H147" s="14">
        <f t="shared" si="21"/>
        <v>0</v>
      </c>
      <c r="I147" s="48"/>
    </row>
    <row r="148" spans="1:9" s="71" customFormat="1" ht="14.25" thickTop="1" thickBot="1" x14ac:dyDescent="0.25">
      <c r="A148" s="58" t="s">
        <v>344</v>
      </c>
      <c r="B148" s="115" t="s">
        <v>18</v>
      </c>
      <c r="C148" s="12"/>
      <c r="D148" s="13"/>
      <c r="E148" s="13"/>
      <c r="F148" s="13"/>
      <c r="G148" s="22"/>
      <c r="H148" s="6"/>
      <c r="I148" s="45">
        <f>SUM(H149:H166)</f>
        <v>0</v>
      </c>
    </row>
    <row r="149" spans="1:9" s="71" customFormat="1" ht="102" x14ac:dyDescent="0.2">
      <c r="A149" s="203" t="s">
        <v>345</v>
      </c>
      <c r="B149" s="142" t="s">
        <v>21</v>
      </c>
      <c r="C149" s="200"/>
      <c r="D149" s="201"/>
      <c r="E149" s="201"/>
      <c r="F149" s="201"/>
      <c r="G149" s="201"/>
      <c r="H149" s="202"/>
      <c r="I149" s="42"/>
    </row>
    <row r="150" spans="1:9" s="71" customFormat="1" x14ac:dyDescent="0.2">
      <c r="A150" s="204"/>
      <c r="B150" s="117" t="s">
        <v>84</v>
      </c>
      <c r="C150" s="9" t="s">
        <v>61</v>
      </c>
      <c r="D150" s="10">
        <v>20</v>
      </c>
      <c r="E150" s="151"/>
      <c r="F150" s="26"/>
      <c r="G150" s="16"/>
      <c r="H150" s="11">
        <f t="shared" ref="H150:H152" si="22">D150*G150</f>
        <v>0</v>
      </c>
      <c r="I150" s="48"/>
    </row>
    <row r="151" spans="1:9" s="71" customFormat="1" x14ac:dyDescent="0.2">
      <c r="A151" s="204"/>
      <c r="B151" s="117" t="s">
        <v>83</v>
      </c>
      <c r="C151" s="9" t="s">
        <v>61</v>
      </c>
      <c r="D151" s="10">
        <v>20</v>
      </c>
      <c r="E151" s="151"/>
      <c r="F151" s="26"/>
      <c r="G151" s="16"/>
      <c r="H151" s="11">
        <f t="shared" si="22"/>
        <v>0</v>
      </c>
      <c r="I151" s="48"/>
    </row>
    <row r="152" spans="1:9" s="71" customFormat="1" x14ac:dyDescent="0.2">
      <c r="A152" s="205"/>
      <c r="B152" s="117" t="s">
        <v>86</v>
      </c>
      <c r="C152" s="87" t="s">
        <v>85</v>
      </c>
      <c r="D152" s="10">
        <v>2</v>
      </c>
      <c r="E152" s="10"/>
      <c r="F152" s="26"/>
      <c r="G152" s="16"/>
      <c r="H152" s="11">
        <f t="shared" si="22"/>
        <v>0</v>
      </c>
      <c r="I152" s="48"/>
    </row>
    <row r="153" spans="1:9" s="71" customFormat="1" ht="63.75" x14ac:dyDescent="0.2">
      <c r="A153" s="203" t="s">
        <v>346</v>
      </c>
      <c r="B153" s="184" t="s">
        <v>91</v>
      </c>
      <c r="C153" s="200"/>
      <c r="D153" s="201"/>
      <c r="E153" s="201"/>
      <c r="F153" s="201"/>
      <c r="G153" s="201"/>
      <c r="H153" s="202"/>
      <c r="I153" s="42"/>
    </row>
    <row r="154" spans="1:9" s="71" customFormat="1" x14ac:dyDescent="0.2">
      <c r="A154" s="204"/>
      <c r="B154" s="92" t="s">
        <v>88</v>
      </c>
      <c r="C154" s="9" t="s">
        <v>61</v>
      </c>
      <c r="D154" s="10">
        <v>60</v>
      </c>
      <c r="E154" s="10"/>
      <c r="F154" s="26"/>
      <c r="G154" s="16"/>
      <c r="H154" s="11">
        <f>D154*G154</f>
        <v>0</v>
      </c>
      <c r="I154" s="42"/>
    </row>
    <row r="155" spans="1:9" s="71" customFormat="1" x14ac:dyDescent="0.2">
      <c r="A155" s="205"/>
      <c r="B155" s="92" t="s">
        <v>81</v>
      </c>
      <c r="C155" s="9" t="s">
        <v>61</v>
      </c>
      <c r="D155" s="10">
        <v>60</v>
      </c>
      <c r="E155" s="10"/>
      <c r="F155" s="26"/>
      <c r="G155" s="16"/>
      <c r="H155" s="11">
        <f>D155*G155</f>
        <v>0</v>
      </c>
      <c r="I155" s="42"/>
    </row>
    <row r="156" spans="1:9" s="71" customFormat="1" ht="63.75" x14ac:dyDescent="0.2">
      <c r="A156" s="203" t="s">
        <v>347</v>
      </c>
      <c r="B156" s="184" t="s">
        <v>89</v>
      </c>
      <c r="C156" s="200"/>
      <c r="D156" s="201"/>
      <c r="E156" s="201"/>
      <c r="F156" s="201"/>
      <c r="G156" s="201"/>
      <c r="H156" s="202"/>
      <c r="I156" s="42"/>
    </row>
    <row r="157" spans="1:9" s="71" customFormat="1" x14ac:dyDescent="0.2">
      <c r="A157" s="204"/>
      <c r="B157" s="92" t="s">
        <v>88</v>
      </c>
      <c r="C157" s="9" t="s">
        <v>61</v>
      </c>
      <c r="D157" s="10">
        <v>60</v>
      </c>
      <c r="E157" s="10"/>
      <c r="F157" s="26"/>
      <c r="G157" s="16"/>
      <c r="H157" s="11">
        <f t="shared" ref="H157:H166" si="23">D157*G157</f>
        <v>0</v>
      </c>
      <c r="I157" s="42"/>
    </row>
    <row r="158" spans="1:9" s="71" customFormat="1" x14ac:dyDescent="0.2">
      <c r="A158" s="205"/>
      <c r="B158" s="92" t="s">
        <v>81</v>
      </c>
      <c r="C158" s="9" t="s">
        <v>61</v>
      </c>
      <c r="D158" s="10">
        <v>60</v>
      </c>
      <c r="E158" s="10"/>
      <c r="F158" s="26"/>
      <c r="G158" s="16"/>
      <c r="H158" s="11">
        <f t="shared" si="23"/>
        <v>0</v>
      </c>
      <c r="I158" s="42"/>
    </row>
    <row r="159" spans="1:9" s="71" customFormat="1" ht="76.5" x14ac:dyDescent="0.2">
      <c r="A159" s="203" t="s">
        <v>348</v>
      </c>
      <c r="B159" s="142" t="s">
        <v>422</v>
      </c>
      <c r="C159" s="87"/>
      <c r="D159" s="150"/>
      <c r="E159" s="150"/>
      <c r="F159" s="100"/>
      <c r="G159" s="100"/>
      <c r="H159" s="96"/>
      <c r="I159" s="41"/>
    </row>
    <row r="160" spans="1:9" s="71" customFormat="1" ht="25.5" x14ac:dyDescent="0.2">
      <c r="A160" s="204"/>
      <c r="B160" s="92" t="s">
        <v>371</v>
      </c>
      <c r="C160" s="9" t="s">
        <v>4</v>
      </c>
      <c r="D160" s="107">
        <v>510</v>
      </c>
      <c r="E160" s="107"/>
      <c r="F160" s="26"/>
      <c r="G160" s="16"/>
      <c r="H160" s="11">
        <f t="shared" ref="H160:H161" si="24">D160*G160</f>
        <v>0</v>
      </c>
      <c r="I160" s="41"/>
    </row>
    <row r="161" spans="1:9" s="71" customFormat="1" ht="25.5" x14ac:dyDescent="0.2">
      <c r="A161" s="205"/>
      <c r="B161" s="142" t="s">
        <v>423</v>
      </c>
      <c r="C161" s="9" t="s">
        <v>372</v>
      </c>
      <c r="D161" s="107">
        <v>48</v>
      </c>
      <c r="E161" s="107"/>
      <c r="F161" s="26"/>
      <c r="G161" s="16"/>
      <c r="H161" s="11">
        <f t="shared" si="24"/>
        <v>0</v>
      </c>
      <c r="I161" s="41"/>
    </row>
    <row r="162" spans="1:9" s="71" customFormat="1" ht="38.25" x14ac:dyDescent="0.2">
      <c r="A162" s="69" t="s">
        <v>349</v>
      </c>
      <c r="B162" s="142" t="s">
        <v>58</v>
      </c>
      <c r="C162" s="47" t="s">
        <v>11</v>
      </c>
      <c r="D162" s="107">
        <v>20</v>
      </c>
      <c r="E162" s="107"/>
      <c r="F162" s="26"/>
      <c r="G162" s="16"/>
      <c r="H162" s="11">
        <f t="shared" si="23"/>
        <v>0</v>
      </c>
      <c r="I162" s="41"/>
    </row>
    <row r="163" spans="1:9" s="71" customFormat="1" x14ac:dyDescent="0.2">
      <c r="A163" s="69" t="s">
        <v>353</v>
      </c>
      <c r="B163" s="92" t="s">
        <v>115</v>
      </c>
      <c r="C163" s="21" t="s">
        <v>4</v>
      </c>
      <c r="D163" s="107">
        <v>90</v>
      </c>
      <c r="E163" s="107"/>
      <c r="F163" s="26"/>
      <c r="G163" s="16"/>
      <c r="H163" s="14">
        <f t="shared" si="23"/>
        <v>0</v>
      </c>
      <c r="I163" s="42"/>
    </row>
    <row r="164" spans="1:9" s="71" customFormat="1" ht="25.5" x14ac:dyDescent="0.2">
      <c r="A164" s="138" t="s">
        <v>350</v>
      </c>
      <c r="B164" s="142" t="s">
        <v>105</v>
      </c>
      <c r="C164" s="21" t="s">
        <v>4</v>
      </c>
      <c r="D164" s="107">
        <f>D50</f>
        <v>400.56</v>
      </c>
      <c r="E164" s="107"/>
      <c r="F164" s="26"/>
      <c r="G164" s="16"/>
      <c r="H164" s="14">
        <f t="shared" ref="H164" si="25">D164*G164</f>
        <v>0</v>
      </c>
      <c r="I164" s="42"/>
    </row>
    <row r="165" spans="1:9" s="71" customFormat="1" ht="25.5" x14ac:dyDescent="0.2">
      <c r="A165" s="138" t="s">
        <v>351</v>
      </c>
      <c r="B165" s="142" t="s">
        <v>446</v>
      </c>
      <c r="C165" s="9" t="s">
        <v>5</v>
      </c>
      <c r="D165" s="10">
        <v>1</v>
      </c>
      <c r="E165" s="10"/>
      <c r="F165" s="26"/>
      <c r="G165" s="16"/>
      <c r="H165" s="11">
        <f t="shared" si="23"/>
        <v>0</v>
      </c>
      <c r="I165" s="42"/>
    </row>
    <row r="166" spans="1:9" s="71" customFormat="1" ht="39" thickBot="1" x14ac:dyDescent="0.25">
      <c r="A166" s="138" t="s">
        <v>352</v>
      </c>
      <c r="B166" s="142" t="s">
        <v>70</v>
      </c>
      <c r="C166" s="9" t="s">
        <v>5</v>
      </c>
      <c r="D166" s="10">
        <v>1</v>
      </c>
      <c r="E166" s="10"/>
      <c r="F166" s="26"/>
      <c r="G166" s="16"/>
      <c r="H166" s="11">
        <f t="shared" si="23"/>
        <v>0</v>
      </c>
      <c r="I166" s="42"/>
    </row>
    <row r="167" spans="1:9" s="71" customFormat="1" ht="16.5" thickTop="1" thickBot="1" x14ac:dyDescent="0.25">
      <c r="A167" s="105"/>
      <c r="B167" s="118"/>
      <c r="C167" s="82"/>
      <c r="D167" s="83"/>
      <c r="E167" s="83"/>
      <c r="F167" s="83"/>
      <c r="G167" s="84"/>
      <c r="H167" s="85" t="s">
        <v>20</v>
      </c>
      <c r="I167" s="64">
        <f>SUM(H5:H166)</f>
        <v>0</v>
      </c>
    </row>
    <row r="168" spans="1:9" s="71" customFormat="1" ht="14.25" thickTop="1" thickBot="1" x14ac:dyDescent="0.25">
      <c r="A168" s="70"/>
      <c r="B168" s="129" t="s">
        <v>199</v>
      </c>
      <c r="C168" s="52"/>
      <c r="D168" s="53"/>
      <c r="E168" s="53"/>
      <c r="F168" s="53"/>
      <c r="H168" s="48"/>
      <c r="I168" s="48"/>
    </row>
    <row r="169" spans="1:9" s="71" customFormat="1" ht="14.25" thickTop="1" thickBot="1" x14ac:dyDescent="0.25">
      <c r="A169" s="58" t="s">
        <v>34</v>
      </c>
      <c r="B169" s="113" t="s">
        <v>15</v>
      </c>
      <c r="C169" s="12"/>
      <c r="D169" s="13"/>
      <c r="E169" s="13"/>
      <c r="F169" s="13"/>
      <c r="G169" s="22"/>
      <c r="H169" s="6"/>
      <c r="I169" s="64">
        <f>SUM(H170:H187)</f>
        <v>0</v>
      </c>
    </row>
    <row r="170" spans="1:9" s="71" customFormat="1" ht="38.25" x14ac:dyDescent="0.2">
      <c r="A170" s="63" t="s">
        <v>35</v>
      </c>
      <c r="B170" s="142" t="s">
        <v>194</v>
      </c>
      <c r="C170" s="9" t="s">
        <v>4</v>
      </c>
      <c r="D170" s="107">
        <v>227.05</v>
      </c>
      <c r="E170" s="10"/>
      <c r="F170" s="26"/>
      <c r="G170" s="16"/>
      <c r="H170" s="14">
        <f>D170*G170</f>
        <v>0</v>
      </c>
      <c r="I170" s="43"/>
    </row>
    <row r="171" spans="1:9" s="71" customFormat="1" ht="38.25" x14ac:dyDescent="0.2">
      <c r="A171" s="63" t="s">
        <v>354</v>
      </c>
      <c r="B171" s="142" t="s">
        <v>405</v>
      </c>
      <c r="C171" s="9" t="s">
        <v>11</v>
      </c>
      <c r="D171" s="10">
        <v>11.35</v>
      </c>
      <c r="E171" s="10"/>
      <c r="F171" s="26"/>
      <c r="G171" s="16"/>
      <c r="H171" s="14">
        <f>D171*G171</f>
        <v>0</v>
      </c>
      <c r="I171" s="43"/>
    </row>
    <row r="172" spans="1:9" s="71" customFormat="1" ht="63.75" x14ac:dyDescent="0.2">
      <c r="A172" s="203" t="s">
        <v>355</v>
      </c>
      <c r="B172" s="179" t="s">
        <v>195</v>
      </c>
      <c r="C172" s="200"/>
      <c r="D172" s="201"/>
      <c r="E172" s="201"/>
      <c r="F172" s="201"/>
      <c r="G172" s="201"/>
      <c r="H172" s="202"/>
      <c r="I172" s="43"/>
    </row>
    <row r="173" spans="1:9" s="71" customFormat="1" ht="25.5" x14ac:dyDescent="0.2">
      <c r="A173" s="204"/>
      <c r="B173" s="98" t="s">
        <v>130</v>
      </c>
      <c r="C173" s="7" t="s">
        <v>12</v>
      </c>
      <c r="D173" s="10">
        <v>40</v>
      </c>
      <c r="E173" s="151"/>
      <c r="F173" s="16"/>
      <c r="G173" s="16"/>
      <c r="H173" s="11">
        <f t="shared" ref="H173:H176" si="26">D173*G173</f>
        <v>0</v>
      </c>
      <c r="I173" s="43"/>
    </row>
    <row r="174" spans="1:9" s="71" customFormat="1" ht="25.5" x14ac:dyDescent="0.2">
      <c r="A174" s="205"/>
      <c r="B174" s="98" t="s">
        <v>131</v>
      </c>
      <c r="C174" s="7" t="s">
        <v>12</v>
      </c>
      <c r="D174" s="10">
        <v>40</v>
      </c>
      <c r="E174" s="151"/>
      <c r="F174" s="16"/>
      <c r="G174" s="16"/>
      <c r="H174" s="11">
        <f t="shared" si="26"/>
        <v>0</v>
      </c>
      <c r="I174" s="43"/>
    </row>
    <row r="175" spans="1:9" s="71" customFormat="1" ht="38.25" x14ac:dyDescent="0.2">
      <c r="A175" s="69" t="s">
        <v>356</v>
      </c>
      <c r="B175" s="180" t="s">
        <v>196</v>
      </c>
      <c r="C175" s="9" t="s">
        <v>5</v>
      </c>
      <c r="D175" s="10">
        <v>30</v>
      </c>
      <c r="E175" s="152"/>
      <c r="F175" s="16"/>
      <c r="G175" s="16"/>
      <c r="H175" s="11">
        <f t="shared" si="26"/>
        <v>0</v>
      </c>
      <c r="I175" s="43"/>
    </row>
    <row r="176" spans="1:9" s="71" customFormat="1" ht="101.25" customHeight="1" x14ac:dyDescent="0.2">
      <c r="A176" s="86" t="s">
        <v>357</v>
      </c>
      <c r="B176" s="141" t="s">
        <v>402</v>
      </c>
      <c r="C176" s="143" t="s">
        <v>4</v>
      </c>
      <c r="D176" s="10">
        <v>121.45</v>
      </c>
      <c r="E176" s="10"/>
      <c r="F176" s="16"/>
      <c r="G176" s="16"/>
      <c r="H176" s="11">
        <f t="shared" si="26"/>
        <v>0</v>
      </c>
      <c r="I176" s="43"/>
    </row>
    <row r="177" spans="1:9" s="71" customFormat="1" ht="110.25" customHeight="1" x14ac:dyDescent="0.2">
      <c r="A177" s="86" t="s">
        <v>358</v>
      </c>
      <c r="B177" s="142" t="s">
        <v>403</v>
      </c>
      <c r="C177" s="143" t="s">
        <v>4</v>
      </c>
      <c r="D177" s="10">
        <v>10.5</v>
      </c>
      <c r="E177" s="10"/>
      <c r="F177" s="16"/>
      <c r="G177" s="16"/>
      <c r="H177" s="11">
        <f t="shared" ref="H177" si="27">D177*G177</f>
        <v>0</v>
      </c>
      <c r="I177" s="43"/>
    </row>
    <row r="178" spans="1:9" s="71" customFormat="1" ht="63.75" x14ac:dyDescent="0.2">
      <c r="A178" s="203" t="s">
        <v>398</v>
      </c>
      <c r="B178" s="184" t="s">
        <v>91</v>
      </c>
      <c r="C178" s="209"/>
      <c r="D178" s="210"/>
      <c r="E178" s="210"/>
      <c r="F178" s="210"/>
      <c r="G178" s="210"/>
      <c r="H178" s="211"/>
      <c r="I178" s="42"/>
    </row>
    <row r="179" spans="1:9" s="71" customFormat="1" ht="25.5" x14ac:dyDescent="0.2">
      <c r="A179" s="204"/>
      <c r="B179" s="92" t="s">
        <v>185</v>
      </c>
      <c r="C179" s="9" t="s">
        <v>12</v>
      </c>
      <c r="D179" s="10">
        <v>48</v>
      </c>
      <c r="E179" s="10"/>
      <c r="F179" s="26"/>
      <c r="G179" s="16"/>
      <c r="H179" s="11">
        <f>D179*G179</f>
        <v>0</v>
      </c>
      <c r="I179" s="42"/>
    </row>
    <row r="180" spans="1:9" s="71" customFormat="1" x14ac:dyDescent="0.2">
      <c r="A180" s="205"/>
      <c r="B180" s="92" t="s">
        <v>81</v>
      </c>
      <c r="C180" s="9" t="s">
        <v>12</v>
      </c>
      <c r="D180" s="10">
        <v>48</v>
      </c>
      <c r="E180" s="10"/>
      <c r="F180" s="26"/>
      <c r="G180" s="16"/>
      <c r="H180" s="11">
        <f>D180*G180</f>
        <v>0</v>
      </c>
      <c r="I180" s="42"/>
    </row>
    <row r="181" spans="1:9" s="71" customFormat="1" ht="63.75" x14ac:dyDescent="0.2">
      <c r="A181" s="203" t="s">
        <v>411</v>
      </c>
      <c r="B181" s="184" t="s">
        <v>89</v>
      </c>
      <c r="C181" s="200"/>
      <c r="D181" s="201"/>
      <c r="E181" s="201"/>
      <c r="F181" s="201"/>
      <c r="G181" s="201"/>
      <c r="H181" s="202"/>
      <c r="I181" s="42"/>
    </row>
    <row r="182" spans="1:9" s="71" customFormat="1" x14ac:dyDescent="0.2">
      <c r="A182" s="204"/>
      <c r="B182" s="92" t="s">
        <v>88</v>
      </c>
      <c r="C182" s="9" t="s">
        <v>12</v>
      </c>
      <c r="D182" s="10">
        <v>48</v>
      </c>
      <c r="E182" s="10"/>
      <c r="F182" s="26"/>
      <c r="G182" s="16"/>
      <c r="H182" s="11">
        <f>D182*G182</f>
        <v>0</v>
      </c>
      <c r="I182" s="42"/>
    </row>
    <row r="183" spans="1:9" s="71" customFormat="1" x14ac:dyDescent="0.2">
      <c r="A183" s="205"/>
      <c r="B183" s="92" t="s">
        <v>81</v>
      </c>
      <c r="C183" s="9" t="s">
        <v>12</v>
      </c>
      <c r="D183" s="10">
        <v>48</v>
      </c>
      <c r="E183" s="10"/>
      <c r="F183" s="26"/>
      <c r="G183" s="16"/>
      <c r="H183" s="11">
        <f>D183*G183</f>
        <v>0</v>
      </c>
      <c r="I183" s="42"/>
    </row>
    <row r="184" spans="1:9" s="71" customFormat="1" ht="83.25" customHeight="1" x14ac:dyDescent="0.2">
      <c r="A184" s="203" t="s">
        <v>412</v>
      </c>
      <c r="B184" s="144" t="s">
        <v>410</v>
      </c>
      <c r="C184" s="200"/>
      <c r="D184" s="201"/>
      <c r="E184" s="201"/>
      <c r="F184" s="201"/>
      <c r="G184" s="201"/>
      <c r="H184" s="202"/>
      <c r="I184" s="43"/>
    </row>
    <row r="185" spans="1:9" s="71" customFormat="1" ht="25.5" x14ac:dyDescent="0.2">
      <c r="A185" s="204"/>
      <c r="B185" s="98" t="s">
        <v>185</v>
      </c>
      <c r="C185" s="7" t="s">
        <v>12</v>
      </c>
      <c r="D185" s="10">
        <v>16</v>
      </c>
      <c r="E185" s="151"/>
      <c r="F185" s="16"/>
      <c r="G185" s="16"/>
      <c r="H185" s="11">
        <f t="shared" ref="H185:H187" si="28">D185*G185</f>
        <v>0</v>
      </c>
      <c r="I185" s="43"/>
    </row>
    <row r="186" spans="1:9" s="71" customFormat="1" ht="15.75" customHeight="1" x14ac:dyDescent="0.2">
      <c r="A186" s="204"/>
      <c r="B186" s="98" t="s">
        <v>395</v>
      </c>
      <c r="C186" s="7" t="s">
        <v>12</v>
      </c>
      <c r="D186" s="10">
        <v>16</v>
      </c>
      <c r="E186" s="151"/>
      <c r="F186" s="16"/>
      <c r="G186" s="16"/>
      <c r="H186" s="11">
        <f t="shared" si="28"/>
        <v>0</v>
      </c>
      <c r="I186" s="43"/>
    </row>
    <row r="187" spans="1:9" s="71" customFormat="1" ht="15.75" customHeight="1" thickBot="1" x14ac:dyDescent="0.25">
      <c r="A187" s="139"/>
      <c r="B187" s="98" t="s">
        <v>394</v>
      </c>
      <c r="C187" s="7" t="s">
        <v>12</v>
      </c>
      <c r="D187" s="10">
        <v>16</v>
      </c>
      <c r="E187" s="151"/>
      <c r="F187" s="16"/>
      <c r="G187" s="16"/>
      <c r="H187" s="11">
        <f t="shared" si="28"/>
        <v>0</v>
      </c>
      <c r="I187" s="43"/>
    </row>
    <row r="188" spans="1:9" s="71" customFormat="1" ht="14.25" thickTop="1" thickBot="1" x14ac:dyDescent="0.25">
      <c r="A188" s="58" t="s">
        <v>36</v>
      </c>
      <c r="B188" s="115" t="s">
        <v>19</v>
      </c>
      <c r="C188" s="12"/>
      <c r="D188" s="13"/>
      <c r="E188" s="13"/>
      <c r="F188" s="13"/>
      <c r="G188" s="22"/>
      <c r="H188" s="6"/>
      <c r="I188" s="45">
        <f>SUM(H189:H191)</f>
        <v>0</v>
      </c>
    </row>
    <row r="189" spans="1:9" s="71" customFormat="1" ht="39" thickTop="1" x14ac:dyDescent="0.2">
      <c r="A189" s="46" t="s">
        <v>37</v>
      </c>
      <c r="B189" s="142" t="s">
        <v>69</v>
      </c>
      <c r="C189" s="9" t="s">
        <v>4</v>
      </c>
      <c r="D189" s="10">
        <v>227.05</v>
      </c>
      <c r="E189" s="10"/>
      <c r="F189" s="26"/>
      <c r="G189" s="15"/>
      <c r="H189" s="8">
        <f>D189*G189</f>
        <v>0</v>
      </c>
      <c r="I189" s="65"/>
    </row>
    <row r="190" spans="1:9" s="71" customFormat="1" ht="98.25" customHeight="1" x14ac:dyDescent="0.2">
      <c r="A190" s="46" t="s">
        <v>38</v>
      </c>
      <c r="B190" s="142" t="s">
        <v>414</v>
      </c>
      <c r="C190" s="9" t="s">
        <v>4</v>
      </c>
      <c r="D190" s="10">
        <f>D189</f>
        <v>227.05</v>
      </c>
      <c r="E190" s="10"/>
      <c r="F190" s="26"/>
      <c r="G190" s="16"/>
      <c r="H190" s="11">
        <f>D190*G190</f>
        <v>0</v>
      </c>
      <c r="I190" s="41"/>
    </row>
    <row r="191" spans="1:9" s="71" customFormat="1" ht="64.5" thickBot="1" x14ac:dyDescent="0.25">
      <c r="A191" s="46" t="s">
        <v>359</v>
      </c>
      <c r="B191" s="142" t="s">
        <v>190</v>
      </c>
      <c r="C191" s="9" t="s">
        <v>10</v>
      </c>
      <c r="D191" s="10">
        <v>120</v>
      </c>
      <c r="E191" s="10"/>
      <c r="F191" s="26"/>
      <c r="G191" s="16"/>
      <c r="H191" s="11">
        <f>D191*G191</f>
        <v>0</v>
      </c>
      <c r="I191" s="41"/>
    </row>
    <row r="192" spans="1:9" s="71" customFormat="1" ht="27" thickTop="1" thickBot="1" x14ac:dyDescent="0.25">
      <c r="A192" s="58" t="s">
        <v>39</v>
      </c>
      <c r="B192" s="115" t="s">
        <v>148</v>
      </c>
      <c r="C192" s="12"/>
      <c r="D192" s="13"/>
      <c r="E192" s="13"/>
      <c r="F192" s="13"/>
      <c r="G192" s="22"/>
      <c r="H192" s="6"/>
      <c r="I192" s="64">
        <f>SUM(H193:H195)</f>
        <v>0</v>
      </c>
    </row>
    <row r="193" spans="1:9" s="71" customFormat="1" ht="86.25" customHeight="1" x14ac:dyDescent="0.2">
      <c r="A193" s="131" t="s">
        <v>40</v>
      </c>
      <c r="B193" s="181" t="s">
        <v>189</v>
      </c>
      <c r="C193" s="7" t="s">
        <v>4</v>
      </c>
      <c r="D193" s="167">
        <v>30.74</v>
      </c>
      <c r="E193" s="106"/>
      <c r="F193" s="26"/>
      <c r="G193" s="106"/>
      <c r="H193" s="8">
        <f>D193*G193</f>
        <v>0</v>
      </c>
      <c r="I193" s="43"/>
    </row>
    <row r="194" spans="1:9" s="71" customFormat="1" ht="138.75" customHeight="1" x14ac:dyDescent="0.2">
      <c r="A194" s="131" t="s">
        <v>41</v>
      </c>
      <c r="B194" s="181" t="s">
        <v>188</v>
      </c>
      <c r="C194" s="7" t="s">
        <v>4</v>
      </c>
      <c r="D194" s="106">
        <v>40</v>
      </c>
      <c r="E194" s="106"/>
      <c r="F194" s="26"/>
      <c r="G194" s="106"/>
      <c r="H194" s="8">
        <f>D194*G194</f>
        <v>0</v>
      </c>
      <c r="I194" s="43"/>
    </row>
    <row r="195" spans="1:9" s="71" customFormat="1" ht="85.5" customHeight="1" thickBot="1" x14ac:dyDescent="0.25">
      <c r="A195" s="131" t="s">
        <v>42</v>
      </c>
      <c r="B195" s="181" t="s">
        <v>197</v>
      </c>
      <c r="C195" s="9" t="s">
        <v>5</v>
      </c>
      <c r="D195" s="10">
        <v>2</v>
      </c>
      <c r="E195" s="10"/>
      <c r="F195" s="26"/>
      <c r="G195" s="10"/>
      <c r="H195" s="11">
        <f t="shared" ref="H195" si="29">D195*G195</f>
        <v>0</v>
      </c>
      <c r="I195" s="43"/>
    </row>
    <row r="196" spans="1:9" s="71" customFormat="1" ht="14.25" thickTop="1" thickBot="1" x14ac:dyDescent="0.25">
      <c r="A196" s="58" t="s">
        <v>43</v>
      </c>
      <c r="B196" s="115" t="s">
        <v>63</v>
      </c>
      <c r="C196" s="12"/>
      <c r="D196" s="13"/>
      <c r="E196" s="13"/>
      <c r="F196" s="13"/>
      <c r="G196" s="22"/>
      <c r="H196" s="6"/>
      <c r="I196" s="64">
        <f>SUM(H197:H201)</f>
        <v>0</v>
      </c>
    </row>
    <row r="197" spans="1:9" s="71" customFormat="1" ht="63.75" x14ac:dyDescent="0.2">
      <c r="A197" s="46" t="s">
        <v>44</v>
      </c>
      <c r="B197" s="181" t="s">
        <v>119</v>
      </c>
      <c r="C197" s="9" t="s">
        <v>4</v>
      </c>
      <c r="D197" s="10">
        <v>227.05</v>
      </c>
      <c r="E197" s="10"/>
      <c r="F197" s="26"/>
      <c r="G197" s="10"/>
      <c r="H197" s="11">
        <f>D197*G197</f>
        <v>0</v>
      </c>
      <c r="I197" s="43"/>
    </row>
    <row r="198" spans="1:9" s="71" customFormat="1" ht="63.75" x14ac:dyDescent="0.2">
      <c r="A198" s="46" t="s">
        <v>45</v>
      </c>
      <c r="B198" s="181" t="s">
        <v>118</v>
      </c>
      <c r="C198" s="9" t="s">
        <v>4</v>
      </c>
      <c r="D198" s="10">
        <v>227.05</v>
      </c>
      <c r="E198" s="10"/>
      <c r="F198" s="26"/>
      <c r="G198" s="10"/>
      <c r="H198" s="11">
        <f>D198*G198</f>
        <v>0</v>
      </c>
      <c r="I198" s="43"/>
    </row>
    <row r="199" spans="1:9" s="71" customFormat="1" ht="51" x14ac:dyDescent="0.2">
      <c r="A199" s="46" t="s">
        <v>46</v>
      </c>
      <c r="B199" s="181" t="s">
        <v>204</v>
      </c>
      <c r="C199" s="9" t="s">
        <v>4</v>
      </c>
      <c r="D199" s="10">
        <v>81.33</v>
      </c>
      <c r="E199" s="10"/>
      <c r="F199" s="26"/>
      <c r="G199" s="10"/>
      <c r="H199" s="11">
        <f>D199*G199</f>
        <v>0</v>
      </c>
      <c r="I199" s="43"/>
    </row>
    <row r="200" spans="1:9" s="71" customFormat="1" ht="76.5" x14ac:dyDescent="0.2">
      <c r="A200" s="46" t="s">
        <v>47</v>
      </c>
      <c r="B200" s="142" t="s">
        <v>116</v>
      </c>
      <c r="C200" s="9" t="s">
        <v>4</v>
      </c>
      <c r="D200" s="10">
        <v>81.33</v>
      </c>
      <c r="E200" s="10"/>
      <c r="F200" s="16"/>
      <c r="G200" s="10"/>
      <c r="H200" s="11">
        <f>D200*G200</f>
        <v>0</v>
      </c>
      <c r="I200" s="42"/>
    </row>
    <row r="201" spans="1:9" s="71" customFormat="1" ht="49.5" customHeight="1" thickBot="1" x14ac:dyDescent="0.25">
      <c r="A201" s="46" t="s">
        <v>48</v>
      </c>
      <c r="B201" s="182" t="s">
        <v>198</v>
      </c>
      <c r="C201" s="23" t="s">
        <v>4</v>
      </c>
      <c r="D201" s="24">
        <v>8.4600000000000009</v>
      </c>
      <c r="E201" s="24"/>
      <c r="F201" s="20"/>
      <c r="G201" s="24"/>
      <c r="H201" s="25">
        <f t="shared" ref="H201" si="30">D201*G201</f>
        <v>0</v>
      </c>
      <c r="I201" s="60"/>
    </row>
    <row r="202" spans="1:9" s="71" customFormat="1" ht="27" thickTop="1" thickBot="1" x14ac:dyDescent="0.25">
      <c r="A202" s="68" t="s">
        <v>49</v>
      </c>
      <c r="B202" s="116" t="s">
        <v>14</v>
      </c>
      <c r="C202" s="12"/>
      <c r="D202" s="13"/>
      <c r="E202" s="13"/>
      <c r="F202" s="13"/>
      <c r="G202" s="22"/>
      <c r="H202" s="6"/>
      <c r="I202" s="45">
        <f>SUM(H203:H212)</f>
        <v>0</v>
      </c>
    </row>
    <row r="203" spans="1:9" s="71" customFormat="1" ht="140.25" x14ac:dyDescent="0.2">
      <c r="A203" s="204" t="s">
        <v>50</v>
      </c>
      <c r="B203" s="142" t="s">
        <v>399</v>
      </c>
      <c r="C203" s="9" t="s">
        <v>5</v>
      </c>
      <c r="D203" s="10">
        <v>30</v>
      </c>
      <c r="E203" s="107"/>
      <c r="F203" s="26"/>
      <c r="G203" s="16"/>
      <c r="H203" s="11">
        <f t="shared" ref="H203:H206" si="31">D203*G203</f>
        <v>0</v>
      </c>
      <c r="I203" s="48"/>
    </row>
    <row r="204" spans="1:9" s="71" customFormat="1" ht="25.5" x14ac:dyDescent="0.2">
      <c r="A204" s="204"/>
      <c r="B204" s="98" t="s">
        <v>130</v>
      </c>
      <c r="C204" s="7" t="s">
        <v>12</v>
      </c>
      <c r="D204" s="10">
        <v>80</v>
      </c>
      <c r="E204" s="151"/>
      <c r="F204" s="26"/>
      <c r="G204" s="16"/>
      <c r="H204" s="11">
        <f>D204*G204</f>
        <v>0</v>
      </c>
      <c r="I204" s="48"/>
    </row>
    <row r="205" spans="1:9" s="71" customFormat="1" ht="25.5" x14ac:dyDescent="0.2">
      <c r="A205" s="204"/>
      <c r="B205" s="98" t="s">
        <v>131</v>
      </c>
      <c r="C205" s="7" t="s">
        <v>12</v>
      </c>
      <c r="D205" s="10">
        <v>80</v>
      </c>
      <c r="E205" s="151"/>
      <c r="F205" s="26"/>
      <c r="G205" s="16"/>
      <c r="H205" s="11">
        <f>D205*G205</f>
        <v>0</v>
      </c>
      <c r="I205" s="48"/>
    </row>
    <row r="206" spans="1:9" s="71" customFormat="1" ht="38.25" x14ac:dyDescent="0.2">
      <c r="A206" s="46" t="s">
        <v>51</v>
      </c>
      <c r="B206" s="142" t="s">
        <v>102</v>
      </c>
      <c r="C206" s="9" t="s">
        <v>10</v>
      </c>
      <c r="D206" s="10">
        <v>500</v>
      </c>
      <c r="E206" s="151"/>
      <c r="F206" s="26"/>
      <c r="G206" s="16"/>
      <c r="H206" s="11">
        <f t="shared" si="31"/>
        <v>0</v>
      </c>
      <c r="I206" s="48"/>
    </row>
    <row r="207" spans="1:9" s="71" customFormat="1" ht="25.5" x14ac:dyDescent="0.2">
      <c r="A207" s="46" t="s">
        <v>52</v>
      </c>
      <c r="B207" s="142" t="s">
        <v>101</v>
      </c>
      <c r="C207" s="9" t="s">
        <v>10</v>
      </c>
      <c r="D207" s="10">
        <v>50</v>
      </c>
      <c r="E207" s="151"/>
      <c r="F207" s="26"/>
      <c r="G207" s="16"/>
      <c r="H207" s="11">
        <f>D207*G207</f>
        <v>0</v>
      </c>
      <c r="I207" s="48"/>
    </row>
    <row r="208" spans="1:9" s="71" customFormat="1" ht="38.25" x14ac:dyDescent="0.2">
      <c r="A208" s="46" t="s">
        <v>360</v>
      </c>
      <c r="B208" s="141" t="s">
        <v>146</v>
      </c>
      <c r="C208" s="21" t="s">
        <v>5</v>
      </c>
      <c r="D208" s="10">
        <v>10</v>
      </c>
      <c r="E208" s="151"/>
      <c r="F208" s="26"/>
      <c r="G208" s="16"/>
      <c r="H208" s="11">
        <f>D208*G208</f>
        <v>0</v>
      </c>
      <c r="I208" s="48"/>
    </row>
    <row r="209" spans="1:9" s="71" customFormat="1" ht="51" x14ac:dyDescent="0.2">
      <c r="A209" s="46" t="s">
        <v>361</v>
      </c>
      <c r="B209" s="142" t="s">
        <v>145</v>
      </c>
      <c r="C209" s="9" t="s">
        <v>10</v>
      </c>
      <c r="D209" s="10">
        <v>300</v>
      </c>
      <c r="E209" s="10"/>
      <c r="F209" s="16"/>
      <c r="G209" s="27"/>
      <c r="H209" s="104">
        <f>D209*G209</f>
        <v>0</v>
      </c>
      <c r="I209" s="48"/>
    </row>
    <row r="210" spans="1:9" s="71" customFormat="1" ht="25.5" x14ac:dyDescent="0.2">
      <c r="A210" s="86" t="s">
        <v>362</v>
      </c>
      <c r="B210" s="179" t="s">
        <v>147</v>
      </c>
      <c r="C210" s="99"/>
      <c r="D210" s="156"/>
      <c r="E210" s="156"/>
      <c r="F210" s="100"/>
      <c r="G210" s="100"/>
      <c r="H210" s="96"/>
      <c r="I210" s="48"/>
    </row>
    <row r="211" spans="1:9" s="71" customFormat="1" ht="25.5" x14ac:dyDescent="0.2">
      <c r="A211" s="61"/>
      <c r="B211" s="98" t="s">
        <v>130</v>
      </c>
      <c r="C211" s="7" t="s">
        <v>12</v>
      </c>
      <c r="D211" s="10">
        <v>120</v>
      </c>
      <c r="E211" s="151"/>
      <c r="F211" s="26"/>
      <c r="G211" s="16"/>
      <c r="H211" s="11">
        <f>D211*G211</f>
        <v>0</v>
      </c>
      <c r="I211" s="48"/>
    </row>
    <row r="212" spans="1:9" s="71" customFormat="1" ht="26.25" thickBot="1" x14ac:dyDescent="0.25">
      <c r="A212" s="97"/>
      <c r="B212" s="98" t="s">
        <v>131</v>
      </c>
      <c r="C212" s="7" t="s">
        <v>12</v>
      </c>
      <c r="D212" s="10">
        <v>120</v>
      </c>
      <c r="E212" s="151"/>
      <c r="F212" s="26"/>
      <c r="G212" s="16"/>
      <c r="H212" s="11">
        <f>D212*G212</f>
        <v>0</v>
      </c>
      <c r="I212" s="48"/>
    </row>
    <row r="213" spans="1:9" s="71" customFormat="1" ht="14.25" thickTop="1" thickBot="1" x14ac:dyDescent="0.25">
      <c r="A213" s="58" t="s">
        <v>53</v>
      </c>
      <c r="B213" s="115" t="s">
        <v>223</v>
      </c>
      <c r="C213" s="12"/>
      <c r="D213" s="13"/>
      <c r="E213" s="13"/>
      <c r="F213" s="13"/>
      <c r="G213" s="22"/>
      <c r="H213" s="6"/>
      <c r="I213" s="45">
        <f>SUM(H214:H232)</f>
        <v>0</v>
      </c>
    </row>
    <row r="214" spans="1:9" s="71" customFormat="1" ht="39" customHeight="1" thickTop="1" x14ac:dyDescent="0.2">
      <c r="A214" s="61" t="s">
        <v>54</v>
      </c>
      <c r="B214" s="142" t="s">
        <v>228</v>
      </c>
      <c r="C214" s="9" t="s">
        <v>4</v>
      </c>
      <c r="D214" s="10">
        <v>62</v>
      </c>
      <c r="E214" s="10"/>
      <c r="F214" s="26"/>
      <c r="G214" s="16"/>
      <c r="H214" s="11">
        <f t="shared" ref="H214:H223" si="32">D214*G214</f>
        <v>0</v>
      </c>
      <c r="I214" s="65"/>
    </row>
    <row r="215" spans="1:9" s="71" customFormat="1" ht="75" customHeight="1" x14ac:dyDescent="0.2">
      <c r="A215" s="86" t="s">
        <v>384</v>
      </c>
      <c r="B215" s="142" t="s">
        <v>232</v>
      </c>
      <c r="C215" s="9" t="s">
        <v>4</v>
      </c>
      <c r="D215" s="10">
        <v>13.25</v>
      </c>
      <c r="E215" s="10"/>
      <c r="F215" s="26"/>
      <c r="G215" s="16"/>
      <c r="H215" s="11">
        <f t="shared" ref="H215" si="33">D215*G215</f>
        <v>0</v>
      </c>
      <c r="I215" s="41"/>
    </row>
    <row r="216" spans="1:9" s="71" customFormat="1" ht="25.5" x14ac:dyDescent="0.2">
      <c r="A216" s="86" t="s">
        <v>55</v>
      </c>
      <c r="B216" s="142" t="s">
        <v>224</v>
      </c>
      <c r="C216" s="87"/>
      <c r="D216" s="150"/>
      <c r="E216" s="150"/>
      <c r="F216" s="100"/>
      <c r="G216" s="100"/>
      <c r="H216" s="96"/>
      <c r="I216" s="41"/>
    </row>
    <row r="217" spans="1:9" s="71" customFormat="1" ht="38.25" x14ac:dyDescent="0.2">
      <c r="A217" s="61"/>
      <c r="B217" s="92" t="s">
        <v>229</v>
      </c>
      <c r="C217" s="9" t="s">
        <v>4</v>
      </c>
      <c r="D217" s="10">
        <v>19.32</v>
      </c>
      <c r="E217" s="10"/>
      <c r="F217" s="26"/>
      <c r="G217" s="16"/>
      <c r="H217" s="11">
        <f t="shared" ref="H217:H220" si="34">D217*G217</f>
        <v>0</v>
      </c>
      <c r="I217" s="41"/>
    </row>
    <row r="218" spans="1:9" s="71" customFormat="1" ht="25.5" x14ac:dyDescent="0.2">
      <c r="A218" s="61"/>
      <c r="B218" s="92" t="s">
        <v>230</v>
      </c>
      <c r="C218" s="9" t="s">
        <v>4</v>
      </c>
      <c r="D218" s="10">
        <v>19.32</v>
      </c>
      <c r="E218" s="10"/>
      <c r="F218" s="26"/>
      <c r="G218" s="16"/>
      <c r="H218" s="11">
        <f t="shared" ref="H218" si="35">D218*G218</f>
        <v>0</v>
      </c>
      <c r="I218" s="41"/>
    </row>
    <row r="219" spans="1:9" s="71" customFormat="1" ht="38.25" x14ac:dyDescent="0.2">
      <c r="A219" s="61"/>
      <c r="B219" s="92" t="s">
        <v>231</v>
      </c>
      <c r="C219" s="9" t="s">
        <v>4</v>
      </c>
      <c r="D219" s="10">
        <v>19.32</v>
      </c>
      <c r="E219" s="10"/>
      <c r="F219" s="26"/>
      <c r="G219" s="16"/>
      <c r="H219" s="11">
        <f t="shared" ref="H219" si="36">D219*G219</f>
        <v>0</v>
      </c>
      <c r="I219" s="41"/>
    </row>
    <row r="220" spans="1:9" s="71" customFormat="1" ht="25.5" x14ac:dyDescent="0.2">
      <c r="A220" s="63"/>
      <c r="B220" s="92" t="s">
        <v>225</v>
      </c>
      <c r="C220" s="9" t="s">
        <v>171</v>
      </c>
      <c r="D220" s="10">
        <v>3</v>
      </c>
      <c r="E220" s="10"/>
      <c r="F220" s="26"/>
      <c r="G220" s="16"/>
      <c r="H220" s="11">
        <f t="shared" si="34"/>
        <v>0</v>
      </c>
      <c r="I220" s="41"/>
    </row>
    <row r="221" spans="1:9" s="71" customFormat="1" ht="38.25" x14ac:dyDescent="0.2">
      <c r="A221" s="86" t="s">
        <v>56</v>
      </c>
      <c r="B221" s="142" t="s">
        <v>233</v>
      </c>
      <c r="C221" s="87"/>
      <c r="D221" s="150"/>
      <c r="E221" s="150"/>
      <c r="F221" s="100"/>
      <c r="G221" s="100"/>
      <c r="H221" s="96"/>
      <c r="I221" s="41"/>
    </row>
    <row r="222" spans="1:9" s="71" customFormat="1" ht="25.5" x14ac:dyDescent="0.2">
      <c r="A222" s="61"/>
      <c r="B222" s="92" t="s">
        <v>226</v>
      </c>
      <c r="C222" s="9" t="s">
        <v>12</v>
      </c>
      <c r="D222" s="10">
        <v>80</v>
      </c>
      <c r="E222" s="10"/>
      <c r="F222" s="16"/>
      <c r="G222" s="16"/>
      <c r="H222" s="11">
        <f t="shared" si="32"/>
        <v>0</v>
      </c>
      <c r="I222" s="41"/>
    </row>
    <row r="223" spans="1:9" s="71" customFormat="1" ht="26.25" thickBot="1" x14ac:dyDescent="0.25">
      <c r="A223" s="97"/>
      <c r="B223" s="92" t="s">
        <v>227</v>
      </c>
      <c r="C223" s="9" t="s">
        <v>12</v>
      </c>
      <c r="D223" s="10">
        <v>80</v>
      </c>
      <c r="E223" s="10"/>
      <c r="F223" s="16"/>
      <c r="G223" s="16"/>
      <c r="H223" s="11">
        <f t="shared" si="32"/>
        <v>0</v>
      </c>
      <c r="I223" s="41"/>
    </row>
    <row r="224" spans="1:9" s="71" customFormat="1" ht="76.5" x14ac:dyDescent="0.2">
      <c r="A224" s="46" t="s">
        <v>77</v>
      </c>
      <c r="B224" s="142" t="s">
        <v>385</v>
      </c>
      <c r="C224" s="87"/>
      <c r="D224" s="150"/>
      <c r="E224" s="150"/>
      <c r="F224" s="100"/>
      <c r="G224" s="100"/>
      <c r="H224" s="96"/>
      <c r="I224" s="41"/>
    </row>
    <row r="225" spans="1:9" s="71" customFormat="1" ht="25.5" x14ac:dyDescent="0.2">
      <c r="A225" s="46" t="s">
        <v>386</v>
      </c>
      <c r="B225" s="92" t="s">
        <v>387</v>
      </c>
      <c r="C225" s="87" t="s">
        <v>12</v>
      </c>
      <c r="D225" s="150">
        <v>32</v>
      </c>
      <c r="E225" s="150"/>
      <c r="F225" s="16"/>
      <c r="G225" s="16"/>
      <c r="H225" s="11">
        <f t="shared" ref="H225:H232" si="37">D225*G225</f>
        <v>0</v>
      </c>
      <c r="I225" s="41"/>
    </row>
    <row r="226" spans="1:9" s="71" customFormat="1" ht="25.5" x14ac:dyDescent="0.2">
      <c r="A226" s="46" t="s">
        <v>386</v>
      </c>
      <c r="B226" s="92" t="s">
        <v>174</v>
      </c>
      <c r="C226" s="87" t="s">
        <v>12</v>
      </c>
      <c r="D226" s="150">
        <v>32</v>
      </c>
      <c r="E226" s="150"/>
      <c r="F226" s="16"/>
      <c r="G226" s="16"/>
      <c r="H226" s="11">
        <f t="shared" si="37"/>
        <v>0</v>
      </c>
      <c r="I226" s="41"/>
    </row>
    <row r="227" spans="1:9" s="71" customFormat="1" ht="25.5" x14ac:dyDescent="0.2">
      <c r="A227" s="46"/>
      <c r="B227" s="92" t="s">
        <v>391</v>
      </c>
      <c r="C227" s="87" t="s">
        <v>10</v>
      </c>
      <c r="D227" s="150">
        <v>12</v>
      </c>
      <c r="E227" s="150"/>
      <c r="F227" s="16"/>
      <c r="G227" s="16"/>
      <c r="H227" s="11">
        <f t="shared" ref="H227" si="38">D227*G227</f>
        <v>0</v>
      </c>
      <c r="I227" s="41"/>
    </row>
    <row r="228" spans="1:9" s="71" customFormat="1" ht="25.5" x14ac:dyDescent="0.2">
      <c r="A228" s="46" t="s">
        <v>386</v>
      </c>
      <c r="B228" s="92" t="s">
        <v>388</v>
      </c>
      <c r="C228" s="87" t="s">
        <v>10</v>
      </c>
      <c r="D228" s="150">
        <v>10</v>
      </c>
      <c r="E228" s="150"/>
      <c r="F228" s="16"/>
      <c r="G228" s="16"/>
      <c r="H228" s="11">
        <f t="shared" si="37"/>
        <v>0</v>
      </c>
      <c r="I228" s="41"/>
    </row>
    <row r="229" spans="1:9" s="71" customFormat="1" ht="25.5" x14ac:dyDescent="0.2">
      <c r="A229" s="46"/>
      <c r="B229" s="92" t="s">
        <v>392</v>
      </c>
      <c r="C229" s="87" t="s">
        <v>10</v>
      </c>
      <c r="D229" s="150">
        <v>18</v>
      </c>
      <c r="E229" s="150"/>
      <c r="F229" s="16"/>
      <c r="G229" s="16"/>
      <c r="H229" s="11">
        <f t="shared" si="37"/>
        <v>0</v>
      </c>
      <c r="I229" s="41"/>
    </row>
    <row r="230" spans="1:9" s="71" customFormat="1" x14ac:dyDescent="0.2">
      <c r="A230" s="46"/>
      <c r="B230" s="92" t="s">
        <v>393</v>
      </c>
      <c r="C230" s="87" t="s">
        <v>10</v>
      </c>
      <c r="D230" s="150">
        <v>18</v>
      </c>
      <c r="E230" s="150"/>
      <c r="F230" s="16"/>
      <c r="G230" s="16"/>
      <c r="H230" s="11">
        <f t="shared" si="37"/>
        <v>0</v>
      </c>
      <c r="I230" s="41"/>
    </row>
    <row r="231" spans="1:9" s="71" customFormat="1" ht="25.5" x14ac:dyDescent="0.2">
      <c r="A231" s="46"/>
      <c r="B231" s="92" t="s">
        <v>390</v>
      </c>
      <c r="C231" s="87" t="s">
        <v>5</v>
      </c>
      <c r="D231" s="150">
        <v>4</v>
      </c>
      <c r="E231" s="150"/>
      <c r="F231" s="16"/>
      <c r="G231" s="16"/>
      <c r="H231" s="11">
        <f t="shared" ref="H231" si="39">D231*G231</f>
        <v>0</v>
      </c>
      <c r="I231" s="41"/>
    </row>
    <row r="232" spans="1:9" s="71" customFormat="1" ht="13.5" thickBot="1" x14ac:dyDescent="0.25">
      <c r="A232" s="46" t="s">
        <v>386</v>
      </c>
      <c r="B232" s="92" t="s">
        <v>389</v>
      </c>
      <c r="C232" s="87" t="s">
        <v>10</v>
      </c>
      <c r="D232" s="150">
        <v>10</v>
      </c>
      <c r="E232" s="150"/>
      <c r="F232" s="16"/>
      <c r="G232" s="16"/>
      <c r="H232" s="11">
        <f t="shared" si="37"/>
        <v>0</v>
      </c>
      <c r="I232" s="60"/>
    </row>
    <row r="233" spans="1:9" s="71" customFormat="1" ht="14.25" thickTop="1" thickBot="1" x14ac:dyDescent="0.25">
      <c r="A233" s="58" t="s">
        <v>57</v>
      </c>
      <c r="B233" s="115" t="s">
        <v>18</v>
      </c>
      <c r="C233" s="12"/>
      <c r="D233" s="13"/>
      <c r="E233" s="13"/>
      <c r="F233" s="13"/>
      <c r="G233" s="22"/>
      <c r="H233" s="6"/>
      <c r="I233" s="45">
        <f>SUM(H234:H275)</f>
        <v>0</v>
      </c>
    </row>
    <row r="234" spans="1:9" s="71" customFormat="1" ht="105.75" customHeight="1" x14ac:dyDescent="0.2">
      <c r="A234" s="86" t="s">
        <v>363</v>
      </c>
      <c r="B234" s="142" t="s">
        <v>201</v>
      </c>
      <c r="C234" s="87"/>
      <c r="D234" s="150"/>
      <c r="E234" s="150"/>
      <c r="F234" s="100"/>
      <c r="G234" s="100"/>
      <c r="H234" s="96"/>
      <c r="I234" s="41"/>
    </row>
    <row r="235" spans="1:9" s="71" customFormat="1" ht="41.25" customHeight="1" x14ac:dyDescent="0.2">
      <c r="A235" s="61"/>
      <c r="B235" s="92" t="s">
        <v>179</v>
      </c>
      <c r="C235" s="9" t="s">
        <v>4</v>
      </c>
      <c r="D235" s="150">
        <v>36</v>
      </c>
      <c r="E235" s="10"/>
      <c r="F235" s="16"/>
      <c r="G235" s="16"/>
      <c r="H235" s="11">
        <f>D235*G235</f>
        <v>0</v>
      </c>
      <c r="I235" s="41"/>
    </row>
    <row r="236" spans="1:9" s="71" customFormat="1" ht="28.5" customHeight="1" x14ac:dyDescent="0.2">
      <c r="A236" s="61"/>
      <c r="B236" s="92" t="s">
        <v>273</v>
      </c>
      <c r="C236" s="136" t="s">
        <v>12</v>
      </c>
      <c r="D236" s="10">
        <v>40</v>
      </c>
      <c r="E236" s="10"/>
      <c r="F236" s="16"/>
      <c r="G236" s="16"/>
      <c r="H236" s="11">
        <f>D236*G236</f>
        <v>0</v>
      </c>
      <c r="I236" s="41"/>
    </row>
    <row r="237" spans="1:9" s="71" customFormat="1" ht="26.25" customHeight="1" x14ac:dyDescent="0.2">
      <c r="A237" s="63"/>
      <c r="B237" s="92" t="s">
        <v>178</v>
      </c>
      <c r="C237" s="9" t="s">
        <v>12</v>
      </c>
      <c r="D237" s="10">
        <v>40</v>
      </c>
      <c r="E237" s="10"/>
      <c r="F237" s="26"/>
      <c r="G237" s="16"/>
      <c r="H237" s="11">
        <f>D237*G237</f>
        <v>0</v>
      </c>
      <c r="I237" s="41"/>
    </row>
    <row r="238" spans="1:9" s="71" customFormat="1" ht="76.5" customHeight="1" x14ac:dyDescent="0.2">
      <c r="A238" s="86" t="s">
        <v>100</v>
      </c>
      <c r="B238" s="142" t="s">
        <v>370</v>
      </c>
      <c r="I238" s="41"/>
    </row>
    <row r="239" spans="1:9" s="71" customFormat="1" ht="33" customHeight="1" x14ac:dyDescent="0.2">
      <c r="A239" s="61"/>
      <c r="B239" s="92" t="s">
        <v>273</v>
      </c>
      <c r="C239" s="9" t="s">
        <v>4</v>
      </c>
      <c r="D239" s="10">
        <v>8</v>
      </c>
      <c r="E239" s="10"/>
      <c r="F239" s="16"/>
      <c r="G239" s="16"/>
      <c r="H239" s="11">
        <f>D239*G239</f>
        <v>0</v>
      </c>
      <c r="I239" s="41"/>
    </row>
    <row r="240" spans="1:9" s="71" customFormat="1" ht="32.25" customHeight="1" x14ac:dyDescent="0.2">
      <c r="A240" s="61"/>
      <c r="B240" s="92" t="s">
        <v>274</v>
      </c>
      <c r="C240" s="9" t="s">
        <v>4</v>
      </c>
      <c r="D240" s="10">
        <v>8</v>
      </c>
      <c r="E240" s="10"/>
      <c r="F240" s="26"/>
      <c r="G240" s="16"/>
      <c r="H240" s="11">
        <f>D240*G240</f>
        <v>0</v>
      </c>
      <c r="I240" s="41"/>
    </row>
    <row r="241" spans="1:9" s="71" customFormat="1" ht="34.5" customHeight="1" x14ac:dyDescent="0.2">
      <c r="A241" s="63"/>
      <c r="B241" s="92" t="s">
        <v>180</v>
      </c>
      <c r="C241" s="9" t="s">
        <v>12</v>
      </c>
      <c r="D241" s="10">
        <v>4</v>
      </c>
      <c r="E241" s="10"/>
      <c r="F241" s="26"/>
      <c r="G241" s="16"/>
      <c r="H241" s="11">
        <f>D241*G241</f>
        <v>0</v>
      </c>
      <c r="I241" s="41"/>
    </row>
    <row r="242" spans="1:9" s="71" customFormat="1" ht="63.75" x14ac:dyDescent="0.2">
      <c r="A242" s="86" t="s">
        <v>117</v>
      </c>
      <c r="B242" s="142" t="s">
        <v>176</v>
      </c>
      <c r="C242" s="132"/>
      <c r="D242" s="133"/>
      <c r="E242" s="133"/>
      <c r="F242" s="133"/>
      <c r="G242" s="133"/>
      <c r="H242" s="134"/>
      <c r="I242" s="41"/>
    </row>
    <row r="243" spans="1:9" s="71" customFormat="1" ht="25.5" x14ac:dyDescent="0.2">
      <c r="A243" s="61"/>
      <c r="B243" s="92" t="s">
        <v>172</v>
      </c>
      <c r="C243" s="9" t="s">
        <v>171</v>
      </c>
      <c r="D243" s="168">
        <v>250.53</v>
      </c>
      <c r="E243" s="168"/>
      <c r="F243" s="16"/>
      <c r="G243" s="10"/>
      <c r="H243" s="11">
        <f t="shared" ref="H243:H249" si="40">D243*G243</f>
        <v>0</v>
      </c>
      <c r="I243" s="43"/>
    </row>
    <row r="244" spans="1:9" s="71" customFormat="1" ht="86.25" customHeight="1" x14ac:dyDescent="0.2">
      <c r="A244" s="61"/>
      <c r="B244" s="112" t="s">
        <v>189</v>
      </c>
      <c r="C244" s="7" t="s">
        <v>4</v>
      </c>
      <c r="D244" s="169">
        <v>5.84</v>
      </c>
      <c r="E244" s="106"/>
      <c r="F244" s="26"/>
      <c r="G244" s="106"/>
      <c r="H244" s="8">
        <f>D244*G244</f>
        <v>0</v>
      </c>
      <c r="I244" s="43"/>
    </row>
    <row r="245" spans="1:9" s="71" customFormat="1" ht="25.5" x14ac:dyDescent="0.2">
      <c r="A245" s="61"/>
      <c r="B245" s="92" t="s">
        <v>173</v>
      </c>
      <c r="C245" s="9" t="s">
        <v>10</v>
      </c>
      <c r="D245" s="10">
        <v>13</v>
      </c>
      <c r="E245" s="10"/>
      <c r="F245" s="26"/>
      <c r="G245" s="10"/>
      <c r="H245" s="11">
        <f t="shared" si="40"/>
        <v>0</v>
      </c>
      <c r="I245" s="43"/>
    </row>
    <row r="246" spans="1:9" s="71" customFormat="1" x14ac:dyDescent="0.2">
      <c r="A246" s="61"/>
      <c r="B246" s="92" t="s">
        <v>170</v>
      </c>
      <c r="C246" s="9" t="s">
        <v>12</v>
      </c>
      <c r="D246" s="10">
        <v>24</v>
      </c>
      <c r="E246" s="10"/>
      <c r="F246" s="26"/>
      <c r="G246" s="10"/>
      <c r="H246" s="11">
        <f t="shared" si="40"/>
        <v>0</v>
      </c>
      <c r="I246" s="43"/>
    </row>
    <row r="247" spans="1:9" s="71" customFormat="1" ht="25.5" x14ac:dyDescent="0.2">
      <c r="A247" s="61"/>
      <c r="B247" s="92" t="s">
        <v>174</v>
      </c>
      <c r="C247" s="9" t="s">
        <v>12</v>
      </c>
      <c r="D247" s="10">
        <v>24</v>
      </c>
      <c r="E247" s="10"/>
      <c r="F247" s="26"/>
      <c r="G247" s="10"/>
      <c r="H247" s="11">
        <f t="shared" si="40"/>
        <v>0</v>
      </c>
      <c r="I247" s="43"/>
    </row>
    <row r="248" spans="1:9" s="71" customFormat="1" ht="63.75" x14ac:dyDescent="0.2">
      <c r="A248" s="61"/>
      <c r="B248" s="92" t="s">
        <v>153</v>
      </c>
      <c r="C248" s="9" t="s">
        <v>4</v>
      </c>
      <c r="D248" s="10">
        <v>11.68</v>
      </c>
      <c r="E248" s="10"/>
      <c r="F248" s="26"/>
      <c r="G248" s="10"/>
      <c r="H248" s="11">
        <f t="shared" si="40"/>
        <v>0</v>
      </c>
      <c r="I248" s="42"/>
    </row>
    <row r="249" spans="1:9" s="71" customFormat="1" ht="76.5" x14ac:dyDescent="0.2">
      <c r="A249" s="61"/>
      <c r="B249" s="114" t="s">
        <v>154</v>
      </c>
      <c r="C249" s="21" t="s">
        <v>4</v>
      </c>
      <c r="D249" s="107">
        <v>11.68</v>
      </c>
      <c r="E249" s="107"/>
      <c r="F249" s="16"/>
      <c r="G249" s="10"/>
      <c r="H249" s="11">
        <f t="shared" si="40"/>
        <v>0</v>
      </c>
      <c r="I249" s="42"/>
    </row>
    <row r="250" spans="1:9" s="71" customFormat="1" ht="76.5" x14ac:dyDescent="0.2">
      <c r="A250" s="86" t="s">
        <v>364</v>
      </c>
      <c r="B250" s="141" t="s">
        <v>175</v>
      </c>
      <c r="C250" s="9" t="s">
        <v>10</v>
      </c>
      <c r="D250" s="10">
        <v>34</v>
      </c>
      <c r="E250" s="10"/>
      <c r="F250" s="27"/>
      <c r="G250" s="107"/>
      <c r="H250" s="14">
        <f t="shared" ref="H250" si="41">D250*G250</f>
        <v>0</v>
      </c>
      <c r="I250" s="41"/>
    </row>
    <row r="251" spans="1:9" s="71" customFormat="1" ht="25.5" x14ac:dyDescent="0.2">
      <c r="A251" s="63"/>
      <c r="B251" s="92" t="s">
        <v>149</v>
      </c>
      <c r="C251" s="9" t="s">
        <v>10</v>
      </c>
      <c r="D251" s="10">
        <v>34</v>
      </c>
      <c r="E251" s="10"/>
      <c r="F251" s="16"/>
      <c r="G251" s="16"/>
      <c r="H251" s="11">
        <f>D251*G251</f>
        <v>0</v>
      </c>
      <c r="I251" s="43"/>
    </row>
    <row r="252" spans="1:9" s="71" customFormat="1" ht="63.75" x14ac:dyDescent="0.2">
      <c r="A252" s="86" t="s">
        <v>365</v>
      </c>
      <c r="B252" s="142" t="s">
        <v>177</v>
      </c>
      <c r="C252" s="9"/>
      <c r="D252" s="170"/>
      <c r="I252" s="41"/>
    </row>
    <row r="253" spans="1:9" s="71" customFormat="1" ht="86.25" customHeight="1" x14ac:dyDescent="0.2">
      <c r="A253" s="61"/>
      <c r="B253" s="112" t="s">
        <v>189</v>
      </c>
      <c r="C253" s="7" t="s">
        <v>4</v>
      </c>
      <c r="D253" s="172">
        <v>7.95</v>
      </c>
      <c r="E253" s="10"/>
      <c r="F253" s="16"/>
      <c r="G253" s="10"/>
      <c r="H253" s="11">
        <f>D253*G253</f>
        <v>0</v>
      </c>
      <c r="I253" s="43"/>
    </row>
    <row r="254" spans="1:9" s="71" customFormat="1" ht="25.5" x14ac:dyDescent="0.2">
      <c r="A254" s="61"/>
      <c r="B254" s="92" t="s">
        <v>187</v>
      </c>
      <c r="C254" s="9" t="s">
        <v>4</v>
      </c>
      <c r="D254" s="10">
        <v>6</v>
      </c>
      <c r="E254" s="10"/>
      <c r="F254" s="26"/>
      <c r="G254" s="16"/>
      <c r="H254" s="11">
        <f t="shared" ref="H254" si="42">D254*G254</f>
        <v>0</v>
      </c>
      <c r="I254" s="43"/>
    </row>
    <row r="255" spans="1:9" s="71" customFormat="1" ht="140.25" x14ac:dyDescent="0.2">
      <c r="A255" s="61"/>
      <c r="B255" s="92" t="s">
        <v>369</v>
      </c>
      <c r="C255" s="87"/>
      <c r="D255" s="150"/>
      <c r="E255" s="150"/>
      <c r="F255" s="130"/>
      <c r="G255" s="100"/>
      <c r="H255" s="96"/>
      <c r="I255" s="43"/>
    </row>
    <row r="256" spans="1:9" s="71" customFormat="1" ht="127.5" x14ac:dyDescent="0.2">
      <c r="A256" s="61"/>
      <c r="B256" s="92" t="s">
        <v>383</v>
      </c>
      <c r="C256" s="9" t="s">
        <v>5</v>
      </c>
      <c r="D256" s="10">
        <v>1</v>
      </c>
      <c r="E256" s="107"/>
      <c r="F256" s="26"/>
      <c r="G256" s="16"/>
      <c r="H256" s="11">
        <f t="shared" ref="H256" si="43">D256*G256</f>
        <v>0</v>
      </c>
      <c r="I256" s="48"/>
    </row>
    <row r="257" spans="1:9" s="71" customFormat="1" ht="38.25" x14ac:dyDescent="0.2">
      <c r="A257" s="61"/>
      <c r="B257" s="98" t="s">
        <v>92</v>
      </c>
      <c r="C257" s="9" t="s">
        <v>12</v>
      </c>
      <c r="D257" s="10">
        <v>40</v>
      </c>
      <c r="E257" s="151"/>
      <c r="F257" s="16"/>
      <c r="G257" s="16"/>
      <c r="H257" s="11">
        <f t="shared" ref="H257" si="44">D257*G257</f>
        <v>0</v>
      </c>
      <c r="I257" s="43"/>
    </row>
    <row r="258" spans="1:9" s="71" customFormat="1" ht="42" customHeight="1" x14ac:dyDescent="0.2">
      <c r="A258" s="61"/>
      <c r="B258" s="98" t="s">
        <v>93</v>
      </c>
      <c r="C258" s="9" t="s">
        <v>12</v>
      </c>
      <c r="D258" s="10">
        <v>40</v>
      </c>
      <c r="E258" s="151"/>
      <c r="F258" s="16"/>
      <c r="G258" s="16"/>
      <c r="H258" s="11">
        <f t="shared" ref="H258" si="45">D258*G258</f>
        <v>0</v>
      </c>
      <c r="I258" s="43"/>
    </row>
    <row r="259" spans="1:9" s="71" customFormat="1" ht="33.75" customHeight="1" x14ac:dyDescent="0.2">
      <c r="A259" s="61"/>
      <c r="B259" s="92" t="s">
        <v>181</v>
      </c>
      <c r="C259" s="9" t="s">
        <v>4</v>
      </c>
      <c r="D259" s="171">
        <v>15</v>
      </c>
      <c r="E259" s="10"/>
      <c r="F259" s="16"/>
      <c r="G259" s="16"/>
      <c r="H259" s="11">
        <f>D259*G259</f>
        <v>0</v>
      </c>
      <c r="I259" s="41"/>
    </row>
    <row r="260" spans="1:9" s="71" customFormat="1" ht="25.5" x14ac:dyDescent="0.2">
      <c r="A260" s="61"/>
      <c r="B260" s="92" t="s">
        <v>186</v>
      </c>
      <c r="C260" s="9" t="s">
        <v>10</v>
      </c>
      <c r="D260" s="171">
        <v>16</v>
      </c>
      <c r="E260" s="10"/>
      <c r="F260" s="16"/>
      <c r="G260" s="16"/>
      <c r="H260" s="11">
        <f t="shared" ref="H260:H264" si="46">D260*G260</f>
        <v>0</v>
      </c>
      <c r="I260" s="43"/>
    </row>
    <row r="261" spans="1:9" s="71" customFormat="1" ht="38.25" x14ac:dyDescent="0.2">
      <c r="A261" s="61"/>
      <c r="B261" s="92" t="s">
        <v>191</v>
      </c>
      <c r="C261" s="87"/>
      <c r="D261" s="150"/>
      <c r="E261" s="150"/>
      <c r="F261" s="100"/>
      <c r="G261" s="100"/>
      <c r="H261" s="96"/>
      <c r="I261" s="43"/>
    </row>
    <row r="262" spans="1:9" s="71" customFormat="1" ht="36.75" customHeight="1" x14ac:dyDescent="0.2">
      <c r="A262" s="61"/>
      <c r="B262" s="92" t="s">
        <v>192</v>
      </c>
      <c r="C262" s="9" t="s">
        <v>12</v>
      </c>
      <c r="D262" s="10">
        <v>16</v>
      </c>
      <c r="E262" s="10"/>
      <c r="F262" s="16"/>
      <c r="G262" s="16"/>
      <c r="H262" s="11">
        <f>D262*G262</f>
        <v>0</v>
      </c>
      <c r="I262" s="41"/>
    </row>
    <row r="263" spans="1:9" s="71" customFormat="1" ht="34.5" customHeight="1" x14ac:dyDescent="0.2">
      <c r="A263" s="61"/>
      <c r="B263" s="92" t="s">
        <v>193</v>
      </c>
      <c r="C263" s="9" t="s">
        <v>12</v>
      </c>
      <c r="D263" s="10">
        <v>16</v>
      </c>
      <c r="E263" s="10"/>
      <c r="F263" s="26"/>
      <c r="G263" s="16"/>
      <c r="H263" s="11">
        <f>D263*G263</f>
        <v>0</v>
      </c>
      <c r="I263" s="41"/>
    </row>
    <row r="264" spans="1:9" s="71" customFormat="1" ht="57" customHeight="1" x14ac:dyDescent="0.2">
      <c r="A264" s="61"/>
      <c r="B264" s="92" t="s">
        <v>219</v>
      </c>
      <c r="C264" s="9" t="s">
        <v>5</v>
      </c>
      <c r="D264" s="10">
        <v>1</v>
      </c>
      <c r="E264" s="133"/>
      <c r="F264" s="16"/>
      <c r="G264" s="10"/>
      <c r="H264" s="11">
        <f t="shared" si="46"/>
        <v>0</v>
      </c>
      <c r="I264" s="43"/>
    </row>
    <row r="265" spans="1:9" s="71" customFormat="1" ht="114.75" x14ac:dyDescent="0.2">
      <c r="A265" s="203" t="s">
        <v>366</v>
      </c>
      <c r="B265" s="142" t="s">
        <v>183</v>
      </c>
      <c r="C265" s="200"/>
      <c r="D265" s="201"/>
      <c r="E265" s="201"/>
      <c r="F265" s="201"/>
      <c r="G265" s="201"/>
      <c r="H265" s="202"/>
      <c r="I265" s="42"/>
    </row>
    <row r="266" spans="1:9" s="71" customFormat="1" x14ac:dyDescent="0.2">
      <c r="A266" s="204"/>
      <c r="B266" s="117" t="s">
        <v>184</v>
      </c>
      <c r="C266" s="9" t="s">
        <v>12</v>
      </c>
      <c r="D266" s="10">
        <v>16</v>
      </c>
      <c r="E266" s="151"/>
      <c r="F266" s="26"/>
      <c r="G266" s="16"/>
      <c r="H266" s="11">
        <f>D266*G266</f>
        <v>0</v>
      </c>
      <c r="I266" s="48"/>
    </row>
    <row r="267" spans="1:9" s="71" customFormat="1" ht="25.5" x14ac:dyDescent="0.2">
      <c r="A267" s="204"/>
      <c r="B267" s="117" t="s">
        <v>182</v>
      </c>
      <c r="C267" s="9" t="s">
        <v>12</v>
      </c>
      <c r="D267" s="10">
        <v>16</v>
      </c>
      <c r="E267" s="151"/>
      <c r="F267" s="26"/>
      <c r="G267" s="16"/>
      <c r="H267" s="11">
        <f>D267*G267</f>
        <v>0</v>
      </c>
      <c r="I267" s="48"/>
    </row>
    <row r="268" spans="1:9" s="71" customFormat="1" x14ac:dyDescent="0.2">
      <c r="A268" s="135"/>
      <c r="B268" s="117" t="s">
        <v>86</v>
      </c>
      <c r="C268" s="87" t="s">
        <v>85</v>
      </c>
      <c r="D268" s="10">
        <v>2</v>
      </c>
      <c r="E268" s="10"/>
      <c r="F268" s="26"/>
      <c r="G268" s="16"/>
      <c r="H268" s="11">
        <f>D268*G268</f>
        <v>0</v>
      </c>
      <c r="I268" s="48"/>
    </row>
    <row r="269" spans="1:9" s="71" customFormat="1" ht="76.5" x14ac:dyDescent="0.2">
      <c r="A269" s="137" t="s">
        <v>434</v>
      </c>
      <c r="B269" s="142" t="s">
        <v>422</v>
      </c>
      <c r="C269" s="87"/>
      <c r="D269" s="150"/>
      <c r="E269" s="150"/>
      <c r="F269" s="100"/>
      <c r="G269" s="100"/>
      <c r="H269" s="96"/>
      <c r="I269" s="41"/>
    </row>
    <row r="270" spans="1:9" s="71" customFormat="1" ht="25.5" x14ac:dyDescent="0.2">
      <c r="A270" s="135"/>
      <c r="B270" s="92" t="s">
        <v>371</v>
      </c>
      <c r="C270" s="9" t="s">
        <v>4</v>
      </c>
      <c r="D270" s="107">
        <v>131.94999999999999</v>
      </c>
      <c r="E270" s="107"/>
      <c r="F270" s="26"/>
      <c r="G270" s="16"/>
      <c r="H270" s="11">
        <f t="shared" ref="H270:H274" si="47">D270*G270</f>
        <v>0</v>
      </c>
      <c r="I270" s="41"/>
    </row>
    <row r="271" spans="1:9" s="71" customFormat="1" ht="25.5" x14ac:dyDescent="0.2">
      <c r="A271" s="138"/>
      <c r="B271" s="92" t="s">
        <v>373</v>
      </c>
      <c r="C271" s="9" t="s">
        <v>372</v>
      </c>
      <c r="D271" s="107">
        <v>24</v>
      </c>
      <c r="E271" s="107"/>
      <c r="F271" s="26"/>
      <c r="G271" s="16"/>
      <c r="H271" s="11">
        <f t="shared" ref="H271" si="48">D271*G271</f>
        <v>0</v>
      </c>
      <c r="I271" s="41"/>
    </row>
    <row r="272" spans="1:9" s="71" customFormat="1" ht="38.25" x14ac:dyDescent="0.2">
      <c r="A272" s="69" t="s">
        <v>435</v>
      </c>
      <c r="B272" s="142" t="s">
        <v>58</v>
      </c>
      <c r="C272" s="47" t="s">
        <v>11</v>
      </c>
      <c r="D272" s="107">
        <v>15</v>
      </c>
      <c r="E272" s="107"/>
      <c r="F272" s="26"/>
      <c r="G272" s="16"/>
      <c r="H272" s="11">
        <f t="shared" si="47"/>
        <v>0</v>
      </c>
      <c r="I272" s="41"/>
    </row>
    <row r="273" spans="1:12" s="71" customFormat="1" x14ac:dyDescent="0.2">
      <c r="A273" s="69" t="s">
        <v>367</v>
      </c>
      <c r="B273" s="142" t="s">
        <v>220</v>
      </c>
      <c r="C273" s="21" t="s">
        <v>4</v>
      </c>
      <c r="D273" s="107">
        <f>68.56+126.26</f>
        <v>194.82</v>
      </c>
      <c r="E273" s="107"/>
      <c r="F273" s="26"/>
      <c r="G273" s="16"/>
      <c r="H273" s="14">
        <f t="shared" si="47"/>
        <v>0</v>
      </c>
      <c r="I273" s="42"/>
    </row>
    <row r="274" spans="1:12" s="71" customFormat="1" ht="25.5" x14ac:dyDescent="0.2">
      <c r="A274" s="69" t="s">
        <v>368</v>
      </c>
      <c r="B274" s="142" t="s">
        <v>105</v>
      </c>
      <c r="C274" s="9" t="s">
        <v>4</v>
      </c>
      <c r="D274" s="10">
        <f>D189</f>
        <v>227.05</v>
      </c>
      <c r="E274" s="10"/>
      <c r="F274" s="16"/>
      <c r="G274" s="16"/>
      <c r="H274" s="11">
        <f t="shared" si="47"/>
        <v>0</v>
      </c>
      <c r="I274" s="42"/>
    </row>
    <row r="275" spans="1:12" s="71" customFormat="1" ht="97.5" customHeight="1" thickBot="1" x14ac:dyDescent="0.25">
      <c r="A275" s="69" t="s">
        <v>436</v>
      </c>
      <c r="B275" s="142" t="s">
        <v>437</v>
      </c>
      <c r="C275" s="9" t="s">
        <v>4</v>
      </c>
      <c r="D275" s="10">
        <v>20.399999999999999</v>
      </c>
      <c r="E275" s="10"/>
      <c r="F275" s="16"/>
      <c r="G275" s="16"/>
      <c r="H275" s="11">
        <f t="shared" ref="H275" si="49">D275*G275</f>
        <v>0</v>
      </c>
      <c r="I275" s="42"/>
    </row>
    <row r="276" spans="1:12" s="71" customFormat="1" ht="16.5" thickTop="1" thickBot="1" x14ac:dyDescent="0.25">
      <c r="A276" s="105"/>
      <c r="B276" s="118"/>
      <c r="C276" s="82"/>
      <c r="D276" s="83"/>
      <c r="E276" s="83"/>
      <c r="F276" s="83"/>
      <c r="G276" s="84"/>
      <c r="H276" s="85" t="s">
        <v>20</v>
      </c>
      <c r="I276" s="64">
        <f>SUM(H169:H275)</f>
        <v>0</v>
      </c>
      <c r="L276" s="174"/>
    </row>
    <row r="277" spans="1:12" s="71" customFormat="1" ht="14.25" thickTop="1" thickBot="1" x14ac:dyDescent="0.25">
      <c r="A277" s="72"/>
      <c r="B277" s="120" t="s">
        <v>6</v>
      </c>
      <c r="G277" s="121" t="s">
        <v>439</v>
      </c>
      <c r="H277" s="175"/>
      <c r="I277" s="64">
        <f>SUM(I167+I276)</f>
        <v>0</v>
      </c>
    </row>
    <row r="278" spans="1:12" s="71" customFormat="1" ht="204.75" thickTop="1" x14ac:dyDescent="0.2">
      <c r="A278" s="72"/>
      <c r="B278" s="73" t="s">
        <v>424</v>
      </c>
      <c r="H278" s="48"/>
      <c r="I278" s="48"/>
    </row>
    <row r="279" spans="1:12" s="71" customFormat="1" ht="114.75" x14ac:dyDescent="0.2">
      <c r="A279" s="72"/>
      <c r="B279" s="73" t="s">
        <v>139</v>
      </c>
      <c r="H279" s="48"/>
      <c r="I279" s="48"/>
    </row>
    <row r="280" spans="1:12" s="71" customFormat="1" ht="25.5" x14ac:dyDescent="0.2">
      <c r="A280" s="72"/>
      <c r="B280" s="73" t="s">
        <v>7</v>
      </c>
      <c r="H280" s="48"/>
      <c r="I280" s="48"/>
    </row>
    <row r="281" spans="1:12" s="71" customFormat="1" ht="25.5" x14ac:dyDescent="0.2">
      <c r="A281" s="72"/>
      <c r="B281" s="73" t="s">
        <v>8</v>
      </c>
      <c r="H281" s="48"/>
      <c r="I281" s="48"/>
    </row>
    <row r="282" spans="1:12" s="71" customFormat="1" ht="25.5" x14ac:dyDescent="0.2">
      <c r="A282" s="72"/>
      <c r="B282" s="73" t="s">
        <v>9</v>
      </c>
      <c r="H282" s="48"/>
      <c r="I282" s="48"/>
    </row>
    <row r="283" spans="1:12" s="71" customFormat="1" ht="15" x14ac:dyDescent="0.2">
      <c r="A283" s="72"/>
      <c r="B283" s="119"/>
      <c r="H283" s="48"/>
      <c r="I283" s="42"/>
    </row>
    <row r="284" spans="1:12" x14ac:dyDescent="0.2">
      <c r="A284" s="72"/>
      <c r="B284" s="121"/>
      <c r="C284" s="71"/>
      <c r="D284" s="71"/>
      <c r="E284" s="71"/>
      <c r="F284" s="71"/>
      <c r="H284" s="75"/>
      <c r="I284" s="74"/>
    </row>
    <row r="285" spans="1:12" ht="13.5" thickBot="1" x14ac:dyDescent="0.25">
      <c r="A285" s="76"/>
      <c r="B285" s="122"/>
      <c r="C285" s="77"/>
      <c r="D285" s="77"/>
      <c r="E285" s="77"/>
      <c r="F285" s="77"/>
      <c r="G285" s="78"/>
      <c r="H285" s="79"/>
      <c r="I285" s="80"/>
    </row>
    <row r="286" spans="1:12" ht="13.5" thickTop="1" x14ac:dyDescent="0.2"/>
  </sheetData>
  <mergeCells count="25">
    <mergeCell ref="A159:A161"/>
    <mergeCell ref="A149:A152"/>
    <mergeCell ref="C149:H149"/>
    <mergeCell ref="A153:A155"/>
    <mergeCell ref="A156:A158"/>
    <mergeCell ref="C156:H156"/>
    <mergeCell ref="C153:H153"/>
    <mergeCell ref="A265:A267"/>
    <mergeCell ref="C265:H265"/>
    <mergeCell ref="A172:A174"/>
    <mergeCell ref="C172:H172"/>
    <mergeCell ref="A203:A205"/>
    <mergeCell ref="A184:A186"/>
    <mergeCell ref="C184:H184"/>
    <mergeCell ref="A178:A180"/>
    <mergeCell ref="C178:H178"/>
    <mergeCell ref="A181:A183"/>
    <mergeCell ref="C181:H181"/>
    <mergeCell ref="C27:H27"/>
    <mergeCell ref="C56:H56"/>
    <mergeCell ref="A27:A29"/>
    <mergeCell ref="A81:A83"/>
    <mergeCell ref="A56:A60"/>
    <mergeCell ref="A44:A46"/>
    <mergeCell ref="C44:H44"/>
  </mergeCells>
  <phoneticPr fontId="4" type="noConversion"/>
  <pageMargins left="0.78740157480314965" right="0.78740157480314965" top="0.98425196850393704" bottom="0.98425196850393704" header="0.51181102362204722" footer="0.51181102362204722"/>
  <pageSetup paperSize="9" scale="68" fitToHeight="12" orientation="portrait" r:id="rId1"/>
  <headerFooter alignWithMargins="0"/>
  <rowBreaks count="2" manualBreakCount="2">
    <brk id="68" max="8" man="1"/>
    <brk id="78"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8B28B-0B04-42E4-B86E-75ADA28DAE8D}">
  <dimension ref="A1:H29"/>
  <sheetViews>
    <sheetView workbookViewId="0">
      <selection activeCell="L10" sqref="L10"/>
    </sheetView>
  </sheetViews>
  <sheetFormatPr defaultRowHeight="12.75" x14ac:dyDescent="0.2"/>
  <cols>
    <col min="7" max="7" width="18.28515625" customWidth="1"/>
  </cols>
  <sheetData>
    <row r="1" spans="1:8" ht="13.5" thickBot="1" x14ac:dyDescent="0.25">
      <c r="A1" s="197"/>
      <c r="B1" s="197"/>
      <c r="C1" s="197"/>
      <c r="D1" s="197"/>
      <c r="E1" s="197"/>
      <c r="F1" s="197"/>
      <c r="G1" s="198"/>
    </row>
    <row r="2" spans="1:8" ht="13.5" thickBot="1" x14ac:dyDescent="0.25">
      <c r="A2" s="228" t="s">
        <v>447</v>
      </c>
      <c r="B2" s="229"/>
      <c r="C2" s="229"/>
      <c r="D2" s="229"/>
      <c r="E2" s="229"/>
      <c r="F2" s="229"/>
      <c r="G2" s="230"/>
      <c r="H2" s="185"/>
    </row>
    <row r="3" spans="1:8" ht="13.5" thickBot="1" x14ac:dyDescent="0.25">
      <c r="A3" s="231"/>
      <c r="B3" s="232"/>
      <c r="C3" s="232"/>
      <c r="D3" s="232"/>
      <c r="E3" s="232"/>
      <c r="F3" s="232"/>
      <c r="G3" s="233"/>
      <c r="H3" s="185"/>
    </row>
    <row r="4" spans="1:8" ht="16.5" thickBot="1" x14ac:dyDescent="0.25">
      <c r="A4" s="234" t="s">
        <v>448</v>
      </c>
      <c r="B4" s="235"/>
      <c r="C4" s="235"/>
      <c r="D4" s="235"/>
      <c r="E4" s="235"/>
      <c r="F4" s="236"/>
      <c r="G4" s="186"/>
      <c r="H4" s="185"/>
    </row>
    <row r="5" spans="1:8" ht="16.5" thickBot="1" x14ac:dyDescent="0.25">
      <c r="A5" s="234" t="s">
        <v>449</v>
      </c>
      <c r="B5" s="235"/>
      <c r="C5" s="235"/>
      <c r="D5" s="235"/>
      <c r="E5" s="235"/>
      <c r="F5" s="236"/>
      <c r="G5" s="186"/>
      <c r="H5" s="185"/>
    </row>
    <row r="6" spans="1:8" ht="16.5" thickBot="1" x14ac:dyDescent="0.25">
      <c r="A6" s="234" t="s">
        <v>450</v>
      </c>
      <c r="B6" s="235"/>
      <c r="C6" s="235"/>
      <c r="D6" s="235"/>
      <c r="E6" s="235"/>
      <c r="F6" s="236"/>
      <c r="G6" s="186"/>
      <c r="H6" s="185"/>
    </row>
    <row r="7" spans="1:8" ht="16.5" thickBot="1" x14ac:dyDescent="0.25">
      <c r="A7" s="234" t="s">
        <v>451</v>
      </c>
      <c r="B7" s="235"/>
      <c r="C7" s="235"/>
      <c r="D7" s="235"/>
      <c r="E7" s="235"/>
      <c r="F7" s="236"/>
      <c r="G7" s="186"/>
      <c r="H7" s="185"/>
    </row>
    <row r="8" spans="1:8" ht="13.5" thickBot="1" x14ac:dyDescent="0.25">
      <c r="A8" s="219" t="s">
        <v>452</v>
      </c>
      <c r="B8" s="220"/>
      <c r="C8" s="220"/>
      <c r="D8" s="220"/>
      <c r="E8" s="220"/>
      <c r="F8" s="221"/>
      <c r="G8" s="187">
        <f>G4+G5+G6+G7</f>
        <v>0</v>
      </c>
      <c r="H8" s="185"/>
    </row>
    <row r="9" spans="1:8" ht="13.5" thickBot="1" x14ac:dyDescent="0.25">
      <c r="A9" s="231"/>
      <c r="B9" s="232"/>
      <c r="C9" s="232"/>
      <c r="D9" s="232"/>
      <c r="E9" s="232"/>
      <c r="F9" s="232"/>
      <c r="G9" s="233"/>
      <c r="H9" s="185"/>
    </row>
    <row r="10" spans="1:8" ht="13.5" thickBot="1" x14ac:dyDescent="0.25">
      <c r="A10" s="237" t="s">
        <v>453</v>
      </c>
      <c r="B10" s="214"/>
      <c r="C10" s="214"/>
      <c r="D10" s="214"/>
      <c r="E10" s="214"/>
      <c r="F10" s="215"/>
      <c r="G10" s="188"/>
      <c r="H10" s="185"/>
    </row>
    <row r="11" spans="1:8" ht="13.5" thickBot="1" x14ac:dyDescent="0.25">
      <c r="A11" s="231"/>
      <c r="B11" s="232"/>
      <c r="C11" s="232"/>
      <c r="D11" s="232"/>
      <c r="E11" s="232"/>
      <c r="F11" s="232"/>
      <c r="G11" s="233"/>
      <c r="H11" s="185"/>
    </row>
    <row r="12" spans="1:8" ht="13.5" thickBot="1" x14ac:dyDescent="0.25">
      <c r="A12" s="237" t="s">
        <v>454</v>
      </c>
      <c r="B12" s="217"/>
      <c r="C12" s="217"/>
      <c r="D12" s="217"/>
      <c r="E12" s="217"/>
      <c r="F12" s="218"/>
      <c r="G12" s="199"/>
      <c r="H12" s="185"/>
    </row>
    <row r="13" spans="1:8" ht="13.5" thickBot="1" x14ac:dyDescent="0.25">
      <c r="A13" s="231"/>
      <c r="B13" s="232"/>
      <c r="C13" s="232"/>
      <c r="D13" s="232"/>
      <c r="E13" s="232"/>
      <c r="F13" s="232"/>
      <c r="G13" s="233"/>
      <c r="H13" s="185"/>
    </row>
    <row r="14" spans="1:8" ht="13.5" thickBot="1" x14ac:dyDescent="0.25">
      <c r="A14" s="238" t="s">
        <v>455</v>
      </c>
      <c r="B14" s="239"/>
      <c r="C14" s="213" t="s">
        <v>456</v>
      </c>
      <c r="D14" s="214"/>
      <c r="E14" s="214"/>
      <c r="F14" s="215"/>
      <c r="G14" s="188"/>
      <c r="H14" s="185"/>
    </row>
    <row r="15" spans="1:8" ht="13.5" thickBot="1" x14ac:dyDescent="0.25">
      <c r="A15" s="240"/>
      <c r="B15" s="241"/>
      <c r="C15" s="213" t="s">
        <v>457</v>
      </c>
      <c r="D15" s="214"/>
      <c r="E15" s="214"/>
      <c r="F15" s="215"/>
      <c r="G15" s="188"/>
      <c r="H15" s="185"/>
    </row>
    <row r="16" spans="1:8" ht="13.5" thickBot="1" x14ac:dyDescent="0.25">
      <c r="A16" s="240"/>
      <c r="B16" s="241"/>
      <c r="C16" s="213" t="s">
        <v>458</v>
      </c>
      <c r="D16" s="214"/>
      <c r="E16" s="214"/>
      <c r="F16" s="215"/>
      <c r="G16" s="188"/>
      <c r="H16" s="185"/>
    </row>
    <row r="17" spans="1:8" ht="13.5" thickBot="1" x14ac:dyDescent="0.25">
      <c r="A17" s="242"/>
      <c r="B17" s="243"/>
      <c r="C17" s="216" t="s">
        <v>459</v>
      </c>
      <c r="D17" s="217"/>
      <c r="E17" s="217"/>
      <c r="F17" s="218"/>
      <c r="G17" s="188"/>
      <c r="H17" s="185"/>
    </row>
    <row r="18" spans="1:8" s="185" customFormat="1" ht="13.5" thickBot="1" x14ac:dyDescent="0.25">
      <c r="A18" s="219" t="s">
        <v>452</v>
      </c>
      <c r="B18" s="220"/>
      <c r="C18" s="220"/>
      <c r="D18" s="220"/>
      <c r="E18" s="220"/>
      <c r="F18" s="221"/>
      <c r="G18" s="187">
        <f>SUM(G14:G17)</f>
        <v>0</v>
      </c>
    </row>
    <row r="19" spans="1:8" s="185" customFormat="1" ht="13.5" thickBot="1" x14ac:dyDescent="0.25">
      <c r="A19" s="222" t="s">
        <v>460</v>
      </c>
      <c r="B19" s="223"/>
      <c r="C19" s="223"/>
      <c r="D19" s="223"/>
      <c r="E19" s="223"/>
      <c r="F19" s="223"/>
      <c r="G19" s="189"/>
    </row>
    <row r="20" spans="1:8" ht="13.5" thickBot="1" x14ac:dyDescent="0.25">
      <c r="A20" s="190" t="s">
        <v>461</v>
      </c>
      <c r="B20" s="212" t="str">
        <f>"(1+("&amp;G4&amp;"+"&amp;G5&amp;"+"&amp;G6&amp;"+"&amp;G7&amp;"/100))*(1+"&amp;G10&amp;"/100)*(1+"&amp;G12&amp;"/100)/(1-"&amp;G18&amp;"/100)-1"</f>
        <v>(1+(+++/100))*(1+/100)*(1+/100)/(1-0/100)-1</v>
      </c>
      <c r="C20" s="212"/>
      <c r="D20" s="212"/>
      <c r="E20" s="212"/>
      <c r="F20" s="212"/>
      <c r="G20" s="191">
        <f>(1+(G4+G5+G6+G7)/100)*(1+G10/100)*(1+G12/100)/(1-G18/100)-1</f>
        <v>0</v>
      </c>
    </row>
    <row r="21" spans="1:8" x14ac:dyDescent="0.2">
      <c r="A21" s="192"/>
      <c r="B21" s="193" t="s">
        <v>462</v>
      </c>
      <c r="C21" s="194"/>
      <c r="D21" s="194"/>
      <c r="E21" s="194"/>
      <c r="F21" s="194"/>
      <c r="G21" s="195"/>
    </row>
    <row r="22" spans="1:8" x14ac:dyDescent="0.2">
      <c r="A22" s="192"/>
      <c r="B22" s="194" t="s">
        <v>463</v>
      </c>
      <c r="C22" s="194"/>
      <c r="D22" s="194"/>
      <c r="E22" s="194"/>
      <c r="F22" s="194"/>
      <c r="G22" s="195"/>
    </row>
    <row r="23" spans="1:8" x14ac:dyDescent="0.2">
      <c r="A23" s="192"/>
      <c r="B23" s="194" t="s">
        <v>464</v>
      </c>
      <c r="C23" s="194"/>
      <c r="D23" s="194"/>
      <c r="E23" s="194"/>
      <c r="F23" s="194"/>
      <c r="G23" s="195"/>
    </row>
    <row r="24" spans="1:8" x14ac:dyDescent="0.2">
      <c r="A24" s="192"/>
      <c r="B24" s="194" t="s">
        <v>465</v>
      </c>
      <c r="C24" s="194"/>
      <c r="D24" s="194"/>
      <c r="E24" s="194"/>
      <c r="F24" s="194"/>
      <c r="G24" s="195"/>
    </row>
    <row r="25" spans="1:8" x14ac:dyDescent="0.2">
      <c r="A25" s="192"/>
      <c r="B25" s="194" t="s">
        <v>466</v>
      </c>
      <c r="C25" s="194"/>
      <c r="D25" s="194"/>
      <c r="E25" s="194"/>
      <c r="F25" s="194"/>
      <c r="G25" s="195"/>
    </row>
    <row r="26" spans="1:8" x14ac:dyDescent="0.2">
      <c r="A26" s="192"/>
      <c r="B26" s="194" t="s">
        <v>467</v>
      </c>
      <c r="C26" s="194"/>
      <c r="D26" s="194"/>
      <c r="E26" s="194"/>
      <c r="F26" s="194"/>
      <c r="G26" s="195"/>
    </row>
    <row r="27" spans="1:8" x14ac:dyDescent="0.2">
      <c r="A27" s="192"/>
      <c r="B27" s="194" t="s">
        <v>468</v>
      </c>
      <c r="C27" s="194"/>
      <c r="D27" s="194"/>
      <c r="E27" s="194"/>
      <c r="F27" s="194"/>
      <c r="G27" s="195"/>
    </row>
    <row r="28" spans="1:8" ht="12.75" customHeight="1" x14ac:dyDescent="0.2">
      <c r="A28" s="192"/>
      <c r="B28" s="224" t="s">
        <v>469</v>
      </c>
      <c r="C28" s="224"/>
      <c r="D28" s="224"/>
      <c r="E28" s="224"/>
      <c r="F28" s="224"/>
      <c r="G28" s="225"/>
    </row>
    <row r="29" spans="1:8" ht="13.5" thickBot="1" x14ac:dyDescent="0.25">
      <c r="A29" s="196"/>
      <c r="B29" s="226"/>
      <c r="C29" s="226"/>
      <c r="D29" s="226"/>
      <c r="E29" s="226"/>
      <c r="F29" s="226"/>
      <c r="G29" s="227"/>
    </row>
  </sheetData>
  <mergeCells count="21">
    <mergeCell ref="B28:G29"/>
    <mergeCell ref="A2:G2"/>
    <mergeCell ref="A3:G3"/>
    <mergeCell ref="A4:F4"/>
    <mergeCell ref="A5:F5"/>
    <mergeCell ref="A6:F6"/>
    <mergeCell ref="A7:F7"/>
    <mergeCell ref="A8:F8"/>
    <mergeCell ref="A9:G9"/>
    <mergeCell ref="A10:F10"/>
    <mergeCell ref="A11:G11"/>
    <mergeCell ref="A12:F12"/>
    <mergeCell ref="A13:G13"/>
    <mergeCell ref="A14:B17"/>
    <mergeCell ref="C14:F14"/>
    <mergeCell ref="B20:F20"/>
    <mergeCell ref="C15:F15"/>
    <mergeCell ref="C16:F16"/>
    <mergeCell ref="C17:F17"/>
    <mergeCell ref="A18:F18"/>
    <mergeCell ref="A19:F19"/>
  </mergeCells>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30"/>
  <sheetViews>
    <sheetView workbookViewId="0">
      <selection activeCell="T25" sqref="T25"/>
    </sheetView>
  </sheetViews>
  <sheetFormatPr defaultRowHeight="12.75" x14ac:dyDescent="0.2"/>
  <cols>
    <col min="1" max="1" width="5" customWidth="1"/>
    <col min="5" max="5" width="7.85546875" bestFit="1" customWidth="1"/>
    <col min="6" max="6" width="5.7109375" customWidth="1"/>
    <col min="8" max="8" width="5.7109375" customWidth="1"/>
    <col min="10" max="10" width="5.7109375" bestFit="1" customWidth="1"/>
    <col min="12" max="12" width="5.7109375" bestFit="1" customWidth="1"/>
    <col min="14" max="14" width="5.7109375" bestFit="1" customWidth="1"/>
    <col min="15" max="15" width="9.140625" customWidth="1"/>
    <col min="16" max="16" width="5.7109375" customWidth="1"/>
    <col min="17" max="17" width="10" bestFit="1" customWidth="1"/>
  </cols>
  <sheetData>
    <row r="1" spans="1:18" ht="69" customHeight="1" x14ac:dyDescent="0.2">
      <c r="A1" s="253" t="s">
        <v>440</v>
      </c>
      <c r="B1" s="254"/>
      <c r="C1" s="254"/>
      <c r="D1" s="254"/>
      <c r="E1" s="254"/>
      <c r="F1" s="254"/>
      <c r="G1" s="254"/>
      <c r="H1" s="254"/>
      <c r="I1" s="254"/>
      <c r="J1" s="254"/>
      <c r="K1" s="254"/>
      <c r="L1" s="254"/>
      <c r="M1" s="254"/>
      <c r="N1" s="254"/>
      <c r="O1" s="254"/>
      <c r="P1" s="254"/>
      <c r="Q1" s="254"/>
      <c r="R1" s="255"/>
    </row>
    <row r="2" spans="1:18" ht="30" customHeight="1" thickBot="1" x14ac:dyDescent="0.25">
      <c r="A2" s="256" t="s">
        <v>33</v>
      </c>
      <c r="B2" s="257"/>
      <c r="C2" s="257"/>
      <c r="D2" s="257"/>
      <c r="E2" s="257"/>
      <c r="F2" s="257"/>
      <c r="G2" s="257"/>
      <c r="H2" s="257"/>
      <c r="I2" s="257"/>
      <c r="J2" s="257"/>
      <c r="K2" s="257"/>
      <c r="L2" s="257"/>
      <c r="M2" s="257"/>
      <c r="N2" s="257"/>
      <c r="O2" s="257"/>
      <c r="P2" s="257"/>
      <c r="Q2" s="257"/>
      <c r="R2" s="258"/>
    </row>
    <row r="3" spans="1:18" ht="31.5" customHeight="1" x14ac:dyDescent="0.2">
      <c r="A3" s="259" t="s">
        <v>80</v>
      </c>
      <c r="B3" s="260"/>
      <c r="C3" s="260"/>
      <c r="D3" s="260"/>
      <c r="E3" s="260"/>
      <c r="F3" s="260"/>
      <c r="G3" s="260"/>
      <c r="H3" s="260"/>
      <c r="I3" s="260"/>
      <c r="J3" s="260"/>
      <c r="K3" s="260"/>
      <c r="L3" s="260"/>
      <c r="M3" s="260"/>
      <c r="N3" s="260"/>
      <c r="O3" s="260"/>
      <c r="P3" s="260"/>
      <c r="Q3" s="260"/>
      <c r="R3" s="261"/>
    </row>
    <row r="4" spans="1:18" ht="38.25" customHeight="1" x14ac:dyDescent="0.2">
      <c r="A4" s="262" t="s">
        <v>441</v>
      </c>
      <c r="B4" s="263"/>
      <c r="C4" s="263"/>
      <c r="D4" s="263"/>
      <c r="E4" s="263"/>
      <c r="F4" s="263"/>
      <c r="G4" s="263"/>
      <c r="H4" s="263"/>
      <c r="I4" s="263"/>
      <c r="J4" s="263"/>
      <c r="K4" s="263"/>
      <c r="L4" s="263"/>
      <c r="M4" s="263"/>
      <c r="N4" s="263"/>
      <c r="O4" s="263"/>
      <c r="P4" s="263"/>
      <c r="Q4" s="263"/>
      <c r="R4" s="264"/>
    </row>
    <row r="5" spans="1:18" ht="15" x14ac:dyDescent="0.2">
      <c r="A5" s="265" t="s">
        <v>71</v>
      </c>
      <c r="B5" s="266"/>
      <c r="C5" s="266"/>
      <c r="D5" s="266"/>
      <c r="E5" s="266"/>
      <c r="F5" s="266"/>
      <c r="G5" s="266"/>
      <c r="H5" s="266"/>
      <c r="I5" s="266"/>
      <c r="J5" s="266"/>
      <c r="K5" s="266"/>
      <c r="L5" s="266"/>
      <c r="M5" s="266"/>
      <c r="N5" s="266"/>
      <c r="O5" s="266"/>
      <c r="P5" s="266"/>
      <c r="Q5" s="266"/>
      <c r="R5" s="267"/>
    </row>
    <row r="6" spans="1:18" x14ac:dyDescent="0.2">
      <c r="A6" s="273" t="s">
        <v>22</v>
      </c>
      <c r="B6" s="268" t="s">
        <v>0</v>
      </c>
      <c r="C6" s="268"/>
      <c r="D6" s="268"/>
      <c r="E6" s="274" t="s">
        <v>23</v>
      </c>
      <c r="F6" s="275"/>
      <c r="G6" s="275"/>
      <c r="H6" s="275"/>
      <c r="I6" s="275"/>
      <c r="J6" s="275"/>
      <c r="K6" s="275"/>
      <c r="L6" s="275"/>
      <c r="M6" s="275"/>
      <c r="N6" s="275"/>
      <c r="O6" s="275"/>
      <c r="P6" s="275"/>
      <c r="Q6" s="269" t="s">
        <v>20</v>
      </c>
      <c r="R6" s="270"/>
    </row>
    <row r="7" spans="1:18" x14ac:dyDescent="0.2">
      <c r="A7" s="273"/>
      <c r="B7" s="268"/>
      <c r="C7" s="268"/>
      <c r="D7" s="268"/>
      <c r="E7" s="271" t="s">
        <v>24</v>
      </c>
      <c r="F7" s="272"/>
      <c r="G7" s="271" t="s">
        <v>25</v>
      </c>
      <c r="H7" s="272"/>
      <c r="I7" s="271" t="s">
        <v>26</v>
      </c>
      <c r="J7" s="272"/>
      <c r="K7" s="271" t="s">
        <v>27</v>
      </c>
      <c r="L7" s="272"/>
      <c r="M7" s="271" t="s">
        <v>32</v>
      </c>
      <c r="N7" s="272"/>
      <c r="O7" s="271" t="s">
        <v>72</v>
      </c>
      <c r="P7" s="272"/>
      <c r="Q7" s="269"/>
      <c r="R7" s="270"/>
    </row>
    <row r="8" spans="1:18" x14ac:dyDescent="0.2">
      <c r="A8" s="273"/>
      <c r="B8" s="268"/>
      <c r="C8" s="268"/>
      <c r="D8" s="268"/>
      <c r="E8" s="28" t="s">
        <v>28</v>
      </c>
      <c r="F8" s="28" t="s">
        <v>29</v>
      </c>
      <c r="G8" s="28" t="s">
        <v>28</v>
      </c>
      <c r="H8" s="28" t="s">
        <v>29</v>
      </c>
      <c r="I8" s="28" t="s">
        <v>28</v>
      </c>
      <c r="J8" s="28" t="s">
        <v>29</v>
      </c>
      <c r="K8" s="28" t="s">
        <v>28</v>
      </c>
      <c r="L8" s="28" t="s">
        <v>29</v>
      </c>
      <c r="M8" s="28" t="s">
        <v>28</v>
      </c>
      <c r="N8" s="28" t="s">
        <v>29</v>
      </c>
      <c r="O8" s="28" t="s">
        <v>28</v>
      </c>
      <c r="P8" s="28" t="s">
        <v>29</v>
      </c>
      <c r="Q8" s="28" t="s">
        <v>28</v>
      </c>
      <c r="R8" s="29" t="s">
        <v>29</v>
      </c>
    </row>
    <row r="9" spans="1:18" ht="24.75" customHeight="1" x14ac:dyDescent="0.2">
      <c r="A9" s="173" t="s">
        <v>234</v>
      </c>
      <c r="B9" s="244" t="str">
        <f>'8 e 13 ANDAR'!B4</f>
        <v>SERVIÇOS TÉCNICOS-PROFISSIONAIS</v>
      </c>
      <c r="C9" s="245"/>
      <c r="D9" s="246"/>
      <c r="E9" s="30">
        <f>$Q9*(F9/100)</f>
        <v>0</v>
      </c>
      <c r="F9" s="31"/>
      <c r="G9" s="30"/>
      <c r="H9" s="32"/>
      <c r="I9" s="30"/>
      <c r="J9" s="32"/>
      <c r="K9" s="30"/>
      <c r="L9" s="32"/>
      <c r="M9" s="30"/>
      <c r="N9" s="32"/>
      <c r="O9" s="32"/>
      <c r="P9" s="32"/>
      <c r="Q9" s="33">
        <f>'8 e 13 ANDAR'!I4</f>
        <v>0</v>
      </c>
      <c r="R9" s="34">
        <f t="shared" ref="R9:R29" si="0">F9+H9+J9+L9+N9+P9</f>
        <v>0</v>
      </c>
    </row>
    <row r="10" spans="1:18" x14ac:dyDescent="0.2">
      <c r="A10" s="173" t="s">
        <v>236</v>
      </c>
      <c r="B10" s="244" t="str">
        <f>'8 e 13 ANDAR'!B6</f>
        <v>SERVIÇOS PRELIMINARES</v>
      </c>
      <c r="C10" s="245"/>
      <c r="D10" s="246"/>
      <c r="E10" s="30">
        <f>$Q10*(F10/100)</f>
        <v>0</v>
      </c>
      <c r="F10" s="31"/>
      <c r="G10" s="30"/>
      <c r="H10" s="32"/>
      <c r="I10" s="30"/>
      <c r="J10" s="32"/>
      <c r="K10" s="30"/>
      <c r="L10" s="32"/>
      <c r="M10" s="30"/>
      <c r="N10" s="32"/>
      <c r="O10" s="30">
        <f>$Q10*(P10/100)</f>
        <v>0</v>
      </c>
      <c r="P10" s="32"/>
      <c r="Q10" s="33">
        <f>'8 e 13 ANDAR'!I6</f>
        <v>0</v>
      </c>
      <c r="R10" s="34">
        <f t="shared" si="0"/>
        <v>0</v>
      </c>
    </row>
    <row r="11" spans="1:18" x14ac:dyDescent="0.2">
      <c r="A11" s="173" t="s">
        <v>243</v>
      </c>
      <c r="B11" s="244" t="str">
        <f>'8 e 13 ANDAR'!B13</f>
        <v>SERVIÇOS AUXILIARES</v>
      </c>
      <c r="C11" s="245"/>
      <c r="D11" s="246"/>
      <c r="E11" s="30">
        <f>$Q11*(F11/100)</f>
        <v>0</v>
      </c>
      <c r="F11" s="31"/>
      <c r="G11" s="30">
        <f>$Q11*(H11/100)</f>
        <v>0</v>
      </c>
      <c r="H11" s="32"/>
      <c r="I11" s="30">
        <f>$Q11*(J11/100)</f>
        <v>0</v>
      </c>
      <c r="J11" s="32"/>
      <c r="K11" s="30">
        <f t="shared" ref="K11:K19" si="1">$Q11*(L11/100)</f>
        <v>0</v>
      </c>
      <c r="L11" s="32"/>
      <c r="M11" s="30">
        <f>$Q11*(N11/100)</f>
        <v>0</v>
      </c>
      <c r="N11" s="32"/>
      <c r="O11" s="30">
        <f>$Q11*(P11/100)</f>
        <v>0</v>
      </c>
      <c r="P11" s="32"/>
      <c r="Q11" s="33">
        <f>'8 e 13 ANDAR'!I13</f>
        <v>0</v>
      </c>
      <c r="R11" s="34">
        <f t="shared" si="0"/>
        <v>0</v>
      </c>
    </row>
    <row r="12" spans="1:18" ht="24.95" customHeight="1" x14ac:dyDescent="0.2">
      <c r="A12" s="173" t="s">
        <v>248</v>
      </c>
      <c r="B12" s="244" t="str">
        <f>'8 e 13 ANDAR'!B18</f>
        <v>DEMOLIÇÕES E DESMONTAGENS</v>
      </c>
      <c r="C12" s="245"/>
      <c r="D12" s="246"/>
      <c r="E12" s="30">
        <f>$Q12*(F12/100)</f>
        <v>0</v>
      </c>
      <c r="F12" s="31"/>
      <c r="G12" s="30">
        <f>$Q12*(H12/100)</f>
        <v>0</v>
      </c>
      <c r="H12" s="32"/>
      <c r="I12" s="30"/>
      <c r="J12" s="32"/>
      <c r="K12" s="30">
        <f t="shared" si="1"/>
        <v>0</v>
      </c>
      <c r="L12" s="32"/>
      <c r="M12" s="30"/>
      <c r="N12" s="32"/>
      <c r="O12" s="30"/>
      <c r="P12" s="32"/>
      <c r="Q12" s="33">
        <f>'8 e 13 ANDAR'!I18</f>
        <v>0</v>
      </c>
      <c r="R12" s="34">
        <f t="shared" si="0"/>
        <v>0</v>
      </c>
    </row>
    <row r="13" spans="1:18" x14ac:dyDescent="0.2">
      <c r="A13" s="173" t="s">
        <v>261</v>
      </c>
      <c r="B13" s="244" t="str">
        <f>'8 e 13 ANDAR'!B48</f>
        <v>PISO E CONTRAPISO</v>
      </c>
      <c r="C13" s="245"/>
      <c r="D13" s="246"/>
      <c r="E13" s="30"/>
      <c r="F13" s="31"/>
      <c r="G13" s="30"/>
      <c r="H13" s="32"/>
      <c r="I13" s="30">
        <f>$Q13*(J13/100)</f>
        <v>0</v>
      </c>
      <c r="J13" s="32"/>
      <c r="K13" s="30">
        <f t="shared" si="1"/>
        <v>0</v>
      </c>
      <c r="L13" s="32"/>
      <c r="M13" s="30">
        <f>$Q13*(N13/100)</f>
        <v>0</v>
      </c>
      <c r="N13" s="32"/>
      <c r="O13" s="30">
        <f>$Q13*(P13/100)</f>
        <v>0</v>
      </c>
      <c r="P13" s="32"/>
      <c r="Q13" s="33">
        <f>'8 e 13 ANDAR'!I48</f>
        <v>0</v>
      </c>
      <c r="R13" s="34">
        <f t="shared" si="0"/>
        <v>0</v>
      </c>
    </row>
    <row r="14" spans="1:18" x14ac:dyDescent="0.2">
      <c r="A14" s="173" t="s">
        <v>265</v>
      </c>
      <c r="B14" s="244" t="str">
        <f>'8 e 13 ANDAR'!B52</f>
        <v>FORRO E ALÇAPÕES</v>
      </c>
      <c r="C14" s="245"/>
      <c r="D14" s="246"/>
      <c r="E14" s="30">
        <f>$Q14*(F14/100)</f>
        <v>0</v>
      </c>
      <c r="F14" s="31"/>
      <c r="G14" s="30">
        <f>$Q14*(H14/100)</f>
        <v>0</v>
      </c>
      <c r="H14" s="32"/>
      <c r="I14" s="30">
        <f>$Q14*(J14/100)</f>
        <v>0</v>
      </c>
      <c r="J14" s="32"/>
      <c r="K14" s="30">
        <f t="shared" si="1"/>
        <v>0</v>
      </c>
      <c r="L14" s="32"/>
      <c r="M14" s="30">
        <f>$Q14*(N14/100)</f>
        <v>0</v>
      </c>
      <c r="N14" s="32"/>
      <c r="O14" s="30">
        <f>$Q14*(P14/100)</f>
        <v>0</v>
      </c>
      <c r="P14" s="32"/>
      <c r="Q14" s="33">
        <f>'8 e 13 ANDAR'!I52</f>
        <v>0</v>
      </c>
      <c r="R14" s="34">
        <f t="shared" si="0"/>
        <v>0</v>
      </c>
    </row>
    <row r="15" spans="1:18" x14ac:dyDescent="0.2">
      <c r="A15" s="173" t="s">
        <v>279</v>
      </c>
      <c r="B15" s="244" t="str">
        <f>'8 e 13 ANDAR'!B66</f>
        <v>REVESTIMENTOS INTERNOS</v>
      </c>
      <c r="C15" s="245"/>
      <c r="D15" s="246"/>
      <c r="E15" s="30"/>
      <c r="F15" s="31"/>
      <c r="G15" s="30">
        <f>$Q15*(H15/100)</f>
        <v>0</v>
      </c>
      <c r="H15" s="32"/>
      <c r="I15" s="30">
        <f>$Q15*(J15/100)</f>
        <v>0</v>
      </c>
      <c r="J15" s="32"/>
      <c r="K15" s="30">
        <f t="shared" si="1"/>
        <v>0</v>
      </c>
      <c r="L15" s="32"/>
      <c r="M15" s="30">
        <f>$Q15*(N15/100)</f>
        <v>0</v>
      </c>
      <c r="N15" s="32"/>
      <c r="O15" s="30">
        <f>$Q15*(P15/100)</f>
        <v>0</v>
      </c>
      <c r="P15" s="32"/>
      <c r="Q15" s="33">
        <f>'8 e 13 ANDAR'!I66</f>
        <v>0</v>
      </c>
      <c r="R15" s="34">
        <f t="shared" si="0"/>
        <v>0</v>
      </c>
    </row>
    <row r="16" spans="1:18" ht="24.95" customHeight="1" x14ac:dyDescent="0.2">
      <c r="A16" s="173" t="s">
        <v>282</v>
      </c>
      <c r="B16" s="244" t="str">
        <f>'8 e 13 ANDAR'!B69</f>
        <v>PAREDES E ARMÁRIOS DIVISÓRIOS</v>
      </c>
      <c r="C16" s="245"/>
      <c r="D16" s="246"/>
      <c r="E16" s="30"/>
      <c r="F16" s="31"/>
      <c r="G16" s="30"/>
      <c r="H16" s="32"/>
      <c r="I16" s="30">
        <f>$Q16*(J16/100)</f>
        <v>0</v>
      </c>
      <c r="J16" s="32"/>
      <c r="K16" s="30">
        <f t="shared" si="1"/>
        <v>0</v>
      </c>
      <c r="L16" s="32"/>
      <c r="M16" s="30"/>
      <c r="N16" s="32"/>
      <c r="O16" s="30">
        <f>$Q16*(P16/100)</f>
        <v>0</v>
      </c>
      <c r="P16" s="32"/>
      <c r="Q16" s="33">
        <f>'8 e 13 ANDAR'!I69</f>
        <v>0</v>
      </c>
      <c r="R16" s="34">
        <f t="shared" si="0"/>
        <v>0</v>
      </c>
    </row>
    <row r="17" spans="1:18" ht="24.95" customHeight="1" x14ac:dyDescent="0.2">
      <c r="A17" s="173" t="s">
        <v>288</v>
      </c>
      <c r="B17" s="244" t="str">
        <f>'8 e 13 ANDAR'!B79</f>
        <v>TOMADAS ELÉTRICAS E SISTEMA DE ILUMINAÇÃO</v>
      </c>
      <c r="C17" s="245"/>
      <c r="D17" s="246"/>
      <c r="E17" s="30"/>
      <c r="F17" s="31"/>
      <c r="G17" s="30">
        <f>$Q17*(H17/100)</f>
        <v>0</v>
      </c>
      <c r="H17" s="32"/>
      <c r="I17" s="30"/>
      <c r="J17" s="32"/>
      <c r="K17" s="30">
        <f t="shared" si="1"/>
        <v>0</v>
      </c>
      <c r="L17" s="32"/>
      <c r="M17" s="30">
        <f>$Q17*(N17/100)</f>
        <v>0</v>
      </c>
      <c r="N17" s="32"/>
      <c r="O17" s="30"/>
      <c r="P17" s="32"/>
      <c r="Q17" s="33">
        <f>'8 e 13 ANDAR'!I79</f>
        <v>0</v>
      </c>
      <c r="R17" s="34">
        <f t="shared" si="0"/>
        <v>0</v>
      </c>
    </row>
    <row r="18" spans="1:18" ht="24.95" customHeight="1" x14ac:dyDescent="0.2">
      <c r="A18" s="173" t="s">
        <v>304</v>
      </c>
      <c r="B18" s="244" t="str">
        <f>'8 e 13 ANDAR'!B98</f>
        <v>ELETROCALHAS</v>
      </c>
      <c r="C18" s="245"/>
      <c r="D18" s="246"/>
      <c r="E18" s="30"/>
      <c r="F18" s="31"/>
      <c r="G18" s="30">
        <f>$Q18*(H18/100)</f>
        <v>0</v>
      </c>
      <c r="H18" s="32"/>
      <c r="I18" s="30">
        <f t="shared" ref="I18:I25" si="2">$Q18*(J18/100)</f>
        <v>0</v>
      </c>
      <c r="J18" s="32"/>
      <c r="K18" s="30">
        <f t="shared" si="1"/>
        <v>0</v>
      </c>
      <c r="L18" s="32"/>
      <c r="M18" s="30">
        <f>$Q18*(N18/100)</f>
        <v>0</v>
      </c>
      <c r="N18" s="32"/>
      <c r="O18" s="30">
        <f>$Q18*(P18/100)</f>
        <v>0</v>
      </c>
      <c r="P18" s="32"/>
      <c r="Q18" s="33">
        <f>'8 e 13 ANDAR'!I98</f>
        <v>0</v>
      </c>
      <c r="R18" s="34">
        <f t="shared" si="0"/>
        <v>0</v>
      </c>
    </row>
    <row r="19" spans="1:18" x14ac:dyDescent="0.2">
      <c r="A19" s="173" t="s">
        <v>319</v>
      </c>
      <c r="B19" s="244" t="str">
        <f>'8 e 13 ANDAR'!B113</f>
        <v>CANALETAS DE ALUMÍNIO</v>
      </c>
      <c r="C19" s="245"/>
      <c r="D19" s="246"/>
      <c r="E19" s="30"/>
      <c r="F19" s="31"/>
      <c r="G19" s="30">
        <f>$Q19*(H19/100)</f>
        <v>0</v>
      </c>
      <c r="H19" s="32"/>
      <c r="I19" s="30">
        <f t="shared" si="2"/>
        <v>0</v>
      </c>
      <c r="J19" s="32"/>
      <c r="K19" s="30">
        <f t="shared" si="1"/>
        <v>0</v>
      </c>
      <c r="L19" s="32"/>
      <c r="M19" s="30">
        <f>$Q19*(N19/100)</f>
        <v>0</v>
      </c>
      <c r="N19" s="32"/>
      <c r="O19" s="30">
        <f>$Q19*(P19/100)</f>
        <v>0</v>
      </c>
      <c r="P19" s="32"/>
      <c r="Q19" s="33">
        <f>'8 e 13 ANDAR'!I113</f>
        <v>0</v>
      </c>
      <c r="R19" s="34">
        <f t="shared" si="0"/>
        <v>0</v>
      </c>
    </row>
    <row r="20" spans="1:18" ht="24.6" customHeight="1" x14ac:dyDescent="0.2">
      <c r="A20" s="173" t="s">
        <v>328</v>
      </c>
      <c r="B20" s="244" t="str">
        <f>'8 e 13 ANDAR'!B124</f>
        <v>REDE LÓGICA, ELÉTRICA E TELEFÔNICA</v>
      </c>
      <c r="C20" s="245"/>
      <c r="D20" s="246"/>
      <c r="E20" s="30"/>
      <c r="F20" s="31"/>
      <c r="G20" s="30"/>
      <c r="H20" s="32"/>
      <c r="I20" s="30">
        <f t="shared" si="2"/>
        <v>0</v>
      </c>
      <c r="J20" s="32"/>
      <c r="K20" s="30"/>
      <c r="L20" s="32"/>
      <c r="M20" s="30">
        <f>$Q20*(N20/100)</f>
        <v>0</v>
      </c>
      <c r="N20" s="32"/>
      <c r="O20" s="30">
        <f>$Q20*(P20/100)</f>
        <v>0</v>
      </c>
      <c r="P20" s="32"/>
      <c r="Q20" s="33">
        <f>'8 e 13 ANDAR'!I124</f>
        <v>0</v>
      </c>
      <c r="R20" s="34">
        <f t="shared" si="0"/>
        <v>0</v>
      </c>
    </row>
    <row r="21" spans="1:18" x14ac:dyDescent="0.2">
      <c r="A21" s="173" t="s">
        <v>344</v>
      </c>
      <c r="B21" s="244" t="str">
        <f>'8 e 13 ANDAR'!B148</f>
        <v>SERVIÇOS GERAIS</v>
      </c>
      <c r="C21" s="245"/>
      <c r="D21" s="246"/>
      <c r="E21" s="30">
        <f>$Q21*(F21/100)</f>
        <v>0</v>
      </c>
      <c r="F21" s="31"/>
      <c r="G21" s="30">
        <f>$Q21*(H21/100)</f>
        <v>0</v>
      </c>
      <c r="H21" s="32"/>
      <c r="I21" s="30">
        <f t="shared" si="2"/>
        <v>0</v>
      </c>
      <c r="J21" s="32"/>
      <c r="K21" s="30"/>
      <c r="L21" s="32"/>
      <c r="M21" s="30">
        <f>$Q21*(N21/100)</f>
        <v>0</v>
      </c>
      <c r="N21" s="32"/>
      <c r="O21" s="30">
        <f>$Q21*(P21/100)</f>
        <v>0</v>
      </c>
      <c r="P21" s="32"/>
      <c r="Q21" s="33">
        <f>'8 e 13 ANDAR'!I148</f>
        <v>0</v>
      </c>
      <c r="R21" s="34">
        <f t="shared" si="0"/>
        <v>0</v>
      </c>
    </row>
    <row r="22" spans="1:18" ht="27.6" customHeight="1" x14ac:dyDescent="0.2">
      <c r="A22" s="173" t="s">
        <v>34</v>
      </c>
      <c r="B22" s="244" t="str">
        <f>'8 e 13 ANDAR'!B169</f>
        <v>DEMOLIÇÕES E DESMONTAGENS</v>
      </c>
      <c r="C22" s="245"/>
      <c r="D22" s="246"/>
      <c r="E22" s="30">
        <f>$Q22*(F22/100)</f>
        <v>0</v>
      </c>
      <c r="F22" s="31"/>
      <c r="G22" s="30">
        <f>$Q22*(H22/100)</f>
        <v>0</v>
      </c>
      <c r="H22" s="32"/>
      <c r="I22" s="30">
        <f t="shared" si="2"/>
        <v>0</v>
      </c>
      <c r="J22" s="32"/>
      <c r="K22" s="30"/>
      <c r="L22" s="32"/>
      <c r="M22" s="30"/>
      <c r="N22" s="32"/>
      <c r="O22" s="30"/>
      <c r="P22" s="32"/>
      <c r="Q22" s="33">
        <f>'8 e 13 ANDAR'!I169</f>
        <v>0</v>
      </c>
      <c r="R22" s="34">
        <f t="shared" si="0"/>
        <v>0</v>
      </c>
    </row>
    <row r="23" spans="1:18" x14ac:dyDescent="0.2">
      <c r="A23" s="173" t="s">
        <v>36</v>
      </c>
      <c r="B23" s="244" t="str">
        <f>'8 e 13 ANDAR'!B188</f>
        <v>PISO E CONTRAPISO</v>
      </c>
      <c r="C23" s="245"/>
      <c r="D23" s="246"/>
      <c r="E23" s="30"/>
      <c r="F23" s="31"/>
      <c r="G23" s="30"/>
      <c r="H23" s="32"/>
      <c r="I23" s="30">
        <f t="shared" si="2"/>
        <v>0</v>
      </c>
      <c r="J23" s="32"/>
      <c r="K23" s="30">
        <f>$Q23*(L23/100)</f>
        <v>0</v>
      </c>
      <c r="L23" s="32"/>
      <c r="M23" s="30">
        <f>$Q23*(N23/100)</f>
        <v>0</v>
      </c>
      <c r="N23" s="32"/>
      <c r="O23" s="30">
        <f>$Q23*(P23/100)</f>
        <v>0</v>
      </c>
      <c r="P23" s="32"/>
      <c r="Q23" s="33">
        <f>'8 e 13 ANDAR'!I188</f>
        <v>0</v>
      </c>
      <c r="R23" s="34">
        <f t="shared" si="0"/>
        <v>0</v>
      </c>
    </row>
    <row r="24" spans="1:18" ht="27" customHeight="1" x14ac:dyDescent="0.2">
      <c r="A24" s="173" t="s">
        <v>39</v>
      </c>
      <c r="B24" s="244" t="str">
        <f>'8 e 13 ANDAR'!B192</f>
        <v>PAREDES  E FORROS EM GESSO ACARTONADO</v>
      </c>
      <c r="C24" s="245"/>
      <c r="D24" s="246"/>
      <c r="E24" s="30"/>
      <c r="F24" s="31"/>
      <c r="G24" s="30"/>
      <c r="H24" s="32"/>
      <c r="I24" s="30">
        <f t="shared" si="2"/>
        <v>0</v>
      </c>
      <c r="J24" s="32"/>
      <c r="K24" s="30">
        <f>$Q24*(L24/100)</f>
        <v>0</v>
      </c>
      <c r="L24" s="32"/>
      <c r="M24" s="30">
        <f>$Q24*(N24/100)</f>
        <v>0</v>
      </c>
      <c r="N24" s="32"/>
      <c r="O24" s="30"/>
      <c r="P24" s="32"/>
      <c r="Q24" s="33">
        <f>'8 e 13 ANDAR'!I192</f>
        <v>0</v>
      </c>
      <c r="R24" s="34">
        <f t="shared" si="0"/>
        <v>0</v>
      </c>
    </row>
    <row r="25" spans="1:18" x14ac:dyDescent="0.2">
      <c r="A25" s="173" t="s">
        <v>43</v>
      </c>
      <c r="B25" s="244" t="str">
        <f>'8 e 13 ANDAR'!B196</f>
        <v>REVESTIMENTOS INTERNOS</v>
      </c>
      <c r="C25" s="245"/>
      <c r="D25" s="246"/>
      <c r="E25" s="30"/>
      <c r="F25" s="31"/>
      <c r="G25" s="30">
        <f>$Q25*(H25/100)</f>
        <v>0</v>
      </c>
      <c r="H25" s="32"/>
      <c r="I25" s="30">
        <f t="shared" si="2"/>
        <v>0</v>
      </c>
      <c r="J25" s="32"/>
      <c r="K25" s="30">
        <f>$Q25*(L25/100)</f>
        <v>0</v>
      </c>
      <c r="L25" s="32"/>
      <c r="M25" s="30">
        <f>$Q25*(N25/100)</f>
        <v>0</v>
      </c>
      <c r="N25" s="32"/>
      <c r="O25" s="30">
        <f>$Q25*(P25/100)</f>
        <v>0</v>
      </c>
      <c r="P25" s="32"/>
      <c r="Q25" s="33">
        <f>'8 e 13 ANDAR'!I196</f>
        <v>0</v>
      </c>
      <c r="R25" s="34">
        <f t="shared" si="0"/>
        <v>0</v>
      </c>
    </row>
    <row r="26" spans="1:18" ht="26.45" customHeight="1" x14ac:dyDescent="0.2">
      <c r="A26" s="173" t="s">
        <v>49</v>
      </c>
      <c r="B26" s="244" t="str">
        <f>'8 e 13 ANDAR'!B202</f>
        <v>TOMADAS ELÉTRICAS E SISTEMA DE ILUMINAÇÃO</v>
      </c>
      <c r="C26" s="245"/>
      <c r="D26" s="246"/>
      <c r="E26" s="30"/>
      <c r="F26" s="31"/>
      <c r="G26" s="30">
        <f>$Q26*(H26/100)</f>
        <v>0</v>
      </c>
      <c r="H26" s="32"/>
      <c r="I26" s="30"/>
      <c r="J26" s="32"/>
      <c r="K26" s="30">
        <f>$Q26*(L26/100)</f>
        <v>0</v>
      </c>
      <c r="L26" s="32"/>
      <c r="M26" s="30"/>
      <c r="N26" s="32"/>
      <c r="O26" s="30">
        <f>$Q26*(P26/100)</f>
        <v>0</v>
      </c>
      <c r="P26" s="32"/>
      <c r="Q26" s="33">
        <f>'8 e 13 ANDAR'!I202</f>
        <v>0</v>
      </c>
      <c r="R26" s="34">
        <f t="shared" si="0"/>
        <v>0</v>
      </c>
    </row>
    <row r="27" spans="1:18" x14ac:dyDescent="0.2">
      <c r="A27" s="173" t="s">
        <v>53</v>
      </c>
      <c r="B27" s="244" t="str">
        <f>'8 e 13 ANDAR'!B213</f>
        <v>PAINEL/BALCÃO/PLATAFORMA</v>
      </c>
      <c r="C27" s="245"/>
      <c r="D27" s="246"/>
      <c r="E27" s="30"/>
      <c r="F27" s="31"/>
      <c r="G27" s="30"/>
      <c r="H27" s="32"/>
      <c r="I27" s="30"/>
      <c r="J27" s="32"/>
      <c r="K27" s="30"/>
      <c r="L27" s="32"/>
      <c r="M27" s="30">
        <f>$Q27*(N27/100)</f>
        <v>0</v>
      </c>
      <c r="N27" s="32"/>
      <c r="O27" s="30">
        <f>$Q27*(P27/100)</f>
        <v>0</v>
      </c>
      <c r="P27" s="32"/>
      <c r="Q27" s="33">
        <f>'8 e 13 ANDAR'!I213</f>
        <v>0</v>
      </c>
      <c r="R27" s="34">
        <f t="shared" si="0"/>
        <v>0</v>
      </c>
    </row>
    <row r="28" spans="1:18" x14ac:dyDescent="0.2">
      <c r="A28" s="173" t="s">
        <v>57</v>
      </c>
      <c r="B28" s="244" t="str">
        <f>'8 e 13 ANDAR'!B233</f>
        <v>SERVIÇOS GERAIS</v>
      </c>
      <c r="C28" s="249"/>
      <c r="D28" s="250"/>
      <c r="E28" s="30">
        <f>$Q28*(F28/100)</f>
        <v>0</v>
      </c>
      <c r="F28" s="31"/>
      <c r="G28" s="30">
        <f>$Q28*(H28/100)</f>
        <v>0</v>
      </c>
      <c r="H28" s="32"/>
      <c r="I28" s="30"/>
      <c r="J28" s="32"/>
      <c r="K28" s="30">
        <f>$Q28*(L28/100)</f>
        <v>0</v>
      </c>
      <c r="L28" s="32"/>
      <c r="M28" s="30">
        <f>$Q28*(N28/100)</f>
        <v>0</v>
      </c>
      <c r="N28" s="32"/>
      <c r="O28" s="30">
        <f>$Q28*(P28/100)</f>
        <v>0</v>
      </c>
      <c r="P28" s="32"/>
      <c r="Q28" s="33">
        <f>'8 e 13 ANDAR'!I233</f>
        <v>0</v>
      </c>
      <c r="R28" s="34">
        <f t="shared" si="0"/>
        <v>0</v>
      </c>
    </row>
    <row r="29" spans="1:18" x14ac:dyDescent="0.2">
      <c r="A29" s="251" t="s">
        <v>30</v>
      </c>
      <c r="B29" s="252"/>
      <c r="C29" s="252"/>
      <c r="D29" s="252"/>
      <c r="E29" s="35">
        <f>ROUND(SUM(E9:E28),2)</f>
        <v>0</v>
      </c>
      <c r="F29" s="36">
        <f>IF($Q$29&lt;&gt;0,E29*100/$Q$29,0)</f>
        <v>0</v>
      </c>
      <c r="G29" s="35">
        <f>ROUND(SUM(G9:G28),2)</f>
        <v>0</v>
      </c>
      <c r="H29" s="36">
        <f>IF($Q$29&lt;&gt;0,G29*100/$Q$29,0)</f>
        <v>0</v>
      </c>
      <c r="I29" s="35">
        <f>ROUND(SUM(I9:I28),2)</f>
        <v>0</v>
      </c>
      <c r="J29" s="36">
        <f>IF($Q$29&lt;&gt;0,I29*100/$Q$29,0)</f>
        <v>0</v>
      </c>
      <c r="K29" s="35">
        <f>ROUND(SUM(K9:K28),2)</f>
        <v>0</v>
      </c>
      <c r="L29" s="36">
        <f>IF($Q$29&lt;&gt;0,K29*100/$Q$29,0)</f>
        <v>0</v>
      </c>
      <c r="M29" s="35">
        <f>ROUND(SUM(M9:M28),2)</f>
        <v>0</v>
      </c>
      <c r="N29" s="36">
        <f>IF($Q$29&lt;&gt;0,M29*100/$Q$29,0)</f>
        <v>0</v>
      </c>
      <c r="O29" s="35">
        <f>ROUND(SUM(O9:O28),2)</f>
        <v>0</v>
      </c>
      <c r="P29" s="36">
        <f>IF($Q$29&lt;&gt;0,O29*100/$Q$29,0)</f>
        <v>0</v>
      </c>
      <c r="Q29" s="33">
        <f>E29+G29+I29+K29+M29+O29</f>
        <v>0</v>
      </c>
      <c r="R29" s="34">
        <f t="shared" si="0"/>
        <v>0</v>
      </c>
    </row>
    <row r="30" spans="1:18" ht="13.5" thickBot="1" x14ac:dyDescent="0.25">
      <c r="A30" s="247" t="s">
        <v>31</v>
      </c>
      <c r="B30" s="248"/>
      <c r="C30" s="248"/>
      <c r="D30" s="248"/>
      <c r="E30" s="37">
        <f>E29</f>
        <v>0</v>
      </c>
      <c r="F30" s="38">
        <f>F29</f>
        <v>0</v>
      </c>
      <c r="G30" s="37">
        <f t="shared" ref="G30:L30" si="3">E30+G29</f>
        <v>0</v>
      </c>
      <c r="H30" s="38">
        <f>F30+H29</f>
        <v>0</v>
      </c>
      <c r="I30" s="37">
        <f t="shared" si="3"/>
        <v>0</v>
      </c>
      <c r="J30" s="38">
        <f t="shared" si="3"/>
        <v>0</v>
      </c>
      <c r="K30" s="37">
        <f t="shared" si="3"/>
        <v>0</v>
      </c>
      <c r="L30" s="38">
        <f t="shared" si="3"/>
        <v>0</v>
      </c>
      <c r="M30" s="37">
        <f>K30+M29</f>
        <v>0</v>
      </c>
      <c r="N30" s="38">
        <f>L30+N29</f>
        <v>0</v>
      </c>
      <c r="O30" s="37">
        <f>M30+O29</f>
        <v>0</v>
      </c>
      <c r="P30" s="38">
        <f>N30+P29</f>
        <v>0</v>
      </c>
      <c r="Q30" s="39"/>
      <c r="R30" s="40"/>
    </row>
  </sheetData>
  <mergeCells count="37">
    <mergeCell ref="E6:P6"/>
    <mergeCell ref="M7:N7"/>
    <mergeCell ref="E7:F7"/>
    <mergeCell ref="I7:J7"/>
    <mergeCell ref="O7:P7"/>
    <mergeCell ref="B24:D24"/>
    <mergeCell ref="B25:D25"/>
    <mergeCell ref="A1:R1"/>
    <mergeCell ref="A2:R2"/>
    <mergeCell ref="A3:R3"/>
    <mergeCell ref="A4:R4"/>
    <mergeCell ref="A5:R5"/>
    <mergeCell ref="B12:D12"/>
    <mergeCell ref="B6:D8"/>
    <mergeCell ref="B11:D11"/>
    <mergeCell ref="Q6:R7"/>
    <mergeCell ref="K7:L7"/>
    <mergeCell ref="B9:D9"/>
    <mergeCell ref="B10:D10"/>
    <mergeCell ref="A6:A8"/>
    <mergeCell ref="G7:H7"/>
    <mergeCell ref="B26:D26"/>
    <mergeCell ref="B27:D27"/>
    <mergeCell ref="A30:D30"/>
    <mergeCell ref="B28:D28"/>
    <mergeCell ref="B13:D13"/>
    <mergeCell ref="B14:D14"/>
    <mergeCell ref="B16:D16"/>
    <mergeCell ref="A29:D29"/>
    <mergeCell ref="B15:D15"/>
    <mergeCell ref="B21:D21"/>
    <mergeCell ref="B20:D20"/>
    <mergeCell ref="B19:D19"/>
    <mergeCell ref="B17:D17"/>
    <mergeCell ref="B18:D18"/>
    <mergeCell ref="B22:D22"/>
    <mergeCell ref="B23:D23"/>
  </mergeCells>
  <phoneticPr fontId="18" type="noConversion"/>
  <pageMargins left="0.51181102362204722" right="0.51181102362204722" top="0.78740157480314965" bottom="0.78740157480314965" header="0.31496062992125984" footer="0.31496062992125984"/>
  <pageSetup paperSize="9" scale="8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1</vt:i4>
      </vt:variant>
    </vt:vector>
  </HeadingPairs>
  <TitlesOfParts>
    <vt:vector size="4" baseType="lpstr">
      <vt:lpstr>8 e 13 ANDAR</vt:lpstr>
      <vt:lpstr>BDI</vt:lpstr>
      <vt:lpstr>CRONOGRAMA</vt:lpstr>
      <vt:lpstr>'8 e 13 ANDAR'!Area_de_impressao</vt:lpstr>
    </vt:vector>
  </TitlesOfParts>
  <Company>Ministério Da Fazenda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GRA-PR</dc:creator>
  <cp:lastModifiedBy>Dulcineia Kazmierczak</cp:lastModifiedBy>
  <cp:lastPrinted>2023-11-16T20:28:28Z</cp:lastPrinted>
  <dcterms:created xsi:type="dcterms:W3CDTF">2010-03-29T18:05:46Z</dcterms:created>
  <dcterms:modified xsi:type="dcterms:W3CDTF">2023-11-28T17:40:47Z</dcterms:modified>
</cp:coreProperties>
</file>