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arlos.reis\Documents\Edital.fina.carlos.PE 1.2023\Planilhas modelos de proposta\Modelo em Pdf\"/>
    </mc:Choice>
  </mc:AlternateContent>
  <xr:revisionPtr revIDLastSave="0" documentId="13_ncr:1_{0F1D1927-463E-4753-803F-840958651CD5}" xr6:coauthVersionLast="47" xr6:coauthVersionMax="47" xr10:uidLastSave="{00000000-0000-0000-0000-000000000000}"/>
  <bookViews>
    <workbookView xWindow="-120" yWindow="-120" windowWidth="29040" windowHeight="15840" tabRatio="939" activeTab="6" xr2:uid="{00000000-000D-0000-FFFF-FFFF00000000}"/>
  </bookViews>
  <sheets>
    <sheet name="RESUMO DA PROPOSTA " sheetId="17" r:id="rId1"/>
    <sheet name="FAXINEIRO SRTb-PI" sheetId="34" r:id="rId2"/>
    <sheet name="SRTb-PI-PREÇO M²" sheetId="30" r:id="rId3"/>
    <sheet name="UNIFORME" sheetId="15" r:id="rId4"/>
    <sheet name="SRTb-PI -Material + Equip.+EPI" sheetId="16" r:id="rId5"/>
    <sheet name="Plano Saude + SEG. Vida" sheetId="35" r:id="rId6"/>
    <sheet name="MEMÓRIA DE CÁLCULO" sheetId="36" r:id="rId7"/>
  </sheets>
  <definedNames>
    <definedName name="_xlnm.Print_Area" localSheetId="1">'FAXINEIRO SRTb-PI'!$A$1:$E$145</definedName>
    <definedName name="_xlnm.Print_Area" localSheetId="6">'MEMÓRIA DE CÁLCULO'!$A$1:$K$60</definedName>
    <definedName name="_xlnm.Print_Area" localSheetId="4">'SRTb-PI -Material + Equip.+EPI'!$A$1:$G$64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6" l="1"/>
  <c r="G33" i="16"/>
  <c r="C42" i="36" l="1"/>
  <c r="J60" i="36"/>
  <c r="F56" i="36"/>
  <c r="F55" i="36"/>
  <c r="F54" i="36"/>
  <c r="F46" i="36"/>
  <c r="F45" i="36"/>
  <c r="F42" i="36"/>
  <c r="C30" i="36"/>
  <c r="C18" i="36"/>
  <c r="G25" i="16" l="1"/>
  <c r="G34" i="16"/>
  <c r="G32" i="16"/>
  <c r="G13" i="16"/>
  <c r="G28" i="16"/>
  <c r="G24" i="16"/>
  <c r="G56" i="30" l="1"/>
  <c r="G43" i="16" l="1"/>
  <c r="G42" i="16"/>
  <c r="I54" i="30" l="1"/>
  <c r="I53" i="30"/>
  <c r="I52" i="30"/>
  <c r="I56" i="30" s="1"/>
  <c r="J61" i="16"/>
  <c r="G61" i="16"/>
  <c r="G60" i="16"/>
  <c r="G58" i="16"/>
  <c r="G57" i="16"/>
  <c r="G56" i="16"/>
  <c r="G55" i="16"/>
  <c r="G30" i="16"/>
  <c r="G31" i="16"/>
  <c r="G29" i="16"/>
  <c r="G26" i="16"/>
  <c r="G27" i="16"/>
  <c r="G4" i="16"/>
  <c r="G5" i="16"/>
  <c r="G6" i="16"/>
  <c r="G7" i="16"/>
  <c r="G8" i="16"/>
  <c r="G9" i="16"/>
  <c r="G10" i="16"/>
  <c r="G11" i="16"/>
  <c r="G12" i="16"/>
  <c r="G14" i="16"/>
  <c r="G15" i="16"/>
  <c r="G16" i="16"/>
  <c r="G17" i="16"/>
  <c r="G18" i="16"/>
  <c r="G19" i="16"/>
  <c r="G20" i="16"/>
  <c r="G21" i="16"/>
  <c r="G22" i="16"/>
  <c r="G23" i="16"/>
  <c r="G3" i="16"/>
  <c r="G49" i="16"/>
  <c r="G48" i="16"/>
  <c r="G62" i="16" l="1"/>
  <c r="G63" i="16" s="1"/>
  <c r="G64" i="16" s="1"/>
  <c r="E113" i="34" s="1"/>
  <c r="G50" i="16"/>
  <c r="G51" i="16" s="1"/>
  <c r="E112" i="34" s="1"/>
  <c r="G35" i="16"/>
  <c r="G36" i="16" s="1"/>
  <c r="G37" i="16" s="1"/>
  <c r="E110" i="34" s="1"/>
  <c r="G44" i="16"/>
  <c r="G45" i="16" s="1"/>
  <c r="E111" i="34" s="1"/>
  <c r="E8" i="35" l="1"/>
  <c r="E65" i="34" s="1"/>
  <c r="E5" i="35"/>
  <c r="E64" i="34" s="1"/>
  <c r="D133" i="34" l="1"/>
  <c r="C126" i="34"/>
  <c r="D126" i="34" s="1"/>
  <c r="E100" i="34"/>
  <c r="E104" i="34" s="1"/>
  <c r="D94" i="34"/>
  <c r="D93" i="34"/>
  <c r="D92" i="34"/>
  <c r="D91" i="34"/>
  <c r="D90" i="34"/>
  <c r="D81" i="34"/>
  <c r="D79" i="34"/>
  <c r="D78" i="34"/>
  <c r="D77" i="34"/>
  <c r="D76" i="34"/>
  <c r="D62" i="34"/>
  <c r="E60" i="34" s="1"/>
  <c r="D58" i="34"/>
  <c r="D52" i="34"/>
  <c r="D80" i="34" s="1"/>
  <c r="D35" i="34"/>
  <c r="D37" i="34" s="1"/>
  <c r="E25" i="34"/>
  <c r="E26" i="34" s="1"/>
  <c r="E27" i="34" s="1"/>
  <c r="E30" i="34" s="1"/>
  <c r="E31" i="34" s="1"/>
  <c r="G48" i="30"/>
  <c r="I35" i="30"/>
  <c r="D38" i="30" s="1"/>
  <c r="D14" i="34" l="1"/>
  <c r="E17" i="17"/>
  <c r="E55" i="34"/>
  <c r="E67" i="34" s="1"/>
  <c r="E72" i="34" s="1"/>
  <c r="E35" i="34"/>
  <c r="E81" i="34"/>
  <c r="E78" i="34"/>
  <c r="E138" i="34"/>
  <c r="E39" i="34"/>
  <c r="E36" i="34"/>
  <c r="E115" i="34"/>
  <c r="E83" i="34"/>
  <c r="E79" i="34"/>
  <c r="E80" i="34" s="1"/>
  <c r="E76" i="34"/>
  <c r="E37" i="34" l="1"/>
  <c r="E38" i="34" s="1"/>
  <c r="E77" i="34"/>
  <c r="E82" i="34" s="1"/>
  <c r="E40" i="34"/>
  <c r="E41" i="34" s="1"/>
  <c r="E70" i="34"/>
  <c r="F9" i="15"/>
  <c r="G9" i="15" s="1"/>
  <c r="F8" i="15"/>
  <c r="G8" i="15" s="1"/>
  <c r="F7" i="15"/>
  <c r="G7" i="15" s="1"/>
  <c r="F6" i="15"/>
  <c r="G6" i="15" s="1"/>
  <c r="F5" i="15"/>
  <c r="G5" i="15" s="1"/>
  <c r="G10" i="15" l="1"/>
  <c r="E109" i="34" s="1"/>
  <c r="E117" i="34"/>
  <c r="E85" i="34"/>
  <c r="E140" i="34"/>
  <c r="E48" i="34"/>
  <c r="E47" i="34"/>
  <c r="E46" i="34"/>
  <c r="E45" i="34"/>
  <c r="E50" i="34"/>
  <c r="E44" i="34"/>
  <c r="E49" i="34"/>
  <c r="E51" i="34"/>
  <c r="F10" i="15"/>
  <c r="E52" i="34" l="1"/>
  <c r="E71" i="34" s="1"/>
  <c r="E73" i="34" s="1"/>
  <c r="E114" i="34" l="1"/>
  <c r="E119" i="34" s="1"/>
  <c r="E139" i="34"/>
  <c r="E84" i="34"/>
  <c r="E86" i="34" s="1"/>
  <c r="E116" i="34"/>
  <c r="E142" i="34" l="1"/>
  <c r="E95" i="34"/>
  <c r="E90" i="34"/>
  <c r="E92" i="34"/>
  <c r="E93" i="34"/>
  <c r="E91" i="34"/>
  <c r="E94" i="34"/>
  <c r="E96" i="34" l="1"/>
  <c r="E103" i="34" s="1"/>
  <c r="E105" i="34" s="1"/>
  <c r="E106" i="34" s="1"/>
  <c r="E141" i="34" l="1"/>
  <c r="E143" i="34" s="1"/>
  <c r="E118" i="34"/>
  <c r="E120" i="34" s="1"/>
  <c r="E123" i="34" l="1"/>
  <c r="E124" i="34" l="1"/>
  <c r="E125" i="34" s="1"/>
  <c r="E126" i="34" s="1"/>
  <c r="E132" i="34" l="1"/>
  <c r="E129" i="34"/>
  <c r="E128" i="34"/>
  <c r="E133" i="34" l="1"/>
  <c r="E134" i="34" s="1"/>
  <c r="E135" i="34" s="1"/>
  <c r="E144" i="34" s="1"/>
  <c r="G26" i="30" l="1"/>
  <c r="I26" i="30" s="1"/>
  <c r="I27" i="30" s="1"/>
  <c r="D46" i="30" s="1"/>
  <c r="I46" i="30" s="1"/>
  <c r="G18" i="30"/>
  <c r="I18" i="30" s="1"/>
  <c r="I19" i="30" s="1"/>
  <c r="D45" i="30" s="1"/>
  <c r="I45" i="30" s="1"/>
  <c r="G10" i="30"/>
  <c r="I10" i="30" s="1"/>
  <c r="I11" i="30" s="1"/>
  <c r="D44" i="30" s="1"/>
  <c r="I44" i="30" s="1"/>
  <c r="G38" i="30"/>
  <c r="I38" i="30" l="1"/>
  <c r="I39" i="30" s="1"/>
  <c r="D47" i="30" s="1"/>
  <c r="I47" i="30" s="1"/>
  <c r="I48" i="30" s="1"/>
  <c r="I61" i="30" s="1"/>
  <c r="I63" i="30" l="1"/>
  <c r="G17" i="17"/>
  <c r="H17" i="17" s="1"/>
  <c r="H18" i="17" s="1"/>
  <c r="G1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5" authorId="0" shapeId="0" xr:uid="{00000000-0006-0000-0100-000001000000}">
      <text>
        <r>
          <rPr>
            <sz val="11"/>
            <color rgb="FF000000"/>
            <rFont val="Calibri"/>
            <family val="2"/>
          </rPr>
          <t xml:space="preserve"> 1/12meses = 0,0833=8,33%;
Cotação de  8,33% sobre o valor do Módulo 1 - Composição da remuneração, conforme Anexo XII da IN 5/17
</t>
        </r>
      </text>
    </comment>
    <comment ref="D36" authorId="0" shapeId="0" xr:uid="{00000000-0006-0000-0100-000002000000}">
      <text>
        <r>
          <rPr>
            <sz val="11"/>
            <color rgb="FF000000"/>
            <rFont val="Calibri"/>
            <family val="2"/>
          </rPr>
          <t xml:space="preserve">Cotação de Férias e Adicional de Férias do profissional titular, conforme item 14 do ANEXO XII da IN 5/17.
</t>
        </r>
      </text>
    </comment>
    <comment ref="D46" authorId="0" shapeId="0" xr:uid="{00000000-0006-0000-0100-000003000000}">
      <text>
        <r>
          <rPr>
            <sz val="11"/>
            <color rgb="FF000000"/>
            <rFont val="Calibri"/>
            <family val="2"/>
          </rPr>
          <t xml:space="preserve">RAT x FAP máximo = 3% x 2 = 6%
Fator Acidentário (FAP) vária entre 0,5 a 2 pontos.
Risco de Acidente de Trabalho (RAT) vária entre 1% e 3%.
* A empresa deverá enviar o FAP WEB para comprovação, caso solicitado pela Pregoeira. 
</t>
        </r>
      </text>
    </comment>
    <comment ref="D76" authorId="0" shapeId="0" xr:uid="{00000000-0006-0000-0100-000004000000}">
      <text>
        <r>
          <rPr>
            <sz val="11"/>
            <color rgb="FF000000"/>
            <rFont val="Calibri"/>
            <family val="2"/>
          </rPr>
          <t>AVISO PRÉVIO INDENIZADO:
(1/12) x 5% = 0,4167% ao mês aplicado sobre a remuneração
1= O aviso prévio integral da remuneração, com desligamento imediato do empregado.
12= rateio da remuneração em 12 meses.
5% cumprem aviso prévio (variável)= dado estatítico. O valor pode variar conforme cada empresa.
Aplicado sobre Remuneração.</t>
        </r>
      </text>
    </comment>
    <comment ref="D78" authorId="0" shapeId="0" xr:uid="{00000000-0006-0000-0100-000005000000}">
      <text>
        <r>
          <rPr>
            <sz val="11"/>
            <color rgb="FF000000"/>
            <rFont val="Calibri"/>
            <family val="2"/>
          </rPr>
          <t xml:space="preserve">MULTA DO FGTS SOBRE AVISO PRÉVIO INDENIZADO
(8% x 40% x 5%) = 0,16% aplicado sobre a remuneração.
8% = montante a ser recolhido mensalmente a título de FGTS
40% = multa relativa ao FGTS para rescisão sem justa causa.
5% = % de empregados não cumprem o aviso prévio -  dado estatítico. O valor pode variar conforme cada empresa.
</t>
        </r>
      </text>
    </comment>
    <comment ref="D79" authorId="0" shapeId="0" xr:uid="{00000000-0006-0000-0100-000006000000}">
      <text>
        <r>
          <rPr>
            <sz val="11"/>
            <color rgb="FF000000"/>
            <rFont val="Calibri"/>
            <family val="2"/>
          </rPr>
          <t xml:space="preserve">AVISO PRÉVIO TRABALHADO
1° ano de contrato (cheio): (((7/30)/12)*100 = 1,944% ao mês
7 dias em 30 rateado em 12 meses multiplicado pela estatística cheia, nesse caso, 100%. 
Aplicado sobre Remuneração + Férias + 13° salário
Na Prorrogação será readequado. 
Aplicado sobre Remuneração 
</t>
        </r>
      </text>
    </comment>
    <comment ref="D81" authorId="0" shapeId="0" xr:uid="{00000000-0006-0000-0100-000007000000}">
      <text>
        <r>
          <rPr>
            <sz val="11"/>
            <color rgb="FF000000"/>
            <rFont val="Calibri"/>
            <family val="2"/>
          </rPr>
          <t xml:space="preserve">MULTA DO FGTS SOBRE AVISO PRÉVIO TRABALHADO
(0,08 x 04 x 0,95) = 3,040% aplicado sobre o valor da remuneração.
8% = montante a ser recolhido mensalmente a título de FGTS
40% = multa relativa ao FGTS para rescisão sem justa causa.
95% = % de empregados cumprem o aviso prévio -  dado estatítico. O valor pode variar conforme cada empresa.
</t>
        </r>
      </text>
    </comment>
    <comment ref="D90" authorId="0" shapeId="0" xr:uid="{00000000-0006-0000-0100-000008000000}">
      <text>
        <r>
          <rPr>
            <sz val="11"/>
            <color rgb="FF000000"/>
            <rFont val="Calibri"/>
            <family val="2"/>
          </rPr>
          <t>FÉRIAS SUBSTITUTO:
((1+1/3)/12)/12 = 0,926%
1= remuneração
1/3 = terço constitucional sobre o valor das férias
12 = rateio do provisionamento para 12 meses
/12 = corresponde a 1/12 de férias + 1/3, pois, a contratada necessitou disponibilizar POR 1 MÊS um de seus empregados/folguitas para cobrir o titular, que está usufruindo de férias.</t>
        </r>
      </text>
    </comment>
    <comment ref="D91" authorId="0" shapeId="0" xr:uid="{00000000-0006-0000-0100-000009000000}">
      <text>
        <r>
          <rPr>
            <sz val="11"/>
            <color rgb="FF000000"/>
            <rFont val="Calibri"/>
            <family val="2"/>
          </rPr>
          <t xml:space="preserve">Ausências Legais
((2/30/12) x 100 = 0,556%
2 = Índice de ocorrência - Dados estatiticos.  (variavel conforme realidade da empresa).
30 =  Impacto sobre o mês
12 = Impacto diluído ao longo de 12 meses.
</t>
        </r>
      </text>
    </comment>
    <comment ref="D92" authorId="0" shapeId="0" xr:uid="{00000000-0006-0000-0100-00000A000000}">
      <text>
        <r>
          <rPr>
            <sz val="11"/>
            <color rgb="FF000000"/>
            <rFont val="Calibri"/>
            <family val="2"/>
          </rPr>
          <t xml:space="preserve">Licença Paternidade:
((5/30/12) x 0,02 = 0,028%
5 dias de ausência
30 = Impacto sobre o mês
12 = Impacto diluido ao longo de 12 meses
0,02 ou 2% = Índice de ocorrência/estimativa.   (variavel conforme realidade da empresa).
</t>
        </r>
      </text>
    </comment>
    <comment ref="D93" authorId="0" shapeId="0" xr:uid="{00000000-0006-0000-0100-00000B000000}">
      <text>
        <r>
          <rPr>
            <sz val="11"/>
            <color rgb="FF000000"/>
            <rFont val="Calibri"/>
            <family val="2"/>
          </rPr>
          <t xml:space="preserve">Ausência por Acidente de Trabalho:
((15/30/12) x 0,08 x 100 = 0,333%
15 dias de ausência cobertos pelo empregador, após 15 dias, INSS.
30 = impacto sobre o mês
/12 = impacto diluído ao longo de 12 meses.
0,08 (8%) - Índice de ocorrência/ Estatística.  (variavel conforme realidade da empresa).
</t>
        </r>
      </text>
    </comment>
    <comment ref="D94" authorId="0" shapeId="0" xr:uid="{00000000-0006-0000-0100-00000C000000}">
      <text>
        <r>
          <rPr>
            <sz val="11"/>
            <color rgb="FF000000"/>
            <rFont val="Calibri"/>
            <family val="2"/>
          </rPr>
          <t>Afastamento Maternidade:
[(4/12)/12 x 0,02 x 100]
4/12 = 4 meses martenidade por anos (120 dias)
12 = meses do ano
0,02 = Índice de ocorrência/ Estatística.  (variavel conforme realidade da empresa).
100 = porcentagem</t>
        </r>
      </text>
    </comment>
    <comment ref="A121" authorId="0" shapeId="0" xr:uid="{00000000-0006-0000-0100-00000D000000}">
      <text>
        <r>
          <rPr>
            <sz val="11"/>
            <color rgb="FF000000"/>
            <rFont val="Calibri"/>
            <family val="2"/>
          </rPr>
          <t xml:space="preserve">Os tributos são estabelecidos em lei e estão relacionados com a prestação de serviços, considerando o tipo de regime de tributação:
- Lucro Real: a tributação é calculada sobre o lucro líquido do período de apuração - Poderá ser exigido pela Pregoeira as contribuições dos ultimos 12 meses que antecende a licitação (Escrituração Fiscal Digital da Contribuição para o PIS/PASEP e CONFIS), para que mediante a média, fique estabelecido o valor máximo a constar do PIS e COFINS na Planilha de Custo e Formação de Preços. 
- Lucro Presumido: Base de cálculo prefixada pela legislação, com margem de lucro especifica que muda de acordo com a atividade, PIS (0,65%) e COFINS (3,0%).
- Simples Nacional: empresas com receitas inferiores a 4,8 milhões de reais anuais.
As empresas devem adaptar esse módulo ao seu real enquadramento usando as alíquotas do CPRB corretas.
 Explicação "CÁLCULO POR DENTRO":
1) Somar os tributos (PIS+COFINS+ISS) = 0,65+3,00+5,00 = 8,65 (Total dos Tributos);
2) Subtrair o resultado de 100 e dividi-lo por 100 = (100 - 8,65)/ 100 = 0,9135;
3) Dividir 0,9135 pelo FATURAMENTO (Módulos 1 a 5 + Custos Indiretos + Lucro);
4) Desse resultado, aplicar individualmente os percentuais de cada um dos triubutos;
5) Somar os resultados = Total dos Tributos. 
</t>
        </r>
      </text>
    </comment>
  </commentList>
</comments>
</file>

<file path=xl/sharedStrings.xml><?xml version="1.0" encoding="utf-8"?>
<sst xmlns="http://schemas.openxmlformats.org/spreadsheetml/2006/main" count="683" uniqueCount="421">
  <si>
    <t>Item</t>
  </si>
  <si>
    <t>Tipo de Serviço</t>
  </si>
  <si>
    <t>TOTAL</t>
  </si>
  <si>
    <t>PLANILHA DE CUSTOS E FORMAÇÃO DE PREÇOS</t>
  </si>
  <si>
    <t>Nº Processo</t>
  </si>
  <si>
    <t xml:space="preserve">Licitação Nº </t>
  </si>
  <si>
    <t>Grupo/Item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</si>
  <si>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</si>
  <si>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</si>
  <si>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</si>
  <si>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</si>
  <si>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</si>
  <si>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Teresina/PI</t>
  </si>
  <si>
    <t>C</t>
  </si>
  <si>
    <t>Ano Acordo, Convenção ou Dissídio Coletivo</t>
  </si>
  <si>
    <t>D</t>
  </si>
  <si>
    <t>Número de meses de execução contratual</t>
  </si>
  <si>
    <t>Identificação do Serviço</t>
  </si>
  <si>
    <t>Unidade de Medida</t>
  </si>
  <si>
    <t xml:space="preserve">Quantidade Total a Contratar </t>
  </si>
  <si>
    <t>MÃO DE OBRA</t>
  </si>
  <si>
    <t>Mão de obra vinculada à execução contratual</t>
  </si>
  <si>
    <t>Dados para composição dos custos referente à mão de obra</t>
  </si>
  <si>
    <t>Valor (R$)</t>
  </si>
  <si>
    <t>Tipo de Serviço (mesmo serviço com características distintas)</t>
  </si>
  <si>
    <t xml:space="preserve">Classificação Brasileira de Ocupações (CBO) </t>
  </si>
  <si>
    <t>Salário Normativo da Categoria Profissional</t>
  </si>
  <si>
    <t>Categoria Profissional (vinculada à execução contratual)</t>
  </si>
  <si>
    <t>FAXINEIRO</t>
  </si>
  <si>
    <t>Data-Base da Categoria (dia/mês/ano)</t>
  </si>
  <si>
    <t>MÓDULO 1 : COMPOSIÇÃO DA REMUNERAÇÃO</t>
  </si>
  <si>
    <t>Composição da Remuneração</t>
  </si>
  <si>
    <t>Salário-Base</t>
  </si>
  <si>
    <t>Horas</t>
  </si>
  <si>
    <t>Adicional de Periculosidade</t>
  </si>
  <si>
    <t>Adicional de Insalubridade</t>
  </si>
  <si>
    <t>Adicional Noturno</t>
  </si>
  <si>
    <t>E</t>
  </si>
  <si>
    <t xml:space="preserve">Adicional de Hora Noturna Reduzida </t>
  </si>
  <si>
    <t>MÓDULO 1:   TOTAL</t>
  </si>
  <si>
    <t xml:space="preserve"> MÓDULO 2: ENCARGOS E BENEFÍCIOS ANUAIS, MENSAIS E DIÁRIOS</t>
  </si>
  <si>
    <t>SUBMÓDULO 2.1   -  DÉCIMO TERCEIRO SALÁRIO, FÉRIAS E ADICIONAL DE FÉRIAS</t>
  </si>
  <si>
    <t>2.1</t>
  </si>
  <si>
    <t>13º  Salário, Férias e Adicional de Férias</t>
  </si>
  <si>
    <t>13º (décimo terceiro) Salário</t>
  </si>
  <si>
    <t xml:space="preserve">Férias e Adicional de Férias </t>
  </si>
  <si>
    <t>SUBMÓDULO 2.1:   TOTAL</t>
  </si>
  <si>
    <t xml:space="preserve">BASE DE CÁLCULO PARA O MÓDULO 2.2 </t>
  </si>
  <si>
    <t xml:space="preserve"> MÓDULO 1</t>
  </si>
  <si>
    <t xml:space="preserve"> MÓDULO 2.1</t>
  </si>
  <si>
    <t>SUBMÓDULO 2.2 – ENCARGOS PREVIDENCIÁRIOS (GPS), FUNDO DE GARANTIA POR
 TEMPO DE SERVIÇOS (FGTS) E OUTRAS CONTRIBUIÇÕES</t>
  </si>
  <si>
    <t>2.2</t>
  </si>
  <si>
    <t>GPS, FGTS e outras contribuições</t>
  </si>
  <si>
    <t xml:space="preserve">INSS </t>
  </si>
  <si>
    <t>SALÁRIO EDUCAÇÃO</t>
  </si>
  <si>
    <t>SAT (+ FAP de 0,5 a 2,0) (VARIAÇÃO: 0,5% a 6%)</t>
  </si>
  <si>
    <t>SESI / SESC</t>
  </si>
  <si>
    <t>SENAI / SENAC</t>
  </si>
  <si>
    <t>F</t>
  </si>
  <si>
    <t>SEBRAE</t>
  </si>
  <si>
    <t>G</t>
  </si>
  <si>
    <t>INCRA</t>
  </si>
  <si>
    <t>H</t>
  </si>
  <si>
    <t>FGTS</t>
  </si>
  <si>
    <r>
      <rPr>
        <b/>
        <sz val="10"/>
        <color rgb="FF000000"/>
        <rFont val="Calibri"/>
        <family val="2"/>
      </rPr>
      <t xml:space="preserve">SUBMÓDULO 2.3   -  BENEFÍCIOS MENSAIS E DIÁRIOS </t>
    </r>
    <r>
      <rPr>
        <b/>
        <i/>
        <sz val="10"/>
        <color rgb="FF000000"/>
        <rFont val="Calibri"/>
        <family val="2"/>
      </rPr>
      <t>"E OUTRAS VERBAS NÃO SALARIAIS"</t>
    </r>
  </si>
  <si>
    <t>2.3</t>
  </si>
  <si>
    <t>Benefícios Mensais e Diários</t>
  </si>
  <si>
    <t>Transporte</t>
  </si>
  <si>
    <t>Tarifa</t>
  </si>
  <si>
    <t>Quantidade por dia</t>
  </si>
  <si>
    <t>Dias</t>
  </si>
  <si>
    <t>Total passagem</t>
  </si>
  <si>
    <t>Desconto salário</t>
  </si>
  <si>
    <t>Auxílio Refeição/Alimentação</t>
  </si>
  <si>
    <t>Valor diário</t>
  </si>
  <si>
    <t>Total alimentação</t>
  </si>
  <si>
    <t>Desconto ticket</t>
  </si>
  <si>
    <t>Seguro de Vida</t>
  </si>
  <si>
    <t>Outros</t>
  </si>
  <si>
    <t xml:space="preserve">TOTAL </t>
  </si>
  <si>
    <t>QUADRO-RESUMO DO MÓDULO 2 - ENCARGOS E BENEFÍCIOS ANUAIS, MENSAIS E DIÁRIOS</t>
  </si>
  <si>
    <t xml:space="preserve"> Encargos e Benefícios Anuais, Mensais e Diários </t>
  </si>
  <si>
    <t>MÓDULO 3 - PROVISÃO PARA RESCISÃO</t>
  </si>
  <si>
    <t>Provisão para Rescisão</t>
  </si>
  <si>
    <t>Aviso Prévio Indenizado</t>
  </si>
  <si>
    <t xml:space="preserve">Incidência do FGTS sobre Aviso Prévio Indenizado </t>
  </si>
  <si>
    <t xml:space="preserve">Multa do FGTS sobre o Aviso Prévio Indenizado </t>
  </si>
  <si>
    <t>Aviso Prévio Trabalhado</t>
  </si>
  <si>
    <t>Incidência de GPS, FGTS e outras contribuições sobre o Aviso Prévio Trabalhado (IN 07/18)</t>
  </si>
  <si>
    <t xml:space="preserve"> Multa do FGTS sobre o Aviso Prévio Trabalhado</t>
  </si>
  <si>
    <t>BASE DE CÁLCULO PARA O MÓDULO 4 = MÓDULO 1 + MÓDULO 2 + MÓDULO 3</t>
  </si>
  <si>
    <t>MÓDULO 2</t>
  </si>
  <si>
    <t xml:space="preserve"> MÓDULO 3</t>
  </si>
  <si>
    <t>MÓDULO 4 - CUSTO DE REPOSIÇÃO DO PROFISSIONAL AUSENTE</t>
  </si>
  <si>
    <t>(NOTA 1 e 2)</t>
  </si>
  <si>
    <t>SUBMÓDULO 4.1 -SUBSTITUTO NAS AUSÊNCIAS LEGAIS (alterado pela IN 07/18)</t>
  </si>
  <si>
    <t>4.1</t>
  </si>
  <si>
    <t>Substituto nas Ausências Legais (IN 07/18)</t>
  </si>
  <si>
    <t>Substituto na cobertura de Férias (IN 07/18)</t>
  </si>
  <si>
    <t>Substituto na cobertura de Ausências Legais (IN 07/18)</t>
  </si>
  <si>
    <t>Substituto na cobertura de Licença-Paternidade (IN 07/18)</t>
  </si>
  <si>
    <t>Substituto na cobertura de Ausência por acidente de trabalho (IN 07/18)</t>
  </si>
  <si>
    <t>Substituto na cobertura de Afastamento Maternidade (IN 07/18)</t>
  </si>
  <si>
    <t>Substituto na cobertura de Outras ausências (especificar) (IN 07/18)</t>
  </si>
  <si>
    <t>SUBMÓDULO 4.2 - SUBSTITUTO NA INTRAJORNADA (IN 07/18) - Não se aplica</t>
  </si>
  <si>
    <t>4.2</t>
  </si>
  <si>
    <t>Substituto na Intrajornada (IN 07/18)</t>
  </si>
  <si>
    <t>Substituto na cobertura de Intervalo para repouso ou alimentação (IN 07/18)</t>
  </si>
  <si>
    <t>QUADRO-RESUMO DO MÓDULO 4 - CUSTO DE REPOSIÇÃO DO PROFISSIONAL AUSENTE</t>
  </si>
  <si>
    <t>Custo de Reposição do Profissional Ausente</t>
  </si>
  <si>
    <t>MÓDULO 4:   TOTAL</t>
  </si>
  <si>
    <t>MÓDULO 5 - INSUMOS DIVERSOS</t>
  </si>
  <si>
    <t>Insumos Diversos</t>
  </si>
  <si>
    <t>Uniformes</t>
  </si>
  <si>
    <t>Materiais</t>
  </si>
  <si>
    <t>TOTAL DE INSUMOS DIVERSOS</t>
  </si>
  <si>
    <t>BASE DE CÁLCULO PARA O MÓDULO 6 = MÓDULO 1 + MÓDULO 2 + MÓDULO 3 + MÓDULO 4 + MÓDULO 5</t>
  </si>
  <si>
    <t>MÓDULO 4</t>
  </si>
  <si>
    <t>MÓDULO 5</t>
  </si>
  <si>
    <t xml:space="preserve">MÓDULO 6 – CUSTOS INDIRETOS, TRIBUTOS E LUCRO </t>
  </si>
  <si>
    <t>Custos Indiretos, Tributos e Lucro</t>
  </si>
  <si>
    <t>Custos Indiretos</t>
  </si>
  <si>
    <t>Lucro (MT + M6.A)</t>
  </si>
  <si>
    <t xml:space="preserve">  FATURAMENTO  (MT + M6A + M6B)</t>
  </si>
  <si>
    <t>CÁLCULO POR DENTRO</t>
  </si>
  <si>
    <t>Tributos</t>
  </si>
  <si>
    <t>C1. Tributos Federais</t>
  </si>
  <si>
    <t>C.2 Tributos Estaduais (especificar)</t>
  </si>
  <si>
    <t xml:space="preserve">C.3 Tributos Municipais </t>
  </si>
  <si>
    <t>SOMA DOS TRIBUTOS</t>
  </si>
  <si>
    <t>TOTAL DOS CUSTOS INDIRETOS, TRIBUTOS E LUCRO</t>
  </si>
  <si>
    <t>MÓDULO 6:   TOTAL</t>
  </si>
  <si>
    <t xml:space="preserve">QUADRO-RESUMO DO CUSTO POR EMPREGADO </t>
  </si>
  <si>
    <t>Mão-de-obra vinculada à execução contratual (valor por empregado)</t>
  </si>
  <si>
    <t>Módulo 1 – Composição da Remuneração</t>
  </si>
  <si>
    <t xml:space="preserve">Módulo 2 - Encargos e Benefícios Anuais, Mensais e Diários </t>
  </si>
  <si>
    <t xml:space="preserve">Módulo 3 - Provisão para Rescisão </t>
  </si>
  <si>
    <t xml:space="preserve">Módulo 4 - Custo de Reposição do Profissional Ausente </t>
  </si>
  <si>
    <t xml:space="preserve">Módulo 5 - Insumos Diversos </t>
  </si>
  <si>
    <t xml:space="preserve">          </t>
  </si>
  <si>
    <t>Subtotal (A + B + C + D + E)</t>
  </si>
  <si>
    <t>Módulo 6 – Custos indiretos, tributos e lucro</t>
  </si>
  <si>
    <t>VALOR TOTAL POR EMPREGADO</t>
  </si>
  <si>
    <t>Nº</t>
  </si>
  <si>
    <t>Calça em tecido ripstop ou brim, com elástico total e cordão para amarrar, com dois bolsos frontais e dois bolsos laterais</t>
  </si>
  <si>
    <t>Anual</t>
  </si>
  <si>
    <t>Camisa manga curta confeccionada em malha fria ou algodão, fechada, com bolso superior esquerdo, com logomarca da empresa e estampa pintadas, bordadas ou impressa no bolso</t>
  </si>
  <si>
    <t>Par de botas de borracha do tipo galocha, solado antideslizante e antiderrapante, para atividades com água e limpeza das áreas externas</t>
  </si>
  <si>
    <t>Par de bota de cano curto para áreas internas, sem salto, com solado antiderrapante, na cor preta, forrado, impermeável</t>
  </si>
  <si>
    <t>Par de meias na cor preta, 100% algodão</t>
  </si>
  <si>
    <t>ITEM</t>
  </si>
  <si>
    <t>MATERIAL</t>
  </si>
  <si>
    <t>UNIDADE</t>
  </si>
  <si>
    <t>PERÍODO</t>
  </si>
  <si>
    <t>PREÇO MÉDIO MENSAL</t>
  </si>
  <si>
    <t>ÁGUA SANITÁRIA - Produto para limpeza à base de hipoclorito de sódio e água, com teor de cloro ativo entre 2,00% p/p e 2,5% p/p. Produto biodegradável, bactericida e germicida. O produto deverá apresentar: rótulo indicando data de validade, dados do fabricante, marca, principio ativo e composição do produto e conteúdo líquido. Embalagem individual, em plástico resistente (que não estoure no empilhamento e de acordo com ABNT/NBR 13390: 05/1995), de material flexível e resistente, com 01 litro.</t>
  </si>
  <si>
    <t>Litro</t>
  </si>
  <si>
    <t>Mensal</t>
  </si>
  <si>
    <t>ÁLCOOL ETÍLICO LÍQUIDO hidratado (70%) para limpeza geral (envasado em garrafa de 01 litro)</t>
  </si>
  <si>
    <t>Unidade</t>
  </si>
  <si>
    <t>DESODORIZADOR DE AMBIENTE em spray, essências diversas, formato cilíndrico, embalagem com no mínimo 360ml, com identificação do produto, marca do fabricante, data de fabricação e prazo</t>
  </si>
  <si>
    <t>DETERGENTE - Detergente para lavagem de utensílios de copa e cozinha, composição: Componente Ativo / Tensoativo Aniônico (Linear Alquilbenzeno Sulfonato de Sódio), Glicerina, Coadjuvantes, Conservantes, Sequestrante, Espessantes, Corantes e Água. Contém tensoativo biodegradável. O produto deve ter registro no Ministério da Saúde, com dados do fabricante, data de fabricação e prazo de validade mínima de 6 meses, embalagem com 500 ml.</t>
  </si>
  <si>
    <t>ESPONJA SINTÉTICA DUPLA FACE, um lado em espuma poliuretano e outro em fibra sintética abrasiva, dimensões 100 x 70 x 20 mm, com variação de mais ou menos 10 mm. Embalagem com dados de identificação do produto e marca do fabricante (unidade)</t>
  </si>
  <si>
    <t>FLANELA - Produto confeccionado com 100% de algodão, medindo 60 cm x 40cm</t>
  </si>
  <si>
    <t>LIMPA VIDRO - Limpador de vidros com pulverizador em gatilho que contenha em sua formulação Lauril Éter Sulfato de Sódio, tubo com 500 ml. Validade mínima de 12 meses a partir da entrega</t>
  </si>
  <si>
    <t>LUVA DE BORRACHA - Luva para proteção e segurança (limpeza), confeccionada em látex natural, aveludada internamente, com propriedade antiderrapante, cor azul, verde ou amarela, tamanhos médio e grande (50% de cada), em conformidade com a norma técnica NBR 13.393 da ABNT e validade mínima de 18 meses</t>
  </si>
  <si>
    <t>PANO DE LIMPEZA (pano para chão) - Produto confeccionado em 100% algodão, branco alvejado e flanelado no tamanho 58cm x 80cm</t>
  </si>
  <si>
    <t>SABÃO EM BARRA neutro - Sabão em barra, aspecto físico sólido, neutro, glicerinado. Pacote com 05 barras de 200g cada.</t>
  </si>
  <si>
    <t>SABÃO EM PÓ - Embalagem de 1kg, contendo identificação do produto, marca do fabricante, data de fabricação, prazo de validade e composição química.</t>
  </si>
  <si>
    <t>Bimestral</t>
  </si>
  <si>
    <t>SACO PLÁSTICO PARA LIXO 50L - Saco plástico p/ lixo comum cor preta ou azul, no mínimo 6 microns, capacidade 60 litros, tamanho aproximado de 63cm largura x 70cm de altura. (pacote com 100 unidades)</t>
  </si>
  <si>
    <t>Pacote 100 un</t>
  </si>
  <si>
    <t>SACO PLÁSTICO PARA LIXO 100L - Saco plástico p/ lixo comum cor preta ou azul, reforçado, capacidade 100 litros, no mínimo 10 microns, tamanho aproximado de 75cm de largura x 105cm de altura. (pacote com 100 unidades)</t>
  </si>
  <si>
    <t>VASSOURA DE PIAÇAVA - Vassoura tipo de piaçava para lavar calçada, com fixação reforçada, com base em polipropileno medindo aprox. 22 cm, com cerdas de comprimento mínimo de 11 cm, com cabo plastificado e com ponteira de plástico roscável. Para uso externo.</t>
  </si>
  <si>
    <t>Trimestral</t>
  </si>
  <si>
    <t>BALDE plástico para água com alça de metal, capacidade para 20 litros</t>
  </si>
  <si>
    <t>Semestral</t>
  </si>
  <si>
    <t>PÁ COLETORA DE LIXO - Comprimento Cabo: 80 Cm. Material Cabo: Plástico. Material Coletor: Plástico Resistente</t>
  </si>
  <si>
    <t>INSETICIDA - Multi inseticida spray (tipo "baygon", "sbp", "raid"), eficaz contra o mosquito da dengue, combatendo pragas domésticas: moscas, mosquitos, pernilongos, muriçocas e baratas (frasco de 300 ml)</t>
  </si>
  <si>
    <t>REFIL MICROFIBRA PARA MOP - Refil para o mop de microfibra, com fibras naturais de alta resistência.</t>
  </si>
  <si>
    <t>Descrição</t>
  </si>
  <si>
    <t>Vida útil (mês)</t>
  </si>
  <si>
    <t>PROPOSTA DE PREÇOS</t>
  </si>
  <si>
    <t>Grupo</t>
  </si>
  <si>
    <t>Razão Social:</t>
  </si>
  <si>
    <t>CNPJ Nº</t>
  </si>
  <si>
    <t>Endereço:</t>
  </si>
  <si>
    <t>CEP.:</t>
  </si>
  <si>
    <t>Banco:</t>
  </si>
  <si>
    <t>Agência:</t>
  </si>
  <si>
    <t>Conta Corrente:</t>
  </si>
  <si>
    <t>Telefone/FAX:</t>
  </si>
  <si>
    <t>Validade da Proposta:</t>
  </si>
  <si>
    <t>Declarações:</t>
  </si>
  <si>
    <t>Declaramos expressamente que nos preços propostos encontram-se incluídas todas as despesas diretas e indiretas, tributos incidentes, encargos sociais, previdenciários, trabalhistas e comerciais, custos operacionais, fardamentas, vale transporte, além daqueles previstos pelas normas da categoria aplicada, frete, seguros e demais despesas e quaisquer outros ônus que porventura possam recair sobre o fornecimento do objeto da presente licitação.</t>
  </si>
  <si>
    <t>Declaramos que tomamos conhecimento de todas as informações necessárias para elaboração das nossas planilhas de formação de preços para atender as necessidades em conformidade com as especificações contidas no Anexo I - Termo de Referência do Edital.</t>
  </si>
  <si>
    <t>Dados do Representante Legal da Empresa para assinatura do Contrato:</t>
  </si>
  <si>
    <t>Nome:</t>
  </si>
  <si>
    <t>CPF.:</t>
  </si>
  <si>
    <t>Cargo/Função:</t>
  </si>
  <si>
    <t>Naturalidade:</t>
  </si>
  <si>
    <t>Estado Cívil:</t>
  </si>
  <si>
    <t>PREÇO MENSAL UNITÁRIO POR M² (metro quadrado)</t>
  </si>
  <si>
    <t>(1)
PRODUTIVIDADE
(1/m²)</t>
  </si>
  <si>
    <t>(2)
PREÇO HOMEM-MÊS
(R$)</t>
  </si>
  <si>
    <t>(1x2)
SUBTOTAL
(R$/m²)</t>
  </si>
  <si>
    <t>Servente</t>
  </si>
  <si>
    <t>__1__
800*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</si>
  <si>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produtividade de referência do trabalhador prevista no subitem 3.1, IN SEGES/MP nº 5, de 2017.</t>
    </r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</si>
  <si>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produtividade de referência do trabalhador prevista no subitem 3.2, IN SEGES/MP nº 5, de 2017.</t>
    </r>
  </si>
  <si>
    <t>__1__
300*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</si>
  <si>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produtividade de referência do trabalhador prevista no subitem 3.3, IN SEGES/MP nº 5, de 2017.</t>
    </r>
  </si>
  <si>
    <t>VALOR POR METRO QUADRADO ESTIMATIVO</t>
  </si>
  <si>
    <t>TIPO DE ÁREA</t>
  </si>
  <si>
    <t>PREÇO MENSAL
UNITÁRIO
(R$/ m²)</t>
  </si>
  <si>
    <t>Ajuste Anexo VI-B, item 9 IN 05/2017</t>
  </si>
  <si>
    <t>SUBTOTAL
(R$)</t>
  </si>
  <si>
    <t>II - Área Externa</t>
  </si>
  <si>
    <t>PRODUTIVIDADE</t>
  </si>
  <si>
    <t xml:space="preserve">QUADRO DEMONSTRATIVO DO VALOR GLOBAL DA PROPOSTA </t>
  </si>
  <si>
    <t>DESCRIÇÃO</t>
  </si>
  <si>
    <t>VALOR (R$)</t>
  </si>
  <si>
    <t>Valor mensal dos serviços</t>
  </si>
  <si>
    <t>Meses do Contrato</t>
  </si>
  <si>
    <t>Valor global da proposta (Valor mensal do serviço multiplicado pelo número de meses do contrato)</t>
  </si>
  <si>
    <t>10384.100048/2023-16</t>
  </si>
  <si>
    <t>PREGÃO ELETRÔNICO 1/2023</t>
  </si>
  <si>
    <t>PI000066/2023 - vigência 01/01/2023 a 31/12/2023</t>
  </si>
  <si>
    <t>Auxílio Saúde</t>
  </si>
  <si>
    <t>__1__
2700*</t>
  </si>
  <si>
    <t>__1__
380*</t>
  </si>
  <si>
    <t xml:space="preserve">III - Banheiro
</t>
  </si>
  <si>
    <t>IV - Esquadria Face Interna</t>
  </si>
  <si>
    <t>IV - Esquadria face Interna</t>
  </si>
  <si>
    <t>ÁREA A SER LIMPA 
(m²)</t>
  </si>
  <si>
    <t>CÁLCULO DO Ki</t>
  </si>
  <si>
    <t>(1/m²)</t>
  </si>
  <si>
    <t>FREQÊNCIA NO SEMESTRE (HORAS)</t>
  </si>
  <si>
    <t>JORNADA DE TRABALHO NO SEMESTRE</t>
  </si>
  <si>
    <t>__1__
188,76</t>
  </si>
  <si>
    <t>(1x2x3)</t>
  </si>
  <si>
    <t>Ki</t>
  </si>
  <si>
    <t>(4)
Ki</t>
  </si>
  <si>
    <t>1. SUPERINTEDÊNCIA REGIONAL DO TRABALHO NO PIAUÍ (SERTB-PI)</t>
  </si>
  <si>
    <t>ITENS</t>
  </si>
  <si>
    <r>
      <rPr>
        <b/>
        <sz val="10"/>
        <rFont val="Arial"/>
        <family val="2"/>
      </rPr>
      <t>ÁREA INTERNA</t>
    </r>
    <r>
      <rPr>
        <sz val="10"/>
        <rFont val="Arial"/>
        <family val="2"/>
      </rPr>
      <t xml:space="preserve"> - (Fórmulas do cálculo para área interna - alíneas “b” do subitem 3.1. do Anexo VI-B).</t>
    </r>
  </si>
  <si>
    <t>ÁREA 
(m²)</t>
  </si>
  <si>
    <t>Município, XX de XX de 2023</t>
  </si>
  <si>
    <t>Pacote com 8 und.</t>
  </si>
  <si>
    <t>Pacote 5un.</t>
  </si>
  <si>
    <t>Limpa alumínio em embalagem de 500ml</t>
  </si>
  <si>
    <t>Mangueira de 3/4 “, em PVC, espessura de 2mm, comprimento de 50 (cinquenta) metros, engate rosqueador e bico de lavagem multifuncional com gatilho.</t>
  </si>
  <si>
    <t>QUANTIDADE</t>
  </si>
  <si>
    <t>Balde Espremedor, com rodízios, capacidade de 30litros com reservatório  de água limpa e para água suja, com Mop e Placa Piso Molhado, tipo similar Bralimpia.</t>
  </si>
  <si>
    <t>Aspirador de pó e água industrial, com reservatório, potência entre 1200 e 1600 W, tensão 220v, tipo: similar Karcher.</t>
  </si>
  <si>
    <t>Escada de fibra, com  6(seis) degraus, multiuso, não condutora de eletricidade, antiderrapantes, sapatas de borracha, tipo: similar COGUMELO-RF-6.</t>
  </si>
  <si>
    <t>Extensão elétrica 50 metros 3 Pinos (macho e fêmea), 10  Amperes , cabo pp. 3 X2,5mm² .</t>
  </si>
  <si>
    <t>O Óculos de Proteção Transparente em Acrílico/Plástico equipamento de proteção individual (epi) comumente no cumprimento da Norma Regulamentadora NR-6.</t>
  </si>
  <si>
    <t>Protetor auditivo plug, confeccionado em silicone , atenuação 18db, tipo inserção, composto de um eixo com três flanges, dimensões variáveis, com cordão de algodão ligando os dois.</t>
  </si>
  <si>
    <t>Valor 40% Empresa</t>
  </si>
  <si>
    <t>mensal</t>
  </si>
  <si>
    <t xml:space="preserve">VALOR TOTAL ANUAL DO MATERIAL </t>
  </si>
  <si>
    <t>VALOR TOTAL MENSAL DO MATERIAL</t>
  </si>
  <si>
    <t>Capacete Segurança Material: Plástico , Cor: Branca , Características Adicionais: Aba Frontal,Copa Estrias,Dupla Suspensão E Jugular.</t>
  </si>
  <si>
    <t>Avental Material: Pvc - Cloreto De Polivinila , Modelo: Unissex , Tipo: Impermeável , Tamanho: M</t>
  </si>
  <si>
    <t>Luva de raspa material: Vaqueta , Tamanho: Único , Aplicação: Proteção Individual , Características Adicionais: Asa Tipo Cobertura</t>
  </si>
  <si>
    <t>Par</t>
  </si>
  <si>
    <t>PAR</t>
  </si>
  <si>
    <t>EQUIPAMENTO DE PROTEÇÃO INDIVIDUAL (EPI)</t>
  </si>
  <si>
    <t>Única</t>
  </si>
  <si>
    <t>Máscara de proteção respiratória sem filtro PFF-2, com válvula, validade mínima de 12 meses.</t>
  </si>
  <si>
    <t>VALOR TOTAL ANUAL DOS EPI'S</t>
  </si>
  <si>
    <t>VALOR TOTAL MENSAL DOS EPI'S</t>
  </si>
  <si>
    <t xml:space="preserve">CUSTO DE PLANO DE SAÚDE E SEGURO DE VIDA PARA O SERVIÇOS DE LIMPEZA, ASSEIO CONSERVAÇÃO </t>
  </si>
  <si>
    <t>PREÇO MEDIANA</t>
  </si>
  <si>
    <t>CUSTO ANUAL</t>
  </si>
  <si>
    <t>CUSTO MENSAL</t>
  </si>
  <si>
    <t xml:space="preserve">CUSTO TOTAL ANUAL  E MENSAL DOS UNIFORMES </t>
  </si>
  <si>
    <t>Epi's</t>
  </si>
  <si>
    <t>VALOR TOTAL DA DEPRECIAÇÃO DOS EQUIPAMENTOS  (R$)</t>
  </si>
  <si>
    <t>VALOR TOTAL DA DEPRECIAÇÃO DOS EQUIPAMENTOS (R$)</t>
  </si>
  <si>
    <t>CUSTO TOTAL MENSAL</t>
  </si>
  <si>
    <t>CUSTO TOTAL ANUAL</t>
  </si>
  <si>
    <t>JORNADA DE TRABALHO</t>
  </si>
  <si>
    <t>m²</t>
  </si>
  <si>
    <t>TOTAL (R$)</t>
  </si>
  <si>
    <t>QUANTIDADE DE FAXINEIROS</t>
  </si>
  <si>
    <t>ÁREA TOTAL</t>
  </si>
  <si>
    <t>UNIDADE DE MEDIDA</t>
  </si>
  <si>
    <t xml:space="preserve">ESTIMATIVA DO VALOR GLOBAL DOS SERVIÇOS DE LIMPEZA </t>
  </si>
  <si>
    <r>
      <t xml:space="preserve">1.      LOCAL : </t>
    </r>
    <r>
      <rPr>
        <b/>
        <sz val="9"/>
        <rFont val="Arial"/>
        <family val="2"/>
      </rPr>
      <t>SUPERINTENDÊNCIA REGIONAL DO TRABALHO NO PIAUÍ -SRTB-PI</t>
    </r>
  </si>
  <si>
    <t>UNIFORME PARA SUPERINTENDÊNCIA REGIONAL DO TRABALHO NO PIAUÍ -SRTB-PI</t>
  </si>
  <si>
    <t>MATERIAIS PARA SUPERINTENDÊNCIA REGIONAL DO TRABALHO NO PIAUÍ -SRTB-PI   PREGÃO 01/2023</t>
  </si>
  <si>
    <t>EQUIPAMENTOS PARA SUPERINTENDÊNCIA REGIONAL DO TRABALHO NO PIAUÍ -SRTB-PI PREGÃO 01/2023</t>
  </si>
  <si>
    <t>EQUIPAMENTO DE PROTEÇÃO INDIVIDUAL (EPI) PARA SUPERINTENDÊNCIA REGIONAL DO TRABALHO NO PIAUÍ -SRTB-PI PREGÃO 01/2023</t>
  </si>
  <si>
    <t>SUPERINTENDÊNCIA REGIONAL DO TRABALHO NO PIAUÍ -SRTB-PI</t>
  </si>
  <si>
    <t>SUPERINTENDÊNCIA REGIONAL DE ADMINISTRAÇÃO NO ESTADO DO PIAUÍ (SRA-PI)
SUPERINTENDÊNCIA REGIONAL DO TRABALHO NO PIAUÍ (SRTB-PI)</t>
  </si>
  <si>
    <t>XX/XX/2023</t>
  </si>
  <si>
    <t>M²</t>
  </si>
  <si>
    <t>G1 - ITEM X</t>
  </si>
  <si>
    <t>G1/ ITEM X</t>
  </si>
  <si>
    <r>
      <rPr>
        <b/>
        <sz val="8"/>
        <rFont val="Arial"/>
        <family val="2"/>
      </rPr>
      <t>ÁREA EXTERNA</t>
    </r>
    <r>
      <rPr>
        <sz val="8"/>
        <rFont val="Arial"/>
        <family val="2"/>
      </rPr>
      <t xml:space="preserve"> - (cálculo para área externa - alíneas “a” do subitem 3.2. do Anexo VI-B).</t>
    </r>
  </si>
  <si>
    <r>
      <t xml:space="preserve">BANHEIRO </t>
    </r>
    <r>
      <rPr>
        <sz val="8"/>
        <rFont val="Arial"/>
        <family val="2"/>
      </rPr>
      <t>(cálculo para área externa - alíneas “g”  do subitem 3.1.  Anexo VI-B).</t>
    </r>
  </si>
  <si>
    <r>
      <t xml:space="preserve">ESQUADRIA - FACE INTERNA - </t>
    </r>
    <r>
      <rPr>
        <sz val="8"/>
        <rFont val="Arial"/>
        <family val="2"/>
      </rPr>
      <t>(cálculo para área externa - alíneas “c”  do subitem 3.1.  Anexo VI-B).</t>
    </r>
  </si>
  <si>
    <t>NÚMERO DE FAXINEIROS</t>
  </si>
  <si>
    <t>ESTIMATIVA NÚMERO DE FAXINEIROS</t>
  </si>
  <si>
    <t>Apresentamos nossa proposta de preço, para prestação dos serviços referente ao Pregão Eletrônico SRA-PI nº 1/2023, acatando todas as estipulações consignados no Edital e seus anexos, conforme abaixo:</t>
  </si>
  <si>
    <t>SACO PLÁSTICO PARA LIXO 30L - Saco plástico p/ lixo comum cor preta ou azul, no mínimo 6 microns, capacidade 30 litros, tamanho aproximado de 63cm largura x 70cm de altura. (pacote com 100 unidades)</t>
  </si>
  <si>
    <t>I - Área Interna piso frio</t>
  </si>
  <si>
    <t>Prestação de serviços de limpeza, asseio e conservação, com dedicação exclusiva de mão de obra, incluindo todo o material, uniforme, equipamentos e Epi’s necessário para a execução do serviço nas dependências da sede da Superintendência Regional do Trabalho no Piauí (SRTb-PI), conforme condições, quantidades e exigências estabelecidas no Edital PE 01/2023 e seus anexos.</t>
  </si>
  <si>
    <t>Equipamentos (depreciação)</t>
  </si>
  <si>
    <t>Utensílio</t>
  </si>
  <si>
    <t>DESINFETANTE para banheiros e sanitários (Concentrado); com ingredientes ativos para desinfetar, limpar e manter ambientes higienizados; amplo espectro de atuação; ação bactericida contra bactérias como: Staphylococcus aureus, Salmonella e Pseudomonas aeruginosa; envasado em garrafa de 1L com Registro ANVISA; validade mínima de 12 meses.</t>
  </si>
  <si>
    <t>MULTIUSO em embalagem de 500ml</t>
  </si>
  <si>
    <t>LUSTRA MÓVEL com 200 ml lavanda ou similar; validade mínima de 12 meses.</t>
  </si>
  <si>
    <t>SAPONÁCEO cremoso 300ml</t>
  </si>
  <si>
    <t>VASOURA DE PELO com cabo para piso frio tipo limpeza interna de  40cm, base de polietileno.</t>
  </si>
  <si>
    <t>VASOURA DE NYLON com cabo para limpeza interna vaso sanitário</t>
  </si>
  <si>
    <t>DESINTUPIDOR de borracha flexível para vasos sanitários</t>
  </si>
  <si>
    <t>DESINTUPIDOR de borracha flexível para pias e lavabos</t>
  </si>
  <si>
    <t>ESPÁTULA (chicleteira) para limpeza com 10 cm</t>
  </si>
  <si>
    <t>COMBINADO  RODO LAVADOR E RASPADOR multiuso, 35 cm para limpeza de vidros</t>
  </si>
  <si>
    <t>PLANILHA SINTÉTICA DE CUSTOS E FORMAÇÕES DE PREÇO - MEMÓRIA DE CÁLCULO/JUSTIFICATIVAS</t>
  </si>
  <si>
    <t>MÓDULO 1: COMPOSIÇÃO DA REMUNERAÇÃO</t>
  </si>
  <si>
    <t>MÓDULO 1 - COMPOSIÇÃO DA REMUNERAÇÃO</t>
  </si>
  <si>
    <t>Memória de Cálculo/Fundamento</t>
  </si>
  <si>
    <t>Salário Base</t>
  </si>
  <si>
    <t>Artigo 457 e 458 da CLT.</t>
  </si>
  <si>
    <t>Salário Base x 30% - Artigo 193 a 197 da CLT, art. 7°, inciso XXIII da CF e NR 16  do M.T.E</t>
  </si>
  <si>
    <t>Salário Mínimo x 20%, salvo o estipulação espressa na CCT - Artigo 189 a 192 da CLT (10%, 20% ou 40%) da  NR 15  do M.T.E e a Lei nº 5.452 da CLT.</t>
  </si>
  <si>
    <t>Adiconal Noturno</t>
  </si>
  <si>
    <t>(Salário base + adicionais previstos em lei ou CCT, se houver) / 220h (conforme jornada de trabalho da categoria) x 22,5%(de acordo com a CCT) x qte. De horas noturnas x qtde de dias trabalhados no mês) - Artigo73 da CLT e artigo 7°, inciso IX da CF, súmula n° 60, II.</t>
  </si>
  <si>
    <t>Hora Noturna Adicional</t>
  </si>
  <si>
    <t>(Salário base + adicionais previstos em lei ou CCT, se houver) / 220h (conforme jornada de trabalho da categoria) x aliquota da hora noturna adicional x qte.  De horas noturna adicionais) - Artigo73 da CLT, súmula n° 60, II.</t>
  </si>
  <si>
    <t>Hora Extra no Feriado Trabalhado</t>
  </si>
  <si>
    <t>(Salário base + adicionais previstos em lei ou CCT, se houver) / 220h (conforme jornada de trabalho da categoria) x qte.  De horas diárias (limitada a 10horas, conforme súmula 444 TST) x qte. De feriados x parcela trabalhada / 12 meses) - Súmula 444 do TST.</t>
  </si>
  <si>
    <t>Outros (especificar)</t>
  </si>
  <si>
    <t>MÓDULO 2 - ENCARGOS E BENEFÍCIOS ANUAIS, MESNAIS E DIÁRIOS</t>
  </si>
  <si>
    <t>Submódulo 2.1 - 13º Salário, Férias e Adicional de Férias</t>
  </si>
  <si>
    <t>DADOS (%)</t>
  </si>
  <si>
    <t>Memória de Cálculo</t>
  </si>
  <si>
    <t>((1/12)x100)=8,33% - Art. 7°, VIII, CF/88; IN CJF 01/2016, art. 7°.</t>
  </si>
  <si>
    <t>Férias e Adicional de Férias</t>
  </si>
  <si>
    <t xml:space="preserve">Para órgão que trabalham com Conta Vinculada - Anexo XII da IN 05/2017                           (9,075%) + Adicional de Férias (3,025%)=12,10% </t>
  </si>
  <si>
    <t>SUBTOTAL:</t>
  </si>
  <si>
    <t>TOTAL DO SUBMÓDULO 2.1</t>
  </si>
  <si>
    <t>Submódulo 2.2 - GPS, FGTS e Outras Contribuições</t>
  </si>
  <si>
    <t>INSS</t>
  </si>
  <si>
    <t>(Art. 22, inciso I, da Lei nº 8.212/91)</t>
  </si>
  <si>
    <t>Salário Educação</t>
  </si>
  <si>
    <t>(Lei nº 9.424/96, 9.766/98, Decreto3.142/99 e Art.212§5º CF)</t>
  </si>
  <si>
    <t>SAT</t>
  </si>
  <si>
    <t>(Lei nº 8.212/91, Lei 10.666/03);</t>
  </si>
  <si>
    <t>SESC ou SESI</t>
  </si>
  <si>
    <t>(Art. 30 da Lei nº 8.036/90)</t>
  </si>
  <si>
    <t>SENAI - SENAC</t>
  </si>
  <si>
    <t>(Decreto-Lei nº 8.621/46, Lei nº 2.318/86)</t>
  </si>
  <si>
    <t>(IN RFB nº 938/09)</t>
  </si>
  <si>
    <t>(Decreto-Lei nº 1.146/70/46, Lei nº 2.613/55)</t>
  </si>
  <si>
    <t>(Art. 15 da Lei  nº 8.036/90, Art.7º, §3º da CF)</t>
  </si>
  <si>
    <t>Submódulo 2.3 - Benefícios Mensais e Diários</t>
  </si>
  <si>
    <t>Artigo 4°. Inciso único, da lei n° 7.418/85 e art. 9° do Decreto n° 95.247/87</t>
  </si>
  <si>
    <t>Auxilio-Refeição/Alimentação</t>
  </si>
  <si>
    <t>Conforme CCT PI000066/2023 (referência), observado o PARECER n. 0000412017/CPLCIPGF/AGU, de 27/03/2017</t>
  </si>
  <si>
    <t>MÓDULO 3: PROVISÃO DE RECISÃO</t>
  </si>
  <si>
    <t>PROVISÃO PARA RESCISÃO</t>
  </si>
  <si>
    <t>Aviso prévio indenizado</t>
  </si>
  <si>
    <t>Incidência do FGTS sobre aviso prévio indenizado</t>
  </si>
  <si>
    <t>Aviso prévio trabalhado</t>
  </si>
  <si>
    <t>Incidência dos encargos do submódulo 2.2 sobre aviso prévio trabalhado</t>
  </si>
  <si>
    <t>Multa sobre FGTS e contribuições sociais sobre o aviso prévio trabalhado</t>
  </si>
  <si>
    <t>MÓDULO 4: CUSTO DE REPOSIÇÃO DO PROFISSIONAL AUSENTE</t>
  </si>
  <si>
    <t xml:space="preserve">SUBMÓDULO 4.1 - AUSÊNCIAS LEGAIS </t>
  </si>
  <si>
    <t>DADOS</t>
  </si>
  <si>
    <t>Substituto na cobertura de Férias</t>
  </si>
  <si>
    <t>Terço constitucional de férias e 13º salário do ferista (3,03% + 8,33%) / 12 = 0,95%</t>
  </si>
  <si>
    <t>Substituto na cobertura de Ausências Legais</t>
  </si>
  <si>
    <t>Substituto na cobertura de Licença-Paternidade</t>
  </si>
  <si>
    <t xml:space="preserve">Substituto na cobertura de Ausência por acidente de trabalho
</t>
  </si>
  <si>
    <t>Substituto na cobertura de Afastamento Maternidade</t>
  </si>
  <si>
    <t xml:space="preserve">SUBMÓDULO 4.2 - INTRAJORNADA </t>
  </si>
  <si>
    <t>Intervalo para Repouso ou Alimentação</t>
  </si>
  <si>
    <t xml:space="preserve"> Artigo 71 do Decreto de Lei nº 5.452 de 01 de Maio de 1943. </t>
  </si>
  <si>
    <t>Adicional de Insalubridade (NÃO SE APLICA)</t>
  </si>
  <si>
    <t>AVISO PRÉVIO INDENIZADO:
(1/12) x 5% = 0,4167% ao mês aplicado sobre a remuneração
1= O aviso prévio integral da remuneração, com desligamento imediato do empregado.
12= rateio da remuneração em 12 meses.
5% cumprem aviso prévio (variável)= dado estatítico. O valor pode variar conforme cada empresa.
Aplicado sobre Remuneração.</t>
  </si>
  <si>
    <t xml:space="preserve">FGTS 8% x o item A do submódulo 3 </t>
  </si>
  <si>
    <t>MULTA DO FGTS SOBRE AVISO PRÉVIO INDENIZADO
(8% x 40% x 5%) = 0,16% aplicado sobre a remuneração.
8% = montante a ser recolhido mensalmente a título de FGTS
40% = multa relativa ao FGTS para rescisão sem justa causa.
5% = % de empregados não cumprem o aviso prévio -  dado estatítico. O valor pode variar conforme cada empresa.</t>
  </si>
  <si>
    <t>Multa sobre FGTS  sobre o aviso prévio indenizado</t>
  </si>
  <si>
    <t xml:space="preserve">AVISO PRÉVIO TRABALHADO
1° ano de contrato (cheio): (((7/30)/12)*100 = 1,944% ao mês
7 dias em 30 rateado em 12 meses multiplicado pela estatística cheia, nesse caso, 100%. 
Aplicado sobre Remuneração + Férias + 13° salário
Na Prorrogação será readequado. 
Aplicado sobre Remuneração </t>
  </si>
  <si>
    <t>MULTA DO FGTS SOBRE AVISO PRÉVIO TRABALHADO
(0,08 x 04 x 0,95) = 3,040% aplicado sobre o valor da remuneração.
8% = montante a ser recolhido mensalmente a título de FGTS
40% = multa relativa ao FGTS para rescisão sem justa causa.
95% = % de empregados cumprem o aviso prévio -  dado estatítico. O valor pode variar conforme cada empresa.</t>
  </si>
  <si>
    <t>FÉRIAS SUBSTITUTO:
((1+1/3)/12)/12 = 0,926%
1= remuneração
1/3 = terço constitucional sobre o valor das férias
12 = rateio do provisionamento para 12 meses
/12 = corresponde a 1/12 de férias + 1/3, pois, a contratada necessitou disponibilizar POR 1 MÊS um de seus empregados/folguitas para cobrir o titular, que está usufruindo de férias.</t>
  </si>
  <si>
    <t>Ausências Legais
((2/30/12) x 100 = 0,556%
2 = Índice de ocorrência - Dados estatiticos.  (variavel conforme realidade da empresa).
30 =  Impacto sobre o mês
12 = Impacto diluído ao longo de 12 meses.</t>
  </si>
  <si>
    <t xml:space="preserve">Licença Paternidade:
((5/30/12) x 0,02 = 0,028%
5 dias de ausência
30 = Impacto sobre o mês
12 = Impacto diluido ao longo de 12 meses
0,02 ou 2% = Índice de ocorrência/estimativa.   (variavel conforme realidade da empresa).
</t>
  </si>
  <si>
    <t>Ausência por Acidente de Trabalho:
((15/30/12) x 0,08 x 100 = 0,333%
15 dias de ausência cobertos pelo empregador, após 15 dias, INSS.
30 = impacto sobre o mês
/12 = impacto diluído ao longo de 12 meses.
0,08 (8%) - Índice de ocorrência/ Estatística.  (variavel conforme realidade da empresa).</t>
  </si>
  <si>
    <t>Afastamento Maternidade:
[(4/12)/12 x 0,02 x 100]
4/12 = 4 meses martenidade por anos (120 dias)
12 = meses do ano
0,02 = Índice de ocorrência/ Estatística.  (variavel conforme realidade da empresa).
100 = porcentagem</t>
  </si>
  <si>
    <t>FATURAMENTO CÁLCULO POR DENTRO</t>
  </si>
  <si>
    <t>Seguro de vida (conforme previsto na CCT)</t>
  </si>
  <si>
    <t>Assistência Médica</t>
  </si>
  <si>
    <t>Artigo 458, §§ 2° e 3°, da CLT, lei n° 6.321/76, decreto n° 5/91 e CCT.  Conforme CCT PI000066/2023 (referência)</t>
  </si>
  <si>
    <r>
      <t xml:space="preserve">Os tributos são estabelecidos em lei e estão relacionados com a prestação de serviços, considerando o tipo de regime de tributação:
</t>
    </r>
    <r>
      <rPr>
        <b/>
        <sz val="10"/>
        <rFont val="Calibri"/>
        <family val="2"/>
      </rPr>
      <t>- Lucro Real</t>
    </r>
    <r>
      <rPr>
        <sz val="10"/>
        <color theme="1"/>
        <rFont val="Calibri"/>
        <family val="2"/>
      </rPr>
      <t xml:space="preserve">: a tributação é calculada sobre o lucro líquido do período de apuração - será  exigido pela Pregoeira as contribuições dos ultimos 12 meses que antecende a licitação (Escrituração Fiscal Digital da Contribuição para o PIS/PASEP e CONFIS), para que mediante a média, fique estabelecido o valor máximo a constar do PIS e COFINS na Planilha de Custo e Formação de Preços. 
</t>
    </r>
    <r>
      <rPr>
        <b/>
        <sz val="10"/>
        <color theme="1"/>
        <rFont val="Calibri"/>
        <family val="2"/>
      </rPr>
      <t>- Lucro Presumido</t>
    </r>
    <r>
      <rPr>
        <sz val="10"/>
        <color theme="1"/>
        <rFont val="Calibri"/>
        <family val="2"/>
      </rPr>
      <t xml:space="preserve">: Base de cálculo prefixada pela legislação, com margem de lucro especifica que muda de acordo com a atividade, PIS (0,65%) e COFINS (3,0%).
</t>
    </r>
    <r>
      <rPr>
        <b/>
        <sz val="10"/>
        <color theme="1"/>
        <rFont val="Calibri"/>
        <family val="2"/>
      </rPr>
      <t>- Simples Nacional</t>
    </r>
    <r>
      <rPr>
        <sz val="10"/>
        <color theme="1"/>
        <rFont val="Calibri"/>
        <family val="2"/>
      </rPr>
      <t xml:space="preserve">: empresas com receitas inferiores a 4,8 milhões de reais anuais.
As empresas devem adaptar esse módulo ao seu real enquadramento usando as alíquotas do CPRB corretas.
</t>
    </r>
    <r>
      <rPr>
        <b/>
        <sz val="10"/>
        <color theme="1"/>
        <rFont val="Calibri"/>
        <family val="2"/>
      </rPr>
      <t xml:space="preserve"> Explicação "CÁLCULO POR DENTRO":</t>
    </r>
    <r>
      <rPr>
        <sz val="10"/>
        <color theme="1"/>
        <rFont val="Calibri"/>
        <family val="2"/>
      </rPr>
      <t xml:space="preserve">
1) Somar os tributos (PIS+COFINS+ISS) = 1,65+8,60+5,00 = 14,25 (Total dos Tributos);
2) Subtrair o resultado de 100 e dividi-lo por 100 = (100 -14,25)/ 100 = 0,8575;
3) Dividir por  0,8575 o FATURAMENTO (Módulos 1 a 5 + Custos Indiretos + Lucro);
4) Desse resultado, aplicar individualmente os percentuais de cada um dos triubutos;
5) Somar os resultados = Total dos Tributos. </t>
    </r>
  </si>
  <si>
    <t>PALHA DE AÇO, material aço carbono, abrasividade média, aplicação limpeza em geral, características adicionais nº 1 (pacote com 8 unidade)</t>
  </si>
  <si>
    <t>RODO de 40 cm, c/borracha dupla, cepa de plástico altamente resistente, cabo de madeira c/ 1,20 m</t>
  </si>
  <si>
    <t>PREÇO ANUAL</t>
  </si>
  <si>
    <t>VALOR TOTAL MENSAL DO  DOS EPI'S POR SERVENTE (5 FAXINEIROS)</t>
  </si>
  <si>
    <t>VALOR TOTAL DA DEPRECIAÇÃO DOS EQUIPAMENTOS POR SERVENTE ( 5 FAXINEIROS) (R$)</t>
  </si>
  <si>
    <t>VALOR TOTAL DA DEPRECIAÇÃO DOS EQUIPAMENTOS POR SERVENTE  (R$) ( 5 FAXINEIROS)</t>
  </si>
  <si>
    <t>VALOR TOTAL MENSAL DO MATERIALPOR SERVENTE ( 5 FAXINEIROS)</t>
  </si>
  <si>
    <t>CBO 5143-20</t>
  </si>
  <si>
    <t>SERVIÇO DE LIMPEZA</t>
  </si>
  <si>
    <t>FAXINEIRO - 44</t>
  </si>
  <si>
    <t>PREÇO  UNITÁRIO</t>
  </si>
  <si>
    <t xml:space="preserve">C1-A  (PIS)   </t>
  </si>
  <si>
    <t xml:space="preserve">C1. B  (COFINS)  </t>
  </si>
  <si>
    <t xml:space="preserve">C3-A (ISS)  </t>
  </si>
  <si>
    <t>NOME DA EMPRESA</t>
  </si>
  <si>
    <t xml:space="preserve">CNPJ FORNECEDOR </t>
  </si>
  <si>
    <t>PREÇO MENSAL PARA OS 40% DO PLANO DE SAÚDE  (R$)</t>
  </si>
  <si>
    <t xml:space="preserve">VALOR DO SEGURO DE VIDA </t>
  </si>
  <si>
    <t xml:space="preserve"> PREÇOS MENSAL PARA O SEGURO DE VIDA  (R$)</t>
  </si>
  <si>
    <t>PREÇO UNITÁRIO</t>
  </si>
  <si>
    <t>DIA: XX/XX/2023 às XX:00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</si>
</sst>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[$R$ -416]#,##0.00"/>
    <numFmt numFmtId="165" formatCode="d/m/yyyy"/>
    <numFmt numFmtId="166" formatCode="&quot;R$ &quot;#,##0.00"/>
    <numFmt numFmtId="167" formatCode="d/mmm/yy"/>
    <numFmt numFmtId="168" formatCode="0.000%"/>
    <numFmt numFmtId="169" formatCode="0.0000%"/>
    <numFmt numFmtId="170" formatCode="0.000"/>
    <numFmt numFmtId="171" formatCode="0.0000"/>
    <numFmt numFmtId="172" formatCode="_(&quot;R$ &quot;* #,##0.00_);_(&quot;R$ &quot;* \(#,##0.00\);_(&quot;R$ &quot;* \-??_);_(@_)"/>
    <numFmt numFmtId="173" formatCode="_(&quot;R$ &quot;* #,##0.00_);_(&quot;R$ &quot;* \(#,##0.00\);_(&quot;R$ &quot;* &quot;-&quot;??_);_(@_)"/>
    <numFmt numFmtId="174" formatCode="_-* #,##0_-;\-* #,##0_-;_-* &quot;-&quot;??_-;_-@_-"/>
    <numFmt numFmtId="175" formatCode="#,##0.00\ ;&quot; (&quot;#,##0.00\);&quot; -&quot;#\ ;@\ "/>
    <numFmt numFmtId="176" formatCode="&quot;R$&quot;\ #,##0.00"/>
    <numFmt numFmtId="177" formatCode="#,##0.00;[Red]#,##0.00"/>
    <numFmt numFmtId="178" formatCode="0;[Red]0"/>
    <numFmt numFmtId="179" formatCode="#,##0;[Red]#,##0"/>
    <numFmt numFmtId="180" formatCode="&quot;R$&quot;\ #,##0.00;[Red]&quot;R$&quot;\ #,##0.00"/>
  </numFmts>
  <fonts count="37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rgb="FF00B050"/>
      <name val="Calibri"/>
      <family val="2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FEFEF"/>
        <bgColor rgb="FFF2F2F2"/>
      </patternFill>
    </fill>
    <fill>
      <patternFill patternType="solid">
        <fgColor rgb="FFB4C7E7"/>
        <bgColor rgb="FFBDD7EE"/>
      </patternFill>
    </fill>
    <fill>
      <patternFill patternType="solid">
        <fgColor rgb="FFD6DCE5"/>
        <bgColor rgb="FFDBDBDB"/>
      </patternFill>
    </fill>
    <fill>
      <patternFill patternType="solid">
        <fgColor rgb="FFBDD7EE"/>
        <bgColor rgb="FFCFE2F3"/>
      </patternFill>
    </fill>
    <fill>
      <patternFill patternType="solid">
        <fgColor rgb="FFE7E6E6"/>
        <bgColor rgb="FFEFEFEF"/>
      </patternFill>
    </fill>
    <fill>
      <patternFill patternType="solid">
        <fgColor rgb="FFD9D9D9"/>
        <bgColor rgb="FFDBDBDB"/>
      </patternFill>
    </fill>
    <fill>
      <patternFill patternType="solid">
        <fgColor rgb="FFD0CECE"/>
        <bgColor rgb="FFD9D9D9"/>
      </patternFill>
    </fill>
    <fill>
      <patternFill patternType="solid">
        <fgColor rgb="FFFFF2CC"/>
        <bgColor rgb="FFF2F2F2"/>
      </patternFill>
    </fill>
    <fill>
      <patternFill patternType="solid">
        <fgColor rgb="FFA9D18E"/>
        <bgColor rgb="FFADB9CA"/>
      </patternFill>
    </fill>
    <fill>
      <patternFill patternType="solid">
        <fgColor rgb="FFF2F2F2"/>
        <bgColor rgb="FFEFEFEF"/>
      </patternFill>
    </fill>
    <fill>
      <patternFill patternType="solid">
        <fgColor rgb="FFCFE2F3"/>
        <bgColor rgb="FFD6DCE5"/>
      </patternFill>
    </fill>
    <fill>
      <patternFill patternType="solid">
        <fgColor theme="0" tint="-0.14996795556505021"/>
        <bgColor rgb="FFC00000"/>
      </patternFill>
    </fill>
    <fill>
      <patternFill patternType="solid">
        <fgColor theme="9" tint="0.59996337778862885"/>
        <b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0000"/>
      </patternFill>
    </fill>
    <fill>
      <patternFill patternType="solid">
        <fgColor theme="0"/>
        <bgColor rgb="FF33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rgb="FFFFD966"/>
      </patternFill>
    </fill>
    <fill>
      <patternFill patternType="solid">
        <fgColor theme="4" tint="0.59999389629810485"/>
        <bgColor rgb="FFB4C7E7"/>
      </patternFill>
    </fill>
    <fill>
      <patternFill patternType="solid">
        <fgColor theme="0"/>
        <bgColor rgb="FFFFD966"/>
      </patternFill>
    </fill>
    <fill>
      <patternFill patternType="solid">
        <fgColor theme="4" tint="0.59999389629810485"/>
        <bgColor rgb="FFC00000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4" tint="0.59999389629810485"/>
        <bgColor rgb="FFF4B183"/>
      </patternFill>
    </fill>
    <fill>
      <patternFill patternType="solid">
        <fgColor theme="4" tint="0.59999389629810485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8" fillId="0" borderId="0"/>
    <xf numFmtId="173" fontId="8" fillId="0" borderId="0" applyFill="0" applyBorder="0" applyAlignment="0" applyProtection="0"/>
    <xf numFmtId="9" fontId="8" fillId="0" borderId="0" applyFill="0" applyBorder="0" applyAlignment="0" applyProtection="0"/>
    <xf numFmtId="43" fontId="8" fillId="0" borderId="0" applyFont="0" applyFill="0" applyBorder="0" applyAlignment="0" applyProtection="0"/>
    <xf numFmtId="175" fontId="8" fillId="0" borderId="0" applyFill="0" applyBorder="0" applyAlignment="0" applyProtection="0"/>
    <xf numFmtId="0" fontId="1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46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0" fontId="2" fillId="0" borderId="0" xfId="0" applyFont="1"/>
    <xf numFmtId="9" fontId="5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2" fontId="5" fillId="2" borderId="0" xfId="0" applyNumberFormat="1" applyFont="1" applyFill="1" applyAlignment="1">
      <alignment vertical="center"/>
    </xf>
    <xf numFmtId="168" fontId="1" fillId="6" borderId="1" xfId="0" applyNumberFormat="1" applyFont="1" applyFill="1" applyBorder="1" applyAlignment="1">
      <alignment horizontal="center" vertical="center"/>
    </xf>
    <xf numFmtId="166" fontId="1" fillId="8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right" vertical="center" wrapText="1"/>
    </xf>
    <xf numFmtId="166" fontId="1" fillId="9" borderId="1" xfId="0" applyNumberFormat="1" applyFont="1" applyFill="1" applyBorder="1" applyAlignment="1">
      <alignment horizontal="center" vertical="center"/>
    </xf>
    <xf numFmtId="166" fontId="1" fillId="10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 applyAlignment="1">
      <alignment vertical="center"/>
    </xf>
    <xf numFmtId="169" fontId="5" fillId="2" borderId="0" xfId="0" applyNumberFormat="1" applyFont="1" applyFill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0" fontId="6" fillId="2" borderId="0" xfId="0" applyNumberFormat="1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6" fontId="1" fillId="4" borderId="1" xfId="0" applyNumberFormat="1" applyFont="1" applyFill="1" applyBorder="1" applyAlignment="1">
      <alignment horizontal="center" vertical="center"/>
    </xf>
    <xf numFmtId="166" fontId="1" fillId="11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168" fontId="1" fillId="12" borderId="1" xfId="0" applyNumberFormat="1" applyFont="1" applyFill="1" applyBorder="1" applyAlignment="1">
      <alignment horizontal="center" vertical="center"/>
    </xf>
    <xf numFmtId="166" fontId="1" fillId="12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7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72" fontId="0" fillId="0" borderId="4" xfId="0" applyNumberFormat="1" applyBorder="1" applyAlignment="1">
      <alignment horizontal="center"/>
    </xf>
    <xf numFmtId="0" fontId="1" fillId="1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1" fillId="1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166" fontId="13" fillId="15" borderId="1" xfId="0" applyNumberFormat="1" applyFont="1" applyFill="1" applyBorder="1" applyAlignment="1">
      <alignment horizontal="center" vertical="center"/>
    </xf>
    <xf numFmtId="166" fontId="13" fillId="1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0" fontId="0" fillId="0" borderId="0" xfId="0" applyNumberFormat="1"/>
    <xf numFmtId="0" fontId="16" fillId="0" borderId="0" xfId="0" applyFont="1"/>
    <xf numFmtId="0" fontId="17" fillId="0" borderId="0" xfId="0" applyFont="1"/>
    <xf numFmtId="0" fontId="1" fillId="17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 wrapText="1"/>
    </xf>
    <xf numFmtId="0" fontId="19" fillId="0" borderId="0" xfId="0" applyFont="1"/>
    <xf numFmtId="0" fontId="20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4" fillId="1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176" fontId="3" fillId="0" borderId="0" xfId="0" applyNumberFormat="1" applyFont="1" applyAlignment="1">
      <alignment horizontal="center" vertical="center" wrapText="1"/>
    </xf>
    <xf numFmtId="164" fontId="14" fillId="19" borderId="1" xfId="0" applyNumberFormat="1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19" borderId="1" xfId="0" applyNumberFormat="1" applyFont="1" applyFill="1" applyBorder="1" applyAlignment="1">
      <alignment horizontal="center" vertical="center" wrapText="1"/>
    </xf>
    <xf numFmtId="176" fontId="14" fillId="19" borderId="1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justify" vertical="justify" wrapText="1"/>
    </xf>
    <xf numFmtId="0" fontId="19" fillId="0" borderId="1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justify" vertical="justify" wrapText="1"/>
    </xf>
    <xf numFmtId="172" fontId="0" fillId="23" borderId="2" xfId="0" applyNumberFormat="1" applyFill="1" applyBorder="1" applyAlignment="1">
      <alignment horizontal="center"/>
    </xf>
    <xf numFmtId="172" fontId="0" fillId="23" borderId="4" xfId="0" applyNumberFormat="1" applyFill="1" applyBorder="1" applyAlignment="1">
      <alignment horizontal="center"/>
    </xf>
    <xf numFmtId="43" fontId="2" fillId="0" borderId="0" xfId="0" applyNumberFormat="1" applyFont="1"/>
    <xf numFmtId="0" fontId="16" fillId="0" borderId="4" xfId="0" applyFont="1" applyBorder="1" applyAlignment="1">
      <alignment horizontal="center"/>
    </xf>
    <xf numFmtId="43" fontId="0" fillId="0" borderId="0" xfId="0" applyNumberFormat="1"/>
    <xf numFmtId="164" fontId="1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2" fontId="7" fillId="22" borderId="4" xfId="0" applyNumberFormat="1" applyFont="1" applyFill="1" applyBorder="1" applyAlignment="1">
      <alignment horizontal="center"/>
    </xf>
    <xf numFmtId="172" fontId="0" fillId="22" borderId="4" xfId="0" applyNumberFormat="1" applyFill="1" applyBorder="1"/>
    <xf numFmtId="4" fontId="3" fillId="0" borderId="1" xfId="0" applyNumberFormat="1" applyFont="1" applyBorder="1" applyAlignment="1">
      <alignment horizontal="center" vertical="center" wrapText="1"/>
    </xf>
    <xf numFmtId="166" fontId="1" fillId="23" borderId="2" xfId="0" applyNumberFormat="1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vertical="center"/>
    </xf>
    <xf numFmtId="0" fontId="1" fillId="23" borderId="1" xfId="0" applyFont="1" applyFill="1" applyBorder="1" applyAlignment="1">
      <alignment horizontal="center" vertical="center"/>
    </xf>
    <xf numFmtId="0" fontId="1" fillId="23" borderId="2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4" fontId="1" fillId="25" borderId="1" xfId="0" applyNumberFormat="1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vertical="center"/>
    </xf>
    <xf numFmtId="170" fontId="1" fillId="27" borderId="1" xfId="0" applyNumberFormat="1" applyFont="1" applyFill="1" applyBorder="1" applyAlignment="1">
      <alignment horizontal="center" vertical="center"/>
    </xf>
    <xf numFmtId="171" fontId="1" fillId="27" borderId="1" xfId="0" applyNumberFormat="1" applyFont="1" applyFill="1" applyBorder="1" applyAlignment="1">
      <alignment horizontal="center" vertical="center"/>
    </xf>
    <xf numFmtId="166" fontId="1" fillId="27" borderId="1" xfId="0" applyNumberFormat="1" applyFont="1" applyFill="1" applyBorder="1" applyAlignment="1">
      <alignment horizontal="center" vertical="center"/>
    </xf>
    <xf numFmtId="2" fontId="23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2" fontId="24" fillId="0" borderId="1" xfId="1" applyNumberFormat="1" applyFont="1" applyBorder="1" applyAlignment="1">
      <alignment horizontal="center" vertical="center"/>
    </xf>
    <xf numFmtId="0" fontId="25" fillId="19" borderId="1" xfId="1" applyFont="1" applyFill="1" applyBorder="1" applyAlignment="1">
      <alignment horizontal="center" vertical="center" wrapText="1"/>
    </xf>
    <xf numFmtId="2" fontId="25" fillId="0" borderId="1" xfId="1" applyNumberFormat="1" applyFont="1" applyBorder="1" applyAlignment="1">
      <alignment horizontal="center" vertical="center"/>
    </xf>
    <xf numFmtId="43" fontId="25" fillId="19" borderId="1" xfId="1" applyNumberFormat="1" applyFont="1" applyFill="1" applyBorder="1"/>
    <xf numFmtId="0" fontId="25" fillId="19" borderId="1" xfId="1" applyFont="1" applyFill="1" applyBorder="1" applyAlignment="1">
      <alignment horizontal="center"/>
    </xf>
    <xf numFmtId="43" fontId="24" fillId="0" borderId="1" xfId="9" applyFont="1" applyBorder="1" applyAlignment="1">
      <alignment horizontal="center" vertical="center"/>
    </xf>
    <xf numFmtId="179" fontId="25" fillId="19" borderId="1" xfId="4" applyNumberFormat="1" applyFont="1" applyFill="1" applyBorder="1" applyAlignment="1">
      <alignment horizontal="center" vertical="center"/>
    </xf>
    <xf numFmtId="176" fontId="27" fillId="0" borderId="1" xfId="1" applyNumberFormat="1" applyFont="1" applyBorder="1"/>
    <xf numFmtId="174" fontId="27" fillId="0" borderId="1" xfId="1" applyNumberFormat="1" applyFont="1" applyBorder="1"/>
    <xf numFmtId="0" fontId="24" fillId="0" borderId="1" xfId="1" applyFont="1" applyBorder="1" applyAlignment="1">
      <alignment horizontal="center" vertical="center"/>
    </xf>
    <xf numFmtId="43" fontId="24" fillId="16" borderId="1" xfId="4" applyFont="1" applyFill="1" applyBorder="1" applyAlignment="1">
      <alignment horizontal="center" vertical="center"/>
    </xf>
    <xf numFmtId="43" fontId="24" fillId="0" borderId="1" xfId="4" applyFont="1" applyBorder="1" applyAlignment="1">
      <alignment horizontal="center" vertical="center"/>
    </xf>
    <xf numFmtId="177" fontId="24" fillId="16" borderId="1" xfId="1" applyNumberFormat="1" applyFont="1" applyFill="1" applyBorder="1"/>
    <xf numFmtId="2" fontId="24" fillId="16" borderId="1" xfId="1" applyNumberFormat="1" applyFont="1" applyFill="1" applyBorder="1" applyAlignment="1">
      <alignment horizontal="center"/>
    </xf>
    <xf numFmtId="2" fontId="24" fillId="16" borderId="1" xfId="1" applyNumberFormat="1" applyFont="1" applyFill="1" applyBorder="1"/>
    <xf numFmtId="0" fontId="28" fillId="19" borderId="1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justify" vertical="center" wrapText="1"/>
    </xf>
    <xf numFmtId="176" fontId="29" fillId="16" borderId="1" xfId="0" applyNumberFormat="1" applyFont="1" applyFill="1" applyBorder="1" applyAlignment="1">
      <alignment horizontal="center" vertical="center"/>
    </xf>
    <xf numFmtId="176" fontId="28" fillId="19" borderId="1" xfId="0" applyNumberFormat="1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justify" vertical="justify" wrapText="1"/>
    </xf>
    <xf numFmtId="177" fontId="25" fillId="19" borderId="1" xfId="1" applyNumberFormat="1" applyFont="1" applyFill="1" applyBorder="1"/>
    <xf numFmtId="0" fontId="25" fillId="19" borderId="1" xfId="1" applyFont="1" applyFill="1" applyBorder="1"/>
    <xf numFmtId="43" fontId="25" fillId="19" borderId="1" xfId="4" applyFont="1" applyFill="1" applyBorder="1" applyAlignment="1">
      <alignment horizontal="center" vertical="center"/>
    </xf>
    <xf numFmtId="0" fontId="20" fillId="0" borderId="1" xfId="0" applyFont="1" applyBorder="1" applyAlignment="1">
      <alignment horizontal="justify" vertical="justify" wrapText="1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170" fontId="22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2" fillId="30" borderId="19" xfId="0" applyFont="1" applyFill="1" applyBorder="1" applyAlignment="1">
      <alignment horizontal="center" vertical="center"/>
    </xf>
    <xf numFmtId="10" fontId="22" fillId="0" borderId="19" xfId="0" applyNumberFormat="1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left" vertical="center" wrapText="1"/>
    </xf>
    <xf numFmtId="10" fontId="22" fillId="0" borderId="0" xfId="0" applyNumberFormat="1" applyFont="1" applyAlignment="1">
      <alignment vertical="center"/>
    </xf>
    <xf numFmtId="10" fontId="31" fillId="28" borderId="0" xfId="0" applyNumberFormat="1" applyFont="1" applyFill="1" applyAlignment="1">
      <alignment horizontal="center" vertical="center"/>
    </xf>
    <xf numFmtId="2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/>
    <xf numFmtId="10" fontId="31" fillId="31" borderId="19" xfId="0" applyNumberFormat="1" applyFont="1" applyFill="1" applyBorder="1" applyAlignment="1">
      <alignment vertical="center"/>
    </xf>
    <xf numFmtId="0" fontId="22" fillId="31" borderId="0" xfId="0" applyFont="1" applyFill="1" applyAlignment="1">
      <alignment vertical="center"/>
    </xf>
    <xf numFmtId="49" fontId="22" fillId="0" borderId="19" xfId="0" applyNumberFormat="1" applyFont="1" applyBorder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 wrapText="1"/>
    </xf>
    <xf numFmtId="10" fontId="20" fillId="0" borderId="19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left" vertical="center" wrapText="1"/>
    </xf>
    <xf numFmtId="0" fontId="33" fillId="0" borderId="2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31" fillId="28" borderId="0" xfId="0" applyNumberFormat="1" applyFont="1" applyFill="1" applyAlignment="1">
      <alignment horizontal="center" vertical="center"/>
    </xf>
    <xf numFmtId="0" fontId="22" fillId="0" borderId="19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10" fontId="31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2" fontId="20" fillId="0" borderId="19" xfId="0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2" fontId="22" fillId="0" borderId="0" xfId="0" applyNumberFormat="1" applyFont="1" applyAlignment="1">
      <alignment vertical="center"/>
    </xf>
    <xf numFmtId="0" fontId="32" fillId="30" borderId="19" xfId="0" applyFont="1" applyFill="1" applyBorder="1" applyAlignment="1">
      <alignment horizontal="center" vertical="center"/>
    </xf>
    <xf numFmtId="9" fontId="34" fillId="0" borderId="0" xfId="0" applyNumberFormat="1" applyFont="1" applyAlignment="1">
      <alignment horizontal="center" vertical="center"/>
    </xf>
    <xf numFmtId="180" fontId="22" fillId="0" borderId="0" xfId="0" applyNumberFormat="1" applyFont="1" applyAlignment="1">
      <alignment vertical="center"/>
    </xf>
    <xf numFmtId="0" fontId="20" fillId="30" borderId="19" xfId="0" applyFont="1" applyFill="1" applyBorder="1" applyAlignment="1">
      <alignment horizontal="center" vertical="center"/>
    </xf>
    <xf numFmtId="2" fontId="20" fillId="0" borderId="19" xfId="0" applyNumberFormat="1" applyFont="1" applyBorder="1" applyAlignment="1">
      <alignment horizontal="left" vertical="center"/>
    </xf>
    <xf numFmtId="2" fontId="22" fillId="0" borderId="19" xfId="0" applyNumberFormat="1" applyFont="1" applyBorder="1" applyAlignment="1">
      <alignment horizontal="left" wrapText="1"/>
    </xf>
    <xf numFmtId="2" fontId="31" fillId="0" borderId="0" xfId="0" applyNumberFormat="1" applyFont="1" applyAlignment="1">
      <alignment horizontal="center" vertical="center"/>
    </xf>
    <xf numFmtId="10" fontId="22" fillId="0" borderId="19" xfId="0" applyNumberFormat="1" applyFont="1" applyBorder="1" applyAlignment="1">
      <alignment horizontal="left" vertical="center" wrapText="1"/>
    </xf>
    <xf numFmtId="10" fontId="32" fillId="0" borderId="22" xfId="0" applyNumberFormat="1" applyFont="1" applyBorder="1" applyAlignment="1">
      <alignment horizontal="left" vertical="center" wrapText="1"/>
    </xf>
    <xf numFmtId="2" fontId="22" fillId="0" borderId="0" xfId="0" applyNumberFormat="1" applyFont="1" applyAlignment="1">
      <alignment horizontal="center" vertical="center"/>
    </xf>
    <xf numFmtId="171" fontId="22" fillId="0" borderId="0" xfId="0" applyNumberFormat="1" applyFont="1" applyAlignment="1">
      <alignment vertical="center"/>
    </xf>
    <xf numFmtId="4" fontId="22" fillId="0" borderId="19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70" fontId="35" fillId="0" borderId="0" xfId="0" applyNumberFormat="1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9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68" fontId="20" fillId="0" borderId="19" xfId="0" applyNumberFormat="1" applyFont="1" applyBorder="1" applyAlignment="1">
      <alignment horizontal="center" vertical="center"/>
    </xf>
    <xf numFmtId="169" fontId="20" fillId="0" borderId="19" xfId="0" applyNumberFormat="1" applyFont="1" applyBorder="1" applyAlignment="1">
      <alignment horizontal="center" vertical="center"/>
    </xf>
    <xf numFmtId="168" fontId="20" fillId="0" borderId="19" xfId="0" applyNumberFormat="1" applyFont="1" applyBorder="1" applyAlignment="1">
      <alignment horizontal="left" vertical="center" wrapText="1"/>
    </xf>
    <xf numFmtId="168" fontId="22" fillId="0" borderId="19" xfId="0" applyNumberFormat="1" applyFont="1" applyBorder="1" applyAlignment="1">
      <alignment horizontal="left" vertical="center" wrapText="1"/>
    </xf>
    <xf numFmtId="168" fontId="22" fillId="0" borderId="19" xfId="0" applyNumberFormat="1" applyFont="1" applyBorder="1" applyAlignment="1">
      <alignment horizontal="center" vertical="center"/>
    </xf>
    <xf numFmtId="168" fontId="22" fillId="30" borderId="19" xfId="0" applyNumberFormat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10" fontId="22" fillId="0" borderId="23" xfId="0" applyNumberFormat="1" applyFont="1" applyBorder="1" applyAlignment="1">
      <alignment horizontal="center" vertical="center"/>
    </xf>
    <xf numFmtId="4" fontId="22" fillId="0" borderId="23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36" fillId="19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167" fontId="3" fillId="2" borderId="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 wrapText="1"/>
    </xf>
    <xf numFmtId="0" fontId="1" fillId="2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21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2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8" fontId="1" fillId="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/>
    </xf>
    <xf numFmtId="0" fontId="24" fillId="0" borderId="8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wrapText="1"/>
    </xf>
    <xf numFmtId="0" fontId="24" fillId="0" borderId="5" xfId="1" applyFont="1" applyBorder="1" applyAlignment="1">
      <alignment horizontal="center" wrapText="1"/>
    </xf>
    <xf numFmtId="0" fontId="24" fillId="0" borderId="2" xfId="1" applyFont="1" applyBorder="1" applyAlignment="1">
      <alignment horizontal="center" wrapText="1"/>
    </xf>
    <xf numFmtId="177" fontId="24" fillId="0" borderId="8" xfId="1" applyNumberFormat="1" applyFont="1" applyBorder="1" applyAlignment="1">
      <alignment horizontal="center" vertical="center"/>
    </xf>
    <xf numFmtId="177" fontId="24" fillId="0" borderId="2" xfId="1" applyNumberFormat="1" applyFont="1" applyBorder="1" applyAlignment="1">
      <alignment horizontal="center" vertical="center"/>
    </xf>
    <xf numFmtId="0" fontId="23" fillId="19" borderId="8" xfId="1" applyFont="1" applyFill="1" applyBorder="1" applyAlignment="1">
      <alignment horizontal="center" vertical="center"/>
    </xf>
    <xf numFmtId="0" fontId="23" fillId="19" borderId="5" xfId="1" applyFont="1" applyFill="1" applyBorder="1" applyAlignment="1">
      <alignment horizontal="center" vertical="center"/>
    </xf>
    <xf numFmtId="0" fontId="23" fillId="19" borderId="2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19" borderId="8" xfId="1" applyFont="1" applyFill="1" applyBorder="1" applyAlignment="1">
      <alignment horizontal="left" vertical="center"/>
    </xf>
    <xf numFmtId="0" fontId="11" fillId="19" borderId="5" xfId="1" applyFont="1" applyFill="1" applyBorder="1" applyAlignment="1">
      <alignment horizontal="left" vertical="center"/>
    </xf>
    <xf numFmtId="0" fontId="11" fillId="19" borderId="2" xfId="1" applyFont="1" applyFill="1" applyBorder="1" applyAlignment="1">
      <alignment horizontal="left" vertical="center"/>
    </xf>
    <xf numFmtId="0" fontId="9" fillId="0" borderId="8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8" fillId="19" borderId="9" xfId="1" applyFill="1" applyBorder="1" applyAlignment="1">
      <alignment horizontal="left" vertical="center" wrapText="1"/>
    </xf>
    <xf numFmtId="0" fontId="8" fillId="19" borderId="10" xfId="1" applyFill="1" applyBorder="1" applyAlignment="1">
      <alignment horizontal="left" vertical="center" wrapText="1"/>
    </xf>
    <xf numFmtId="0" fontId="8" fillId="19" borderId="11" xfId="1" applyFill="1" applyBorder="1" applyAlignment="1">
      <alignment horizontal="left" vertical="center" wrapText="1"/>
    </xf>
    <xf numFmtId="0" fontId="8" fillId="19" borderId="6" xfId="1" applyFill="1" applyBorder="1" applyAlignment="1">
      <alignment horizontal="left" vertical="center" wrapText="1"/>
    </xf>
    <xf numFmtId="0" fontId="8" fillId="19" borderId="7" xfId="1" applyFill="1" applyBorder="1" applyAlignment="1">
      <alignment horizontal="left" vertical="center" wrapText="1"/>
    </xf>
    <xf numFmtId="0" fontId="8" fillId="19" borderId="4" xfId="1" applyFill="1" applyBorder="1" applyAlignment="1">
      <alignment horizontal="left" vertical="center" wrapText="1"/>
    </xf>
    <xf numFmtId="0" fontId="25" fillId="19" borderId="8" xfId="1" applyFont="1" applyFill="1" applyBorder="1" applyAlignment="1">
      <alignment horizontal="center" vertical="center"/>
    </xf>
    <xf numFmtId="0" fontId="25" fillId="19" borderId="5" xfId="1" applyFont="1" applyFill="1" applyBorder="1" applyAlignment="1">
      <alignment horizontal="center" vertical="center"/>
    </xf>
    <xf numFmtId="0" fontId="25" fillId="19" borderId="2" xfId="1" applyFont="1" applyFill="1" applyBorder="1" applyAlignment="1">
      <alignment horizontal="center" vertical="center"/>
    </xf>
    <xf numFmtId="0" fontId="25" fillId="19" borderId="8" xfId="1" applyFont="1" applyFill="1" applyBorder="1" applyAlignment="1">
      <alignment horizontal="center" wrapText="1"/>
    </xf>
    <xf numFmtId="0" fontId="25" fillId="19" borderId="5" xfId="1" applyFont="1" applyFill="1" applyBorder="1" applyAlignment="1">
      <alignment horizontal="center" wrapText="1"/>
    </xf>
    <xf numFmtId="0" fontId="25" fillId="19" borderId="2" xfId="1" applyFont="1" applyFill="1" applyBorder="1" applyAlignment="1">
      <alignment horizontal="center" wrapText="1"/>
    </xf>
    <xf numFmtId="0" fontId="25" fillId="19" borderId="9" xfId="1" applyFont="1" applyFill="1" applyBorder="1" applyAlignment="1">
      <alignment vertical="center" wrapText="1"/>
    </xf>
    <xf numFmtId="0" fontId="25" fillId="19" borderId="10" xfId="1" applyFont="1" applyFill="1" applyBorder="1" applyAlignment="1">
      <alignment vertical="center" wrapText="1"/>
    </xf>
    <xf numFmtId="0" fontId="25" fillId="19" borderId="11" xfId="1" applyFont="1" applyFill="1" applyBorder="1" applyAlignment="1">
      <alignment vertical="center" wrapText="1"/>
    </xf>
    <xf numFmtId="0" fontId="25" fillId="19" borderId="6" xfId="1" applyFont="1" applyFill="1" applyBorder="1" applyAlignment="1">
      <alignment vertical="center" wrapText="1"/>
    </xf>
    <xf numFmtId="0" fontId="25" fillId="19" borderId="7" xfId="1" applyFont="1" applyFill="1" applyBorder="1" applyAlignment="1">
      <alignment vertical="center" wrapText="1"/>
    </xf>
    <xf numFmtId="0" fontId="25" fillId="19" borderId="4" xfId="1" applyFont="1" applyFill="1" applyBorder="1" applyAlignment="1">
      <alignment vertical="center" wrapText="1"/>
    </xf>
    <xf numFmtId="0" fontId="9" fillId="0" borderId="8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0" borderId="8" xfId="1" applyBorder="1" applyAlignment="1">
      <alignment horizontal="left"/>
    </xf>
    <xf numFmtId="0" fontId="8" fillId="0" borderId="5" xfId="1" applyBorder="1" applyAlignment="1">
      <alignment horizontal="left"/>
    </xf>
    <xf numFmtId="0" fontId="8" fillId="0" borderId="2" xfId="1" applyBorder="1" applyAlignment="1">
      <alignment horizontal="left"/>
    </xf>
    <xf numFmtId="0" fontId="24" fillId="19" borderId="9" xfId="1" applyFont="1" applyFill="1" applyBorder="1" applyAlignment="1">
      <alignment horizontal="left" vertical="center" wrapText="1"/>
    </xf>
    <xf numFmtId="0" fontId="24" fillId="19" borderId="10" xfId="1" applyFont="1" applyFill="1" applyBorder="1" applyAlignment="1">
      <alignment horizontal="left" vertical="center" wrapText="1"/>
    </xf>
    <xf numFmtId="0" fontId="24" fillId="19" borderId="11" xfId="1" applyFont="1" applyFill="1" applyBorder="1" applyAlignment="1">
      <alignment horizontal="left" vertical="center" wrapText="1"/>
    </xf>
    <xf numFmtId="0" fontId="24" fillId="19" borderId="6" xfId="1" applyFont="1" applyFill="1" applyBorder="1" applyAlignment="1">
      <alignment horizontal="left" vertical="center" wrapText="1"/>
    </xf>
    <xf numFmtId="0" fontId="24" fillId="19" borderId="7" xfId="1" applyFont="1" applyFill="1" applyBorder="1" applyAlignment="1">
      <alignment horizontal="left" vertical="center" wrapText="1"/>
    </xf>
    <xf numFmtId="0" fontId="24" fillId="19" borderId="4" xfId="1" applyFont="1" applyFill="1" applyBorder="1" applyAlignment="1">
      <alignment horizontal="left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5" fillId="19" borderId="1" xfId="1" applyFont="1" applyFill="1" applyBorder="1" applyAlignment="1">
      <alignment horizontal="center" vertical="center" wrapText="1"/>
    </xf>
    <xf numFmtId="0" fontId="25" fillId="19" borderId="1" xfId="1" applyFont="1" applyFill="1" applyBorder="1" applyAlignment="1">
      <alignment horizontal="center" wrapText="1"/>
    </xf>
    <xf numFmtId="0" fontId="25" fillId="19" borderId="12" xfId="1" applyFont="1" applyFill="1" applyBorder="1" applyAlignment="1">
      <alignment horizontal="center" vertical="center" wrapText="1"/>
    </xf>
    <xf numFmtId="0" fontId="25" fillId="19" borderId="3" xfId="1" applyFont="1" applyFill="1" applyBorder="1" applyAlignment="1">
      <alignment horizontal="center" vertical="center" wrapText="1"/>
    </xf>
    <xf numFmtId="0" fontId="23" fillId="19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8" fillId="0" borderId="8" xfId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25" fillId="0" borderId="8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/>
    </xf>
    <xf numFmtId="0" fontId="25" fillId="19" borderId="8" xfId="1" applyFont="1" applyFill="1" applyBorder="1" applyAlignment="1">
      <alignment horizontal="center" vertical="center" wrapText="1"/>
    </xf>
    <xf numFmtId="0" fontId="25" fillId="19" borderId="5" xfId="1" applyFont="1" applyFill="1" applyBorder="1" applyAlignment="1">
      <alignment horizontal="center" vertical="center" wrapText="1"/>
    </xf>
    <xf numFmtId="0" fontId="25" fillId="19" borderId="2" xfId="1" applyFont="1" applyFill="1" applyBorder="1" applyAlignment="1">
      <alignment horizontal="center" vertical="center" wrapText="1"/>
    </xf>
    <xf numFmtId="0" fontId="24" fillId="0" borderId="8" xfId="1" applyFont="1" applyBorder="1" applyAlignment="1">
      <alignment horizontal="justify" vertical="justify"/>
    </xf>
    <xf numFmtId="0" fontId="24" fillId="0" borderId="5" xfId="1" applyFont="1" applyBorder="1" applyAlignment="1">
      <alignment horizontal="justify" vertical="justify"/>
    </xf>
    <xf numFmtId="0" fontId="24" fillId="0" borderId="2" xfId="1" applyFont="1" applyBorder="1" applyAlignment="1">
      <alignment horizontal="justify" vertical="justify"/>
    </xf>
    <xf numFmtId="2" fontId="24" fillId="0" borderId="8" xfId="1" applyNumberFormat="1" applyFont="1" applyBorder="1" applyAlignment="1">
      <alignment horizontal="center"/>
    </xf>
    <xf numFmtId="2" fontId="24" fillId="0" borderId="5" xfId="1" applyNumberFormat="1" applyFont="1" applyBorder="1" applyAlignment="1">
      <alignment horizontal="center"/>
    </xf>
    <xf numFmtId="2" fontId="24" fillId="0" borderId="2" xfId="1" applyNumberFormat="1" applyFont="1" applyBorder="1" applyAlignment="1">
      <alignment horizontal="center"/>
    </xf>
    <xf numFmtId="0" fontId="24" fillId="0" borderId="8" xfId="1" applyFont="1" applyBorder="1" applyAlignment="1">
      <alignment horizontal="justify" vertical="justify" wrapText="1"/>
    </xf>
    <xf numFmtId="0" fontId="24" fillId="0" borderId="5" xfId="1" applyFont="1" applyBorder="1" applyAlignment="1">
      <alignment horizontal="justify" vertical="justify" wrapText="1"/>
    </xf>
    <xf numFmtId="0" fontId="24" fillId="0" borderId="2" xfId="1" applyFont="1" applyBorder="1" applyAlignment="1">
      <alignment horizontal="justify" vertical="justify" wrapText="1"/>
    </xf>
    <xf numFmtId="0" fontId="25" fillId="19" borderId="8" xfId="1" applyFont="1" applyFill="1" applyBorder="1" applyAlignment="1">
      <alignment horizontal="center"/>
    </xf>
    <xf numFmtId="0" fontId="25" fillId="19" borderId="5" xfId="1" applyFont="1" applyFill="1" applyBorder="1" applyAlignment="1">
      <alignment horizontal="center"/>
    </xf>
    <xf numFmtId="0" fontId="25" fillId="19" borderId="2" xfId="1" applyFont="1" applyFill="1" applyBorder="1" applyAlignment="1">
      <alignment horizontal="center"/>
    </xf>
    <xf numFmtId="0" fontId="25" fillId="19" borderId="16" xfId="1" applyFont="1" applyFill="1" applyBorder="1" applyAlignment="1">
      <alignment horizontal="center" vertical="center"/>
    </xf>
    <xf numFmtId="0" fontId="26" fillId="19" borderId="16" xfId="1" applyFont="1" applyFill="1" applyBorder="1" applyAlignment="1">
      <alignment horizontal="center" vertical="center"/>
    </xf>
    <xf numFmtId="0" fontId="24" fillId="16" borderId="8" xfId="1" applyFont="1" applyFill="1" applyBorder="1" applyAlignment="1">
      <alignment horizontal="justify" vertical="justify"/>
    </xf>
    <xf numFmtId="0" fontId="24" fillId="16" borderId="5" xfId="1" applyFont="1" applyFill="1" applyBorder="1" applyAlignment="1">
      <alignment horizontal="justify" vertical="justify"/>
    </xf>
    <xf numFmtId="0" fontId="24" fillId="16" borderId="2" xfId="1" applyFont="1" applyFill="1" applyBorder="1" applyAlignment="1">
      <alignment horizontal="justify" vertical="justify"/>
    </xf>
    <xf numFmtId="178" fontId="24" fillId="16" borderId="8" xfId="1" applyNumberFormat="1" applyFont="1" applyFill="1" applyBorder="1" applyAlignment="1">
      <alignment horizontal="center"/>
    </xf>
    <xf numFmtId="178" fontId="24" fillId="16" borderId="5" xfId="1" applyNumberFormat="1" applyFont="1" applyFill="1" applyBorder="1" applyAlignment="1">
      <alignment horizontal="center"/>
    </xf>
    <xf numFmtId="178" fontId="24" fillId="16" borderId="2" xfId="1" applyNumberFormat="1" applyFont="1" applyFill="1" applyBorder="1" applyAlignment="1">
      <alignment horizontal="center"/>
    </xf>
    <xf numFmtId="177" fontId="24" fillId="16" borderId="8" xfId="1" applyNumberFormat="1" applyFont="1" applyFill="1" applyBorder="1" applyAlignment="1">
      <alignment horizontal="center"/>
    </xf>
    <xf numFmtId="177" fontId="24" fillId="16" borderId="2" xfId="1" applyNumberFormat="1" applyFont="1" applyFill="1" applyBorder="1" applyAlignment="1">
      <alignment horizontal="center"/>
    </xf>
    <xf numFmtId="178" fontId="24" fillId="0" borderId="8" xfId="1" applyNumberFormat="1" applyFont="1" applyBorder="1" applyAlignment="1">
      <alignment horizontal="center"/>
    </xf>
    <xf numFmtId="178" fontId="24" fillId="0" borderId="5" xfId="1" applyNumberFormat="1" applyFont="1" applyBorder="1" applyAlignment="1">
      <alignment horizontal="center"/>
    </xf>
    <xf numFmtId="178" fontId="24" fillId="0" borderId="2" xfId="1" applyNumberFormat="1" applyFont="1" applyBorder="1" applyAlignment="1">
      <alignment horizontal="center"/>
    </xf>
    <xf numFmtId="176" fontId="25" fillId="19" borderId="12" xfId="1" applyNumberFormat="1" applyFont="1" applyFill="1" applyBorder="1" applyAlignment="1">
      <alignment horizontal="center" vertical="center"/>
    </xf>
    <xf numFmtId="176" fontId="25" fillId="19" borderId="3" xfId="1" applyNumberFormat="1" applyFont="1" applyFill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24" fillId="19" borderId="12" xfId="1" applyFont="1" applyFill="1" applyBorder="1" applyAlignment="1">
      <alignment horizontal="center" vertical="center"/>
    </xf>
    <xf numFmtId="0" fontId="24" fillId="19" borderId="3" xfId="1" applyFont="1" applyFill="1" applyBorder="1" applyAlignment="1">
      <alignment horizontal="center" vertical="center"/>
    </xf>
    <xf numFmtId="0" fontId="24" fillId="19" borderId="9" xfId="1" applyFont="1" applyFill="1" applyBorder="1" applyAlignment="1">
      <alignment horizontal="left" vertical="top" wrapText="1"/>
    </xf>
    <xf numFmtId="0" fontId="24" fillId="19" borderId="10" xfId="1" applyFont="1" applyFill="1" applyBorder="1" applyAlignment="1">
      <alignment horizontal="left" vertical="top" wrapText="1"/>
    </xf>
    <xf numFmtId="0" fontId="24" fillId="19" borderId="11" xfId="1" applyFont="1" applyFill="1" applyBorder="1" applyAlignment="1">
      <alignment horizontal="left" vertical="top" wrapText="1"/>
    </xf>
    <xf numFmtId="0" fontId="24" fillId="19" borderId="6" xfId="1" applyFont="1" applyFill="1" applyBorder="1" applyAlignment="1">
      <alignment horizontal="left" vertical="top" wrapText="1"/>
    </xf>
    <xf numFmtId="0" fontId="24" fillId="19" borderId="7" xfId="1" applyFont="1" applyFill="1" applyBorder="1" applyAlignment="1">
      <alignment horizontal="left" vertical="top" wrapText="1"/>
    </xf>
    <xf numFmtId="0" fontId="24" fillId="19" borderId="4" xfId="1" applyFont="1" applyFill="1" applyBorder="1" applyAlignment="1">
      <alignment horizontal="left" vertical="top" wrapText="1"/>
    </xf>
    <xf numFmtId="0" fontId="25" fillId="19" borderId="1" xfId="1" applyFont="1" applyFill="1" applyBorder="1" applyAlignment="1">
      <alignment horizontal="center" vertical="justify"/>
    </xf>
    <xf numFmtId="177" fontId="9" fillId="19" borderId="1" xfId="1" applyNumberFormat="1" applyFont="1" applyFill="1" applyBorder="1" applyAlignment="1">
      <alignment horizontal="center"/>
    </xf>
    <xf numFmtId="0" fontId="14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 wrapText="1"/>
    </xf>
    <xf numFmtId="172" fontId="21" fillId="22" borderId="3" xfId="0" applyNumberFormat="1" applyFont="1" applyFill="1" applyBorder="1" applyAlignment="1">
      <alignment horizontal="center"/>
    </xf>
    <xf numFmtId="172" fontId="7" fillId="22" borderId="3" xfId="0" applyNumberFormat="1" applyFont="1" applyFill="1" applyBorder="1" applyAlignment="1">
      <alignment horizontal="center"/>
    </xf>
    <xf numFmtId="0" fontId="13" fillId="19" borderId="8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1" fillId="19" borderId="8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21" fillId="19" borderId="1" xfId="0" applyFont="1" applyFill="1" applyBorder="1" applyAlignment="1">
      <alignment horizontal="center"/>
    </xf>
    <xf numFmtId="176" fontId="36" fillId="19" borderId="5" xfId="0" applyNumberFormat="1" applyFont="1" applyFill="1" applyBorder="1" applyAlignment="1">
      <alignment horizontal="center" vertical="center"/>
    </xf>
    <xf numFmtId="176" fontId="36" fillId="19" borderId="2" xfId="0" applyNumberFormat="1" applyFont="1" applyFill="1" applyBorder="1" applyAlignment="1">
      <alignment horizontal="center" vertical="center"/>
    </xf>
    <xf numFmtId="0" fontId="28" fillId="19" borderId="8" xfId="0" applyFont="1" applyFill="1" applyBorder="1" applyAlignment="1">
      <alignment horizontal="center" vertical="center" wrapText="1"/>
    </xf>
    <xf numFmtId="0" fontId="28" fillId="19" borderId="5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horizontal="center" vertical="center" wrapText="1"/>
    </xf>
    <xf numFmtId="0" fontId="36" fillId="19" borderId="8" xfId="0" applyFont="1" applyFill="1" applyBorder="1" applyAlignment="1">
      <alignment horizontal="center" vertical="center" wrapText="1"/>
    </xf>
    <xf numFmtId="0" fontId="36" fillId="19" borderId="5" xfId="0" applyFont="1" applyFill="1" applyBorder="1" applyAlignment="1">
      <alignment horizontal="center" vertical="center" wrapText="1"/>
    </xf>
    <xf numFmtId="0" fontId="36" fillId="19" borderId="2" xfId="0" applyFont="1" applyFill="1" applyBorder="1" applyAlignment="1">
      <alignment horizontal="center" vertical="center" wrapText="1"/>
    </xf>
    <xf numFmtId="0" fontId="19" fillId="16" borderId="8" xfId="0" applyFont="1" applyFill="1" applyBorder="1" applyAlignment="1">
      <alignment horizontal="justify" vertical="center" wrapText="1"/>
    </xf>
    <xf numFmtId="0" fontId="19" fillId="16" borderId="5" xfId="0" applyFont="1" applyFill="1" applyBorder="1" applyAlignment="1">
      <alignment horizontal="justify" vertical="center" wrapText="1"/>
    </xf>
    <xf numFmtId="0" fontId="19" fillId="16" borderId="2" xfId="0" applyFont="1" applyFill="1" applyBorder="1" applyAlignment="1">
      <alignment horizontal="justify" vertical="center" wrapText="1"/>
    </xf>
    <xf numFmtId="0" fontId="36" fillId="19" borderId="5" xfId="0" applyFont="1" applyFill="1" applyBorder="1" applyAlignment="1">
      <alignment horizontal="center" vertical="center"/>
    </xf>
    <xf numFmtId="0" fontId="36" fillId="19" borderId="2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8" fillId="0" borderId="20" xfId="0" applyFont="1" applyBorder="1"/>
    <xf numFmtId="0" fontId="31" fillId="0" borderId="0" xfId="0" applyFont="1" applyAlignment="1">
      <alignment horizontal="center" vertical="center"/>
    </xf>
    <xf numFmtId="0" fontId="0" fillId="0" borderId="0" xfId="0"/>
    <xf numFmtId="0" fontId="31" fillId="28" borderId="0" xfId="0" applyFont="1" applyFill="1" applyAlignment="1">
      <alignment horizontal="center" vertical="center"/>
    </xf>
    <xf numFmtId="0" fontId="8" fillId="0" borderId="0" xfId="0" applyFont="1"/>
    <xf numFmtId="0" fontId="31" fillId="0" borderId="17" xfId="0" applyFont="1" applyBorder="1" applyAlignment="1">
      <alignment horizontal="left" vertical="center"/>
    </xf>
    <xf numFmtId="0" fontId="8" fillId="0" borderId="18" xfId="0" applyFont="1" applyBorder="1"/>
    <xf numFmtId="0" fontId="31" fillId="0" borderId="17" xfId="0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left" vertical="center"/>
    </xf>
    <xf numFmtId="49" fontId="22" fillId="0" borderId="17" xfId="0" applyNumberFormat="1" applyFont="1" applyBorder="1" applyAlignment="1">
      <alignment horizontal="left" vertical="center" wrapText="1"/>
    </xf>
    <xf numFmtId="49" fontId="20" fillId="0" borderId="17" xfId="0" applyNumberFormat="1" applyFont="1" applyBorder="1" applyAlignment="1">
      <alignment horizontal="left" vertical="center" wrapText="1"/>
    </xf>
    <xf numFmtId="0" fontId="31" fillId="2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left" vertical="center" wrapText="1"/>
    </xf>
    <xf numFmtId="0" fontId="31" fillId="28" borderId="0" xfId="0" applyFont="1" applyFill="1" applyAlignment="1">
      <alignment horizontal="right" vertical="center"/>
    </xf>
    <xf numFmtId="0" fontId="31" fillId="31" borderId="21" xfId="0" applyFont="1" applyFill="1" applyBorder="1" applyAlignment="1">
      <alignment horizontal="center" vertical="center"/>
    </xf>
    <xf numFmtId="0" fontId="8" fillId="0" borderId="21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0">
    <cellStyle name="Hyperlink" xfId="6" xr:uid="{00000000-0005-0000-0000-000000000000}"/>
    <cellStyle name="Moeda 2" xfId="2" xr:uid="{00000000-0005-0000-0000-000001000000}"/>
    <cellStyle name="Normal" xfId="0" builtinId="0"/>
    <cellStyle name="Normal 2" xfId="1" xr:uid="{00000000-0005-0000-0000-000003000000}"/>
    <cellStyle name="Porcentagem 2" xfId="3" xr:uid="{00000000-0005-0000-0000-000004000000}"/>
    <cellStyle name="Vírgula" xfId="9" builtinId="3"/>
    <cellStyle name="Vírgula 2" xfId="7" xr:uid="{00000000-0005-0000-0000-000006000000}"/>
    <cellStyle name="Vírgula 3" xfId="5" xr:uid="{00000000-0005-0000-0000-000007000000}"/>
    <cellStyle name="Vírgula 4" xfId="8" xr:uid="{00000000-0005-0000-0000-000008000000}"/>
    <cellStyle name="Vírgula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ADB9CA"/>
      <rgbColor rgb="FF808080"/>
      <rgbColor rgb="FFD9D9D9"/>
      <rgbColor rgb="FF993366"/>
      <rgbColor rgb="FFFFF2CC"/>
      <rgbColor rgb="FFCFE2F3"/>
      <rgbColor rgb="FF660066"/>
      <rgbColor rgb="FFDBDBDB"/>
      <rgbColor rgb="FF0066CC"/>
      <rgbColor rgb="FFBDD7EE"/>
      <rgbColor rgb="FF000080"/>
      <rgbColor rgb="FFFF00FF"/>
      <rgbColor rgb="FFD6DCE5"/>
      <rgbColor rgb="FF00FFFF"/>
      <rgbColor rgb="FF800080"/>
      <rgbColor rgb="FF800000"/>
      <rgbColor rgb="FF008080"/>
      <rgbColor rgb="FF0000FF"/>
      <rgbColor rgb="FF00CCFF"/>
      <rgbColor rgb="FFEFEFEF"/>
      <rgbColor rgb="FFE7E6E6"/>
      <rgbColor rgb="FFF2F2F2"/>
      <rgbColor rgb="FFB4C7E7"/>
      <rgbColor rgb="FFF4B183"/>
      <rgbColor rgb="FFD0CECE"/>
      <rgbColor rgb="FFFFD966"/>
      <rgbColor rgb="FF3366FF"/>
      <rgbColor rgb="FF33CCCC"/>
      <rgbColor rgb="FF99CC00"/>
      <rgbColor rgb="FFFFC000"/>
      <rgbColor rgb="FFFF9900"/>
      <rgbColor rgb="FFFF6600"/>
      <rgbColor rgb="FF666699"/>
      <rgbColor rgb="FFA9D18E"/>
      <rgbColor rgb="FF12203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Z865"/>
  <sheetViews>
    <sheetView topLeftCell="A8" zoomScaleNormal="100" workbookViewId="0">
      <selection activeCell="H17" sqref="H17"/>
    </sheetView>
  </sheetViews>
  <sheetFormatPr defaultColWidth="14.42578125" defaultRowHeight="15" x14ac:dyDescent="0.25"/>
  <cols>
    <col min="1" max="1" width="5.7109375" customWidth="1"/>
    <col min="2" max="2" width="24.85546875" customWidth="1"/>
    <col min="3" max="3" width="15.85546875" customWidth="1"/>
    <col min="4" max="4" width="12.5703125" customWidth="1"/>
    <col min="5" max="5" width="11.5703125" customWidth="1"/>
    <col min="6" max="6" width="10.5703125" customWidth="1"/>
    <col min="7" max="7" width="13.28515625" customWidth="1"/>
    <col min="8" max="8" width="14.28515625" customWidth="1"/>
    <col min="9" max="26" width="9.140625" customWidth="1"/>
  </cols>
  <sheetData>
    <row r="1" spans="1:26" ht="25.5" customHeight="1" x14ac:dyDescent="0.25">
      <c r="A1" s="238" t="s">
        <v>182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31.5" customHeight="1" x14ac:dyDescent="0.25">
      <c r="A2" s="240" t="s">
        <v>296</v>
      </c>
      <c r="B2" s="241"/>
      <c r="C2" s="241"/>
      <c r="D2" s="241"/>
      <c r="E2" s="241"/>
      <c r="F2" s="241"/>
      <c r="G2" s="241"/>
      <c r="H2" s="241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9" customHeight="1" x14ac:dyDescent="0.25">
      <c r="A3" s="235" t="s">
        <v>4</v>
      </c>
      <c r="B3" s="235"/>
      <c r="C3" s="235"/>
      <c r="D3" s="242" t="s">
        <v>225</v>
      </c>
      <c r="E3" s="242"/>
      <c r="F3" s="243"/>
      <c r="G3" s="243"/>
      <c r="H3" s="243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9" customHeight="1" x14ac:dyDescent="0.25">
      <c r="A4" s="235" t="s">
        <v>5</v>
      </c>
      <c r="B4" s="235"/>
      <c r="C4" s="235"/>
      <c r="D4" s="242" t="s">
        <v>226</v>
      </c>
      <c r="E4" s="242"/>
      <c r="F4" s="243"/>
      <c r="G4" s="243"/>
      <c r="H4" s="243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9" customHeight="1" x14ac:dyDescent="0.25">
      <c r="A5" s="235" t="s">
        <v>183</v>
      </c>
      <c r="B5" s="235"/>
      <c r="C5" s="235"/>
      <c r="D5" s="236" t="s">
        <v>299</v>
      </c>
      <c r="E5" s="236"/>
      <c r="F5" s="236"/>
      <c r="G5" s="236"/>
      <c r="H5" s="236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9" customHeight="1" x14ac:dyDescent="0.25">
      <c r="A6" s="237" t="s">
        <v>184</v>
      </c>
      <c r="B6" s="237"/>
      <c r="C6" s="237"/>
      <c r="D6" s="237"/>
      <c r="E6" s="237"/>
      <c r="F6" s="237"/>
      <c r="G6" s="237"/>
      <c r="H6" s="2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3.9" customHeight="1" x14ac:dyDescent="0.25">
      <c r="A7" s="224" t="s">
        <v>185</v>
      </c>
      <c r="B7" s="224"/>
      <c r="C7" s="224"/>
      <c r="D7" s="224"/>
      <c r="E7" s="224"/>
      <c r="F7" s="224"/>
      <c r="G7" s="224"/>
      <c r="H7" s="224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3.9" customHeight="1" x14ac:dyDescent="0.25">
      <c r="A8" s="224" t="s">
        <v>186</v>
      </c>
      <c r="B8" s="224"/>
      <c r="C8" s="224"/>
      <c r="D8" s="224"/>
      <c r="E8" s="224"/>
      <c r="F8" s="224"/>
      <c r="G8" s="224"/>
      <c r="H8" s="224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3.9" customHeight="1" x14ac:dyDescent="0.25">
      <c r="A9" s="224" t="s">
        <v>187</v>
      </c>
      <c r="B9" s="224"/>
      <c r="C9" s="224"/>
      <c r="D9" s="224"/>
      <c r="E9" s="224"/>
      <c r="F9" s="224"/>
      <c r="G9" s="224"/>
      <c r="H9" s="224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3.9" customHeight="1" x14ac:dyDescent="0.25">
      <c r="A10" s="224" t="s">
        <v>188</v>
      </c>
      <c r="B10" s="224"/>
      <c r="C10" s="51" t="s">
        <v>189</v>
      </c>
      <c r="D10" s="76"/>
      <c r="E10" s="121"/>
      <c r="F10" s="225" t="s">
        <v>190</v>
      </c>
      <c r="G10" s="225"/>
      <c r="H10" s="225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3.9" customHeight="1" x14ac:dyDescent="0.25">
      <c r="A11" s="224" t="s">
        <v>191</v>
      </c>
      <c r="B11" s="224"/>
      <c r="C11" s="224"/>
      <c r="D11" s="224"/>
      <c r="E11" s="51"/>
      <c r="F11" s="225"/>
      <c r="G11" s="225"/>
      <c r="H11" s="22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3.9" customHeight="1" x14ac:dyDescent="0.25">
      <c r="A12" s="224" t="s">
        <v>192</v>
      </c>
      <c r="B12" s="224"/>
      <c r="C12" s="224"/>
      <c r="D12" s="224"/>
      <c r="E12" s="224"/>
      <c r="F12" s="224"/>
      <c r="G12" s="224"/>
      <c r="H12" s="224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3.9" customHeight="1" x14ac:dyDescent="0.25">
      <c r="A13" s="229" t="s">
        <v>306</v>
      </c>
      <c r="B13" s="229"/>
      <c r="C13" s="229"/>
      <c r="D13" s="229"/>
      <c r="E13" s="229"/>
      <c r="F13" s="229"/>
      <c r="G13" s="229"/>
      <c r="H13" s="22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25">
      <c r="A14" s="229"/>
      <c r="B14" s="229"/>
      <c r="C14" s="229"/>
      <c r="D14" s="229"/>
      <c r="E14" s="229"/>
      <c r="F14" s="229"/>
      <c r="G14" s="229"/>
      <c r="H14" s="229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25">
      <c r="A15" s="232"/>
      <c r="B15" s="232"/>
      <c r="C15" s="232"/>
      <c r="D15" s="232"/>
      <c r="E15" s="232"/>
      <c r="F15" s="232"/>
      <c r="G15" s="232"/>
      <c r="H15" s="232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25.5" x14ac:dyDescent="0.25">
      <c r="A16" s="47" t="s">
        <v>150</v>
      </c>
      <c r="B16" s="47" t="s">
        <v>220</v>
      </c>
      <c r="C16" s="88" t="s">
        <v>286</v>
      </c>
      <c r="D16" s="88" t="s">
        <v>283</v>
      </c>
      <c r="E16" s="88" t="s">
        <v>287</v>
      </c>
      <c r="F16" s="88" t="s">
        <v>288</v>
      </c>
      <c r="G16" s="88" t="s">
        <v>281</v>
      </c>
      <c r="H16" s="88" t="s">
        <v>282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94.25" customHeight="1" x14ac:dyDescent="0.25">
      <c r="A17" s="6">
        <v>1</v>
      </c>
      <c r="B17" s="94" t="s">
        <v>309</v>
      </c>
      <c r="C17" s="52">
        <v>5</v>
      </c>
      <c r="D17" s="6">
        <v>44</v>
      </c>
      <c r="E17" s="124">
        <f>'SRTb-PI-PREÇO M²'!G48</f>
        <v>5301.7699999999995</v>
      </c>
      <c r="F17" s="119" t="s">
        <v>284</v>
      </c>
      <c r="G17" s="49">
        <f>'SRTb-PI-PREÇO M²'!I61</f>
        <v>0</v>
      </c>
      <c r="H17" s="49">
        <f t="shared" ref="H17" si="0">G17*12</f>
        <v>0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24.75" customHeight="1" x14ac:dyDescent="0.25">
      <c r="A18" s="233" t="s">
        <v>285</v>
      </c>
      <c r="B18" s="234"/>
      <c r="C18" s="234"/>
      <c r="D18" s="234"/>
      <c r="E18" s="234"/>
      <c r="F18" s="234"/>
      <c r="G18" s="53">
        <f>SUM(G17:G17)</f>
        <v>0</v>
      </c>
      <c r="H18" s="53">
        <f>SUM(H17:H17)</f>
        <v>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x14ac:dyDescent="0.25">
      <c r="A19" s="235"/>
      <c r="B19" s="235"/>
      <c r="C19" s="235"/>
      <c r="D19" s="235"/>
      <c r="E19" s="235"/>
      <c r="F19" s="235"/>
      <c r="G19" s="235"/>
      <c r="H19" s="235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9" customHeight="1" x14ac:dyDescent="0.25">
      <c r="A20" s="228" t="s">
        <v>193</v>
      </c>
      <c r="B20" s="228"/>
      <c r="C20" s="228"/>
      <c r="D20" s="228"/>
      <c r="E20" s="228"/>
      <c r="F20" s="228"/>
      <c r="G20" s="228"/>
      <c r="H20" s="228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54" customHeight="1" x14ac:dyDescent="0.25">
      <c r="A21" s="229" t="s">
        <v>194</v>
      </c>
      <c r="B21" s="229"/>
      <c r="C21" s="229"/>
      <c r="D21" s="229"/>
      <c r="E21" s="229"/>
      <c r="F21" s="229"/>
      <c r="G21" s="229"/>
      <c r="H21" s="229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40.5" customHeight="1" x14ac:dyDescent="0.25">
      <c r="A22" s="229" t="s">
        <v>195</v>
      </c>
      <c r="B22" s="229"/>
      <c r="C22" s="229"/>
      <c r="D22" s="229"/>
      <c r="E22" s="229"/>
      <c r="F22" s="229"/>
      <c r="G22" s="229"/>
      <c r="H22" s="229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25">
      <c r="A23" s="230"/>
      <c r="B23" s="230"/>
      <c r="C23" s="230"/>
      <c r="D23" s="230"/>
      <c r="E23" s="230"/>
      <c r="F23" s="230"/>
      <c r="G23" s="230"/>
      <c r="H23" s="23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3.9" customHeight="1" x14ac:dyDescent="0.25">
      <c r="A24" s="231" t="s">
        <v>196</v>
      </c>
      <c r="B24" s="231"/>
      <c r="C24" s="231"/>
      <c r="D24" s="231"/>
      <c r="E24" s="231"/>
      <c r="F24" s="231"/>
      <c r="G24" s="231"/>
      <c r="H24" s="231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3.9" customHeight="1" x14ac:dyDescent="0.25">
      <c r="A25" s="224" t="s">
        <v>197</v>
      </c>
      <c r="B25" s="224"/>
      <c r="C25" s="224"/>
      <c r="D25" s="224"/>
      <c r="E25" s="224"/>
      <c r="F25" s="224"/>
      <c r="G25" s="224"/>
      <c r="H25" s="22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3.9" customHeight="1" x14ac:dyDescent="0.25">
      <c r="A26" s="224" t="s">
        <v>198</v>
      </c>
      <c r="B26" s="224"/>
      <c r="C26" s="224"/>
      <c r="D26" s="224"/>
      <c r="E26" s="224"/>
      <c r="F26" s="224"/>
      <c r="G26" s="224"/>
      <c r="H26" s="224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3.9" customHeight="1" x14ac:dyDescent="0.25">
      <c r="A27" s="224" t="s">
        <v>186</v>
      </c>
      <c r="B27" s="224"/>
      <c r="C27" s="224"/>
      <c r="D27" s="224"/>
      <c r="E27" s="224"/>
      <c r="F27" s="224"/>
      <c r="G27" s="224"/>
      <c r="H27" s="224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3.9" customHeight="1" x14ac:dyDescent="0.25">
      <c r="A28" s="224" t="s">
        <v>187</v>
      </c>
      <c r="B28" s="224"/>
      <c r="C28" s="224"/>
      <c r="D28" s="224"/>
      <c r="E28" s="224"/>
      <c r="F28" s="224"/>
      <c r="G28" s="224"/>
      <c r="H28" s="224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3.9" customHeight="1" x14ac:dyDescent="0.25">
      <c r="A29" s="224" t="s">
        <v>199</v>
      </c>
      <c r="B29" s="224"/>
      <c r="C29" s="224"/>
      <c r="D29" s="224"/>
      <c r="E29" s="224"/>
      <c r="F29" s="224"/>
      <c r="G29" s="224"/>
      <c r="H29" s="224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3.9" customHeight="1" x14ac:dyDescent="0.25">
      <c r="A30" s="224" t="s">
        <v>200</v>
      </c>
      <c r="B30" s="224"/>
      <c r="C30" s="224"/>
      <c r="D30" s="224"/>
      <c r="E30" s="51"/>
      <c r="F30" s="225"/>
      <c r="G30" s="225"/>
      <c r="H30" s="225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3.9" customHeight="1" x14ac:dyDescent="0.25">
      <c r="A31" s="224" t="s">
        <v>201</v>
      </c>
      <c r="B31" s="224"/>
      <c r="C31" s="224"/>
      <c r="D31" s="224"/>
      <c r="E31" s="51"/>
      <c r="F31" s="225"/>
      <c r="G31" s="225"/>
      <c r="H31" s="225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25">
      <c r="A32" s="226" t="s">
        <v>247</v>
      </c>
      <c r="B32" s="227"/>
      <c r="C32" s="227"/>
      <c r="D32" s="227"/>
      <c r="E32" s="227"/>
      <c r="F32" s="227"/>
      <c r="G32" s="227"/>
      <c r="H32" s="22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25">
      <c r="A33" s="48"/>
      <c r="B33" s="48"/>
      <c r="C33" s="48"/>
      <c r="D33" s="48"/>
      <c r="E33" s="48"/>
      <c r="F33" s="55"/>
      <c r="G33" s="55"/>
      <c r="H33" s="55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x14ac:dyDescent="0.25">
      <c r="A34" s="48"/>
      <c r="B34" s="48"/>
      <c r="C34" s="48"/>
      <c r="D34" s="48"/>
      <c r="E34" s="48"/>
      <c r="F34" s="55"/>
      <c r="G34" s="55"/>
      <c r="H34" s="55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x14ac:dyDescent="0.25">
      <c r="A35" s="48"/>
      <c r="B35" s="48"/>
      <c r="C35" s="48"/>
      <c r="D35" s="48"/>
      <c r="E35" s="48"/>
      <c r="F35" s="55"/>
      <c r="G35" s="55"/>
      <c r="H35" s="55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x14ac:dyDescent="0.25">
      <c r="A36" s="48"/>
      <c r="B36" s="48"/>
      <c r="C36" s="48"/>
      <c r="D36" s="48"/>
      <c r="E36" s="48"/>
      <c r="F36" s="55"/>
      <c r="G36" s="55"/>
      <c r="H36" s="55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x14ac:dyDescent="0.25">
      <c r="A37" s="48"/>
      <c r="B37" s="48"/>
      <c r="C37" s="48"/>
      <c r="D37" s="48"/>
      <c r="E37" s="48"/>
      <c r="F37" s="55"/>
      <c r="G37" s="55"/>
      <c r="H37" s="55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x14ac:dyDescent="0.25">
      <c r="A38" s="48"/>
      <c r="B38" s="48"/>
      <c r="C38" s="48"/>
      <c r="D38" s="48"/>
      <c r="E38" s="48"/>
      <c r="F38" s="55"/>
      <c r="G38" s="55"/>
      <c r="H38" s="55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x14ac:dyDescent="0.25">
      <c r="A39" s="48"/>
      <c r="B39" s="48"/>
      <c r="C39" s="48"/>
      <c r="D39" s="48"/>
      <c r="E39" s="48"/>
      <c r="F39" s="55"/>
      <c r="G39" s="55"/>
      <c r="H39" s="55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x14ac:dyDescent="0.25">
      <c r="A40" s="48"/>
      <c r="B40" s="48"/>
      <c r="C40" s="48"/>
      <c r="D40" s="48"/>
      <c r="E40" s="48"/>
      <c r="F40" s="55"/>
      <c r="G40" s="55"/>
      <c r="H40" s="55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x14ac:dyDescent="0.25">
      <c r="A41" s="48"/>
      <c r="B41" s="48"/>
      <c r="C41" s="48"/>
      <c r="D41" s="48"/>
      <c r="E41" s="48"/>
      <c r="F41" s="55"/>
      <c r="G41" s="55"/>
      <c r="H41" s="55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x14ac:dyDescent="0.25">
      <c r="A42" s="48"/>
      <c r="B42" s="48"/>
      <c r="C42" s="48"/>
      <c r="D42" s="48"/>
      <c r="E42" s="48"/>
      <c r="F42" s="55"/>
      <c r="G42" s="55"/>
      <c r="H42" s="55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x14ac:dyDescent="0.25">
      <c r="A43" s="48"/>
      <c r="B43" s="48"/>
      <c r="C43" s="48"/>
      <c r="D43" s="48"/>
      <c r="E43" s="48"/>
      <c r="F43" s="55"/>
      <c r="G43" s="55"/>
      <c r="H43" s="55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x14ac:dyDescent="0.25">
      <c r="A44" s="48"/>
      <c r="B44" s="48"/>
      <c r="C44" s="48"/>
      <c r="D44" s="48"/>
      <c r="E44" s="48"/>
      <c r="F44" s="55"/>
      <c r="G44" s="55"/>
      <c r="H44" s="55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x14ac:dyDescent="0.25">
      <c r="A45" s="48"/>
      <c r="B45" s="48"/>
      <c r="C45" s="48"/>
      <c r="D45" s="48"/>
      <c r="E45" s="48"/>
      <c r="F45" s="55"/>
      <c r="G45" s="55"/>
      <c r="H45" s="55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x14ac:dyDescent="0.25">
      <c r="A46" s="48"/>
      <c r="B46" s="48"/>
      <c r="C46" s="48"/>
      <c r="D46" s="48"/>
      <c r="E46" s="48"/>
      <c r="F46" s="55"/>
      <c r="G46" s="55"/>
      <c r="H46" s="55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x14ac:dyDescent="0.25">
      <c r="A47" s="48"/>
      <c r="B47" s="48"/>
      <c r="C47" s="48"/>
      <c r="D47" s="48"/>
      <c r="E47" s="48"/>
      <c r="F47" s="55"/>
      <c r="G47" s="55"/>
      <c r="H47" s="55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x14ac:dyDescent="0.25">
      <c r="A48" s="48"/>
      <c r="B48" s="48"/>
      <c r="C48" s="48"/>
      <c r="D48" s="48"/>
      <c r="E48" s="48"/>
      <c r="F48" s="55"/>
      <c r="G48" s="55"/>
      <c r="H48" s="55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x14ac:dyDescent="0.25">
      <c r="A49" s="48"/>
      <c r="B49" s="48"/>
      <c r="C49" s="48"/>
      <c r="D49" s="48"/>
      <c r="E49" s="48"/>
      <c r="F49" s="55"/>
      <c r="G49" s="55"/>
      <c r="H49" s="55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x14ac:dyDescent="0.25">
      <c r="A50" s="48"/>
      <c r="B50" s="48"/>
      <c r="C50" s="48"/>
      <c r="D50" s="48"/>
      <c r="E50" s="48"/>
      <c r="F50" s="55"/>
      <c r="G50" s="55"/>
      <c r="H50" s="55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x14ac:dyDescent="0.25">
      <c r="A51" s="48"/>
      <c r="B51" s="48"/>
      <c r="C51" s="48"/>
      <c r="D51" s="48"/>
      <c r="E51" s="48"/>
      <c r="F51" s="55"/>
      <c r="G51" s="55"/>
      <c r="H51" s="55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x14ac:dyDescent="0.25">
      <c r="A52" s="48"/>
      <c r="B52" s="48"/>
      <c r="C52" s="48"/>
      <c r="D52" s="48"/>
      <c r="E52" s="48"/>
      <c r="F52" s="55"/>
      <c r="G52" s="55"/>
      <c r="H52" s="55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</sheetData>
  <mergeCells count="36">
    <mergeCell ref="A1:H1"/>
    <mergeCell ref="A2:H2"/>
    <mergeCell ref="A3:C3"/>
    <mergeCell ref="D3:H3"/>
    <mergeCell ref="A4:C4"/>
    <mergeCell ref="D4:H4"/>
    <mergeCell ref="A5:C5"/>
    <mergeCell ref="D5:H5"/>
    <mergeCell ref="A6:H6"/>
    <mergeCell ref="A7:H7"/>
    <mergeCell ref="A8:H8"/>
    <mergeCell ref="A9:H9"/>
    <mergeCell ref="A10:B10"/>
    <mergeCell ref="F10:H10"/>
    <mergeCell ref="A11:D11"/>
    <mergeCell ref="F11:H11"/>
    <mergeCell ref="A12:H12"/>
    <mergeCell ref="A13:H14"/>
    <mergeCell ref="A15:H15"/>
    <mergeCell ref="A18:F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D30"/>
    <mergeCell ref="F30:H30"/>
    <mergeCell ref="A31:D31"/>
    <mergeCell ref="F31:H31"/>
    <mergeCell ref="A32:H32"/>
  </mergeCells>
  <pageMargins left="0.51180555555555596" right="0.51180555555555596" top="0.78749999999999998" bottom="0.78749999999999998" header="0.511811023622047" footer="0.511811023622047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145"/>
  <sheetViews>
    <sheetView zoomScaleNormal="100" workbookViewId="0">
      <selection activeCell="E25" sqref="E25"/>
    </sheetView>
  </sheetViews>
  <sheetFormatPr defaultColWidth="14.42578125" defaultRowHeight="15" x14ac:dyDescent="0.25"/>
  <cols>
    <col min="1" max="1" width="6.140625" customWidth="1"/>
    <col min="2" max="2" width="42.42578125" customWidth="1"/>
    <col min="3" max="3" width="18" customWidth="1"/>
    <col min="4" max="4" width="16" customWidth="1"/>
    <col min="5" max="5" width="27.85546875" customWidth="1"/>
    <col min="6" max="6" width="31.28515625" customWidth="1"/>
    <col min="7" max="7" width="9.140625" customWidth="1"/>
    <col min="8" max="8" width="15.85546875" customWidth="1"/>
    <col min="9" max="26" width="9.140625" customWidth="1"/>
  </cols>
  <sheetData>
    <row r="1" spans="1:26" ht="29.25" customHeight="1" x14ac:dyDescent="0.25">
      <c r="A1" s="240" t="s">
        <v>296</v>
      </c>
      <c r="B1" s="241"/>
      <c r="C1" s="241"/>
      <c r="D1" s="241"/>
      <c r="E1" s="24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44" t="s">
        <v>3</v>
      </c>
      <c r="B2" s="244"/>
      <c r="C2" s="244"/>
      <c r="D2" s="244"/>
      <c r="E2" s="24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9" customHeight="1" x14ac:dyDescent="0.25">
      <c r="A3" s="245" t="s">
        <v>4</v>
      </c>
      <c r="B3" s="245"/>
      <c r="C3" s="245"/>
      <c r="D3" s="242" t="s">
        <v>225</v>
      </c>
      <c r="E3" s="24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9" customHeight="1" x14ac:dyDescent="0.25">
      <c r="A4" s="245" t="s">
        <v>5</v>
      </c>
      <c r="B4" s="245"/>
      <c r="C4" s="245"/>
      <c r="D4" s="243" t="s">
        <v>226</v>
      </c>
      <c r="E4" s="24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9" customHeight="1" x14ac:dyDescent="0.25">
      <c r="A5" s="245" t="s">
        <v>6</v>
      </c>
      <c r="B5" s="245"/>
      <c r="C5" s="245"/>
      <c r="D5" s="236" t="s">
        <v>300</v>
      </c>
      <c r="E5" s="23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9" customHeight="1" x14ac:dyDescent="0.25">
      <c r="A6" s="60"/>
      <c r="B6" s="249" t="s">
        <v>420</v>
      </c>
      <c r="C6" s="249"/>
      <c r="D6" s="249"/>
      <c r="E6" s="24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46" t="s">
        <v>7</v>
      </c>
      <c r="B7" s="246"/>
      <c r="C7" s="246"/>
      <c r="D7" s="246"/>
      <c r="E7" s="24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" t="s">
        <v>8</v>
      </c>
      <c r="B8" s="76" t="s">
        <v>9</v>
      </c>
      <c r="C8" s="250" t="s">
        <v>297</v>
      </c>
      <c r="D8" s="250"/>
      <c r="E8" s="25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9" customHeight="1" x14ac:dyDescent="0.25">
      <c r="A9" s="2" t="s">
        <v>10</v>
      </c>
      <c r="B9" s="76" t="s">
        <v>11</v>
      </c>
      <c r="C9" s="243" t="s">
        <v>12</v>
      </c>
      <c r="D9" s="243"/>
      <c r="E9" s="24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9" customHeight="1" x14ac:dyDescent="0.25">
      <c r="A10" s="2" t="s">
        <v>13</v>
      </c>
      <c r="B10" s="76" t="s">
        <v>14</v>
      </c>
      <c r="C10" s="248" t="s">
        <v>227</v>
      </c>
      <c r="D10" s="248"/>
      <c r="E10" s="24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2" t="s">
        <v>15</v>
      </c>
      <c r="B11" s="76" t="s">
        <v>16</v>
      </c>
      <c r="C11" s="243">
        <v>12</v>
      </c>
      <c r="D11" s="243"/>
      <c r="E11" s="24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46" t="s">
        <v>17</v>
      </c>
      <c r="B12" s="246"/>
      <c r="C12" s="246"/>
      <c r="D12" s="246"/>
      <c r="E12" s="24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9" customHeight="1" x14ac:dyDescent="0.25">
      <c r="A13" s="252" t="s">
        <v>1</v>
      </c>
      <c r="B13" s="252"/>
      <c r="C13" s="62" t="s">
        <v>18</v>
      </c>
      <c r="D13" s="253" t="s">
        <v>19</v>
      </c>
      <c r="E13" s="25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254" t="s">
        <v>408</v>
      </c>
      <c r="B14" s="254"/>
      <c r="C14" s="61" t="s">
        <v>298</v>
      </c>
      <c r="D14" s="255">
        <f>'SRTb-PI-PREÇO M²'!G48</f>
        <v>5301.7699999999995</v>
      </c>
      <c r="E14" s="25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246" t="s">
        <v>20</v>
      </c>
      <c r="B15" s="246"/>
      <c r="C15" s="246"/>
      <c r="D15" s="246"/>
      <c r="E15" s="24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46" t="s">
        <v>21</v>
      </c>
      <c r="B16" s="246"/>
      <c r="C16" s="246"/>
      <c r="D16" s="246"/>
      <c r="E16" s="24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9" customHeight="1" x14ac:dyDescent="0.25">
      <c r="A17" s="247" t="s">
        <v>22</v>
      </c>
      <c r="B17" s="247"/>
      <c r="C17" s="247"/>
      <c r="D17" s="247"/>
      <c r="E17" s="3" t="s">
        <v>23</v>
      </c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5">
      <c r="A18" s="2">
        <v>1</v>
      </c>
      <c r="B18" s="68" t="s">
        <v>24</v>
      </c>
      <c r="C18" s="243" t="s">
        <v>409</v>
      </c>
      <c r="D18" s="243"/>
      <c r="E18" s="24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9" customHeight="1" x14ac:dyDescent="0.25">
      <c r="A19" s="2">
        <v>2</v>
      </c>
      <c r="B19" s="68" t="s">
        <v>25</v>
      </c>
      <c r="C19" s="243" t="s">
        <v>407</v>
      </c>
      <c r="D19" s="243"/>
      <c r="E19" s="24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2">
        <v>3</v>
      </c>
      <c r="B20" s="68" t="s">
        <v>26</v>
      </c>
      <c r="C20" s="251">
        <v>0</v>
      </c>
      <c r="D20" s="251"/>
      <c r="E20" s="25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2">
        <v>4</v>
      </c>
      <c r="B21" s="68" t="s">
        <v>27</v>
      </c>
      <c r="C21" s="243" t="s">
        <v>28</v>
      </c>
      <c r="D21" s="243"/>
      <c r="E21" s="24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">
        <v>5</v>
      </c>
      <c r="B22" s="67" t="s">
        <v>29</v>
      </c>
      <c r="C22" s="261"/>
      <c r="D22" s="261"/>
      <c r="E22" s="26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59" t="s">
        <v>30</v>
      </c>
      <c r="B23" s="259"/>
      <c r="C23" s="259"/>
      <c r="D23" s="259"/>
      <c r="E23" s="25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9" customHeight="1" x14ac:dyDescent="0.25">
      <c r="A24" s="130">
        <v>1</v>
      </c>
      <c r="B24" s="262" t="s">
        <v>31</v>
      </c>
      <c r="C24" s="262"/>
      <c r="D24" s="262"/>
      <c r="E24" s="131" t="s">
        <v>23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126" t="s">
        <v>8</v>
      </c>
      <c r="B25" s="127" t="s">
        <v>32</v>
      </c>
      <c r="C25" s="128" t="s">
        <v>33</v>
      </c>
      <c r="D25" s="129">
        <v>44</v>
      </c>
      <c r="E25" s="125">
        <f>(C20/44)*D25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6" t="s">
        <v>10</v>
      </c>
      <c r="B26" s="73" t="s">
        <v>34</v>
      </c>
      <c r="C26" s="263"/>
      <c r="D26" s="263"/>
      <c r="E26" s="69">
        <f>TRUNC((E25*C26),2)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6" t="s">
        <v>13</v>
      </c>
      <c r="B27" s="73" t="s">
        <v>35</v>
      </c>
      <c r="C27" s="263"/>
      <c r="D27" s="263"/>
      <c r="E27" s="69">
        <f>TRUNC((E26*C27),2)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6" t="s">
        <v>15</v>
      </c>
      <c r="B28" s="73" t="s">
        <v>36</v>
      </c>
      <c r="C28" s="256"/>
      <c r="D28" s="256"/>
      <c r="E28" s="69">
        <v>0</v>
      </c>
      <c r="F28" s="1"/>
      <c r="G28" s="1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6" t="s">
        <v>37</v>
      </c>
      <c r="B29" s="73" t="s">
        <v>38</v>
      </c>
      <c r="C29" s="256"/>
      <c r="D29" s="256"/>
      <c r="E29" s="69">
        <v>0</v>
      </c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57" t="s">
        <v>2</v>
      </c>
      <c r="B30" s="257"/>
      <c r="C30" s="257"/>
      <c r="D30" s="257"/>
      <c r="E30" s="69">
        <f>SUM(E25:E29)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9" customHeight="1" x14ac:dyDescent="0.25">
      <c r="A31" s="258" t="s">
        <v>39</v>
      </c>
      <c r="B31" s="258"/>
      <c r="C31" s="258"/>
      <c r="D31" s="258"/>
      <c r="E31" s="69">
        <f>SUM(E30)</f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5">
      <c r="A32" s="259" t="s">
        <v>40</v>
      </c>
      <c r="B32" s="259"/>
      <c r="C32" s="259"/>
      <c r="D32" s="259"/>
      <c r="E32" s="25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A33" s="132"/>
      <c r="B33" s="260" t="s">
        <v>41</v>
      </c>
      <c r="C33" s="260"/>
      <c r="D33" s="260"/>
      <c r="E33" s="26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9" customHeight="1" x14ac:dyDescent="0.25">
      <c r="A34" s="56" t="s">
        <v>42</v>
      </c>
      <c r="B34" s="247" t="s">
        <v>43</v>
      </c>
      <c r="C34" s="247"/>
      <c r="D34" s="247"/>
      <c r="E34" s="3" t="s">
        <v>23</v>
      </c>
      <c r="F34" s="5"/>
      <c r="G34" s="9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10" t="s">
        <v>8</v>
      </c>
      <c r="B35" s="66" t="s">
        <v>44</v>
      </c>
      <c r="C35" s="10"/>
      <c r="D35" s="11">
        <f>(1/12)</f>
        <v>8.3333333333333329E-2</v>
      </c>
      <c r="E35" s="69">
        <f>TRUNC($E$31*D35,2)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A36" s="10" t="s">
        <v>10</v>
      </c>
      <c r="B36" s="265" t="s">
        <v>45</v>
      </c>
      <c r="C36" s="265"/>
      <c r="D36" s="72">
        <v>0.121</v>
      </c>
      <c r="E36" s="69">
        <f>TRUNC($E$31*D36,2)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266" t="s">
        <v>2</v>
      </c>
      <c r="B37" s="266"/>
      <c r="C37" s="266"/>
      <c r="D37" s="72">
        <f>SUM(D35:D36)</f>
        <v>0.20433333333333331</v>
      </c>
      <c r="E37" s="69">
        <f>SUM(E35:E36)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9" customHeight="1" x14ac:dyDescent="0.25">
      <c r="A38" s="258" t="s">
        <v>46</v>
      </c>
      <c r="B38" s="258"/>
      <c r="C38" s="258"/>
      <c r="D38" s="258"/>
      <c r="E38" s="69">
        <f>SUM(E37)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5">
      <c r="A39" s="267" t="s">
        <v>47</v>
      </c>
      <c r="B39" s="267"/>
      <c r="C39" s="267"/>
      <c r="D39" s="57" t="s">
        <v>48</v>
      </c>
      <c r="E39" s="58">
        <f>E31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5">
      <c r="A40" s="267"/>
      <c r="B40" s="267"/>
      <c r="C40" s="267"/>
      <c r="D40" s="57" t="s">
        <v>49</v>
      </c>
      <c r="E40" s="59">
        <f>E38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5">
      <c r="A41" s="267"/>
      <c r="B41" s="267"/>
      <c r="C41" s="267"/>
      <c r="D41" s="57" t="s">
        <v>2</v>
      </c>
      <c r="E41" s="59">
        <f>SUM(E39:E40)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7.75" customHeight="1" x14ac:dyDescent="0.25">
      <c r="A42" s="244" t="s">
        <v>50</v>
      </c>
      <c r="B42" s="244"/>
      <c r="C42" s="244"/>
      <c r="D42" s="244"/>
      <c r="E42" s="244"/>
      <c r="F42" s="1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9" customHeight="1" x14ac:dyDescent="0.25">
      <c r="A43" s="80" t="s">
        <v>51</v>
      </c>
      <c r="B43" s="247" t="s">
        <v>52</v>
      </c>
      <c r="C43" s="247"/>
      <c r="D43" s="247"/>
      <c r="E43" s="3" t="s">
        <v>23</v>
      </c>
      <c r="F43" s="1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5">
      <c r="A44" s="6" t="s">
        <v>8</v>
      </c>
      <c r="B44" s="264" t="s">
        <v>53</v>
      </c>
      <c r="C44" s="264"/>
      <c r="D44" s="64">
        <v>0.2</v>
      </c>
      <c r="E44" s="69">
        <f t="shared" ref="E44:E51" si="0">TRUNC($E$41*D44,2)</f>
        <v>0</v>
      </c>
      <c r="F44" s="1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5">
      <c r="A45" s="6" t="s">
        <v>10</v>
      </c>
      <c r="B45" s="264" t="s">
        <v>54</v>
      </c>
      <c r="C45" s="264"/>
      <c r="D45" s="64">
        <v>2.5000000000000001E-2</v>
      </c>
      <c r="E45" s="69">
        <f t="shared" si="0"/>
        <v>0</v>
      </c>
      <c r="F45" s="1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5">
      <c r="A46" s="6" t="s">
        <v>13</v>
      </c>
      <c r="B46" s="264" t="s">
        <v>55</v>
      </c>
      <c r="C46" s="264"/>
      <c r="D46" s="64">
        <v>0</v>
      </c>
      <c r="E46" s="69">
        <f t="shared" si="0"/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5">
      <c r="A47" s="6" t="s">
        <v>15</v>
      </c>
      <c r="B47" s="264" t="s">
        <v>56</v>
      </c>
      <c r="C47" s="264"/>
      <c r="D47" s="64">
        <v>1.4999999999999999E-2</v>
      </c>
      <c r="E47" s="69">
        <f t="shared" si="0"/>
        <v>0</v>
      </c>
      <c r="F47" s="1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5">
      <c r="A48" s="6" t="s">
        <v>37</v>
      </c>
      <c r="B48" s="264" t="s">
        <v>57</v>
      </c>
      <c r="C48" s="264"/>
      <c r="D48" s="64">
        <v>0.01</v>
      </c>
      <c r="E48" s="69">
        <f t="shared" si="0"/>
        <v>0</v>
      </c>
      <c r="F48" s="1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5">
      <c r="A49" s="6" t="s">
        <v>58</v>
      </c>
      <c r="B49" s="264" t="s">
        <v>59</v>
      </c>
      <c r="C49" s="264"/>
      <c r="D49" s="64">
        <v>6.0000000000000001E-3</v>
      </c>
      <c r="E49" s="69">
        <f t="shared" si="0"/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5">
      <c r="A50" s="6" t="s">
        <v>60</v>
      </c>
      <c r="B50" s="264" t="s">
        <v>61</v>
      </c>
      <c r="C50" s="264"/>
      <c r="D50" s="64">
        <v>2E-3</v>
      </c>
      <c r="E50" s="69">
        <f t="shared" si="0"/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5">
      <c r="A51" s="6" t="s">
        <v>62</v>
      </c>
      <c r="B51" s="264" t="s">
        <v>63</v>
      </c>
      <c r="C51" s="264"/>
      <c r="D51" s="64">
        <v>0.08</v>
      </c>
      <c r="E51" s="69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9" customHeight="1" x14ac:dyDescent="0.25">
      <c r="A52" s="270" t="s">
        <v>2</v>
      </c>
      <c r="B52" s="270"/>
      <c r="C52" s="270"/>
      <c r="D52" s="15">
        <f>SUM(D44:D51)</f>
        <v>0.33800000000000002</v>
      </c>
      <c r="E52" s="16">
        <f>SUM(E44:E51)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5">
      <c r="A53" s="132"/>
      <c r="B53" s="260" t="s">
        <v>64</v>
      </c>
      <c r="C53" s="260"/>
      <c r="D53" s="260"/>
      <c r="E53" s="260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9" customHeight="1" x14ac:dyDescent="0.25">
      <c r="A54" s="80" t="s">
        <v>65</v>
      </c>
      <c r="B54" s="247" t="s">
        <v>66</v>
      </c>
      <c r="C54" s="247"/>
      <c r="D54" s="247"/>
      <c r="E54" s="3" t="s">
        <v>23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85" customHeight="1" x14ac:dyDescent="0.25">
      <c r="A55" s="232" t="s">
        <v>8</v>
      </c>
      <c r="B55" s="268" t="s">
        <v>67</v>
      </c>
      <c r="C55" s="68" t="s">
        <v>68</v>
      </c>
      <c r="D55" s="17">
        <v>0</v>
      </c>
      <c r="E55" s="269">
        <f>ROUND((D58)-(E25*D59),2)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232"/>
      <c r="B56" s="232"/>
      <c r="C56" s="68" t="s">
        <v>69</v>
      </c>
      <c r="D56" s="75">
        <v>2</v>
      </c>
      <c r="E56" s="26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232"/>
      <c r="B57" s="232"/>
      <c r="C57" s="68" t="s">
        <v>70</v>
      </c>
      <c r="D57" s="75">
        <v>22</v>
      </c>
      <c r="E57" s="26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232"/>
      <c r="B58" s="232"/>
      <c r="C58" s="68" t="s">
        <v>71</v>
      </c>
      <c r="D58" s="17">
        <f>D55*D56*D57</f>
        <v>0</v>
      </c>
      <c r="E58" s="26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232"/>
      <c r="B59" s="232"/>
      <c r="C59" s="68" t="s">
        <v>72</v>
      </c>
      <c r="D59" s="18">
        <v>0.06</v>
      </c>
      <c r="E59" s="26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9" customHeight="1" x14ac:dyDescent="0.25">
      <c r="A60" s="232" t="s">
        <v>10</v>
      </c>
      <c r="B60" s="268" t="s">
        <v>73</v>
      </c>
      <c r="C60" s="68" t="s">
        <v>74</v>
      </c>
      <c r="D60" s="17">
        <v>0</v>
      </c>
      <c r="E60" s="269">
        <f>ROUND((D62)-(D62*D63),2)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232"/>
      <c r="B61" s="232"/>
      <c r="C61" s="68" t="s">
        <v>70</v>
      </c>
      <c r="D61" s="75">
        <v>22</v>
      </c>
      <c r="E61" s="26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232"/>
      <c r="B62" s="232"/>
      <c r="C62" s="68" t="s">
        <v>75</v>
      </c>
      <c r="D62" s="17">
        <f>D60*D61</f>
        <v>0</v>
      </c>
      <c r="E62" s="26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232"/>
      <c r="B63" s="232"/>
      <c r="C63" s="68" t="s">
        <v>76</v>
      </c>
      <c r="D63" s="18">
        <v>0</v>
      </c>
      <c r="E63" s="26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9" customHeight="1" x14ac:dyDescent="0.25">
      <c r="A64" s="6" t="s">
        <v>13</v>
      </c>
      <c r="B64" s="274" t="s">
        <v>228</v>
      </c>
      <c r="C64" s="268"/>
      <c r="D64" s="268"/>
      <c r="E64" s="69">
        <f>'Plano Saude + SEG. Vida'!E5</f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9" customHeight="1" x14ac:dyDescent="0.25">
      <c r="A65" s="82" t="s">
        <v>15</v>
      </c>
      <c r="B65" s="268" t="s">
        <v>77</v>
      </c>
      <c r="C65" s="268"/>
      <c r="D65" s="268"/>
      <c r="E65" s="69">
        <f>'Plano Saude + SEG. Vida'!E8</f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9" customHeight="1" x14ac:dyDescent="0.25">
      <c r="A66" s="82" t="s">
        <v>37</v>
      </c>
      <c r="B66" s="268" t="s">
        <v>78</v>
      </c>
      <c r="C66" s="268"/>
      <c r="D66" s="268"/>
      <c r="E66" s="69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266" t="s">
        <v>79</v>
      </c>
      <c r="B67" s="266"/>
      <c r="C67" s="266"/>
      <c r="D67" s="266"/>
      <c r="E67" s="16">
        <f>SUM(E55:E66)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5">
      <c r="A68" s="271" t="s">
        <v>80</v>
      </c>
      <c r="B68" s="271"/>
      <c r="C68" s="271"/>
      <c r="D68" s="271"/>
      <c r="E68" s="27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9" customHeight="1" x14ac:dyDescent="0.25">
      <c r="A69" s="70">
        <v>2</v>
      </c>
      <c r="B69" s="272" t="s">
        <v>81</v>
      </c>
      <c r="C69" s="272"/>
      <c r="D69" s="272"/>
      <c r="E69" s="19" t="s">
        <v>23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5">
      <c r="A70" s="70" t="s">
        <v>42</v>
      </c>
      <c r="B70" s="71" t="s">
        <v>43</v>
      </c>
      <c r="C70" s="20"/>
      <c r="D70" s="20"/>
      <c r="E70" s="21">
        <f>E38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5">
      <c r="A71" s="70" t="s">
        <v>51</v>
      </c>
      <c r="B71" s="71" t="s">
        <v>52</v>
      </c>
      <c r="C71" s="20"/>
      <c r="D71" s="20"/>
      <c r="E71" s="21">
        <f>E52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5">
      <c r="A72" s="70" t="s">
        <v>65</v>
      </c>
      <c r="B72" s="71" t="s">
        <v>66</v>
      </c>
      <c r="C72" s="20"/>
      <c r="D72" s="20"/>
      <c r="E72" s="21">
        <f>E67</f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9" customHeight="1" x14ac:dyDescent="0.25">
      <c r="A73" s="273" t="s">
        <v>2</v>
      </c>
      <c r="B73" s="273"/>
      <c r="C73" s="273"/>
      <c r="D73" s="273"/>
      <c r="E73" s="22">
        <f>SUM(E70:E72)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5">
      <c r="A74" s="259" t="s">
        <v>82</v>
      </c>
      <c r="B74" s="259"/>
      <c r="C74" s="259"/>
      <c r="D74" s="259"/>
      <c r="E74" s="259"/>
      <c r="F74" s="5"/>
      <c r="G74" s="5"/>
      <c r="H74" s="2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9" customHeight="1" x14ac:dyDescent="0.25">
      <c r="A75" s="75">
        <v>3</v>
      </c>
      <c r="B75" s="247" t="s">
        <v>83</v>
      </c>
      <c r="C75" s="247"/>
      <c r="D75" s="247"/>
      <c r="E75" s="3" t="s">
        <v>23</v>
      </c>
      <c r="F75" s="5"/>
      <c r="G75" s="5"/>
      <c r="H75" s="2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9" customHeight="1" x14ac:dyDescent="0.25">
      <c r="A76" s="6" t="s">
        <v>8</v>
      </c>
      <c r="B76" s="268" t="s">
        <v>84</v>
      </c>
      <c r="C76" s="268"/>
      <c r="D76" s="11">
        <f>((1/12)*5%)</f>
        <v>4.1666666666666666E-3</v>
      </c>
      <c r="E76" s="25">
        <f>TRUNC(($E$31)*D76,2)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9" customHeight="1" x14ac:dyDescent="0.25">
      <c r="A77" s="6" t="s">
        <v>10</v>
      </c>
      <c r="B77" s="268" t="s">
        <v>85</v>
      </c>
      <c r="C77" s="268"/>
      <c r="D77" s="65">
        <f>+D51</f>
        <v>0.08</v>
      </c>
      <c r="E77" s="25">
        <f>TRUNC(+E76*D77,2)</f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9" customHeight="1" x14ac:dyDescent="0.25">
      <c r="A78" s="6" t="s">
        <v>13</v>
      </c>
      <c r="B78" s="268" t="s">
        <v>86</v>
      </c>
      <c r="C78" s="268"/>
      <c r="D78" s="11">
        <f>(0.4*0.08)*0.05</f>
        <v>1.6000000000000001E-3</v>
      </c>
      <c r="E78" s="25">
        <f>TRUNC(($E$31)*D78,2)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5">
      <c r="A79" s="6" t="s">
        <v>15</v>
      </c>
      <c r="B79" s="264" t="s">
        <v>87</v>
      </c>
      <c r="C79" s="264"/>
      <c r="D79" s="65">
        <f>((7/30)/12)*100%</f>
        <v>1.9444444444444445E-2</v>
      </c>
      <c r="E79" s="25">
        <f>TRUNC(($E$31)*D79,2)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7" customHeight="1" x14ac:dyDescent="0.25">
      <c r="A80" s="6" t="s">
        <v>37</v>
      </c>
      <c r="B80" s="268" t="s">
        <v>88</v>
      </c>
      <c r="C80" s="268"/>
      <c r="D80" s="65">
        <f>+D52</f>
        <v>0.33800000000000002</v>
      </c>
      <c r="E80" s="25">
        <f>TRUNC(+E79*D80,2)</f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9" customHeight="1" x14ac:dyDescent="0.25">
      <c r="A81" s="6" t="s">
        <v>58</v>
      </c>
      <c r="B81" s="268" t="s">
        <v>89</v>
      </c>
      <c r="C81" s="268"/>
      <c r="D81" s="65">
        <f>(40%*8%)*95%</f>
        <v>3.04E-2</v>
      </c>
      <c r="E81" s="25">
        <f>TRUNC(($E$31)*D81,2)</f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9" customHeight="1" x14ac:dyDescent="0.25">
      <c r="A82" s="258" t="s">
        <v>2</v>
      </c>
      <c r="B82" s="258"/>
      <c r="C82" s="258"/>
      <c r="D82" s="258"/>
      <c r="E82" s="16">
        <f>SUM(E76:E81)</f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9" customHeight="1" x14ac:dyDescent="0.25">
      <c r="A83" s="267" t="s">
        <v>90</v>
      </c>
      <c r="B83" s="267"/>
      <c r="C83" s="267"/>
      <c r="D83" s="57" t="s">
        <v>48</v>
      </c>
      <c r="E83" s="58">
        <f>E31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5">
      <c r="A84" s="267"/>
      <c r="B84" s="267"/>
      <c r="C84" s="267"/>
      <c r="D84" s="57" t="s">
        <v>91</v>
      </c>
      <c r="E84" s="59">
        <f>E73</f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5">
      <c r="A85" s="267"/>
      <c r="B85" s="267"/>
      <c r="C85" s="267"/>
      <c r="D85" s="57" t="s">
        <v>92</v>
      </c>
      <c r="E85" s="59">
        <f>E82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5">
      <c r="A86" s="267"/>
      <c r="B86" s="267"/>
      <c r="C86" s="267"/>
      <c r="D86" s="57" t="s">
        <v>79</v>
      </c>
      <c r="E86" s="58">
        <f>SUM(E83:E85)</f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5">
      <c r="A87" s="259" t="s">
        <v>93</v>
      </c>
      <c r="B87" s="259"/>
      <c r="C87" s="259"/>
      <c r="D87" s="259"/>
      <c r="E87" s="63" t="s">
        <v>94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5">
      <c r="A88" s="275" t="s">
        <v>95</v>
      </c>
      <c r="B88" s="275"/>
      <c r="C88" s="275"/>
      <c r="D88" s="275"/>
      <c r="E88" s="27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5">
      <c r="A89" s="80" t="s">
        <v>96</v>
      </c>
      <c r="B89" s="276" t="s">
        <v>97</v>
      </c>
      <c r="C89" s="276"/>
      <c r="D89" s="276"/>
      <c r="E89" s="3" t="s">
        <v>23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9" customHeight="1" x14ac:dyDescent="0.25">
      <c r="A90" s="61" t="s">
        <v>8</v>
      </c>
      <c r="B90" s="277" t="s">
        <v>98</v>
      </c>
      <c r="C90" s="277"/>
      <c r="D90" s="65">
        <f>(( 1+1/3)/12)/12</f>
        <v>9.2592592592592587E-3</v>
      </c>
      <c r="E90" s="25">
        <f t="shared" ref="E90:E95" si="1">TRUNC(+D90*$E$86,2)</f>
        <v>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9" customHeight="1" x14ac:dyDescent="0.25">
      <c r="A91" s="6" t="s">
        <v>10</v>
      </c>
      <c r="B91" s="277" t="s">
        <v>99</v>
      </c>
      <c r="C91" s="277"/>
      <c r="D91" s="65">
        <f>((2/30)/12)</f>
        <v>5.5555555555555558E-3</v>
      </c>
      <c r="E91" s="25">
        <f t="shared" si="1"/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9" customHeight="1" x14ac:dyDescent="0.25">
      <c r="A92" s="6" t="s">
        <v>13</v>
      </c>
      <c r="B92" s="277" t="s">
        <v>100</v>
      </c>
      <c r="C92" s="277"/>
      <c r="D92" s="65">
        <f>((5/30)/12)*0.02</f>
        <v>2.7777777777777778E-4</v>
      </c>
      <c r="E92" s="25">
        <f t="shared" si="1"/>
        <v>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9" customHeight="1" x14ac:dyDescent="0.25">
      <c r="A93" s="6" t="s">
        <v>15</v>
      </c>
      <c r="B93" s="277" t="s">
        <v>101</v>
      </c>
      <c r="C93" s="277"/>
      <c r="D93" s="65">
        <f>((15/30)/12)*0.08</f>
        <v>3.3333333333333331E-3</v>
      </c>
      <c r="E93" s="25">
        <f t="shared" si="1"/>
        <v>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9" customHeight="1" x14ac:dyDescent="0.25">
      <c r="A94" s="6" t="s">
        <v>37</v>
      </c>
      <c r="B94" s="277" t="s">
        <v>102</v>
      </c>
      <c r="C94" s="277"/>
      <c r="D94" s="72">
        <f>(4/12)/12*0.02*100/100</f>
        <v>5.5555555555555556E-4</v>
      </c>
      <c r="E94" s="25">
        <f t="shared" si="1"/>
        <v>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9" customHeight="1" x14ac:dyDescent="0.25">
      <c r="A95" s="6" t="s">
        <v>58</v>
      </c>
      <c r="B95" s="277" t="s">
        <v>103</v>
      </c>
      <c r="C95" s="277"/>
      <c r="D95" s="65">
        <v>0</v>
      </c>
      <c r="E95" s="25">
        <f t="shared" si="1"/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9" customHeight="1" x14ac:dyDescent="0.25">
      <c r="A96" s="258" t="s">
        <v>2</v>
      </c>
      <c r="B96" s="258"/>
      <c r="C96" s="258"/>
      <c r="D96" s="258"/>
      <c r="E96" s="16">
        <f>SUM(E90:E95)</f>
        <v>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9" customHeight="1" x14ac:dyDescent="0.25">
      <c r="A97" s="244" t="s">
        <v>104</v>
      </c>
      <c r="B97" s="244"/>
      <c r="C97" s="244"/>
      <c r="D97" s="244"/>
      <c r="E97" s="24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5">
      <c r="A98" s="80" t="s">
        <v>105</v>
      </c>
      <c r="B98" s="276" t="s">
        <v>106</v>
      </c>
      <c r="C98" s="276"/>
      <c r="D98" s="276"/>
      <c r="E98" s="3" t="s">
        <v>23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9" customHeight="1" x14ac:dyDescent="0.25">
      <c r="A99" s="81" t="s">
        <v>8</v>
      </c>
      <c r="B99" s="268" t="s">
        <v>107</v>
      </c>
      <c r="C99" s="268"/>
      <c r="D99" s="268"/>
      <c r="E99" s="25"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9" customHeight="1" x14ac:dyDescent="0.25">
      <c r="A100" s="258" t="s">
        <v>2</v>
      </c>
      <c r="B100" s="258"/>
      <c r="C100" s="258"/>
      <c r="D100" s="258"/>
      <c r="E100" s="16">
        <f>SUM(E99)</f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271" t="s">
        <v>108</v>
      </c>
      <c r="B101" s="271"/>
      <c r="C101" s="271"/>
      <c r="D101" s="271"/>
      <c r="E101" s="27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9" customHeight="1" x14ac:dyDescent="0.25">
      <c r="A102" s="70">
        <v>4</v>
      </c>
      <c r="B102" s="272" t="s">
        <v>109</v>
      </c>
      <c r="C102" s="272"/>
      <c r="D102" s="272"/>
      <c r="E102" s="26" t="s">
        <v>23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9" customHeight="1" x14ac:dyDescent="0.25">
      <c r="A103" s="70" t="s">
        <v>96</v>
      </c>
      <c r="B103" s="279" t="s">
        <v>97</v>
      </c>
      <c r="C103" s="279"/>
      <c r="D103" s="279"/>
      <c r="E103" s="21">
        <f>E96</f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9" customHeight="1" x14ac:dyDescent="0.25">
      <c r="A104" s="70" t="s">
        <v>105</v>
      </c>
      <c r="B104" s="279" t="s">
        <v>106</v>
      </c>
      <c r="C104" s="279"/>
      <c r="D104" s="279"/>
      <c r="E104" s="16">
        <f>+E100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9" customHeight="1" x14ac:dyDescent="0.25">
      <c r="A105" s="273" t="s">
        <v>2</v>
      </c>
      <c r="B105" s="273"/>
      <c r="C105" s="273"/>
      <c r="D105" s="273"/>
      <c r="E105" s="22">
        <f>SUM(E103:E104)</f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9" customHeight="1" x14ac:dyDescent="0.25">
      <c r="A106" s="258" t="s">
        <v>110</v>
      </c>
      <c r="B106" s="258"/>
      <c r="C106" s="258"/>
      <c r="D106" s="258"/>
      <c r="E106" s="16">
        <f>SUM(E105)</f>
        <v>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259" t="s">
        <v>111</v>
      </c>
      <c r="B107" s="259"/>
      <c r="C107" s="259"/>
      <c r="D107" s="259"/>
      <c r="E107" s="2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9" customHeight="1" x14ac:dyDescent="0.25">
      <c r="A108" s="80">
        <v>5</v>
      </c>
      <c r="B108" s="247" t="s">
        <v>112</v>
      </c>
      <c r="C108" s="247"/>
      <c r="D108" s="247"/>
      <c r="E108" s="3" t="s">
        <v>23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9" customHeight="1" x14ac:dyDescent="0.25">
      <c r="A109" s="6" t="s">
        <v>8</v>
      </c>
      <c r="B109" s="268" t="s">
        <v>113</v>
      </c>
      <c r="C109" s="268"/>
      <c r="D109" s="268"/>
      <c r="E109" s="25">
        <f>UNIFORME!G10</f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9" customHeight="1" x14ac:dyDescent="0.25">
      <c r="A110" s="6" t="s">
        <v>10</v>
      </c>
      <c r="B110" s="268" t="s">
        <v>114</v>
      </c>
      <c r="C110" s="268"/>
      <c r="D110" s="268"/>
      <c r="E110" s="25">
        <f>'SRTb-PI -Material + Equip.+EPI'!G37</f>
        <v>0</v>
      </c>
      <c r="F110" s="28"/>
      <c r="G110" s="28"/>
      <c r="H110" s="28"/>
      <c r="I110" s="28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9" customHeight="1" x14ac:dyDescent="0.25">
      <c r="A111" s="6" t="s">
        <v>13</v>
      </c>
      <c r="B111" s="268" t="s">
        <v>310</v>
      </c>
      <c r="C111" s="268"/>
      <c r="D111" s="268"/>
      <c r="E111" s="25">
        <f>'SRTb-PI -Material + Equip.+EPI'!G45</f>
        <v>0</v>
      </c>
      <c r="F111" s="29"/>
      <c r="G111" s="28"/>
      <c r="H111" s="28"/>
      <c r="I111" s="28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9" customHeight="1" x14ac:dyDescent="0.25">
      <c r="A112" s="6" t="s">
        <v>15</v>
      </c>
      <c r="B112" s="268" t="s">
        <v>311</v>
      </c>
      <c r="C112" s="268"/>
      <c r="D112" s="268"/>
      <c r="E112" s="25">
        <f>'SRTb-PI -Material + Equip.+EPI'!G51</f>
        <v>0</v>
      </c>
      <c r="F112" s="29"/>
      <c r="G112" s="28"/>
      <c r="H112" s="28"/>
      <c r="I112" s="28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9" customHeight="1" x14ac:dyDescent="0.25">
      <c r="A113" s="6" t="s">
        <v>37</v>
      </c>
      <c r="B113" s="274" t="s">
        <v>278</v>
      </c>
      <c r="C113" s="268"/>
      <c r="D113" s="268"/>
      <c r="E113" s="69">
        <f>'SRTb-PI -Material + Equip.+EPI'!G64</f>
        <v>0</v>
      </c>
      <c r="F113" s="29"/>
      <c r="G113" s="28"/>
      <c r="H113" s="28"/>
      <c r="I113" s="28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9" customHeight="1" x14ac:dyDescent="0.25">
      <c r="A114" s="258" t="s">
        <v>115</v>
      </c>
      <c r="B114" s="258"/>
      <c r="C114" s="258"/>
      <c r="D114" s="258"/>
      <c r="E114" s="16">
        <f>SUM(E109:E113)</f>
        <v>0</v>
      </c>
      <c r="F114" s="12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9" customHeight="1" x14ac:dyDescent="0.25">
      <c r="A115" s="278" t="s">
        <v>116</v>
      </c>
      <c r="B115" s="278"/>
      <c r="C115" s="278"/>
      <c r="D115" s="57" t="s">
        <v>48</v>
      </c>
      <c r="E115" s="58">
        <f>E31</f>
        <v>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5">
      <c r="A116" s="278"/>
      <c r="B116" s="278"/>
      <c r="C116" s="278"/>
      <c r="D116" s="57" t="s">
        <v>91</v>
      </c>
      <c r="E116" s="59">
        <f>E73</f>
        <v>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5">
      <c r="A117" s="278"/>
      <c r="B117" s="278"/>
      <c r="C117" s="278"/>
      <c r="D117" s="57" t="s">
        <v>92</v>
      </c>
      <c r="E117" s="59">
        <f>E82</f>
        <v>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5">
      <c r="A118" s="267"/>
      <c r="B118" s="267"/>
      <c r="C118" s="267"/>
      <c r="D118" s="57" t="s">
        <v>117</v>
      </c>
      <c r="E118" s="58">
        <f>E106</f>
        <v>0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5">
      <c r="A119" s="267"/>
      <c r="B119" s="267"/>
      <c r="C119" s="267"/>
      <c r="D119" s="57" t="s">
        <v>118</v>
      </c>
      <c r="E119" s="58">
        <f>E114</f>
        <v>0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5">
      <c r="A120" s="267"/>
      <c r="B120" s="267"/>
      <c r="C120" s="267"/>
      <c r="D120" s="57" t="s">
        <v>79</v>
      </c>
      <c r="E120" s="59">
        <f>SUM(E115:E119)</f>
        <v>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5">
      <c r="A121" s="259" t="s">
        <v>119</v>
      </c>
      <c r="B121" s="259"/>
      <c r="C121" s="259"/>
      <c r="D121" s="259"/>
      <c r="E121" s="2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9" customHeight="1" x14ac:dyDescent="0.25">
      <c r="A122" s="130">
        <v>6</v>
      </c>
      <c r="B122" s="262" t="s">
        <v>120</v>
      </c>
      <c r="C122" s="262"/>
      <c r="D122" s="262"/>
      <c r="E122" s="131" t="s">
        <v>23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75" t="s">
        <v>8</v>
      </c>
      <c r="B123" s="74" t="s">
        <v>121</v>
      </c>
      <c r="C123" s="282">
        <v>0</v>
      </c>
      <c r="D123" s="282"/>
      <c r="E123" s="25">
        <f>TRUNC(+E120*C123,2)</f>
        <v>0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5">
      <c r="A124" s="75" t="s">
        <v>10</v>
      </c>
      <c r="B124" s="74" t="s">
        <v>122</v>
      </c>
      <c r="C124" s="282">
        <v>0</v>
      </c>
      <c r="D124" s="282"/>
      <c r="E124" s="25">
        <f>TRUNC(C124*(+E120+E123),2)</f>
        <v>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5">
      <c r="A125" s="30"/>
      <c r="B125" s="30" t="s">
        <v>123</v>
      </c>
      <c r="C125" s="280" t="s">
        <v>124</v>
      </c>
      <c r="D125" s="280"/>
      <c r="E125" s="31">
        <f>SUM(E123:E124,E120)</f>
        <v>0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5">
      <c r="A126" s="75" t="s">
        <v>13</v>
      </c>
      <c r="B126" s="68" t="s">
        <v>125</v>
      </c>
      <c r="C126" s="133">
        <f>(D133*100)</f>
        <v>0</v>
      </c>
      <c r="D126" s="134">
        <f>+(100-C126)/100</f>
        <v>1</v>
      </c>
      <c r="E126" s="32">
        <f>E125/D126</f>
        <v>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9" customHeight="1" x14ac:dyDescent="0.25">
      <c r="A127" s="74"/>
      <c r="B127" s="268" t="s">
        <v>126</v>
      </c>
      <c r="C127" s="268"/>
      <c r="D127" s="75"/>
      <c r="E127" s="3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9" customHeight="1" x14ac:dyDescent="0.25">
      <c r="A128" s="74"/>
      <c r="B128" s="237" t="s">
        <v>411</v>
      </c>
      <c r="C128" s="237"/>
      <c r="D128" s="65">
        <v>0</v>
      </c>
      <c r="E128" s="25">
        <f>+E126*D128</f>
        <v>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9" customHeight="1" x14ac:dyDescent="0.25">
      <c r="A129" s="74"/>
      <c r="B129" s="237" t="s">
        <v>412</v>
      </c>
      <c r="C129" s="237"/>
      <c r="D129" s="65">
        <v>0</v>
      </c>
      <c r="E129" s="25">
        <f>+E126*D129</f>
        <v>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5">
      <c r="A130" s="74"/>
      <c r="B130" s="281" t="s">
        <v>127</v>
      </c>
      <c r="C130" s="281"/>
      <c r="D130" s="10"/>
      <c r="E130" s="2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5">
      <c r="A131" s="74"/>
      <c r="B131" s="281" t="s">
        <v>128</v>
      </c>
      <c r="C131" s="281"/>
      <c r="D131" s="2"/>
      <c r="E131" s="2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9" customHeight="1" x14ac:dyDescent="0.25">
      <c r="A132" s="74"/>
      <c r="B132" s="237" t="s">
        <v>413</v>
      </c>
      <c r="C132" s="237"/>
      <c r="D132" s="65">
        <v>0</v>
      </c>
      <c r="E132" s="25">
        <f>+E126*D132</f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5">
      <c r="A133" s="74"/>
      <c r="B133" s="283" t="s">
        <v>129</v>
      </c>
      <c r="C133" s="283"/>
      <c r="D133" s="34">
        <f>SUM(D128:D132)</f>
        <v>0</v>
      </c>
      <c r="E133" s="35">
        <f>SUM(E128:E132)</f>
        <v>0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9" customHeight="1" x14ac:dyDescent="0.25">
      <c r="A134" s="270" t="s">
        <v>130</v>
      </c>
      <c r="B134" s="270"/>
      <c r="C134" s="270"/>
      <c r="D134" s="270"/>
      <c r="E134" s="16">
        <f>E123+E124+E133</f>
        <v>0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9" customHeight="1" x14ac:dyDescent="0.25">
      <c r="A135" s="258" t="s">
        <v>131</v>
      </c>
      <c r="B135" s="258"/>
      <c r="C135" s="258"/>
      <c r="D135" s="258"/>
      <c r="E135" s="16">
        <f>SUM(E134)</f>
        <v>0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9" customHeight="1" x14ac:dyDescent="0.25">
      <c r="A136" s="262" t="s">
        <v>132</v>
      </c>
      <c r="B136" s="262"/>
      <c r="C136" s="262"/>
      <c r="D136" s="262"/>
      <c r="E136" s="26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9" customHeight="1" x14ac:dyDescent="0.25">
      <c r="A137" s="262" t="s">
        <v>133</v>
      </c>
      <c r="B137" s="262"/>
      <c r="C137" s="262"/>
      <c r="D137" s="262"/>
      <c r="E137" s="131" t="s">
        <v>23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9" customHeight="1" x14ac:dyDescent="0.25">
      <c r="A138" s="75" t="s">
        <v>8</v>
      </c>
      <c r="B138" s="268" t="s">
        <v>134</v>
      </c>
      <c r="C138" s="268"/>
      <c r="D138" s="268"/>
      <c r="E138" s="25">
        <f>E31</f>
        <v>0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9" customHeight="1" x14ac:dyDescent="0.25">
      <c r="A139" s="75" t="s">
        <v>10</v>
      </c>
      <c r="B139" s="268" t="s">
        <v>135</v>
      </c>
      <c r="C139" s="268"/>
      <c r="D139" s="268"/>
      <c r="E139" s="25">
        <f>+E73</f>
        <v>0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9" customHeight="1" x14ac:dyDescent="0.25">
      <c r="A140" s="75" t="s">
        <v>13</v>
      </c>
      <c r="B140" s="268" t="s">
        <v>136</v>
      </c>
      <c r="C140" s="268"/>
      <c r="D140" s="268"/>
      <c r="E140" s="25">
        <f>+E82</f>
        <v>0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9" customHeight="1" x14ac:dyDescent="0.25">
      <c r="A141" s="75" t="s">
        <v>15</v>
      </c>
      <c r="B141" s="268" t="s">
        <v>137</v>
      </c>
      <c r="C141" s="268"/>
      <c r="D141" s="268"/>
      <c r="E141" s="25">
        <f>+E106</f>
        <v>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9" customHeight="1" x14ac:dyDescent="0.25">
      <c r="A142" s="75" t="s">
        <v>37</v>
      </c>
      <c r="B142" s="228" t="s">
        <v>138</v>
      </c>
      <c r="C142" s="228"/>
      <c r="D142" s="228"/>
      <c r="E142" s="25">
        <f>+E114</f>
        <v>0</v>
      </c>
      <c r="F142" s="5"/>
      <c r="G142" s="5" t="s">
        <v>139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9" customHeight="1" x14ac:dyDescent="0.25">
      <c r="A143" s="270" t="s">
        <v>140</v>
      </c>
      <c r="B143" s="270"/>
      <c r="C143" s="270"/>
      <c r="D143" s="36"/>
      <c r="E143" s="16">
        <f>SUM(E138:E142)</f>
        <v>0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9" customHeight="1" x14ac:dyDescent="0.25">
      <c r="A144" s="75" t="s">
        <v>58</v>
      </c>
      <c r="B144" s="268" t="s">
        <v>141</v>
      </c>
      <c r="C144" s="268"/>
      <c r="D144" s="268"/>
      <c r="E144" s="25">
        <f>E135</f>
        <v>0</v>
      </c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4" customHeight="1" x14ac:dyDescent="0.25">
      <c r="A145" s="262" t="s">
        <v>142</v>
      </c>
      <c r="B145" s="262"/>
      <c r="C145" s="262"/>
      <c r="D145" s="262"/>
      <c r="E145" s="135">
        <v>0</v>
      </c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</sheetData>
  <mergeCells count="134">
    <mergeCell ref="B144:D144"/>
    <mergeCell ref="A145:D145"/>
    <mergeCell ref="B138:D138"/>
    <mergeCell ref="B139:D139"/>
    <mergeCell ref="B140:D140"/>
    <mergeCell ref="B141:D141"/>
    <mergeCell ref="B142:D142"/>
    <mergeCell ref="A143:C143"/>
    <mergeCell ref="B132:C132"/>
    <mergeCell ref="B133:C133"/>
    <mergeCell ref="A134:D134"/>
    <mergeCell ref="A135:D135"/>
    <mergeCell ref="A136:E136"/>
    <mergeCell ref="A137:D137"/>
    <mergeCell ref="C125:D125"/>
    <mergeCell ref="B127:C127"/>
    <mergeCell ref="B128:C128"/>
    <mergeCell ref="B129:C129"/>
    <mergeCell ref="B130:C130"/>
    <mergeCell ref="B131:C131"/>
    <mergeCell ref="A118:C118"/>
    <mergeCell ref="A119:C120"/>
    <mergeCell ref="A121:D121"/>
    <mergeCell ref="B122:D122"/>
    <mergeCell ref="C123:D123"/>
    <mergeCell ref="C124:D124"/>
    <mergeCell ref="B109:D109"/>
    <mergeCell ref="B110:D110"/>
    <mergeCell ref="B111:D111"/>
    <mergeCell ref="B113:D113"/>
    <mergeCell ref="A114:D114"/>
    <mergeCell ref="A115:C117"/>
    <mergeCell ref="B103:D103"/>
    <mergeCell ref="B104:D104"/>
    <mergeCell ref="A105:D105"/>
    <mergeCell ref="A106:D106"/>
    <mergeCell ref="A107:D107"/>
    <mergeCell ref="B108:D108"/>
    <mergeCell ref="B112:D112"/>
    <mergeCell ref="A97:E97"/>
    <mergeCell ref="B98:D98"/>
    <mergeCell ref="B99:D99"/>
    <mergeCell ref="A100:D100"/>
    <mergeCell ref="A101:E101"/>
    <mergeCell ref="B102:D102"/>
    <mergeCell ref="B91:C91"/>
    <mergeCell ref="B92:C92"/>
    <mergeCell ref="B93:C93"/>
    <mergeCell ref="B94:C94"/>
    <mergeCell ref="B95:C95"/>
    <mergeCell ref="A96:D96"/>
    <mergeCell ref="A83:C85"/>
    <mergeCell ref="A86:C86"/>
    <mergeCell ref="A87:D87"/>
    <mergeCell ref="A88:E88"/>
    <mergeCell ref="B89:D89"/>
    <mergeCell ref="B90:C90"/>
    <mergeCell ref="B77:C77"/>
    <mergeCell ref="B78:C78"/>
    <mergeCell ref="B79:C79"/>
    <mergeCell ref="B80:C80"/>
    <mergeCell ref="B81:C81"/>
    <mergeCell ref="A82:D82"/>
    <mergeCell ref="A68:E68"/>
    <mergeCell ref="B69:D69"/>
    <mergeCell ref="A73:D73"/>
    <mergeCell ref="A74:E74"/>
    <mergeCell ref="B75:D75"/>
    <mergeCell ref="B76:C76"/>
    <mergeCell ref="B64:D64"/>
    <mergeCell ref="B65:D65"/>
    <mergeCell ref="B66:D66"/>
    <mergeCell ref="A67:D67"/>
    <mergeCell ref="A55:A59"/>
    <mergeCell ref="B55:B59"/>
    <mergeCell ref="E55:E59"/>
    <mergeCell ref="A60:A63"/>
    <mergeCell ref="B60:B63"/>
    <mergeCell ref="E60:E63"/>
    <mergeCell ref="B49:C49"/>
    <mergeCell ref="B50:C50"/>
    <mergeCell ref="B51:C51"/>
    <mergeCell ref="A52:C52"/>
    <mergeCell ref="B53:E53"/>
    <mergeCell ref="B54:D54"/>
    <mergeCell ref="B43:D43"/>
    <mergeCell ref="B44:C44"/>
    <mergeCell ref="B45:C45"/>
    <mergeCell ref="B46:C46"/>
    <mergeCell ref="B47:C47"/>
    <mergeCell ref="B48:C48"/>
    <mergeCell ref="B34:D34"/>
    <mergeCell ref="B36:C36"/>
    <mergeCell ref="A37:C37"/>
    <mergeCell ref="A38:D38"/>
    <mergeCell ref="A39:C41"/>
    <mergeCell ref="A42:E42"/>
    <mergeCell ref="A30:D30"/>
    <mergeCell ref="A31:D31"/>
    <mergeCell ref="A32:E32"/>
    <mergeCell ref="B33:E33"/>
    <mergeCell ref="C21:E21"/>
    <mergeCell ref="C22:E22"/>
    <mergeCell ref="A23:E23"/>
    <mergeCell ref="B24:D24"/>
    <mergeCell ref="C26:D26"/>
    <mergeCell ref="C27:D27"/>
    <mergeCell ref="C18:E18"/>
    <mergeCell ref="C19:E19"/>
    <mergeCell ref="C20:E20"/>
    <mergeCell ref="A13:B13"/>
    <mergeCell ref="D13:E13"/>
    <mergeCell ref="A14:B14"/>
    <mergeCell ref="D14:E14"/>
    <mergeCell ref="C28:D28"/>
    <mergeCell ref="C29:D29"/>
    <mergeCell ref="A1:E1"/>
    <mergeCell ref="A2:E2"/>
    <mergeCell ref="A3:C3"/>
    <mergeCell ref="D3:E3"/>
    <mergeCell ref="A4:C4"/>
    <mergeCell ref="D4:E4"/>
    <mergeCell ref="A15:E15"/>
    <mergeCell ref="A16:E16"/>
    <mergeCell ref="A17:D17"/>
    <mergeCell ref="C10:E10"/>
    <mergeCell ref="C11:E11"/>
    <mergeCell ref="A12:E12"/>
    <mergeCell ref="A5:C5"/>
    <mergeCell ref="D5:E5"/>
    <mergeCell ref="B6:E6"/>
    <mergeCell ref="A7:E7"/>
    <mergeCell ref="C8:E8"/>
    <mergeCell ref="C9:E9"/>
  </mergeCells>
  <pageMargins left="0.51181102362204722" right="0.51181102362204722" top="0.78740157480314965" bottom="0.78740157480314965" header="0.51181102362204722" footer="0.51181102362204722"/>
  <pageSetup paperSize="9" scale="80" fitToHeight="0" orientation="portrait" r:id="rId1"/>
  <rowBreaks count="2" manualBreakCount="2">
    <brk id="59" max="4" man="1"/>
    <brk id="120" max="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S64"/>
  <sheetViews>
    <sheetView topLeftCell="A33" zoomScaleNormal="100" workbookViewId="0">
      <selection activeCell="J49" sqref="J49"/>
    </sheetView>
  </sheetViews>
  <sheetFormatPr defaultRowHeight="15" x14ac:dyDescent="0.25"/>
  <cols>
    <col min="2" max="2" width="11.28515625" customWidth="1"/>
    <col min="3" max="3" width="9" customWidth="1"/>
    <col min="4" max="4" width="9.140625" customWidth="1"/>
    <col min="6" max="6" width="6.140625" customWidth="1"/>
    <col min="7" max="7" width="10" customWidth="1"/>
    <col min="8" max="8" width="13.140625" customWidth="1"/>
    <col min="9" max="9" width="19.85546875" customWidth="1"/>
    <col min="19" max="19" width="24.85546875" customWidth="1"/>
  </cols>
  <sheetData>
    <row r="1" spans="1:9" ht="27" customHeight="1" x14ac:dyDescent="0.25">
      <c r="A1" s="292" t="s">
        <v>289</v>
      </c>
      <c r="B1" s="293"/>
      <c r="C1" s="293"/>
      <c r="D1" s="293"/>
      <c r="E1" s="293"/>
      <c r="F1" s="293"/>
      <c r="G1" s="293"/>
      <c r="H1" s="293"/>
      <c r="I1" s="294"/>
    </row>
    <row r="2" spans="1:9" x14ac:dyDescent="0.25">
      <c r="A2" s="295"/>
      <c r="B2" s="296"/>
      <c r="C2" s="296"/>
      <c r="D2" s="296"/>
      <c r="E2" s="296"/>
      <c r="F2" s="296"/>
      <c r="G2" s="296"/>
      <c r="H2" s="296"/>
      <c r="I2" s="297"/>
    </row>
    <row r="3" spans="1:9" ht="15.75" x14ac:dyDescent="0.25">
      <c r="A3" s="298" t="s">
        <v>290</v>
      </c>
      <c r="B3" s="299"/>
      <c r="C3" s="299"/>
      <c r="D3" s="299"/>
      <c r="E3" s="299"/>
      <c r="F3" s="299"/>
      <c r="G3" s="299"/>
      <c r="H3" s="299"/>
      <c r="I3" s="300"/>
    </row>
    <row r="4" spans="1:9" x14ac:dyDescent="0.25">
      <c r="A4" s="292" t="s">
        <v>202</v>
      </c>
      <c r="B4" s="293"/>
      <c r="C4" s="293"/>
      <c r="D4" s="293"/>
      <c r="E4" s="293"/>
      <c r="F4" s="293"/>
      <c r="G4" s="293"/>
      <c r="H4" s="293"/>
      <c r="I4" s="294"/>
    </row>
    <row r="5" spans="1:9" x14ac:dyDescent="0.25">
      <c r="A5" s="301"/>
      <c r="B5" s="302"/>
      <c r="C5" s="302"/>
      <c r="D5" s="302"/>
      <c r="E5" s="302"/>
      <c r="F5" s="302"/>
      <c r="G5" s="302"/>
      <c r="H5" s="302"/>
      <c r="I5" s="303"/>
    </row>
    <row r="6" spans="1:9" ht="15" customHeight="1" x14ac:dyDescent="0.25">
      <c r="A6" s="304" t="s">
        <v>245</v>
      </c>
      <c r="B6" s="305"/>
      <c r="C6" s="305"/>
      <c r="D6" s="305"/>
      <c r="E6" s="305"/>
      <c r="F6" s="305"/>
      <c r="G6" s="305"/>
      <c r="H6" s="305"/>
      <c r="I6" s="306"/>
    </row>
    <row r="7" spans="1:9" ht="27.75" customHeight="1" x14ac:dyDescent="0.25">
      <c r="A7" s="307"/>
      <c r="B7" s="308"/>
      <c r="C7" s="308"/>
      <c r="D7" s="308"/>
      <c r="E7" s="308"/>
      <c r="F7" s="308"/>
      <c r="G7" s="308"/>
      <c r="H7" s="308"/>
      <c r="I7" s="309"/>
    </row>
    <row r="8" spans="1:9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35.25" customHeight="1" x14ac:dyDescent="0.25">
      <c r="A9" s="310" t="s">
        <v>20</v>
      </c>
      <c r="B9" s="311"/>
      <c r="C9" s="312"/>
      <c r="D9" s="313" t="s">
        <v>203</v>
      </c>
      <c r="E9" s="314"/>
      <c r="F9" s="315"/>
      <c r="G9" s="313" t="s">
        <v>204</v>
      </c>
      <c r="H9" s="315"/>
      <c r="I9" s="139" t="s">
        <v>205</v>
      </c>
    </row>
    <row r="10" spans="1:9" ht="24.75" customHeight="1" x14ac:dyDescent="0.25">
      <c r="A10" s="284" t="s">
        <v>206</v>
      </c>
      <c r="B10" s="285"/>
      <c r="C10" s="286"/>
      <c r="D10" s="287" t="s">
        <v>207</v>
      </c>
      <c r="E10" s="288"/>
      <c r="F10" s="289"/>
      <c r="G10" s="290">
        <f>'FAXINEIRO SRTb-PI'!E145</f>
        <v>0</v>
      </c>
      <c r="H10" s="291"/>
      <c r="I10" s="143">
        <f>TRUNC((1/800)*G10,2)</f>
        <v>0</v>
      </c>
    </row>
    <row r="11" spans="1:9" x14ac:dyDescent="0.25">
      <c r="A11" s="322" t="s">
        <v>2</v>
      </c>
      <c r="B11" s="323"/>
      <c r="C11" s="323"/>
      <c r="D11" s="323"/>
      <c r="E11" s="323"/>
      <c r="F11" s="323"/>
      <c r="G11" s="323"/>
      <c r="H11" s="324"/>
      <c r="I11" s="136">
        <f>I10</f>
        <v>0</v>
      </c>
    </row>
    <row r="12" spans="1:9" x14ac:dyDescent="0.25">
      <c r="A12" s="325" t="s">
        <v>208</v>
      </c>
      <c r="B12" s="326"/>
      <c r="C12" s="326"/>
      <c r="D12" s="326"/>
      <c r="E12" s="326"/>
      <c r="F12" s="326"/>
      <c r="G12" s="326"/>
      <c r="H12" s="326"/>
      <c r="I12" s="327"/>
    </row>
    <row r="14" spans="1:9" ht="15" customHeight="1" x14ac:dyDescent="0.25">
      <c r="A14" s="328" t="s">
        <v>301</v>
      </c>
      <c r="B14" s="329"/>
      <c r="C14" s="329"/>
      <c r="D14" s="329"/>
      <c r="E14" s="329"/>
      <c r="F14" s="329"/>
      <c r="G14" s="329"/>
      <c r="H14" s="329"/>
      <c r="I14" s="330"/>
    </row>
    <row r="15" spans="1:9" ht="9.75" customHeight="1" x14ac:dyDescent="0.25">
      <c r="A15" s="331"/>
      <c r="B15" s="332"/>
      <c r="C15" s="332"/>
      <c r="D15" s="332"/>
      <c r="E15" s="332"/>
      <c r="F15" s="332"/>
      <c r="G15" s="332"/>
      <c r="H15" s="332"/>
      <c r="I15" s="333"/>
    </row>
    <row r="16" spans="1:9" x14ac:dyDescent="0.25">
      <c r="A16" s="79"/>
      <c r="B16" s="79"/>
      <c r="C16" s="79"/>
      <c r="D16" s="79"/>
      <c r="E16" s="79"/>
      <c r="F16" s="79"/>
      <c r="G16" s="79"/>
      <c r="H16" s="79"/>
      <c r="I16" s="79"/>
    </row>
    <row r="17" spans="1:19" ht="37.5" customHeight="1" x14ac:dyDescent="0.25">
      <c r="A17" s="310" t="s">
        <v>20</v>
      </c>
      <c r="B17" s="311"/>
      <c r="C17" s="312"/>
      <c r="D17" s="313" t="s">
        <v>203</v>
      </c>
      <c r="E17" s="314"/>
      <c r="F17" s="315"/>
      <c r="G17" s="313" t="s">
        <v>204</v>
      </c>
      <c r="H17" s="315"/>
      <c r="I17" s="139" t="s">
        <v>205</v>
      </c>
    </row>
    <row r="18" spans="1:19" ht="23.25" customHeight="1" x14ac:dyDescent="0.25">
      <c r="A18" s="284" t="s">
        <v>206</v>
      </c>
      <c r="B18" s="285"/>
      <c r="C18" s="286"/>
      <c r="D18" s="287" t="s">
        <v>229</v>
      </c>
      <c r="E18" s="288"/>
      <c r="F18" s="289"/>
      <c r="G18" s="290">
        <f>'FAXINEIRO SRTb-PI'!E145</f>
        <v>0</v>
      </c>
      <c r="H18" s="291"/>
      <c r="I18" s="138">
        <f>TRUNC((1/2700)*G18,2)</f>
        <v>0</v>
      </c>
    </row>
    <row r="19" spans="1:19" x14ac:dyDescent="0.25">
      <c r="A19" s="322" t="s">
        <v>2</v>
      </c>
      <c r="B19" s="323"/>
      <c r="C19" s="323"/>
      <c r="D19" s="323"/>
      <c r="E19" s="323"/>
      <c r="F19" s="323"/>
      <c r="G19" s="323"/>
      <c r="H19" s="324"/>
      <c r="I19" s="140">
        <f>I18</f>
        <v>0</v>
      </c>
    </row>
    <row r="20" spans="1:19" x14ac:dyDescent="0.25">
      <c r="A20" s="325" t="s">
        <v>209</v>
      </c>
      <c r="B20" s="326"/>
      <c r="C20" s="326"/>
      <c r="D20" s="326"/>
      <c r="E20" s="326"/>
      <c r="F20" s="326"/>
      <c r="G20" s="326"/>
      <c r="H20" s="326"/>
      <c r="I20" s="327"/>
    </row>
    <row r="22" spans="1:19" ht="15" customHeight="1" x14ac:dyDescent="0.25">
      <c r="A22" s="316" t="s">
        <v>302</v>
      </c>
      <c r="B22" s="317"/>
      <c r="C22" s="317"/>
      <c r="D22" s="317"/>
      <c r="E22" s="317"/>
      <c r="F22" s="317"/>
      <c r="G22" s="317"/>
      <c r="H22" s="317"/>
      <c r="I22" s="318"/>
    </row>
    <row r="23" spans="1:19" ht="9" customHeight="1" x14ac:dyDescent="0.25">
      <c r="A23" s="319"/>
      <c r="B23" s="320"/>
      <c r="C23" s="320"/>
      <c r="D23" s="320"/>
      <c r="E23" s="320"/>
      <c r="F23" s="320"/>
      <c r="G23" s="320"/>
      <c r="H23" s="320"/>
      <c r="I23" s="321"/>
    </row>
    <row r="25" spans="1:19" ht="38.25" customHeight="1" x14ac:dyDescent="0.25">
      <c r="A25" s="310" t="s">
        <v>20</v>
      </c>
      <c r="B25" s="311"/>
      <c r="C25" s="312"/>
      <c r="D25" s="313" t="s">
        <v>203</v>
      </c>
      <c r="E25" s="314"/>
      <c r="F25" s="315"/>
      <c r="G25" s="313" t="s">
        <v>204</v>
      </c>
      <c r="H25" s="315"/>
      <c r="I25" s="139" t="s">
        <v>205</v>
      </c>
      <c r="S25" s="78"/>
    </row>
    <row r="26" spans="1:19" ht="24.75" customHeight="1" x14ac:dyDescent="0.25">
      <c r="A26" s="284" t="s">
        <v>206</v>
      </c>
      <c r="B26" s="285"/>
      <c r="C26" s="286"/>
      <c r="D26" s="287" t="s">
        <v>210</v>
      </c>
      <c r="E26" s="288"/>
      <c r="F26" s="289"/>
      <c r="G26" s="290">
        <f>'FAXINEIRO SRTb-PI'!E145</f>
        <v>0</v>
      </c>
      <c r="H26" s="291"/>
      <c r="I26" s="138">
        <f>TRUNC((1/300)*G26,2)</f>
        <v>0</v>
      </c>
      <c r="R26" s="78"/>
    </row>
    <row r="27" spans="1:19" x14ac:dyDescent="0.25">
      <c r="A27" s="322" t="s">
        <v>2</v>
      </c>
      <c r="B27" s="323"/>
      <c r="C27" s="323"/>
      <c r="D27" s="323"/>
      <c r="E27" s="323"/>
      <c r="F27" s="323"/>
      <c r="G27" s="323"/>
      <c r="H27" s="324"/>
      <c r="I27" s="140">
        <f>I26</f>
        <v>0</v>
      </c>
      <c r="R27" s="78"/>
    </row>
    <row r="28" spans="1:19" x14ac:dyDescent="0.25">
      <c r="A28" s="325" t="s">
        <v>208</v>
      </c>
      <c r="B28" s="326"/>
      <c r="C28" s="326"/>
      <c r="D28" s="326"/>
      <c r="E28" s="326"/>
      <c r="F28" s="326"/>
      <c r="G28" s="326"/>
      <c r="H28" s="326"/>
      <c r="I28" s="327"/>
    </row>
    <row r="30" spans="1:19" ht="15" customHeight="1" x14ac:dyDescent="0.25">
      <c r="A30" s="316" t="s">
        <v>303</v>
      </c>
      <c r="B30" s="317"/>
      <c r="C30" s="317"/>
      <c r="D30" s="317"/>
      <c r="E30" s="317"/>
      <c r="F30" s="317"/>
      <c r="G30" s="317"/>
      <c r="H30" s="317"/>
      <c r="I30" s="318"/>
    </row>
    <row r="31" spans="1:19" ht="5.25" customHeight="1" x14ac:dyDescent="0.25">
      <c r="A31" s="319"/>
      <c r="B31" s="320"/>
      <c r="C31" s="320"/>
      <c r="D31" s="320"/>
      <c r="E31" s="320"/>
      <c r="F31" s="320"/>
      <c r="G31" s="320"/>
      <c r="H31" s="320"/>
      <c r="I31" s="321"/>
    </row>
    <row r="32" spans="1:19" x14ac:dyDescent="0.25">
      <c r="A32" s="334" t="s">
        <v>235</v>
      </c>
      <c r="B32" s="335"/>
      <c r="C32" s="340">
        <v>1</v>
      </c>
      <c r="D32" s="340"/>
      <c r="E32" s="340">
        <v>2</v>
      </c>
      <c r="F32" s="340"/>
      <c r="G32" s="340">
        <v>3</v>
      </c>
      <c r="H32" s="340"/>
      <c r="I32" s="139" t="s">
        <v>240</v>
      </c>
    </row>
    <row r="33" spans="1:19" ht="20.25" customHeight="1" x14ac:dyDescent="0.25">
      <c r="A33" s="336"/>
      <c r="B33" s="337"/>
      <c r="C33" s="340" t="s">
        <v>218</v>
      </c>
      <c r="D33" s="340"/>
      <c r="E33" s="341" t="s">
        <v>237</v>
      </c>
      <c r="F33" s="341"/>
      <c r="G33" s="340" t="s">
        <v>238</v>
      </c>
      <c r="H33" s="340"/>
      <c r="I33" s="342" t="s">
        <v>241</v>
      </c>
    </row>
    <row r="34" spans="1:19" ht="18.75" customHeight="1" x14ac:dyDescent="0.25">
      <c r="A34" s="336"/>
      <c r="B34" s="337"/>
      <c r="C34" s="344" t="s">
        <v>236</v>
      </c>
      <c r="D34" s="344"/>
      <c r="E34" s="341"/>
      <c r="F34" s="341"/>
      <c r="G34" s="340"/>
      <c r="H34" s="340"/>
      <c r="I34" s="343"/>
    </row>
    <row r="35" spans="1:19" ht="26.25" customHeight="1" x14ac:dyDescent="0.25">
      <c r="A35" s="338"/>
      <c r="B35" s="339"/>
      <c r="C35" s="345" t="s">
        <v>230</v>
      </c>
      <c r="D35" s="345"/>
      <c r="E35" s="345">
        <v>16</v>
      </c>
      <c r="F35" s="345"/>
      <c r="G35" s="345" t="s">
        <v>239</v>
      </c>
      <c r="H35" s="345"/>
      <c r="I35" s="137">
        <f xml:space="preserve"> (1/380)*16*(1/188.76)</f>
        <v>2.2306242401936183E-4</v>
      </c>
    </row>
    <row r="36" spans="1:19" x14ac:dyDescent="0.25">
      <c r="A36" s="79"/>
      <c r="B36" s="79"/>
      <c r="C36" s="79"/>
      <c r="D36" s="79"/>
      <c r="E36" s="79"/>
      <c r="F36" s="79"/>
      <c r="G36" s="79"/>
      <c r="H36" s="79"/>
      <c r="I36" s="79"/>
    </row>
    <row r="37" spans="1:19" ht="34.5" customHeight="1" x14ac:dyDescent="0.25">
      <c r="A37" s="310" t="s">
        <v>20</v>
      </c>
      <c r="B37" s="311"/>
      <c r="C37" s="312"/>
      <c r="D37" s="313" t="s">
        <v>242</v>
      </c>
      <c r="E37" s="314"/>
      <c r="F37" s="315"/>
      <c r="G37" s="313" t="s">
        <v>204</v>
      </c>
      <c r="H37" s="315"/>
      <c r="I37" s="139" t="s">
        <v>205</v>
      </c>
    </row>
    <row r="38" spans="1:19" ht="19.5" customHeight="1" x14ac:dyDescent="0.25">
      <c r="A38" s="346" t="s">
        <v>206</v>
      </c>
      <c r="B38" s="347"/>
      <c r="C38" s="348"/>
      <c r="D38" s="287">
        <f>I35</f>
        <v>2.2306242401936183E-4</v>
      </c>
      <c r="E38" s="288"/>
      <c r="F38" s="289"/>
      <c r="G38" s="290">
        <f>'FAXINEIRO SRTb-PI'!E145</f>
        <v>0</v>
      </c>
      <c r="H38" s="291"/>
      <c r="I38" s="138">
        <f>TRUNC((D38*G38),2)</f>
        <v>0</v>
      </c>
    </row>
    <row r="39" spans="1:19" x14ac:dyDescent="0.25">
      <c r="A39" s="349" t="s">
        <v>2</v>
      </c>
      <c r="B39" s="350"/>
      <c r="C39" s="350"/>
      <c r="D39" s="350"/>
      <c r="E39" s="350"/>
      <c r="F39" s="350"/>
      <c r="G39" s="350"/>
      <c r="H39" s="351"/>
      <c r="I39" s="140">
        <f>I38</f>
        <v>0</v>
      </c>
    </row>
    <row r="40" spans="1:19" x14ac:dyDescent="0.25">
      <c r="A40" s="325" t="s">
        <v>211</v>
      </c>
      <c r="B40" s="326"/>
      <c r="C40" s="326"/>
      <c r="D40" s="326"/>
      <c r="E40" s="326"/>
      <c r="F40" s="326"/>
      <c r="G40" s="326"/>
      <c r="H40" s="326"/>
      <c r="I40" s="327"/>
    </row>
    <row r="42" spans="1:19" x14ac:dyDescent="0.25">
      <c r="A42" s="310" t="s">
        <v>212</v>
      </c>
      <c r="B42" s="311"/>
      <c r="C42" s="311"/>
      <c r="D42" s="311"/>
      <c r="E42" s="311"/>
      <c r="F42" s="311"/>
      <c r="G42" s="311"/>
      <c r="H42" s="311"/>
      <c r="I42" s="312"/>
    </row>
    <row r="43" spans="1:19" ht="33.75" x14ac:dyDescent="0.25">
      <c r="A43" s="310" t="s">
        <v>213</v>
      </c>
      <c r="B43" s="311"/>
      <c r="C43" s="312"/>
      <c r="D43" s="353" t="s">
        <v>214</v>
      </c>
      <c r="E43" s="354"/>
      <c r="F43" s="355"/>
      <c r="G43" s="139" t="s">
        <v>246</v>
      </c>
      <c r="H43" s="139" t="s">
        <v>215</v>
      </c>
      <c r="I43" s="139" t="s">
        <v>216</v>
      </c>
      <c r="S43" s="118"/>
    </row>
    <row r="44" spans="1:19" ht="15" customHeight="1" x14ac:dyDescent="0.25">
      <c r="A44" s="356" t="s">
        <v>308</v>
      </c>
      <c r="B44" s="357"/>
      <c r="C44" s="358"/>
      <c r="D44" s="359">
        <f>I11</f>
        <v>0</v>
      </c>
      <c r="E44" s="360"/>
      <c r="F44" s="361"/>
      <c r="G44" s="150">
        <v>3232</v>
      </c>
      <c r="H44" s="151"/>
      <c r="I44" s="149">
        <f>TRUNC((D44*G44),2)</f>
        <v>0</v>
      </c>
      <c r="S44" s="77"/>
    </row>
    <row r="45" spans="1:19" ht="15" customHeight="1" x14ac:dyDescent="0.25">
      <c r="A45" s="356" t="s">
        <v>217</v>
      </c>
      <c r="B45" s="357"/>
      <c r="C45" s="358"/>
      <c r="D45" s="359">
        <f>I19</f>
        <v>0</v>
      </c>
      <c r="E45" s="360"/>
      <c r="F45" s="361"/>
      <c r="G45" s="150">
        <v>796.1</v>
      </c>
      <c r="H45" s="152"/>
      <c r="I45" s="149">
        <f>D45*G45</f>
        <v>0</v>
      </c>
    </row>
    <row r="46" spans="1:19" ht="15" customHeight="1" x14ac:dyDescent="0.25">
      <c r="A46" s="362" t="s">
        <v>231</v>
      </c>
      <c r="B46" s="363"/>
      <c r="C46" s="364"/>
      <c r="D46" s="359">
        <f>I27</f>
        <v>0</v>
      </c>
      <c r="E46" s="360"/>
      <c r="F46" s="361"/>
      <c r="G46" s="152">
        <v>124.17</v>
      </c>
      <c r="H46" s="152"/>
      <c r="I46" s="149">
        <f>TRUNC((D46*G46),2)</f>
        <v>0</v>
      </c>
    </row>
    <row r="47" spans="1:19" ht="15" customHeight="1" x14ac:dyDescent="0.25">
      <c r="A47" s="356" t="s">
        <v>233</v>
      </c>
      <c r="B47" s="357"/>
      <c r="C47" s="358"/>
      <c r="D47" s="359">
        <f>I39</f>
        <v>0</v>
      </c>
      <c r="E47" s="360"/>
      <c r="F47" s="361"/>
      <c r="G47" s="150">
        <v>1149.5</v>
      </c>
      <c r="H47" s="152"/>
      <c r="I47" s="149">
        <f>TRUNC((D47*G47),2)</f>
        <v>0</v>
      </c>
    </row>
    <row r="48" spans="1:19" x14ac:dyDescent="0.25">
      <c r="A48" s="365" t="s">
        <v>79</v>
      </c>
      <c r="B48" s="366"/>
      <c r="C48" s="366"/>
      <c r="D48" s="366"/>
      <c r="E48" s="366"/>
      <c r="F48" s="367"/>
      <c r="G48" s="158">
        <f>SUM(G44:G47)</f>
        <v>5301.7699999999995</v>
      </c>
      <c r="H48" s="159"/>
      <c r="I48" s="160">
        <f>TRUNC((SUM(I44:I47)),2)</f>
        <v>0</v>
      </c>
    </row>
    <row r="49" spans="1:19" ht="15.75" thickBot="1" x14ac:dyDescent="0.3">
      <c r="A49" s="352"/>
      <c r="B49" s="352"/>
      <c r="C49" s="352"/>
      <c r="D49" s="352"/>
      <c r="E49" s="352"/>
      <c r="F49" s="352"/>
      <c r="G49" s="352"/>
      <c r="H49" s="352"/>
      <c r="I49" s="352"/>
    </row>
    <row r="50" spans="1:19" ht="23.25" customHeight="1" thickBot="1" x14ac:dyDescent="0.3">
      <c r="A50" s="368" t="s">
        <v>305</v>
      </c>
      <c r="B50" s="369"/>
      <c r="C50" s="369"/>
      <c r="D50" s="369"/>
      <c r="E50" s="369"/>
      <c r="F50" s="369"/>
      <c r="G50" s="369"/>
      <c r="H50" s="369"/>
      <c r="I50" s="369"/>
    </row>
    <row r="51" spans="1:19" ht="24.75" customHeight="1" x14ac:dyDescent="0.25">
      <c r="A51" s="310" t="s">
        <v>213</v>
      </c>
      <c r="B51" s="311"/>
      <c r="C51" s="312"/>
      <c r="D51" s="353" t="s">
        <v>218</v>
      </c>
      <c r="E51" s="354"/>
      <c r="F51" s="355"/>
      <c r="G51" s="353" t="s">
        <v>234</v>
      </c>
      <c r="H51" s="355"/>
      <c r="I51" s="139" t="s">
        <v>304</v>
      </c>
    </row>
    <row r="52" spans="1:19" ht="15" customHeight="1" x14ac:dyDescent="0.25">
      <c r="A52" s="370" t="s">
        <v>308</v>
      </c>
      <c r="B52" s="371"/>
      <c r="C52" s="372"/>
      <c r="D52" s="373">
        <v>800</v>
      </c>
      <c r="E52" s="374"/>
      <c r="F52" s="375"/>
      <c r="G52" s="376">
        <v>3232</v>
      </c>
      <c r="H52" s="377"/>
      <c r="I52" s="148">
        <f>G52/D52</f>
        <v>4.04</v>
      </c>
      <c r="S52" s="118"/>
    </row>
    <row r="53" spans="1:19" ht="15" customHeight="1" x14ac:dyDescent="0.25">
      <c r="A53" s="356" t="s">
        <v>217</v>
      </c>
      <c r="B53" s="357"/>
      <c r="C53" s="358"/>
      <c r="D53" s="378">
        <v>2700</v>
      </c>
      <c r="E53" s="379"/>
      <c r="F53" s="380"/>
      <c r="G53" s="376">
        <v>796.1</v>
      </c>
      <c r="H53" s="377"/>
      <c r="I53" s="149">
        <f>G53/D53</f>
        <v>0.29485185185185186</v>
      </c>
    </row>
    <row r="54" spans="1:19" ht="15" customHeight="1" x14ac:dyDescent="0.25">
      <c r="A54" s="362" t="s">
        <v>231</v>
      </c>
      <c r="B54" s="363"/>
      <c r="C54" s="364"/>
      <c r="D54" s="378">
        <v>300</v>
      </c>
      <c r="E54" s="379"/>
      <c r="F54" s="380"/>
      <c r="G54" s="376">
        <v>124.17</v>
      </c>
      <c r="H54" s="377"/>
      <c r="I54" s="149">
        <f>G54/D54</f>
        <v>0.41389999999999999</v>
      </c>
    </row>
    <row r="55" spans="1:19" ht="15" customHeight="1" x14ac:dyDescent="0.25">
      <c r="A55" s="356" t="s">
        <v>232</v>
      </c>
      <c r="B55" s="357"/>
      <c r="C55" s="358"/>
      <c r="D55" s="378">
        <v>380</v>
      </c>
      <c r="E55" s="379"/>
      <c r="F55" s="380"/>
      <c r="G55" s="376">
        <v>1149.5</v>
      </c>
      <c r="H55" s="377"/>
      <c r="I55" s="149">
        <v>0.25</v>
      </c>
    </row>
    <row r="56" spans="1:19" ht="15" customHeight="1" x14ac:dyDescent="0.25">
      <c r="A56" s="394" t="s">
        <v>287</v>
      </c>
      <c r="B56" s="394"/>
      <c r="C56" s="394"/>
      <c r="D56" s="394"/>
      <c r="E56" s="394"/>
      <c r="F56" s="394"/>
      <c r="G56" s="395">
        <f>SUM(G52:G55)</f>
        <v>5301.7699999999995</v>
      </c>
      <c r="H56" s="395"/>
      <c r="I56" s="144">
        <f>SUM(I52:I55)</f>
        <v>4.9987518518518517</v>
      </c>
    </row>
    <row r="58" spans="1:19" x14ac:dyDescent="0.25">
      <c r="A58" s="310" t="s">
        <v>243</v>
      </c>
      <c r="B58" s="311"/>
      <c r="C58" s="311"/>
      <c r="D58" s="311"/>
      <c r="E58" s="311"/>
      <c r="F58" s="311"/>
      <c r="G58" s="311"/>
      <c r="H58" s="311"/>
      <c r="I58" s="312"/>
    </row>
    <row r="59" spans="1:19" x14ac:dyDescent="0.25">
      <c r="A59" s="310" t="s">
        <v>219</v>
      </c>
      <c r="B59" s="311"/>
      <c r="C59" s="311"/>
      <c r="D59" s="311"/>
      <c r="E59" s="311"/>
      <c r="F59" s="311"/>
      <c r="G59" s="311"/>
      <c r="H59" s="311"/>
      <c r="I59" s="312"/>
    </row>
    <row r="60" spans="1:19" x14ac:dyDescent="0.25">
      <c r="A60" s="141" t="s">
        <v>244</v>
      </c>
      <c r="B60" s="310" t="s">
        <v>220</v>
      </c>
      <c r="C60" s="311"/>
      <c r="D60" s="311"/>
      <c r="E60" s="311"/>
      <c r="F60" s="311"/>
      <c r="G60" s="311"/>
      <c r="H60" s="312"/>
      <c r="I60" s="142" t="s">
        <v>221</v>
      </c>
    </row>
    <row r="61" spans="1:19" x14ac:dyDescent="0.25">
      <c r="A61" s="147" t="s">
        <v>8</v>
      </c>
      <c r="B61" s="383" t="s">
        <v>222</v>
      </c>
      <c r="C61" s="384"/>
      <c r="D61" s="384"/>
      <c r="E61" s="384"/>
      <c r="F61" s="384"/>
      <c r="G61" s="384"/>
      <c r="H61" s="385"/>
      <c r="I61" s="145">
        <f>I48</f>
        <v>0</v>
      </c>
    </row>
    <row r="62" spans="1:19" x14ac:dyDescent="0.25">
      <c r="A62" s="147" t="s">
        <v>10</v>
      </c>
      <c r="B62" s="383" t="s">
        <v>223</v>
      </c>
      <c r="C62" s="384"/>
      <c r="D62" s="384"/>
      <c r="E62" s="384"/>
      <c r="F62" s="384"/>
      <c r="G62" s="384"/>
      <c r="H62" s="385"/>
      <c r="I62" s="146">
        <v>12</v>
      </c>
    </row>
    <row r="63" spans="1:19" ht="15" customHeight="1" x14ac:dyDescent="0.25">
      <c r="A63" s="386" t="s">
        <v>15</v>
      </c>
      <c r="B63" s="388" t="s">
        <v>224</v>
      </c>
      <c r="C63" s="389"/>
      <c r="D63" s="389"/>
      <c r="E63" s="389"/>
      <c r="F63" s="389"/>
      <c r="G63" s="389"/>
      <c r="H63" s="390"/>
      <c r="I63" s="381">
        <f>I61*I62</f>
        <v>0</v>
      </c>
    </row>
    <row r="64" spans="1:19" ht="15" customHeight="1" x14ac:dyDescent="0.25">
      <c r="A64" s="387"/>
      <c r="B64" s="391"/>
      <c r="C64" s="392"/>
      <c r="D64" s="392"/>
      <c r="E64" s="392"/>
      <c r="F64" s="392"/>
      <c r="G64" s="392"/>
      <c r="H64" s="393"/>
      <c r="I64" s="382"/>
    </row>
  </sheetData>
  <mergeCells count="92">
    <mergeCell ref="I63:I64"/>
    <mergeCell ref="A55:C55"/>
    <mergeCell ref="D55:F55"/>
    <mergeCell ref="G55:H55"/>
    <mergeCell ref="A58:I58"/>
    <mergeCell ref="A59:I59"/>
    <mergeCell ref="B60:H60"/>
    <mergeCell ref="B61:H61"/>
    <mergeCell ref="B62:H62"/>
    <mergeCell ref="A63:A64"/>
    <mergeCell ref="B63:H64"/>
    <mergeCell ref="A56:F56"/>
    <mergeCell ref="G56:H56"/>
    <mergeCell ref="A53:C53"/>
    <mergeCell ref="D53:F53"/>
    <mergeCell ref="G53:H53"/>
    <mergeCell ref="A54:C54"/>
    <mergeCell ref="D54:F54"/>
    <mergeCell ref="G54:H54"/>
    <mergeCell ref="A50:I50"/>
    <mergeCell ref="A51:C51"/>
    <mergeCell ref="D51:F51"/>
    <mergeCell ref="G51:H51"/>
    <mergeCell ref="A52:C52"/>
    <mergeCell ref="D52:F52"/>
    <mergeCell ref="G52:H52"/>
    <mergeCell ref="A49:I49"/>
    <mergeCell ref="A43:C43"/>
    <mergeCell ref="D43:F43"/>
    <mergeCell ref="A44:C44"/>
    <mergeCell ref="D44:F44"/>
    <mergeCell ref="A45:C45"/>
    <mergeCell ref="D45:F45"/>
    <mergeCell ref="A46:C46"/>
    <mergeCell ref="D46:F46"/>
    <mergeCell ref="A47:C47"/>
    <mergeCell ref="D47:F47"/>
    <mergeCell ref="A48:F48"/>
    <mergeCell ref="A42:I42"/>
    <mergeCell ref="I33:I34"/>
    <mergeCell ref="C34:D34"/>
    <mergeCell ref="C35:D35"/>
    <mergeCell ref="E35:F35"/>
    <mergeCell ref="G35:H35"/>
    <mergeCell ref="A37:C37"/>
    <mergeCell ref="D37:F37"/>
    <mergeCell ref="G37:H37"/>
    <mergeCell ref="A38:C38"/>
    <mergeCell ref="D38:F38"/>
    <mergeCell ref="G38:H38"/>
    <mergeCell ref="A39:H39"/>
    <mergeCell ref="A40:I40"/>
    <mergeCell ref="A27:H27"/>
    <mergeCell ref="A28:I28"/>
    <mergeCell ref="A30:I31"/>
    <mergeCell ref="A32:B35"/>
    <mergeCell ref="C32:D32"/>
    <mergeCell ref="E32:F32"/>
    <mergeCell ref="G32:H32"/>
    <mergeCell ref="C33:D33"/>
    <mergeCell ref="E33:F34"/>
    <mergeCell ref="G33:H34"/>
    <mergeCell ref="A25:C25"/>
    <mergeCell ref="D25:F25"/>
    <mergeCell ref="G25:H25"/>
    <mergeCell ref="A26:C26"/>
    <mergeCell ref="D26:F26"/>
    <mergeCell ref="G26:H26"/>
    <mergeCell ref="A22:I23"/>
    <mergeCell ref="A11:H11"/>
    <mergeCell ref="A12:I12"/>
    <mergeCell ref="A14:I15"/>
    <mergeCell ref="A17:C17"/>
    <mergeCell ref="D17:F17"/>
    <mergeCell ref="G17:H17"/>
    <mergeCell ref="A18:C18"/>
    <mergeCell ref="D18:F18"/>
    <mergeCell ref="G18:H18"/>
    <mergeCell ref="A19:H19"/>
    <mergeCell ref="A20:I20"/>
    <mergeCell ref="A10:C10"/>
    <mergeCell ref="D10:F10"/>
    <mergeCell ref="G10:H10"/>
    <mergeCell ref="A1:I1"/>
    <mergeCell ref="A2:I2"/>
    <mergeCell ref="A3:I3"/>
    <mergeCell ref="A4:I4"/>
    <mergeCell ref="A5:I5"/>
    <mergeCell ref="A6:I7"/>
    <mergeCell ref="A9:C9"/>
    <mergeCell ref="D9:F9"/>
    <mergeCell ref="G9:H9"/>
  </mergeCells>
  <pageMargins left="0.511811024" right="0.511811024" top="0.78740157499999996" bottom="0.78740157499999996" header="0.31496062000000002" footer="0.3149606200000000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AA916"/>
  <sheetViews>
    <sheetView zoomScaleNormal="100" workbookViewId="0">
      <selection activeCell="D14" sqref="D14"/>
    </sheetView>
  </sheetViews>
  <sheetFormatPr defaultColWidth="14.42578125" defaultRowHeight="15" x14ac:dyDescent="0.25"/>
  <cols>
    <col min="1" max="1" width="6" customWidth="1"/>
    <col min="2" max="2" width="48.42578125" customWidth="1"/>
    <col min="3" max="4" width="15.85546875" customWidth="1"/>
    <col min="5" max="7" width="15.7109375" customWidth="1"/>
    <col min="8" max="11" width="9.140625" customWidth="1"/>
    <col min="12" max="12" width="23.5703125" customWidth="1"/>
    <col min="13" max="27" width="9.140625" customWidth="1"/>
  </cols>
  <sheetData>
    <row r="1" spans="1:27" x14ac:dyDescent="0.25">
      <c r="A1" s="38"/>
      <c r="B1" s="39"/>
      <c r="C1" s="38"/>
      <c r="D1" s="38"/>
      <c r="E1" s="38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7.75" customHeight="1" x14ac:dyDescent="0.25">
      <c r="A2" s="396" t="s">
        <v>291</v>
      </c>
      <c r="B2" s="397"/>
      <c r="C2" s="397"/>
      <c r="D2" s="397"/>
      <c r="E2" s="397"/>
      <c r="F2" s="397"/>
      <c r="G2" s="39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3.25" customHeight="1" x14ac:dyDescent="0.25">
      <c r="A3" s="398" t="s">
        <v>28</v>
      </c>
      <c r="B3" s="398"/>
      <c r="C3" s="398"/>
      <c r="D3" s="398"/>
      <c r="E3" s="398"/>
      <c r="F3" s="398"/>
      <c r="G3" s="39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23.25" customHeight="1" x14ac:dyDescent="0.25">
      <c r="A4" s="109" t="s">
        <v>143</v>
      </c>
      <c r="B4" s="110" t="s">
        <v>220</v>
      </c>
      <c r="C4" s="110" t="s">
        <v>252</v>
      </c>
      <c r="D4" s="110" t="s">
        <v>153</v>
      </c>
      <c r="E4" s="110" t="s">
        <v>274</v>
      </c>
      <c r="F4" s="110" t="s">
        <v>275</v>
      </c>
      <c r="G4" s="110" t="s">
        <v>276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45" x14ac:dyDescent="0.25">
      <c r="A5" s="40">
        <v>1</v>
      </c>
      <c r="B5" s="111" t="s">
        <v>144</v>
      </c>
      <c r="C5" s="41">
        <v>4</v>
      </c>
      <c r="D5" s="41" t="s">
        <v>145</v>
      </c>
      <c r="E5" s="114">
        <v>0</v>
      </c>
      <c r="F5" s="42">
        <f>C5*E5</f>
        <v>0</v>
      </c>
      <c r="G5" s="42">
        <f t="shared" ref="G5:G9" si="0">TRUNC((F5/12),2)</f>
        <v>0</v>
      </c>
    </row>
    <row r="6" spans="1:27" ht="60" x14ac:dyDescent="0.25">
      <c r="A6" s="43">
        <v>2</v>
      </c>
      <c r="B6" s="112" t="s">
        <v>146</v>
      </c>
      <c r="C6" s="45">
        <v>4</v>
      </c>
      <c r="D6" s="45" t="s">
        <v>145</v>
      </c>
      <c r="E6" s="115">
        <v>0</v>
      </c>
      <c r="F6" s="46">
        <f>C6*E6*2</f>
        <v>0</v>
      </c>
      <c r="G6" s="46">
        <f t="shared" si="0"/>
        <v>0</v>
      </c>
    </row>
    <row r="7" spans="1:27" ht="45" x14ac:dyDescent="0.25">
      <c r="A7" s="43">
        <v>3</v>
      </c>
      <c r="B7" s="112" t="s">
        <v>147</v>
      </c>
      <c r="C7" s="45">
        <v>1</v>
      </c>
      <c r="D7" s="117" t="s">
        <v>269</v>
      </c>
      <c r="E7" s="115">
        <v>0</v>
      </c>
      <c r="F7" s="46">
        <f>C7*E7*2</f>
        <v>0</v>
      </c>
      <c r="G7" s="46">
        <f t="shared" si="0"/>
        <v>0</v>
      </c>
    </row>
    <row r="8" spans="1:27" ht="45" x14ac:dyDescent="0.25">
      <c r="A8" s="43">
        <v>4</v>
      </c>
      <c r="B8" s="113" t="s">
        <v>148</v>
      </c>
      <c r="C8" s="45">
        <v>1</v>
      </c>
      <c r="D8" s="45" t="s">
        <v>145</v>
      </c>
      <c r="E8" s="115">
        <v>0</v>
      </c>
      <c r="F8" s="46">
        <f>C8*E8</f>
        <v>0</v>
      </c>
      <c r="G8" s="46">
        <f t="shared" si="0"/>
        <v>0</v>
      </c>
    </row>
    <row r="9" spans="1:27" ht="21" customHeight="1" x14ac:dyDescent="0.25">
      <c r="A9" s="43">
        <v>5</v>
      </c>
      <c r="B9" s="44" t="s">
        <v>149</v>
      </c>
      <c r="C9" s="45">
        <v>4</v>
      </c>
      <c r="D9" s="45" t="s">
        <v>145</v>
      </c>
      <c r="E9" s="115">
        <v>0</v>
      </c>
      <c r="F9" s="46">
        <f>C9*E9</f>
        <v>0</v>
      </c>
      <c r="G9" s="46">
        <f t="shared" si="0"/>
        <v>0</v>
      </c>
    </row>
    <row r="10" spans="1:27" ht="23.25" customHeight="1" x14ac:dyDescent="0.25">
      <c r="A10" s="399" t="s">
        <v>277</v>
      </c>
      <c r="B10" s="400"/>
      <c r="C10" s="400"/>
      <c r="D10" s="400"/>
      <c r="E10" s="400"/>
      <c r="F10" s="122">
        <f>SUM(F5:F9)</f>
        <v>0</v>
      </c>
      <c r="G10" s="123">
        <f>TRUNC(SUM(G5:G9),2)</f>
        <v>0</v>
      </c>
      <c r="L10" s="118"/>
    </row>
    <row r="11" spans="1:27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x14ac:dyDescent="0.25">
      <c r="A13" s="8"/>
      <c r="B13" s="8"/>
      <c r="C13" s="8"/>
      <c r="D13" s="8"/>
      <c r="E13" s="8"/>
      <c r="F13" s="11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</sheetData>
  <mergeCells count="3">
    <mergeCell ref="A2:G2"/>
    <mergeCell ref="A3:G3"/>
    <mergeCell ref="A10:E10"/>
  </mergeCells>
  <pageMargins left="0.51180555555555596" right="0.51180555555555596" top="0.78749999999999998" bottom="0.78749999999999998" header="0.511811023622047" footer="0.511811023622047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974"/>
  <sheetViews>
    <sheetView zoomScaleNormal="100" workbookViewId="0">
      <selection activeCell="B22" sqref="B22"/>
    </sheetView>
  </sheetViews>
  <sheetFormatPr defaultColWidth="14.42578125" defaultRowHeight="15" x14ac:dyDescent="0.25"/>
  <cols>
    <col min="1" max="1" width="6.140625" customWidth="1"/>
    <col min="2" max="2" width="53.5703125" customWidth="1"/>
    <col min="3" max="3" width="11.28515625" customWidth="1"/>
    <col min="4" max="4" width="9.28515625" customWidth="1"/>
    <col min="5" max="5" width="11.7109375" customWidth="1"/>
    <col min="6" max="6" width="14.85546875" customWidth="1"/>
    <col min="7" max="7" width="18.28515625" customWidth="1"/>
    <col min="8" max="14" width="41.5703125" customWidth="1"/>
  </cols>
  <sheetData>
    <row r="1" spans="1:14" ht="28.5" customHeight="1" x14ac:dyDescent="0.25">
      <c r="A1" s="234" t="s">
        <v>292</v>
      </c>
      <c r="B1" s="234"/>
      <c r="C1" s="234"/>
      <c r="D1" s="234"/>
      <c r="E1" s="234"/>
      <c r="F1" s="234"/>
      <c r="G1" s="234"/>
      <c r="H1" s="48"/>
      <c r="I1" s="48"/>
      <c r="J1" s="48"/>
      <c r="K1" s="48"/>
      <c r="L1" s="48"/>
      <c r="M1" s="48"/>
      <c r="N1" s="48"/>
    </row>
    <row r="2" spans="1:14" ht="32.25" customHeight="1" x14ac:dyDescent="0.25">
      <c r="A2" s="47" t="s">
        <v>150</v>
      </c>
      <c r="B2" s="47" t="s">
        <v>151</v>
      </c>
      <c r="C2" s="47" t="s">
        <v>152</v>
      </c>
      <c r="D2" s="47" t="s">
        <v>153</v>
      </c>
      <c r="E2" s="88" t="s">
        <v>252</v>
      </c>
      <c r="F2" s="47" t="s">
        <v>410</v>
      </c>
      <c r="G2" s="47" t="s">
        <v>402</v>
      </c>
      <c r="H2" s="48"/>
      <c r="I2" s="48"/>
      <c r="J2" s="48"/>
      <c r="K2" s="48"/>
      <c r="L2" s="48"/>
      <c r="M2" s="48"/>
      <c r="N2" s="48"/>
    </row>
    <row r="3" spans="1:14" ht="102" x14ac:dyDescent="0.25">
      <c r="A3" s="89">
        <v>1</v>
      </c>
      <c r="B3" s="83" t="s">
        <v>155</v>
      </c>
      <c r="C3" s="6" t="s">
        <v>156</v>
      </c>
      <c r="D3" s="6" t="s">
        <v>157</v>
      </c>
      <c r="E3" s="82">
        <v>15</v>
      </c>
      <c r="F3" s="49">
        <v>0</v>
      </c>
      <c r="G3" s="100">
        <f>TRUNC((E3*F3)*12,2)</f>
        <v>0</v>
      </c>
      <c r="H3" s="55"/>
      <c r="I3" s="48"/>
      <c r="J3" s="48"/>
      <c r="K3" s="48"/>
      <c r="L3" s="48"/>
      <c r="M3" s="48"/>
      <c r="N3" s="48"/>
    </row>
    <row r="4" spans="1:14" ht="25.5" x14ac:dyDescent="0.25">
      <c r="A4" s="89">
        <v>2</v>
      </c>
      <c r="B4" s="84" t="s">
        <v>158</v>
      </c>
      <c r="C4" s="6" t="s">
        <v>156</v>
      </c>
      <c r="D4" s="6" t="s">
        <v>157</v>
      </c>
      <c r="E4" s="82">
        <v>5</v>
      </c>
      <c r="F4" s="49">
        <v>0</v>
      </c>
      <c r="G4" s="100">
        <f t="shared" ref="G4:G23" si="0">TRUNC((E4*F4)*12,2)</f>
        <v>0</v>
      </c>
      <c r="H4" s="48"/>
      <c r="I4" s="48"/>
      <c r="J4" s="48"/>
      <c r="K4" s="48"/>
      <c r="L4" s="48"/>
      <c r="M4" s="48"/>
      <c r="N4" s="48"/>
    </row>
    <row r="5" spans="1:14" ht="76.5" x14ac:dyDescent="0.25">
      <c r="A5" s="89">
        <v>3</v>
      </c>
      <c r="B5" s="84" t="s">
        <v>312</v>
      </c>
      <c r="C5" s="6" t="s">
        <v>156</v>
      </c>
      <c r="D5" s="6" t="s">
        <v>157</v>
      </c>
      <c r="E5" s="82">
        <v>15</v>
      </c>
      <c r="F5" s="49">
        <v>0</v>
      </c>
      <c r="G5" s="100">
        <f t="shared" si="0"/>
        <v>0</v>
      </c>
      <c r="H5" s="48"/>
      <c r="I5" s="48"/>
      <c r="J5" s="48"/>
      <c r="K5" s="48"/>
      <c r="L5" s="48"/>
      <c r="M5" s="48"/>
      <c r="N5" s="48"/>
    </row>
    <row r="6" spans="1:14" ht="51" x14ac:dyDescent="0.25">
      <c r="A6" s="89">
        <v>4</v>
      </c>
      <c r="B6" s="83" t="s">
        <v>160</v>
      </c>
      <c r="C6" s="82" t="s">
        <v>159</v>
      </c>
      <c r="D6" s="6" t="s">
        <v>157</v>
      </c>
      <c r="E6" s="82">
        <v>5</v>
      </c>
      <c r="F6" s="49">
        <v>0</v>
      </c>
      <c r="G6" s="100">
        <f t="shared" si="0"/>
        <v>0</v>
      </c>
      <c r="H6" s="48"/>
      <c r="I6" s="48"/>
      <c r="J6" s="48"/>
      <c r="K6" s="48"/>
      <c r="L6" s="48"/>
      <c r="M6" s="48"/>
      <c r="N6" s="48"/>
    </row>
    <row r="7" spans="1:14" ht="102" x14ac:dyDescent="0.25">
      <c r="A7" s="89">
        <v>5</v>
      </c>
      <c r="B7" s="83" t="s">
        <v>161</v>
      </c>
      <c r="C7" s="6" t="s">
        <v>159</v>
      </c>
      <c r="D7" s="6" t="s">
        <v>157</v>
      </c>
      <c r="E7" s="82">
        <v>10</v>
      </c>
      <c r="F7" s="49">
        <v>0</v>
      </c>
      <c r="G7" s="100">
        <f t="shared" si="0"/>
        <v>0</v>
      </c>
      <c r="H7" s="48"/>
      <c r="I7" s="48"/>
      <c r="J7" s="48"/>
      <c r="K7" s="48"/>
      <c r="L7" s="48"/>
      <c r="M7" s="48"/>
      <c r="N7" s="48"/>
    </row>
    <row r="8" spans="1:14" ht="51" x14ac:dyDescent="0.25">
      <c r="A8" s="89">
        <v>6</v>
      </c>
      <c r="B8" s="83" t="s">
        <v>162</v>
      </c>
      <c r="C8" s="6" t="s">
        <v>159</v>
      </c>
      <c r="D8" s="6" t="s">
        <v>157</v>
      </c>
      <c r="E8" s="82">
        <v>10</v>
      </c>
      <c r="F8" s="49">
        <v>0</v>
      </c>
      <c r="G8" s="100">
        <f t="shared" si="0"/>
        <v>0</v>
      </c>
      <c r="H8" s="48"/>
      <c r="I8" s="48"/>
      <c r="J8" s="48"/>
      <c r="K8" s="48"/>
      <c r="L8" s="48"/>
      <c r="M8" s="48"/>
      <c r="N8" s="48"/>
    </row>
    <row r="9" spans="1:14" ht="25.5" x14ac:dyDescent="0.25">
      <c r="A9" s="89">
        <v>7</v>
      </c>
      <c r="B9" s="84" t="s">
        <v>163</v>
      </c>
      <c r="C9" s="6" t="s">
        <v>159</v>
      </c>
      <c r="D9" s="6" t="s">
        <v>157</v>
      </c>
      <c r="E9" s="82">
        <v>10</v>
      </c>
      <c r="F9" s="49">
        <v>0</v>
      </c>
      <c r="G9" s="100">
        <f t="shared" si="0"/>
        <v>0</v>
      </c>
      <c r="H9" s="48"/>
      <c r="I9" s="48"/>
      <c r="J9" s="48"/>
      <c r="K9" s="48"/>
      <c r="L9" s="48"/>
      <c r="M9" s="48"/>
      <c r="N9" s="48"/>
    </row>
    <row r="10" spans="1:14" ht="51" x14ac:dyDescent="0.25">
      <c r="A10" s="89">
        <v>8</v>
      </c>
      <c r="B10" s="93" t="s">
        <v>164</v>
      </c>
      <c r="C10" s="6" t="s">
        <v>159</v>
      </c>
      <c r="D10" s="6" t="s">
        <v>157</v>
      </c>
      <c r="E10" s="82">
        <v>50</v>
      </c>
      <c r="F10" s="49">
        <v>0</v>
      </c>
      <c r="G10" s="100">
        <f t="shared" si="0"/>
        <v>0</v>
      </c>
      <c r="H10" s="48"/>
      <c r="I10" s="48"/>
      <c r="J10" s="48"/>
      <c r="K10" s="48"/>
      <c r="L10" s="48"/>
      <c r="M10" s="48"/>
      <c r="N10" s="48"/>
    </row>
    <row r="11" spans="1:14" ht="27" customHeight="1" x14ac:dyDescent="0.25">
      <c r="A11" s="89">
        <v>9</v>
      </c>
      <c r="B11" s="76" t="s">
        <v>313</v>
      </c>
      <c r="C11" s="82" t="s">
        <v>159</v>
      </c>
      <c r="D11" s="6" t="s">
        <v>157</v>
      </c>
      <c r="E11" s="82">
        <v>10</v>
      </c>
      <c r="F11" s="49">
        <v>0</v>
      </c>
      <c r="G11" s="100">
        <f t="shared" si="0"/>
        <v>0</v>
      </c>
      <c r="H11" s="48"/>
      <c r="I11" s="48"/>
      <c r="J11" s="48"/>
      <c r="K11" s="48"/>
      <c r="L11" s="48"/>
      <c r="M11" s="48"/>
      <c r="N11" s="48"/>
    </row>
    <row r="12" spans="1:14" ht="25.5" x14ac:dyDescent="0.25">
      <c r="A12" s="89">
        <v>10</v>
      </c>
      <c r="B12" s="76" t="s">
        <v>314</v>
      </c>
      <c r="C12" s="82" t="s">
        <v>159</v>
      </c>
      <c r="D12" s="6" t="s">
        <v>157</v>
      </c>
      <c r="E12" s="82">
        <v>5</v>
      </c>
      <c r="F12" s="49">
        <v>0</v>
      </c>
      <c r="G12" s="100">
        <f t="shared" si="0"/>
        <v>0</v>
      </c>
      <c r="H12" s="48"/>
      <c r="I12" s="48"/>
      <c r="J12" s="48"/>
      <c r="K12" s="48"/>
      <c r="L12" s="48"/>
      <c r="M12" s="48"/>
      <c r="N12" s="48"/>
    </row>
    <row r="13" spans="1:14" ht="76.5" x14ac:dyDescent="0.25">
      <c r="A13" s="89">
        <v>11</v>
      </c>
      <c r="B13" s="83" t="s">
        <v>165</v>
      </c>
      <c r="C13" s="6" t="s">
        <v>266</v>
      </c>
      <c r="D13" s="6" t="s">
        <v>169</v>
      </c>
      <c r="E13" s="82">
        <v>5</v>
      </c>
      <c r="F13" s="49">
        <v>0</v>
      </c>
      <c r="G13" s="100">
        <f>TRUNC((E13*F13)*6,2)</f>
        <v>0</v>
      </c>
      <c r="H13" s="48"/>
      <c r="I13" s="48"/>
      <c r="J13" s="48"/>
      <c r="K13" s="48"/>
      <c r="L13" s="48"/>
      <c r="M13" s="48"/>
      <c r="N13" s="48"/>
    </row>
    <row r="14" spans="1:14" ht="40.5" customHeight="1" x14ac:dyDescent="0.25">
      <c r="A14" s="89">
        <v>12</v>
      </c>
      <c r="B14" s="94" t="s">
        <v>400</v>
      </c>
      <c r="C14" s="82" t="s">
        <v>248</v>
      </c>
      <c r="D14" s="6" t="s">
        <v>157</v>
      </c>
      <c r="E14" s="82">
        <v>5</v>
      </c>
      <c r="F14" s="49">
        <v>0</v>
      </c>
      <c r="G14" s="100">
        <f t="shared" si="0"/>
        <v>0</v>
      </c>
      <c r="H14" s="48"/>
      <c r="I14" s="48"/>
      <c r="J14" s="48"/>
      <c r="K14" s="48"/>
      <c r="L14" s="48"/>
      <c r="M14" s="48"/>
      <c r="N14" s="48"/>
    </row>
    <row r="15" spans="1:14" ht="25.5" x14ac:dyDescent="0.25">
      <c r="A15" s="89">
        <v>13</v>
      </c>
      <c r="B15" s="83" t="s">
        <v>167</v>
      </c>
      <c r="C15" s="82" t="s">
        <v>249</v>
      </c>
      <c r="D15" s="6" t="s">
        <v>157</v>
      </c>
      <c r="E15" s="82">
        <v>3</v>
      </c>
      <c r="F15" s="49">
        <v>0</v>
      </c>
      <c r="G15" s="100">
        <f t="shared" si="0"/>
        <v>0</v>
      </c>
      <c r="H15" s="48"/>
      <c r="I15" s="48"/>
      <c r="J15" s="48"/>
      <c r="K15" s="48"/>
      <c r="L15" s="48"/>
      <c r="M15" s="48"/>
      <c r="N15" s="48"/>
    </row>
    <row r="16" spans="1:14" ht="38.25" x14ac:dyDescent="0.25">
      <c r="A16" s="89">
        <v>14</v>
      </c>
      <c r="B16" s="83" t="s">
        <v>168</v>
      </c>
      <c r="C16" s="82" t="s">
        <v>159</v>
      </c>
      <c r="D16" s="6" t="s">
        <v>157</v>
      </c>
      <c r="E16" s="82">
        <v>8</v>
      </c>
      <c r="F16" s="49">
        <v>0</v>
      </c>
      <c r="G16" s="100">
        <f t="shared" si="0"/>
        <v>0</v>
      </c>
      <c r="H16" s="48"/>
      <c r="I16" s="48"/>
      <c r="J16" s="48"/>
      <c r="K16" s="48"/>
      <c r="L16" s="48"/>
      <c r="M16" s="48"/>
      <c r="N16" s="48"/>
    </row>
    <row r="17" spans="1:14" ht="21" customHeight="1" x14ac:dyDescent="0.25">
      <c r="A17" s="89">
        <v>15</v>
      </c>
      <c r="B17" s="85" t="s">
        <v>250</v>
      </c>
      <c r="C17" s="82" t="s">
        <v>159</v>
      </c>
      <c r="D17" s="6" t="s">
        <v>157</v>
      </c>
      <c r="E17" s="82">
        <v>5</v>
      </c>
      <c r="F17" s="49">
        <v>0</v>
      </c>
      <c r="G17" s="100">
        <f t="shared" si="0"/>
        <v>0</v>
      </c>
      <c r="H17" s="48"/>
      <c r="I17" s="48"/>
      <c r="J17" s="48"/>
      <c r="K17" s="48"/>
      <c r="L17" s="48"/>
      <c r="M17" s="48"/>
      <c r="N17" s="48"/>
    </row>
    <row r="18" spans="1:14" ht="38.25" x14ac:dyDescent="0.25">
      <c r="A18" s="89">
        <v>16</v>
      </c>
      <c r="B18" s="83" t="s">
        <v>166</v>
      </c>
      <c r="C18" s="6" t="s">
        <v>159</v>
      </c>
      <c r="D18" s="6" t="s">
        <v>157</v>
      </c>
      <c r="E18" s="82">
        <v>10</v>
      </c>
      <c r="F18" s="49">
        <v>0</v>
      </c>
      <c r="G18" s="100">
        <f t="shared" si="0"/>
        <v>0</v>
      </c>
      <c r="H18" s="48"/>
      <c r="I18" s="48"/>
      <c r="J18" s="48"/>
      <c r="K18" s="48"/>
      <c r="L18" s="48"/>
      <c r="M18" s="48"/>
      <c r="N18" s="48"/>
    </row>
    <row r="19" spans="1:14" ht="51" x14ac:dyDescent="0.25">
      <c r="A19" s="89">
        <v>17</v>
      </c>
      <c r="B19" s="83" t="s">
        <v>172</v>
      </c>
      <c r="C19" s="82" t="s">
        <v>171</v>
      </c>
      <c r="D19" s="82" t="s">
        <v>157</v>
      </c>
      <c r="E19" s="82">
        <v>2</v>
      </c>
      <c r="F19" s="49">
        <v>0</v>
      </c>
      <c r="G19" s="100">
        <f t="shared" si="0"/>
        <v>0</v>
      </c>
      <c r="H19" s="48"/>
      <c r="I19" s="48"/>
      <c r="J19" s="48"/>
      <c r="K19" s="48"/>
      <c r="L19" s="48"/>
      <c r="M19" s="48"/>
      <c r="N19" s="48"/>
    </row>
    <row r="20" spans="1:14" ht="51" x14ac:dyDescent="0.25">
      <c r="A20" s="89">
        <v>18</v>
      </c>
      <c r="B20" s="83" t="s">
        <v>170</v>
      </c>
      <c r="C20" s="82" t="s">
        <v>171</v>
      </c>
      <c r="D20" s="82" t="s">
        <v>157</v>
      </c>
      <c r="E20" s="82">
        <v>1</v>
      </c>
      <c r="F20" s="49">
        <v>0</v>
      </c>
      <c r="G20" s="100">
        <f t="shared" si="0"/>
        <v>0</v>
      </c>
      <c r="H20" s="48"/>
      <c r="I20" s="48"/>
      <c r="J20" s="48"/>
      <c r="K20" s="48"/>
      <c r="L20" s="48"/>
      <c r="M20" s="48"/>
      <c r="N20" s="48"/>
    </row>
    <row r="21" spans="1:14" ht="51" x14ac:dyDescent="0.25">
      <c r="A21" s="89">
        <v>19</v>
      </c>
      <c r="B21" s="161" t="s">
        <v>307</v>
      </c>
      <c r="C21" s="82" t="s">
        <v>171</v>
      </c>
      <c r="D21" s="82" t="s">
        <v>157</v>
      </c>
      <c r="E21" s="82">
        <v>1</v>
      </c>
      <c r="F21" s="49">
        <v>0</v>
      </c>
      <c r="G21" s="100">
        <f t="shared" si="0"/>
        <v>0</v>
      </c>
      <c r="H21" s="48"/>
      <c r="I21" s="48"/>
      <c r="J21" s="48"/>
      <c r="K21" s="48"/>
      <c r="L21" s="48"/>
      <c r="M21" s="48"/>
      <c r="N21" s="48"/>
    </row>
    <row r="22" spans="1:14" ht="58.5" customHeight="1" x14ac:dyDescent="0.25">
      <c r="A22" s="89">
        <v>20</v>
      </c>
      <c r="B22" s="83" t="s">
        <v>178</v>
      </c>
      <c r="C22" s="82" t="s">
        <v>159</v>
      </c>
      <c r="D22" s="82" t="s">
        <v>157</v>
      </c>
      <c r="E22" s="82">
        <v>3</v>
      </c>
      <c r="F22" s="49">
        <v>0</v>
      </c>
      <c r="G22" s="100">
        <f t="shared" si="0"/>
        <v>0</v>
      </c>
      <c r="H22" s="97"/>
      <c r="I22" s="48"/>
      <c r="J22" s="48"/>
      <c r="K22" s="48"/>
      <c r="L22" s="48"/>
      <c r="M22" s="48"/>
      <c r="N22" s="48"/>
    </row>
    <row r="23" spans="1:14" ht="18" customHeight="1" x14ac:dyDescent="0.25">
      <c r="A23" s="89">
        <v>21</v>
      </c>
      <c r="B23" s="84" t="s">
        <v>315</v>
      </c>
      <c r="C23" s="82" t="s">
        <v>159</v>
      </c>
      <c r="D23" s="82" t="s">
        <v>157</v>
      </c>
      <c r="E23" s="82">
        <v>10</v>
      </c>
      <c r="F23" s="49">
        <v>0</v>
      </c>
      <c r="G23" s="100">
        <f t="shared" si="0"/>
        <v>0</v>
      </c>
      <c r="H23" s="48"/>
      <c r="I23" s="48"/>
      <c r="J23" s="48"/>
      <c r="K23" s="48"/>
      <c r="L23" s="48"/>
      <c r="M23" s="48"/>
      <c r="N23" s="48"/>
    </row>
    <row r="24" spans="1:14" ht="25.5" customHeight="1" x14ac:dyDescent="0.25">
      <c r="A24" s="89">
        <v>22</v>
      </c>
      <c r="B24" s="83" t="s">
        <v>179</v>
      </c>
      <c r="C24" s="82" t="s">
        <v>159</v>
      </c>
      <c r="D24" s="82" t="s">
        <v>174</v>
      </c>
      <c r="E24" s="82">
        <v>5</v>
      </c>
      <c r="F24" s="49">
        <v>0</v>
      </c>
      <c r="G24" s="100">
        <f>TRUNC((E24*F24)*4,2)</f>
        <v>0</v>
      </c>
      <c r="H24" s="103"/>
      <c r="I24" s="48"/>
      <c r="J24" s="48"/>
      <c r="K24" s="48"/>
      <c r="L24" s="48"/>
      <c r="M24" s="48"/>
      <c r="N24" s="48"/>
    </row>
    <row r="25" spans="1:14" ht="18.75" customHeight="1" x14ac:dyDescent="0.25">
      <c r="A25" s="89">
        <v>23</v>
      </c>
      <c r="B25" s="84" t="s">
        <v>317</v>
      </c>
      <c r="C25" s="82" t="s">
        <v>159</v>
      </c>
      <c r="D25" s="82" t="s">
        <v>174</v>
      </c>
      <c r="E25" s="82">
        <v>5</v>
      </c>
      <c r="F25" s="49">
        <v>0</v>
      </c>
      <c r="G25" s="100">
        <f>TRUNC((E25*F25)*4,2)</f>
        <v>0</v>
      </c>
      <c r="H25" s="48"/>
      <c r="I25" s="48"/>
      <c r="J25" s="48"/>
      <c r="K25" s="48"/>
      <c r="L25" s="48"/>
      <c r="M25" s="48"/>
      <c r="N25" s="48"/>
    </row>
    <row r="26" spans="1:14" ht="30.75" customHeight="1" x14ac:dyDescent="0.25">
      <c r="A26" s="89">
        <v>24</v>
      </c>
      <c r="B26" s="84" t="s">
        <v>316</v>
      </c>
      <c r="C26" s="82" t="s">
        <v>159</v>
      </c>
      <c r="D26" s="82" t="s">
        <v>169</v>
      </c>
      <c r="E26" s="82">
        <v>5</v>
      </c>
      <c r="F26" s="49">
        <v>0</v>
      </c>
      <c r="G26" s="100">
        <f t="shared" ref="G26:G27" si="1">TRUNC((E26*F26)*6,2)</f>
        <v>0</v>
      </c>
      <c r="H26" s="48"/>
      <c r="I26" s="48"/>
      <c r="J26" s="48"/>
      <c r="K26" s="48"/>
      <c r="L26" s="48"/>
      <c r="M26" s="48"/>
      <c r="N26" s="48"/>
    </row>
    <row r="27" spans="1:14" ht="69.75" customHeight="1" x14ac:dyDescent="0.25">
      <c r="A27" s="89">
        <v>25</v>
      </c>
      <c r="B27" s="83" t="s">
        <v>173</v>
      </c>
      <c r="C27" s="82" t="s">
        <v>159</v>
      </c>
      <c r="D27" s="82" t="s">
        <v>169</v>
      </c>
      <c r="E27" s="120">
        <v>1</v>
      </c>
      <c r="F27" s="49">
        <v>0</v>
      </c>
      <c r="G27" s="100">
        <f t="shared" si="1"/>
        <v>0</v>
      </c>
      <c r="H27" s="48"/>
      <c r="I27" s="48"/>
      <c r="J27" s="48"/>
      <c r="K27" s="48"/>
      <c r="L27" s="48"/>
      <c r="M27" s="48"/>
      <c r="N27" s="48"/>
    </row>
    <row r="28" spans="1:14" ht="30" customHeight="1" x14ac:dyDescent="0.25">
      <c r="A28" s="89">
        <v>26</v>
      </c>
      <c r="B28" s="84" t="s">
        <v>401</v>
      </c>
      <c r="C28" s="82" t="s">
        <v>159</v>
      </c>
      <c r="D28" s="82" t="s">
        <v>174</v>
      </c>
      <c r="E28" s="82">
        <v>5</v>
      </c>
      <c r="F28" s="49">
        <v>0</v>
      </c>
      <c r="G28" s="100">
        <f>TRUNC((E28*F28)*4,2)</f>
        <v>0</v>
      </c>
      <c r="H28" s="48"/>
      <c r="I28" s="48"/>
      <c r="J28" s="48"/>
      <c r="K28" s="48"/>
      <c r="L28" s="48"/>
      <c r="M28" s="48"/>
      <c r="N28" s="48"/>
    </row>
    <row r="29" spans="1:14" ht="25.5" x14ac:dyDescent="0.25">
      <c r="A29" s="89">
        <v>27</v>
      </c>
      <c r="B29" s="94" t="s">
        <v>175</v>
      </c>
      <c r="C29" s="82" t="s">
        <v>159</v>
      </c>
      <c r="D29" s="82" t="s">
        <v>176</v>
      </c>
      <c r="E29" s="82">
        <v>3</v>
      </c>
      <c r="F29" s="49">
        <v>0</v>
      </c>
      <c r="G29" s="100">
        <f>TRUNC((E29*F29)*2,2)</f>
        <v>0</v>
      </c>
      <c r="H29" s="48"/>
      <c r="I29" s="48"/>
      <c r="J29" s="48"/>
      <c r="K29" s="48"/>
      <c r="L29" s="48"/>
      <c r="M29" s="48"/>
      <c r="N29" s="48"/>
    </row>
    <row r="30" spans="1:14" x14ac:dyDescent="0.25">
      <c r="A30" s="89">
        <v>28</v>
      </c>
      <c r="B30" s="86" t="s">
        <v>318</v>
      </c>
      <c r="C30" s="82" t="s">
        <v>159</v>
      </c>
      <c r="D30" s="82" t="s">
        <v>176</v>
      </c>
      <c r="E30" s="82">
        <v>1</v>
      </c>
      <c r="F30" s="49">
        <v>0</v>
      </c>
      <c r="G30" s="100">
        <f t="shared" ref="G30:G31" si="2">TRUNC((E30*F30)*2,2)</f>
        <v>0</v>
      </c>
      <c r="H30" s="48"/>
      <c r="I30" s="48"/>
      <c r="J30" s="48"/>
      <c r="K30" s="48"/>
      <c r="L30" s="48"/>
      <c r="M30" s="48"/>
      <c r="N30" s="48"/>
    </row>
    <row r="31" spans="1:14" x14ac:dyDescent="0.25">
      <c r="A31" s="89">
        <v>29</v>
      </c>
      <c r="B31" s="86" t="s">
        <v>319</v>
      </c>
      <c r="C31" s="82" t="s">
        <v>159</v>
      </c>
      <c r="D31" s="82" t="s">
        <v>176</v>
      </c>
      <c r="E31" s="82">
        <v>1</v>
      </c>
      <c r="F31" s="49">
        <v>0</v>
      </c>
      <c r="G31" s="100">
        <f t="shared" si="2"/>
        <v>0</v>
      </c>
      <c r="H31" s="48"/>
      <c r="I31" s="48"/>
      <c r="J31" s="48"/>
      <c r="K31" s="48"/>
      <c r="L31" s="48"/>
      <c r="M31" s="48"/>
      <c r="N31" s="48"/>
    </row>
    <row r="32" spans="1:14" x14ac:dyDescent="0.25">
      <c r="A32" s="89">
        <v>30</v>
      </c>
      <c r="B32" s="85" t="s">
        <v>320</v>
      </c>
      <c r="C32" s="6" t="s">
        <v>159</v>
      </c>
      <c r="D32" s="82" t="s">
        <v>176</v>
      </c>
      <c r="E32" s="82">
        <v>1</v>
      </c>
      <c r="F32" s="49">
        <v>0</v>
      </c>
      <c r="G32" s="100">
        <f>TRUNC((E32*F32)*2,2)</f>
        <v>0</v>
      </c>
      <c r="H32" s="48"/>
      <c r="I32" s="48"/>
      <c r="J32" s="48"/>
      <c r="K32" s="48"/>
      <c r="L32" s="48"/>
      <c r="M32" s="48"/>
      <c r="N32" s="48"/>
    </row>
    <row r="33" spans="1:14" ht="28.5" customHeight="1" x14ac:dyDescent="0.25">
      <c r="A33" s="89">
        <v>31</v>
      </c>
      <c r="B33" s="92" t="s">
        <v>177</v>
      </c>
      <c r="C33" s="6" t="s">
        <v>159</v>
      </c>
      <c r="D33" s="82" t="s">
        <v>174</v>
      </c>
      <c r="E33" s="82">
        <v>3</v>
      </c>
      <c r="F33" s="49">
        <v>0</v>
      </c>
      <c r="G33" s="100">
        <f>TRUNC((E33*F33)*4,2)</f>
        <v>0</v>
      </c>
      <c r="H33" s="48"/>
      <c r="I33" s="48"/>
      <c r="J33" s="48"/>
      <c r="K33" s="48"/>
      <c r="L33" s="48"/>
      <c r="M33" s="48"/>
      <c r="N33" s="48"/>
    </row>
    <row r="34" spans="1:14" ht="28.5" customHeight="1" x14ac:dyDescent="0.25">
      <c r="A34" s="89">
        <v>32</v>
      </c>
      <c r="B34" s="94" t="s">
        <v>321</v>
      </c>
      <c r="C34" s="6" t="s">
        <v>159</v>
      </c>
      <c r="D34" s="82" t="s">
        <v>174</v>
      </c>
      <c r="E34" s="82">
        <v>5</v>
      </c>
      <c r="F34" s="49">
        <v>0</v>
      </c>
      <c r="G34" s="100">
        <f>TRUNC((E34*F34)*4,2)</f>
        <v>0</v>
      </c>
      <c r="H34" s="48"/>
      <c r="I34" s="97"/>
      <c r="J34" s="48"/>
      <c r="K34" s="48"/>
      <c r="L34" s="48"/>
      <c r="M34" s="48"/>
      <c r="N34" s="48"/>
    </row>
    <row r="35" spans="1:14" s="96" customFormat="1" ht="23.25" customHeight="1" x14ac:dyDescent="0.25">
      <c r="A35" s="401" t="s">
        <v>261</v>
      </c>
      <c r="B35" s="402"/>
      <c r="C35" s="402"/>
      <c r="D35" s="402"/>
      <c r="E35" s="402"/>
      <c r="F35" s="403"/>
      <c r="G35" s="101">
        <f>TRUNC(SUM(G3:G34),2)</f>
        <v>0</v>
      </c>
      <c r="H35" s="95"/>
      <c r="I35" s="95"/>
      <c r="J35" s="95"/>
      <c r="K35" s="95"/>
      <c r="L35" s="95"/>
      <c r="M35" s="95"/>
      <c r="N35" s="95"/>
    </row>
    <row r="36" spans="1:14" ht="23.25" customHeight="1" x14ac:dyDescent="0.25">
      <c r="A36" s="238" t="s">
        <v>262</v>
      </c>
      <c r="B36" s="404"/>
      <c r="C36" s="404"/>
      <c r="D36" s="404"/>
      <c r="E36" s="404"/>
      <c r="F36" s="404"/>
      <c r="G36" s="102">
        <f>TRUNC((G35/12),2)</f>
        <v>0</v>
      </c>
      <c r="H36" s="48"/>
      <c r="I36" s="48"/>
      <c r="J36" s="48"/>
      <c r="K36" s="48"/>
      <c r="L36" s="48"/>
      <c r="M36" s="48"/>
      <c r="N36" s="48"/>
    </row>
    <row r="37" spans="1:14" ht="23.25" customHeight="1" x14ac:dyDescent="0.25">
      <c r="A37" s="239" t="s">
        <v>406</v>
      </c>
      <c r="B37" s="238"/>
      <c r="C37" s="238"/>
      <c r="D37" s="238"/>
      <c r="E37" s="238"/>
      <c r="F37" s="238"/>
      <c r="G37" s="102">
        <f>TRUNC((G36/5),2)</f>
        <v>0</v>
      </c>
      <c r="H37" s="48"/>
      <c r="I37" s="97"/>
      <c r="J37" s="48"/>
      <c r="K37" s="48"/>
      <c r="L37" s="48"/>
      <c r="M37" s="48"/>
      <c r="N37" s="48"/>
    </row>
    <row r="38" spans="1:14" x14ac:dyDescent="0.25">
      <c r="A38" s="50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ht="25.5" customHeight="1" x14ac:dyDescent="0.25">
      <c r="A39" s="233" t="s">
        <v>293</v>
      </c>
      <c r="B39" s="234"/>
      <c r="C39" s="234"/>
      <c r="D39" s="234"/>
      <c r="E39" s="234"/>
      <c r="F39" s="234"/>
      <c r="G39" s="234"/>
      <c r="H39" s="48"/>
      <c r="I39" s="48"/>
      <c r="J39" s="48"/>
      <c r="K39" s="48"/>
      <c r="L39" s="48"/>
      <c r="M39" s="48"/>
      <c r="N39" s="48"/>
    </row>
    <row r="40" spans="1:14" ht="25.5" x14ac:dyDescent="0.25">
      <c r="A40" s="47" t="s">
        <v>0</v>
      </c>
      <c r="B40" s="47" t="s">
        <v>180</v>
      </c>
      <c r="C40" s="47" t="s">
        <v>159</v>
      </c>
      <c r="D40" s="47" t="s">
        <v>181</v>
      </c>
      <c r="E40" s="88" t="s">
        <v>252</v>
      </c>
      <c r="F40" s="47" t="s">
        <v>419</v>
      </c>
      <c r="G40" s="47" t="s">
        <v>154</v>
      </c>
      <c r="H40" s="48"/>
      <c r="I40" s="48"/>
      <c r="J40" s="48"/>
      <c r="K40" s="48"/>
      <c r="L40" s="48"/>
      <c r="M40" s="48"/>
      <c r="N40" s="48"/>
    </row>
    <row r="41" spans="1:14" ht="38.25" x14ac:dyDescent="0.25">
      <c r="A41" s="6">
        <v>1</v>
      </c>
      <c r="B41" s="83" t="s">
        <v>253</v>
      </c>
      <c r="C41" s="6" t="s">
        <v>159</v>
      </c>
      <c r="D41" s="6">
        <v>120</v>
      </c>
      <c r="E41" s="6">
        <v>3</v>
      </c>
      <c r="F41" s="49">
        <v>0</v>
      </c>
      <c r="G41" s="49">
        <f>TRUNC(((F41*(1-0.1))/(12*10))*3,2)</f>
        <v>0</v>
      </c>
      <c r="H41" s="97"/>
      <c r="I41" s="97"/>
      <c r="J41" s="97"/>
      <c r="K41" s="48"/>
      <c r="L41" s="48"/>
      <c r="M41" s="48"/>
      <c r="N41" s="48"/>
    </row>
    <row r="42" spans="1:14" ht="27.75" customHeight="1" x14ac:dyDescent="0.25">
      <c r="A42" s="6">
        <v>2</v>
      </c>
      <c r="B42" s="87" t="s">
        <v>254</v>
      </c>
      <c r="C42" s="6" t="s">
        <v>159</v>
      </c>
      <c r="D42" s="6">
        <v>120</v>
      </c>
      <c r="E42" s="6">
        <v>1</v>
      </c>
      <c r="F42" s="49">
        <v>0</v>
      </c>
      <c r="G42" s="49">
        <f>TRUNC(((F42*(1-0.1))/(12*10))*1,2)</f>
        <v>0</v>
      </c>
      <c r="H42" s="48"/>
      <c r="I42" s="48"/>
      <c r="J42" s="97"/>
      <c r="K42" s="48"/>
      <c r="L42" s="48"/>
      <c r="M42" s="48"/>
      <c r="N42" s="48"/>
    </row>
    <row r="43" spans="1:14" ht="36" x14ac:dyDescent="0.25">
      <c r="A43" s="6">
        <v>3</v>
      </c>
      <c r="B43" s="91" t="s">
        <v>255</v>
      </c>
      <c r="C43" s="90" t="s">
        <v>159</v>
      </c>
      <c r="D43" s="6">
        <v>120</v>
      </c>
      <c r="E43" s="6">
        <v>1</v>
      </c>
      <c r="F43" s="49">
        <v>0</v>
      </c>
      <c r="G43" s="49">
        <f>TRUNC(((F43*(1-0.1))/(12*10))*1,2)</f>
        <v>0</v>
      </c>
      <c r="H43" s="55"/>
      <c r="I43" s="48"/>
      <c r="J43" s="97"/>
      <c r="K43" s="48"/>
      <c r="L43" s="48"/>
      <c r="M43" s="48"/>
      <c r="N43" s="48"/>
    </row>
    <row r="44" spans="1:14" ht="26.25" customHeight="1" x14ac:dyDescent="0.25">
      <c r="A44" s="405" t="s">
        <v>280</v>
      </c>
      <c r="B44" s="408"/>
      <c r="C44" s="408"/>
      <c r="D44" s="408"/>
      <c r="E44" s="408"/>
      <c r="F44" s="409"/>
      <c r="G44" s="98">
        <f>TRUNC(SUM(G41:G43),2)</f>
        <v>0</v>
      </c>
      <c r="H44" s="48"/>
      <c r="I44" s="48"/>
      <c r="J44" s="48"/>
      <c r="K44" s="48"/>
      <c r="L44" s="48"/>
      <c r="M44" s="48"/>
      <c r="N44" s="48"/>
    </row>
    <row r="45" spans="1:14" ht="26.25" customHeight="1" x14ac:dyDescent="0.25">
      <c r="A45" s="410" t="s">
        <v>405</v>
      </c>
      <c r="B45" s="408"/>
      <c r="C45" s="408"/>
      <c r="D45" s="408"/>
      <c r="E45" s="408"/>
      <c r="F45" s="409"/>
      <c r="G45" s="98">
        <f>TRUNC((G44/5),2)</f>
        <v>0</v>
      </c>
      <c r="H45" s="97"/>
      <c r="I45" s="48"/>
      <c r="J45" s="48"/>
      <c r="K45" s="48"/>
      <c r="L45" s="48"/>
      <c r="M45" s="48"/>
      <c r="N45" s="48"/>
    </row>
    <row r="46" spans="1:14" x14ac:dyDescent="0.25">
      <c r="A46" s="6"/>
      <c r="C46" s="6"/>
      <c r="D46" s="6"/>
      <c r="E46" s="6"/>
      <c r="F46" s="49"/>
      <c r="G46" s="49"/>
      <c r="H46" s="48"/>
      <c r="I46" s="48"/>
      <c r="J46" s="48"/>
      <c r="K46" s="48"/>
      <c r="L46" s="48"/>
      <c r="M46" s="48"/>
      <c r="N46" s="48"/>
    </row>
    <row r="47" spans="1:14" ht="25.5" customHeight="1" x14ac:dyDescent="0.25">
      <c r="A47" s="405" t="s">
        <v>293</v>
      </c>
      <c r="B47" s="406"/>
      <c r="C47" s="406"/>
      <c r="D47" s="406"/>
      <c r="E47" s="406"/>
      <c r="F47" s="406"/>
      <c r="G47" s="407"/>
      <c r="H47" s="48"/>
      <c r="I47" s="48"/>
      <c r="J47" s="48"/>
      <c r="K47" s="48"/>
      <c r="L47" s="48"/>
      <c r="M47" s="48"/>
      <c r="N47" s="48"/>
    </row>
    <row r="48" spans="1:14" ht="25.5" x14ac:dyDescent="0.25">
      <c r="A48" s="6">
        <v>4</v>
      </c>
      <c r="B48" s="83" t="s">
        <v>256</v>
      </c>
      <c r="C48" s="6" t="s">
        <v>159</v>
      </c>
      <c r="D48" s="6">
        <v>12</v>
      </c>
      <c r="E48" s="6">
        <v>1</v>
      </c>
      <c r="F48" s="49">
        <v>0</v>
      </c>
      <c r="G48" s="49">
        <f>TRUNC((F48/12),2)</f>
        <v>0</v>
      </c>
      <c r="H48" s="48"/>
      <c r="I48" s="48"/>
      <c r="J48" s="48"/>
      <c r="K48" s="48"/>
      <c r="L48" s="48"/>
      <c r="M48" s="48"/>
      <c r="N48" s="48"/>
    </row>
    <row r="49" spans="1:14" ht="38.25" x14ac:dyDescent="0.25">
      <c r="A49" s="6">
        <v>5</v>
      </c>
      <c r="B49" s="83" t="s">
        <v>251</v>
      </c>
      <c r="C49" s="6" t="s">
        <v>159</v>
      </c>
      <c r="D49" s="6">
        <v>12</v>
      </c>
      <c r="E49" s="6">
        <v>1</v>
      </c>
      <c r="F49" s="49">
        <v>0</v>
      </c>
      <c r="G49" s="49">
        <f>TRUNC((F49/12),2)</f>
        <v>0</v>
      </c>
      <c r="H49" s="48"/>
      <c r="I49" s="48"/>
      <c r="J49" s="48"/>
      <c r="K49" s="48"/>
      <c r="L49" s="48"/>
      <c r="M49" s="48"/>
      <c r="N49" s="48"/>
    </row>
    <row r="50" spans="1:14" ht="27.75" customHeight="1" x14ac:dyDescent="0.25">
      <c r="A50" s="405" t="s">
        <v>279</v>
      </c>
      <c r="B50" s="408"/>
      <c r="C50" s="408"/>
      <c r="D50" s="408"/>
      <c r="E50" s="408"/>
      <c r="F50" s="409"/>
      <c r="G50" s="98">
        <f>TRUNC(SUM(G48:G49),2)</f>
        <v>0</v>
      </c>
      <c r="H50" s="48"/>
      <c r="I50" s="48"/>
      <c r="J50" s="48"/>
      <c r="K50" s="48"/>
      <c r="L50" s="48"/>
      <c r="M50" s="48"/>
      <c r="N50" s="48"/>
    </row>
    <row r="51" spans="1:14" ht="24" customHeight="1" x14ac:dyDescent="0.25">
      <c r="A51" s="99"/>
      <c r="B51" s="411" t="s">
        <v>404</v>
      </c>
      <c r="C51" s="408"/>
      <c r="D51" s="408"/>
      <c r="E51" s="408"/>
      <c r="F51" s="409"/>
      <c r="G51" s="98">
        <f>TRUNC((G50/5),2)</f>
        <v>0</v>
      </c>
      <c r="H51" s="48"/>
      <c r="I51" s="48"/>
      <c r="J51" s="48"/>
      <c r="K51" s="48"/>
      <c r="L51" s="48"/>
      <c r="M51" s="48"/>
      <c r="N51" s="48"/>
    </row>
    <row r="52" spans="1:14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27.75" customHeight="1" x14ac:dyDescent="0.25">
      <c r="A53" s="233" t="s">
        <v>294</v>
      </c>
      <c r="B53" s="234"/>
      <c r="C53" s="234"/>
      <c r="D53" s="234"/>
      <c r="E53" s="234"/>
      <c r="F53" s="234"/>
      <c r="G53" s="234"/>
      <c r="H53" s="48"/>
      <c r="I53" s="48"/>
      <c r="J53" s="48"/>
      <c r="K53" s="48"/>
      <c r="L53" s="48"/>
      <c r="M53" s="48"/>
      <c r="N53" s="48"/>
    </row>
    <row r="54" spans="1:14" x14ac:dyDescent="0.25">
      <c r="A54" s="47" t="s">
        <v>0</v>
      </c>
      <c r="B54" s="47" t="s">
        <v>180</v>
      </c>
      <c r="C54" s="47" t="s">
        <v>159</v>
      </c>
      <c r="D54" s="47" t="s">
        <v>153</v>
      </c>
      <c r="E54" s="88" t="s">
        <v>252</v>
      </c>
      <c r="F54" s="47" t="s">
        <v>419</v>
      </c>
      <c r="G54" s="47" t="s">
        <v>402</v>
      </c>
      <c r="H54" s="48"/>
      <c r="I54" s="48"/>
      <c r="J54" s="48"/>
      <c r="K54" s="48"/>
      <c r="L54" s="48"/>
      <c r="M54" s="48"/>
      <c r="N54" s="48"/>
    </row>
    <row r="55" spans="1:14" ht="25.5" x14ac:dyDescent="0.25">
      <c r="A55" s="6">
        <v>1</v>
      </c>
      <c r="B55" s="83" t="s">
        <v>270</v>
      </c>
      <c r="C55" s="6" t="s">
        <v>159</v>
      </c>
      <c r="D55" s="82" t="s">
        <v>260</v>
      </c>
      <c r="E55" s="108">
        <v>5</v>
      </c>
      <c r="F55" s="107">
        <v>0</v>
      </c>
      <c r="G55" s="107">
        <f>TRUNC((E55*F55*12),2)</f>
        <v>0</v>
      </c>
      <c r="H55" s="48"/>
      <c r="I55" s="48"/>
      <c r="J55" s="48"/>
      <c r="K55" s="48"/>
      <c r="L55" s="48"/>
      <c r="M55" s="48"/>
      <c r="N55" s="48"/>
    </row>
    <row r="56" spans="1:14" ht="36" x14ac:dyDescent="0.25">
      <c r="A56" s="6">
        <v>2</v>
      </c>
      <c r="B56" s="104" t="s">
        <v>257</v>
      </c>
      <c r="C56" s="6" t="s">
        <v>159</v>
      </c>
      <c r="D56" s="82" t="s">
        <v>145</v>
      </c>
      <c r="E56" s="6">
        <v>5</v>
      </c>
      <c r="F56" s="107">
        <v>0</v>
      </c>
      <c r="G56" s="49">
        <f>TRUNC((E56*F56),2)</f>
        <v>0</v>
      </c>
      <c r="H56" s="55"/>
      <c r="I56" s="55"/>
      <c r="J56" s="48"/>
      <c r="K56" s="48"/>
      <c r="L56" s="48"/>
      <c r="M56" s="48"/>
      <c r="N56" s="48"/>
    </row>
    <row r="57" spans="1:14" ht="36" x14ac:dyDescent="0.25">
      <c r="A57" s="6">
        <v>3</v>
      </c>
      <c r="B57" s="104" t="s">
        <v>258</v>
      </c>
      <c r="C57" s="82" t="s">
        <v>266</v>
      </c>
      <c r="D57" s="82" t="s">
        <v>145</v>
      </c>
      <c r="E57" s="6">
        <v>5</v>
      </c>
      <c r="F57" s="107">
        <v>0</v>
      </c>
      <c r="G57" s="49">
        <f>TRUNC((E57*F57),2)</f>
        <v>0</v>
      </c>
      <c r="H57" s="55"/>
      <c r="I57" s="48"/>
      <c r="J57" s="48"/>
      <c r="K57" s="48"/>
      <c r="L57" s="48"/>
      <c r="M57" s="48"/>
      <c r="N57" s="48"/>
    </row>
    <row r="58" spans="1:14" ht="24" x14ac:dyDescent="0.25">
      <c r="A58" s="6">
        <v>4</v>
      </c>
      <c r="B58" s="105" t="s">
        <v>264</v>
      </c>
      <c r="C58" s="6" t="s">
        <v>159</v>
      </c>
      <c r="D58" s="82" t="s">
        <v>145</v>
      </c>
      <c r="E58" s="6">
        <v>5</v>
      </c>
      <c r="F58" s="107">
        <v>0</v>
      </c>
      <c r="G58" s="49">
        <f>TRUNC((E58*F58),2)</f>
        <v>0</v>
      </c>
      <c r="H58" s="55"/>
      <c r="I58" s="48"/>
      <c r="J58" s="48"/>
      <c r="K58" s="48"/>
      <c r="L58" s="48"/>
      <c r="M58" s="48"/>
      <c r="N58" s="48"/>
    </row>
    <row r="59" spans="1:14" ht="24.75" customHeight="1" x14ac:dyDescent="0.25">
      <c r="A59" s="238" t="s">
        <v>268</v>
      </c>
      <c r="B59" s="404"/>
      <c r="C59" s="404"/>
      <c r="D59" s="404"/>
      <c r="E59" s="404"/>
      <c r="F59" s="404"/>
      <c r="G59" s="404"/>
      <c r="H59" s="55"/>
      <c r="I59" s="48"/>
      <c r="J59" s="48"/>
      <c r="K59" s="48"/>
      <c r="L59" s="48"/>
      <c r="M59" s="48"/>
      <c r="N59" s="48"/>
    </row>
    <row r="60" spans="1:14" ht="36" x14ac:dyDescent="0.25">
      <c r="A60" s="6">
        <v>5</v>
      </c>
      <c r="B60" s="105" t="s">
        <v>265</v>
      </c>
      <c r="C60" s="106" t="s">
        <v>267</v>
      </c>
      <c r="D60" s="82" t="s">
        <v>269</v>
      </c>
      <c r="E60" s="6">
        <v>5</v>
      </c>
      <c r="F60" s="49">
        <v>0</v>
      </c>
      <c r="G60" s="49">
        <f>TRUNC((E60*F60),2)</f>
        <v>0</v>
      </c>
      <c r="H60" s="48"/>
      <c r="I60" s="97"/>
      <c r="J60" s="48"/>
      <c r="K60" s="48"/>
      <c r="L60" s="48"/>
      <c r="M60" s="48"/>
      <c r="N60" s="48"/>
    </row>
    <row r="61" spans="1:14" ht="36" x14ac:dyDescent="0.25">
      <c r="A61" s="6">
        <v>6</v>
      </c>
      <c r="B61" s="91" t="s">
        <v>263</v>
      </c>
      <c r="C61" s="90" t="s">
        <v>159</v>
      </c>
      <c r="D61" s="82" t="s">
        <v>269</v>
      </c>
      <c r="E61" s="6">
        <v>5</v>
      </c>
      <c r="F61" s="49">
        <v>0</v>
      </c>
      <c r="G61" s="49">
        <f>TRUNC((E61*F61),2)</f>
        <v>0</v>
      </c>
      <c r="H61" s="48"/>
      <c r="I61" s="48"/>
      <c r="J61" s="48">
        <f>I61*12</f>
        <v>0</v>
      </c>
      <c r="K61" s="48"/>
      <c r="L61" s="48"/>
      <c r="M61" s="48"/>
      <c r="N61" s="48"/>
    </row>
    <row r="62" spans="1:14" ht="25.5" customHeight="1" x14ac:dyDescent="0.25">
      <c r="A62" s="401" t="s">
        <v>271</v>
      </c>
      <c r="B62" s="402"/>
      <c r="C62" s="402"/>
      <c r="D62" s="402"/>
      <c r="E62" s="402"/>
      <c r="F62" s="403"/>
      <c r="G62" s="98">
        <f>TRUNC((G55+G56+G57+G58+G60+G61),2)</f>
        <v>0</v>
      </c>
      <c r="H62" s="48"/>
      <c r="I62" s="48"/>
      <c r="J62" s="48"/>
      <c r="K62" s="48"/>
      <c r="L62" s="48"/>
      <c r="M62" s="48"/>
      <c r="N62" s="48"/>
    </row>
    <row r="63" spans="1:14" ht="20.25" customHeight="1" x14ac:dyDescent="0.25">
      <c r="A63" s="238" t="s">
        <v>272</v>
      </c>
      <c r="B63" s="404"/>
      <c r="C63" s="404"/>
      <c r="D63" s="404"/>
      <c r="E63" s="404"/>
      <c r="F63" s="404"/>
      <c r="G63" s="98">
        <f>TRUNC((G62/12),2)</f>
        <v>0</v>
      </c>
      <c r="H63" s="48"/>
      <c r="I63" s="48"/>
      <c r="J63" s="48"/>
      <c r="K63" s="48"/>
      <c r="L63" s="48"/>
      <c r="M63" s="48"/>
      <c r="N63" s="48"/>
    </row>
    <row r="64" spans="1:14" ht="24.75" customHeight="1" x14ac:dyDescent="0.25">
      <c r="A64" s="239" t="s">
        <v>403</v>
      </c>
      <c r="B64" s="238"/>
      <c r="C64" s="238"/>
      <c r="D64" s="238"/>
      <c r="E64" s="238"/>
      <c r="F64" s="238"/>
      <c r="G64" s="98">
        <f>TRUNC((G63/5),2)</f>
        <v>0</v>
      </c>
      <c r="H64" s="48"/>
      <c r="I64" s="48"/>
      <c r="J64" s="48"/>
      <c r="K64" s="48"/>
      <c r="L64" s="48"/>
      <c r="M64" s="48"/>
      <c r="N64" s="48"/>
    </row>
    <row r="65" spans="1:14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1:14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1:14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1:14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1:14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1:14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1:14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1:14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1:14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1:14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1:14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1:14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1:14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1:14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1:14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1:14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1:14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1:14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14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1:14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1:14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1:14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1:14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1:14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1:14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1:14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1:14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1:14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1:14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1:14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1:14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1:14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1:14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1:14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1:14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1:14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1:14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1:14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1:14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1:14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1:14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1:14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1:14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1:1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1:1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1:14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1:14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1:1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1:1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1:14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1:14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1:14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1:14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1:14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1:14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1:14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1:14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1:14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1:14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4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4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1:14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1:14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1:14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1:14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1:14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1:14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1:14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1:14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14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1:14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1:14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1:14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1:14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1:14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1:14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1:14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1:14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1:14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1:14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1:14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1:14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1:14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1:14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1:14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1:14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1:14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1:14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1:14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1:14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1:14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1:14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1:14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1:14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1:14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1:14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1:14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1:14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1:14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1:14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1:14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1:14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1:14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1:14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1:14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1:14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1:14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1:14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1:14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1:14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1:14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1:14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1:14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1:14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1:14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1:14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1:14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1:14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1:14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1:14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1:14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1:14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1:14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1:14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1:14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1:14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1:14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1:14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1:14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1:14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1:14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1:14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1:14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1:14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1:14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1:14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1:14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1:14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1:14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  <row r="241" spans="1:14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</row>
    <row r="242" spans="1:14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1:14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1:14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</row>
    <row r="245" spans="1:14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</row>
    <row r="246" spans="1:14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</row>
    <row r="247" spans="1:14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</row>
    <row r="248" spans="1:14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</row>
    <row r="249" spans="1:14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</row>
    <row r="250" spans="1:14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</row>
    <row r="251" spans="1:14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</row>
    <row r="252" spans="1:14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1:14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1:14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</row>
    <row r="255" spans="1:14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</row>
    <row r="256" spans="1:14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</row>
    <row r="257" spans="1:14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1:14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</row>
    <row r="259" spans="1:14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1:14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</row>
    <row r="261" spans="1:14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</row>
    <row r="262" spans="1:14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</row>
    <row r="263" spans="1:14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</row>
    <row r="264" spans="1:14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</row>
    <row r="265" spans="1:14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</row>
    <row r="266" spans="1:14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</row>
    <row r="267" spans="1:14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</row>
    <row r="268" spans="1:14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</row>
    <row r="269" spans="1:14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</row>
    <row r="270" spans="1:14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</row>
    <row r="271" spans="1:14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</row>
    <row r="272" spans="1:14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1:14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</row>
    <row r="274" spans="1:14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</row>
    <row r="275" spans="1:14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</row>
    <row r="276" spans="1:14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</row>
    <row r="277" spans="1:14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</row>
    <row r="278" spans="1:14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</row>
    <row r="279" spans="1:14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</row>
    <row r="280" spans="1:14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</row>
    <row r="281" spans="1:14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</row>
    <row r="282" spans="1:14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1:14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</row>
    <row r="284" spans="1:14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</row>
    <row r="285" spans="1:14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</row>
    <row r="286" spans="1:14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</row>
    <row r="287" spans="1:14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</row>
    <row r="288" spans="1:14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</row>
    <row r="289" spans="1:14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</row>
    <row r="290" spans="1:14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</row>
    <row r="291" spans="1:14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</row>
    <row r="292" spans="1:14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</row>
    <row r="293" spans="1:14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</row>
    <row r="294" spans="1:14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</row>
    <row r="295" spans="1:14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</row>
    <row r="296" spans="1:14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</row>
    <row r="297" spans="1:14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</row>
    <row r="298" spans="1:14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</row>
    <row r="299" spans="1:14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</row>
    <row r="300" spans="1:14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</row>
    <row r="301" spans="1:14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</row>
    <row r="302" spans="1:14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1:14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</row>
    <row r="304" spans="1:14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</row>
    <row r="305" spans="1:14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</row>
    <row r="306" spans="1:14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1:14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</row>
    <row r="308" spans="1:14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1:14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</row>
    <row r="310" spans="1:14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</row>
    <row r="311" spans="1:14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</row>
    <row r="312" spans="1:14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</row>
    <row r="313" spans="1:14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</row>
    <row r="314" spans="1:14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</row>
    <row r="315" spans="1:14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</row>
    <row r="316" spans="1:14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1:14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</row>
    <row r="318" spans="1:14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</row>
    <row r="319" spans="1:14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</row>
    <row r="320" spans="1:14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</row>
    <row r="321" spans="1:14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</row>
    <row r="322" spans="1:14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</row>
    <row r="323" spans="1:14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</row>
    <row r="324" spans="1:14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</row>
    <row r="325" spans="1:14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</row>
    <row r="326" spans="1:14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</row>
    <row r="327" spans="1:14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</row>
    <row r="328" spans="1:14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</row>
    <row r="329" spans="1:14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</row>
    <row r="330" spans="1:14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</row>
    <row r="331" spans="1:14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</row>
    <row r="332" spans="1:14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</row>
    <row r="333" spans="1:14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</row>
    <row r="334" spans="1:14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</row>
    <row r="335" spans="1:14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1:14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</row>
    <row r="337" spans="1:14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</row>
    <row r="338" spans="1:14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</row>
    <row r="339" spans="1:14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</row>
    <row r="340" spans="1:14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</row>
    <row r="341" spans="1:14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</row>
    <row r="342" spans="1:14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</row>
    <row r="343" spans="1:14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</row>
    <row r="344" spans="1:14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</row>
    <row r="345" spans="1:14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</row>
    <row r="346" spans="1:14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</row>
    <row r="347" spans="1:14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</row>
    <row r="348" spans="1:14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</row>
    <row r="349" spans="1:14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</row>
    <row r="350" spans="1:14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</row>
    <row r="351" spans="1:14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</row>
    <row r="352" spans="1:14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</row>
    <row r="353" spans="1:14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</row>
    <row r="354" spans="1:14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</row>
    <row r="355" spans="1:14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</row>
    <row r="356" spans="1:14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</row>
    <row r="357" spans="1:14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</row>
    <row r="358" spans="1:14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</row>
    <row r="359" spans="1:14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1:14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</row>
    <row r="361" spans="1:14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</row>
    <row r="362" spans="1:14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</row>
    <row r="363" spans="1:14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</row>
    <row r="364" spans="1:14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</row>
    <row r="365" spans="1:14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</row>
    <row r="366" spans="1:14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</row>
    <row r="367" spans="1:14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</row>
    <row r="368" spans="1:14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</row>
    <row r="369" spans="1:14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</row>
    <row r="370" spans="1:14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</row>
    <row r="371" spans="1:14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</row>
    <row r="372" spans="1:14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</row>
    <row r="373" spans="1:14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</row>
    <row r="374" spans="1:14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</row>
    <row r="375" spans="1:14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</row>
    <row r="376" spans="1:14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</row>
    <row r="377" spans="1:14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</row>
    <row r="378" spans="1:14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</row>
    <row r="379" spans="1:14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</row>
    <row r="380" spans="1:14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</row>
    <row r="381" spans="1:14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</row>
    <row r="382" spans="1:14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</row>
    <row r="383" spans="1:14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</row>
    <row r="384" spans="1:14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</row>
    <row r="385" spans="1:14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</row>
    <row r="386" spans="1:14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</row>
    <row r="387" spans="1:14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</row>
    <row r="388" spans="1:14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</row>
    <row r="389" spans="1:14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</row>
    <row r="390" spans="1:14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</row>
    <row r="391" spans="1:14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</row>
    <row r="392" spans="1:14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</row>
    <row r="393" spans="1:14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</row>
    <row r="394" spans="1:14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</row>
    <row r="395" spans="1:14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</row>
    <row r="396" spans="1:14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</row>
    <row r="397" spans="1:14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</row>
    <row r="398" spans="1:14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</row>
    <row r="399" spans="1:14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</row>
    <row r="400" spans="1:14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</row>
    <row r="401" spans="1:14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</row>
    <row r="402" spans="1:14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</row>
    <row r="403" spans="1:14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</row>
    <row r="404" spans="1:14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</row>
    <row r="405" spans="1:14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</row>
    <row r="406" spans="1:14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</row>
    <row r="407" spans="1:14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</row>
    <row r="408" spans="1:14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</row>
    <row r="409" spans="1:14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</row>
    <row r="410" spans="1:14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</row>
    <row r="411" spans="1:14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</row>
    <row r="412" spans="1:14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</row>
    <row r="413" spans="1:14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</row>
    <row r="414" spans="1:14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</row>
    <row r="415" spans="1:14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</row>
    <row r="416" spans="1:14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</row>
    <row r="417" spans="1:14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</row>
    <row r="418" spans="1:14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</row>
    <row r="419" spans="1:14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</row>
    <row r="420" spans="1:14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</row>
    <row r="421" spans="1:14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</row>
    <row r="422" spans="1:14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</row>
    <row r="423" spans="1:14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</row>
    <row r="424" spans="1:14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</row>
    <row r="425" spans="1:14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</row>
    <row r="426" spans="1:14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</row>
    <row r="427" spans="1:14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</row>
    <row r="428" spans="1:14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</row>
    <row r="429" spans="1:14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</row>
    <row r="430" spans="1:14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</row>
    <row r="431" spans="1:14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</row>
    <row r="432" spans="1:14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</row>
    <row r="433" spans="1:14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</row>
    <row r="434" spans="1:14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</row>
    <row r="435" spans="1:14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</row>
    <row r="436" spans="1:14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</row>
    <row r="437" spans="1:14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</row>
    <row r="438" spans="1:14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</row>
    <row r="439" spans="1:14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</row>
    <row r="440" spans="1:14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</row>
    <row r="441" spans="1:14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</row>
    <row r="442" spans="1:14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</row>
    <row r="443" spans="1:14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</row>
    <row r="444" spans="1:14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</row>
    <row r="445" spans="1:14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</row>
    <row r="446" spans="1:14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</row>
    <row r="447" spans="1:14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</row>
    <row r="448" spans="1:14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</row>
    <row r="449" spans="1:14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</row>
    <row r="450" spans="1:14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</row>
    <row r="451" spans="1:14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</row>
    <row r="452" spans="1:14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</row>
    <row r="453" spans="1:14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</row>
    <row r="454" spans="1:14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</row>
    <row r="455" spans="1:14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</row>
    <row r="456" spans="1:14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</row>
    <row r="457" spans="1:14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</row>
    <row r="458" spans="1:14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</row>
    <row r="459" spans="1:14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</row>
    <row r="460" spans="1:14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</row>
    <row r="461" spans="1:14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</row>
    <row r="462" spans="1:14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</row>
    <row r="463" spans="1:14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</row>
    <row r="464" spans="1:14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</row>
    <row r="465" spans="1:14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</row>
    <row r="466" spans="1:14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</row>
    <row r="467" spans="1:14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</row>
    <row r="468" spans="1:14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</row>
    <row r="469" spans="1:14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</row>
    <row r="470" spans="1:14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</row>
    <row r="471" spans="1:14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</row>
    <row r="472" spans="1:14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</row>
    <row r="473" spans="1:14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</row>
    <row r="474" spans="1:14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</row>
    <row r="475" spans="1:14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</row>
    <row r="476" spans="1:14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</row>
    <row r="477" spans="1:14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</row>
    <row r="478" spans="1:14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</row>
    <row r="479" spans="1:14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</row>
    <row r="480" spans="1:14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</row>
    <row r="481" spans="1:14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</row>
    <row r="482" spans="1:14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</row>
    <row r="483" spans="1:14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</row>
    <row r="484" spans="1:14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</row>
    <row r="485" spans="1:14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</row>
    <row r="486" spans="1:14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</row>
    <row r="487" spans="1:14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</row>
    <row r="488" spans="1:14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</row>
    <row r="489" spans="1:14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</row>
    <row r="490" spans="1:14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</row>
    <row r="491" spans="1:14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</row>
    <row r="492" spans="1:14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</row>
    <row r="493" spans="1:14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</row>
    <row r="494" spans="1:14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</row>
    <row r="495" spans="1:14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</row>
    <row r="496" spans="1:14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</row>
    <row r="497" spans="1:14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</row>
    <row r="498" spans="1:14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</row>
    <row r="499" spans="1:14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</row>
    <row r="500" spans="1:14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</row>
    <row r="501" spans="1:14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</row>
    <row r="502" spans="1:14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</row>
    <row r="503" spans="1:14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</row>
    <row r="504" spans="1:14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</row>
    <row r="505" spans="1:14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</row>
    <row r="506" spans="1:14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</row>
    <row r="507" spans="1:14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</row>
    <row r="508" spans="1:14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</row>
    <row r="509" spans="1:14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</row>
    <row r="510" spans="1:14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</row>
    <row r="511" spans="1:14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</row>
    <row r="512" spans="1:14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</row>
    <row r="513" spans="1:14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</row>
    <row r="514" spans="1:14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</row>
    <row r="515" spans="1:14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</row>
    <row r="516" spans="1:14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</row>
    <row r="517" spans="1:14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</row>
    <row r="518" spans="1:14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</row>
    <row r="519" spans="1:14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</row>
    <row r="520" spans="1:14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</row>
    <row r="521" spans="1:14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</row>
    <row r="522" spans="1:14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</row>
    <row r="523" spans="1:14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</row>
    <row r="524" spans="1:14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</row>
    <row r="525" spans="1:14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</row>
    <row r="526" spans="1:14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</row>
    <row r="527" spans="1:14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</row>
    <row r="528" spans="1:14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</row>
    <row r="529" spans="1:14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</row>
    <row r="530" spans="1:14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</row>
    <row r="531" spans="1:14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</row>
    <row r="532" spans="1:14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</row>
    <row r="533" spans="1:14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</row>
    <row r="534" spans="1:14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</row>
    <row r="535" spans="1:14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</row>
    <row r="536" spans="1:14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</row>
    <row r="537" spans="1:14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</row>
    <row r="538" spans="1:14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</row>
    <row r="539" spans="1:14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</row>
    <row r="540" spans="1:14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</row>
    <row r="541" spans="1:14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</row>
    <row r="542" spans="1:14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</row>
    <row r="543" spans="1:14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</row>
    <row r="544" spans="1:14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</row>
    <row r="545" spans="1:14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</row>
    <row r="546" spans="1:14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</row>
    <row r="547" spans="1:14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</row>
    <row r="548" spans="1:14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</row>
    <row r="549" spans="1:14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</row>
    <row r="550" spans="1:14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</row>
    <row r="551" spans="1:14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</row>
    <row r="552" spans="1:14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</row>
    <row r="553" spans="1:14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</row>
    <row r="554" spans="1:14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</row>
    <row r="555" spans="1:14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</row>
    <row r="556" spans="1:14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</row>
    <row r="557" spans="1:14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</row>
    <row r="558" spans="1:14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</row>
    <row r="559" spans="1:14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</row>
    <row r="560" spans="1:14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</row>
    <row r="561" spans="1:14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</row>
    <row r="562" spans="1:14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</row>
    <row r="563" spans="1:14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</row>
    <row r="564" spans="1:14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</row>
    <row r="565" spans="1:14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</row>
    <row r="566" spans="1:14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</row>
    <row r="567" spans="1:14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</row>
    <row r="568" spans="1:14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</row>
    <row r="569" spans="1:14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</row>
    <row r="570" spans="1:14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</row>
    <row r="571" spans="1:14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</row>
    <row r="572" spans="1:14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</row>
    <row r="573" spans="1:14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</row>
    <row r="574" spans="1:14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</row>
    <row r="575" spans="1:14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</row>
    <row r="576" spans="1:14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</row>
    <row r="577" spans="1:14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</row>
    <row r="578" spans="1:14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</row>
    <row r="579" spans="1:14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</row>
    <row r="580" spans="1:14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</row>
    <row r="581" spans="1:14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</row>
    <row r="582" spans="1:14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</row>
    <row r="583" spans="1:14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</row>
    <row r="584" spans="1:14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</row>
    <row r="585" spans="1:14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</row>
    <row r="586" spans="1:14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</row>
    <row r="587" spans="1:14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</row>
    <row r="588" spans="1:14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</row>
    <row r="589" spans="1:14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</row>
    <row r="590" spans="1:14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</row>
    <row r="591" spans="1:14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</row>
    <row r="592" spans="1:14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</row>
    <row r="593" spans="1:14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</row>
    <row r="594" spans="1:14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</row>
    <row r="595" spans="1:14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</row>
    <row r="596" spans="1:14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</row>
    <row r="597" spans="1:14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</row>
    <row r="598" spans="1:14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</row>
    <row r="599" spans="1:14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</row>
    <row r="600" spans="1:14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</row>
    <row r="601" spans="1:14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</row>
    <row r="602" spans="1:14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</row>
    <row r="603" spans="1:14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</row>
    <row r="604" spans="1:14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</row>
    <row r="605" spans="1:14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</row>
    <row r="606" spans="1:14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</row>
    <row r="607" spans="1:14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</row>
    <row r="608" spans="1:14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</row>
    <row r="609" spans="1:14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</row>
    <row r="610" spans="1:14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</row>
    <row r="611" spans="1:14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</row>
    <row r="612" spans="1:14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</row>
    <row r="613" spans="1:14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</row>
    <row r="614" spans="1:14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</row>
    <row r="615" spans="1:14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</row>
    <row r="616" spans="1:14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</row>
    <row r="617" spans="1:14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</row>
    <row r="618" spans="1:14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</row>
    <row r="619" spans="1:14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</row>
    <row r="620" spans="1:14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</row>
    <row r="621" spans="1:14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</row>
    <row r="622" spans="1:14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</row>
    <row r="623" spans="1:14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</row>
    <row r="624" spans="1:14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</row>
    <row r="625" spans="1:14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</row>
    <row r="626" spans="1:14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</row>
    <row r="627" spans="1:14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</row>
    <row r="628" spans="1:14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</row>
    <row r="629" spans="1:14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</row>
    <row r="630" spans="1:14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</row>
    <row r="631" spans="1:14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</row>
    <row r="632" spans="1:14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</row>
    <row r="633" spans="1:14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</row>
    <row r="634" spans="1:14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</row>
    <row r="635" spans="1:14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</row>
    <row r="636" spans="1:14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</row>
    <row r="637" spans="1:14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</row>
    <row r="638" spans="1:14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</row>
    <row r="639" spans="1:14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</row>
    <row r="640" spans="1:14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</row>
    <row r="641" spans="1:14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</row>
    <row r="642" spans="1:14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</row>
    <row r="643" spans="1:14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</row>
    <row r="644" spans="1:14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</row>
    <row r="645" spans="1:14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</row>
    <row r="646" spans="1:14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</row>
    <row r="647" spans="1:14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</row>
    <row r="648" spans="1:14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</row>
    <row r="649" spans="1:14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</row>
    <row r="650" spans="1:14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</row>
    <row r="651" spans="1:14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</row>
    <row r="652" spans="1:14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</row>
    <row r="653" spans="1:14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</row>
    <row r="654" spans="1:14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</row>
    <row r="655" spans="1:14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</row>
    <row r="656" spans="1:14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</row>
    <row r="657" spans="1:14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</row>
    <row r="658" spans="1:14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</row>
    <row r="659" spans="1:14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</row>
    <row r="660" spans="1:14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</row>
    <row r="661" spans="1:14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</row>
    <row r="662" spans="1:14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</row>
    <row r="663" spans="1:14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</row>
    <row r="664" spans="1:14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</row>
    <row r="665" spans="1:14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</row>
    <row r="666" spans="1:14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</row>
    <row r="667" spans="1:14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</row>
    <row r="668" spans="1:14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</row>
    <row r="669" spans="1:14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</row>
    <row r="670" spans="1:14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</row>
    <row r="671" spans="1:14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</row>
    <row r="672" spans="1:14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</row>
    <row r="673" spans="1:14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</row>
    <row r="674" spans="1:14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</row>
    <row r="675" spans="1:14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</row>
    <row r="676" spans="1:14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</row>
    <row r="677" spans="1:14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</row>
    <row r="678" spans="1:14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</row>
    <row r="679" spans="1:14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</row>
    <row r="680" spans="1:14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</row>
    <row r="681" spans="1:14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</row>
    <row r="682" spans="1:14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</row>
    <row r="683" spans="1:14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</row>
    <row r="684" spans="1:14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</row>
    <row r="685" spans="1:14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</row>
    <row r="686" spans="1:14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</row>
    <row r="687" spans="1:14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</row>
    <row r="688" spans="1:14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</row>
    <row r="689" spans="1:14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</row>
    <row r="690" spans="1:14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</row>
    <row r="691" spans="1:14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</row>
    <row r="692" spans="1:14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</row>
    <row r="693" spans="1:14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</row>
    <row r="694" spans="1:14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</row>
    <row r="695" spans="1:14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</row>
    <row r="696" spans="1:14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</row>
    <row r="697" spans="1:14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</row>
    <row r="698" spans="1:14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</row>
    <row r="699" spans="1:14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</row>
    <row r="700" spans="1:14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</row>
    <row r="701" spans="1:14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</row>
    <row r="702" spans="1:14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</row>
    <row r="703" spans="1:14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</row>
    <row r="704" spans="1:14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</row>
    <row r="705" spans="1:14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</row>
    <row r="706" spans="1:14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</row>
    <row r="707" spans="1:14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</row>
    <row r="708" spans="1:14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</row>
    <row r="709" spans="1:14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</row>
    <row r="710" spans="1:14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</row>
    <row r="711" spans="1:14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</row>
    <row r="712" spans="1:14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</row>
    <row r="713" spans="1:14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</row>
    <row r="714" spans="1:14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</row>
    <row r="715" spans="1:14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</row>
    <row r="716" spans="1:14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</row>
    <row r="717" spans="1:14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</row>
    <row r="718" spans="1:14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</row>
    <row r="719" spans="1:14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</row>
    <row r="720" spans="1:14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</row>
    <row r="721" spans="1:14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</row>
    <row r="722" spans="1:14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</row>
    <row r="723" spans="1:14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</row>
    <row r="724" spans="1:14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</row>
    <row r="725" spans="1:14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</row>
    <row r="726" spans="1:14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</row>
    <row r="727" spans="1:14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</row>
    <row r="728" spans="1:14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</row>
    <row r="729" spans="1:14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</row>
    <row r="730" spans="1:14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</row>
    <row r="731" spans="1:14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</row>
    <row r="732" spans="1:14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</row>
    <row r="733" spans="1:14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</row>
    <row r="734" spans="1:14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</row>
    <row r="735" spans="1:14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</row>
    <row r="736" spans="1:14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</row>
    <row r="737" spans="1:14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</row>
    <row r="738" spans="1:14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</row>
    <row r="739" spans="1:14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</row>
    <row r="740" spans="1:14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</row>
    <row r="741" spans="1:14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</row>
    <row r="742" spans="1:14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</row>
    <row r="743" spans="1:14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</row>
    <row r="744" spans="1:14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</row>
    <row r="745" spans="1:14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</row>
    <row r="746" spans="1:14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</row>
    <row r="747" spans="1:14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</row>
    <row r="748" spans="1:14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</row>
    <row r="749" spans="1:14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</row>
    <row r="750" spans="1:14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</row>
    <row r="751" spans="1:14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</row>
    <row r="752" spans="1:14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</row>
    <row r="753" spans="1:14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</row>
    <row r="754" spans="1:14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</row>
    <row r="755" spans="1:14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</row>
    <row r="756" spans="1:14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</row>
    <row r="757" spans="1:14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</row>
    <row r="758" spans="1:14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</row>
    <row r="759" spans="1:14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</row>
    <row r="760" spans="1:14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</row>
    <row r="761" spans="1:14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</row>
    <row r="762" spans="1:14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</row>
    <row r="763" spans="1:14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</row>
    <row r="764" spans="1:14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</row>
    <row r="765" spans="1:14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</row>
    <row r="766" spans="1:14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</row>
    <row r="767" spans="1:14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</row>
    <row r="768" spans="1:14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</row>
    <row r="769" spans="1:14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</row>
    <row r="770" spans="1:14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</row>
    <row r="771" spans="1:14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</row>
    <row r="772" spans="1:14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</row>
    <row r="773" spans="1:14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</row>
    <row r="774" spans="1:14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</row>
    <row r="775" spans="1:14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</row>
    <row r="776" spans="1:14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</row>
    <row r="777" spans="1:14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</row>
    <row r="778" spans="1:14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</row>
    <row r="779" spans="1:14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</row>
    <row r="780" spans="1:14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</row>
    <row r="781" spans="1:14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</row>
    <row r="782" spans="1:14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</row>
    <row r="783" spans="1:14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</row>
    <row r="784" spans="1:14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</row>
    <row r="785" spans="1:14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</row>
    <row r="786" spans="1:14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</row>
    <row r="787" spans="1:14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</row>
    <row r="788" spans="1:14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</row>
    <row r="789" spans="1:14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</row>
    <row r="790" spans="1:14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</row>
    <row r="791" spans="1:14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</row>
    <row r="792" spans="1:14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</row>
    <row r="793" spans="1:14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</row>
    <row r="794" spans="1:14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</row>
    <row r="795" spans="1:14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</row>
    <row r="796" spans="1:14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</row>
    <row r="797" spans="1:14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</row>
    <row r="798" spans="1:14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</row>
    <row r="799" spans="1:14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</row>
    <row r="800" spans="1:14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</row>
    <row r="801" spans="1:14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</row>
    <row r="802" spans="1:14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</row>
    <row r="803" spans="1:14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</row>
    <row r="804" spans="1:14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</row>
    <row r="805" spans="1:14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</row>
    <row r="806" spans="1:14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</row>
    <row r="807" spans="1:14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</row>
    <row r="808" spans="1:14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</row>
    <row r="809" spans="1:14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</row>
    <row r="810" spans="1:14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</row>
    <row r="811" spans="1:14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</row>
    <row r="812" spans="1:14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</row>
    <row r="813" spans="1:14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</row>
    <row r="814" spans="1:14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</row>
    <row r="815" spans="1:14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</row>
    <row r="816" spans="1:14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</row>
    <row r="817" spans="1:14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</row>
    <row r="818" spans="1:14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</row>
    <row r="819" spans="1:14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</row>
    <row r="820" spans="1:14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</row>
    <row r="821" spans="1:14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</row>
    <row r="822" spans="1:14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</row>
    <row r="823" spans="1:14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</row>
    <row r="824" spans="1:14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</row>
    <row r="825" spans="1:14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</row>
    <row r="826" spans="1:14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</row>
    <row r="827" spans="1:14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</row>
    <row r="828" spans="1:14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</row>
    <row r="829" spans="1:14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</row>
    <row r="830" spans="1:14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</row>
    <row r="831" spans="1:14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</row>
    <row r="832" spans="1:14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</row>
    <row r="833" spans="1:14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</row>
    <row r="834" spans="1:14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</row>
    <row r="835" spans="1:14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</row>
    <row r="836" spans="1:14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</row>
    <row r="837" spans="1:14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</row>
    <row r="838" spans="1:14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</row>
    <row r="839" spans="1:14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</row>
    <row r="840" spans="1:14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</row>
    <row r="841" spans="1:14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</row>
    <row r="842" spans="1:14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</row>
    <row r="843" spans="1:14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</row>
    <row r="844" spans="1:14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</row>
    <row r="845" spans="1:14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</row>
    <row r="846" spans="1:14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</row>
    <row r="847" spans="1:14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</row>
    <row r="848" spans="1:14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</row>
    <row r="849" spans="1:14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</row>
    <row r="850" spans="1:14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</row>
    <row r="851" spans="1:14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</row>
    <row r="852" spans="1:14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</row>
    <row r="853" spans="1:14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</row>
    <row r="854" spans="1:14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</row>
    <row r="855" spans="1:14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</row>
    <row r="856" spans="1:14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</row>
    <row r="857" spans="1:14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</row>
    <row r="858" spans="1:14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</row>
    <row r="859" spans="1:14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</row>
    <row r="860" spans="1:14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</row>
    <row r="861" spans="1:14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</row>
    <row r="862" spans="1:14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</row>
    <row r="863" spans="1:14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</row>
    <row r="864" spans="1:14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</row>
    <row r="865" spans="1:14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</row>
    <row r="866" spans="1:14" x14ac:dyDescent="0.2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</row>
    <row r="867" spans="1:14" x14ac:dyDescent="0.2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</row>
    <row r="868" spans="1:14" x14ac:dyDescent="0.2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</row>
    <row r="869" spans="1:14" x14ac:dyDescent="0.2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</row>
    <row r="870" spans="1:14" x14ac:dyDescent="0.2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</row>
    <row r="871" spans="1:14" x14ac:dyDescent="0.2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</row>
    <row r="872" spans="1:14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</row>
    <row r="873" spans="1:14" x14ac:dyDescent="0.2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</row>
    <row r="874" spans="1:14" x14ac:dyDescent="0.2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</row>
    <row r="875" spans="1:14" x14ac:dyDescent="0.2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</row>
    <row r="876" spans="1:14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</row>
    <row r="877" spans="1:14" x14ac:dyDescent="0.2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</row>
    <row r="878" spans="1:14" x14ac:dyDescent="0.2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</row>
    <row r="879" spans="1:14" x14ac:dyDescent="0.2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</row>
    <row r="880" spans="1:14" x14ac:dyDescent="0.2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</row>
    <row r="881" spans="1:14" x14ac:dyDescent="0.2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</row>
    <row r="882" spans="1:14" x14ac:dyDescent="0.2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</row>
    <row r="883" spans="1:14" x14ac:dyDescent="0.2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</row>
    <row r="884" spans="1:14" x14ac:dyDescent="0.2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</row>
    <row r="885" spans="1:14" x14ac:dyDescent="0.2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</row>
    <row r="886" spans="1:14" x14ac:dyDescent="0.2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</row>
    <row r="887" spans="1:14" x14ac:dyDescent="0.2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</row>
    <row r="888" spans="1:14" x14ac:dyDescent="0.2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</row>
    <row r="889" spans="1:14" x14ac:dyDescent="0.2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</row>
    <row r="890" spans="1:14" x14ac:dyDescent="0.2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</row>
    <row r="891" spans="1:14" x14ac:dyDescent="0.2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</row>
    <row r="892" spans="1:14" x14ac:dyDescent="0.2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</row>
    <row r="893" spans="1:14" x14ac:dyDescent="0.2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</row>
    <row r="894" spans="1:14" x14ac:dyDescent="0.2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</row>
    <row r="895" spans="1:14" x14ac:dyDescent="0.2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</row>
    <row r="896" spans="1:14" x14ac:dyDescent="0.2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</row>
    <row r="897" spans="1:14" x14ac:dyDescent="0.2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</row>
    <row r="898" spans="1:14" x14ac:dyDescent="0.2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</row>
    <row r="899" spans="1:14" x14ac:dyDescent="0.2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</row>
    <row r="900" spans="1:14" x14ac:dyDescent="0.2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</row>
    <row r="901" spans="1:14" x14ac:dyDescent="0.2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</row>
    <row r="902" spans="1:14" x14ac:dyDescent="0.2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</row>
    <row r="903" spans="1:14" x14ac:dyDescent="0.2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</row>
    <row r="904" spans="1:14" x14ac:dyDescent="0.2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</row>
    <row r="905" spans="1:14" x14ac:dyDescent="0.2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</row>
    <row r="906" spans="1:14" x14ac:dyDescent="0.2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</row>
    <row r="907" spans="1:14" x14ac:dyDescent="0.25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</row>
    <row r="908" spans="1:14" x14ac:dyDescent="0.25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</row>
    <row r="909" spans="1:14" x14ac:dyDescent="0.25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</row>
    <row r="910" spans="1:14" x14ac:dyDescent="0.25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</row>
    <row r="911" spans="1:14" x14ac:dyDescent="0.25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</row>
    <row r="912" spans="1:14" x14ac:dyDescent="0.25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</row>
    <row r="913" spans="1:14" x14ac:dyDescent="0.25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</row>
    <row r="914" spans="1:14" x14ac:dyDescent="0.25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</row>
    <row r="915" spans="1:14" x14ac:dyDescent="0.2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</row>
    <row r="916" spans="1:14" x14ac:dyDescent="0.25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</row>
    <row r="917" spans="1:14" x14ac:dyDescent="0.25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</row>
    <row r="918" spans="1:14" x14ac:dyDescent="0.25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</row>
    <row r="919" spans="1:14" x14ac:dyDescent="0.25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</row>
    <row r="920" spans="1:14" x14ac:dyDescent="0.25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</row>
    <row r="921" spans="1:14" x14ac:dyDescent="0.25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</row>
    <row r="922" spans="1:14" x14ac:dyDescent="0.25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</row>
    <row r="923" spans="1:14" x14ac:dyDescent="0.25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</row>
    <row r="924" spans="1:14" x14ac:dyDescent="0.25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</row>
    <row r="925" spans="1:14" x14ac:dyDescent="0.2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</row>
    <row r="926" spans="1:14" x14ac:dyDescent="0.25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</row>
    <row r="927" spans="1:14" x14ac:dyDescent="0.25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</row>
    <row r="928" spans="1:14" x14ac:dyDescent="0.25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</row>
    <row r="929" spans="1:14" x14ac:dyDescent="0.25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</row>
    <row r="930" spans="1:14" x14ac:dyDescent="0.25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</row>
    <row r="931" spans="1:14" x14ac:dyDescent="0.25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</row>
    <row r="932" spans="1:14" x14ac:dyDescent="0.25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</row>
    <row r="933" spans="1:14" x14ac:dyDescent="0.25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</row>
    <row r="934" spans="1:14" x14ac:dyDescent="0.25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</row>
    <row r="935" spans="1:14" x14ac:dyDescent="0.2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</row>
    <row r="936" spans="1:14" x14ac:dyDescent="0.25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</row>
    <row r="937" spans="1:14" x14ac:dyDescent="0.25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</row>
    <row r="938" spans="1:14" x14ac:dyDescent="0.25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</row>
    <row r="939" spans="1:14" x14ac:dyDescent="0.25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</row>
    <row r="940" spans="1:14" x14ac:dyDescent="0.25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</row>
    <row r="941" spans="1:14" x14ac:dyDescent="0.25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</row>
    <row r="942" spans="1:14" x14ac:dyDescent="0.25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</row>
    <row r="943" spans="1:14" x14ac:dyDescent="0.25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</row>
    <row r="944" spans="1:14" x14ac:dyDescent="0.25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</row>
    <row r="945" spans="1:14" x14ac:dyDescent="0.2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</row>
    <row r="946" spans="1:14" x14ac:dyDescent="0.25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</row>
    <row r="947" spans="1:14" x14ac:dyDescent="0.25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</row>
    <row r="948" spans="1:14" x14ac:dyDescent="0.25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</row>
    <row r="949" spans="1:14" x14ac:dyDescent="0.25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</row>
    <row r="950" spans="1:14" x14ac:dyDescent="0.25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</row>
    <row r="951" spans="1:14" x14ac:dyDescent="0.25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</row>
    <row r="952" spans="1:14" x14ac:dyDescent="0.25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</row>
    <row r="953" spans="1:14" x14ac:dyDescent="0.25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</row>
    <row r="954" spans="1:14" x14ac:dyDescent="0.25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</row>
    <row r="955" spans="1:14" x14ac:dyDescent="0.2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</row>
    <row r="956" spans="1:14" x14ac:dyDescent="0.25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</row>
    <row r="957" spans="1:14" x14ac:dyDescent="0.25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</row>
    <row r="958" spans="1:14" x14ac:dyDescent="0.25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</row>
    <row r="959" spans="1:14" x14ac:dyDescent="0.25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</row>
    <row r="960" spans="1:14" x14ac:dyDescent="0.25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</row>
    <row r="961" spans="1:14" x14ac:dyDescent="0.25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</row>
    <row r="962" spans="1:14" x14ac:dyDescent="0.25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</row>
    <row r="963" spans="1:14" x14ac:dyDescent="0.25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</row>
    <row r="964" spans="1:14" x14ac:dyDescent="0.25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</row>
    <row r="965" spans="1:14" x14ac:dyDescent="0.2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</row>
    <row r="966" spans="1:14" x14ac:dyDescent="0.25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</row>
    <row r="967" spans="1:14" x14ac:dyDescent="0.25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</row>
    <row r="968" spans="1:14" x14ac:dyDescent="0.25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</row>
    <row r="969" spans="1:14" x14ac:dyDescent="0.25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</row>
    <row r="970" spans="1:14" x14ac:dyDescent="0.25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</row>
    <row r="971" spans="1:14" x14ac:dyDescent="0.25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</row>
    <row r="972" spans="1:14" x14ac:dyDescent="0.25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</row>
    <row r="973" spans="1:14" x14ac:dyDescent="0.25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</row>
    <row r="974" spans="1:14" x14ac:dyDescent="0.25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</row>
  </sheetData>
  <mergeCells count="15">
    <mergeCell ref="A64:F64"/>
    <mergeCell ref="A39:G39"/>
    <mergeCell ref="A47:G47"/>
    <mergeCell ref="A44:F44"/>
    <mergeCell ref="A45:F45"/>
    <mergeCell ref="A50:F50"/>
    <mergeCell ref="B51:F51"/>
    <mergeCell ref="A59:G59"/>
    <mergeCell ref="A62:F62"/>
    <mergeCell ref="A63:F63"/>
    <mergeCell ref="A1:G1"/>
    <mergeCell ref="A53:G53"/>
    <mergeCell ref="A35:F35"/>
    <mergeCell ref="A36:F36"/>
    <mergeCell ref="A37:F37"/>
  </mergeCells>
  <pageMargins left="0.74791666666666701" right="0.74791666666666701" top="0.98402777777777795" bottom="0.98402777777777795" header="0.511811023622047" footer="0.511811023622047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E8"/>
  <sheetViews>
    <sheetView zoomScaleNormal="100" workbookViewId="0">
      <selection activeCell="A7" sqref="A7:C7"/>
    </sheetView>
  </sheetViews>
  <sheetFormatPr defaultRowHeight="15" x14ac:dyDescent="0.25"/>
  <cols>
    <col min="2" max="2" width="12.140625" customWidth="1"/>
    <col min="3" max="3" width="45" customWidth="1"/>
    <col min="4" max="4" width="32.140625" customWidth="1"/>
    <col min="5" max="5" width="18.85546875" customWidth="1"/>
  </cols>
  <sheetData>
    <row r="1" spans="1:5" x14ac:dyDescent="0.25">
      <c r="A1" s="412" t="s">
        <v>295</v>
      </c>
      <c r="B1" s="412"/>
      <c r="C1" s="412"/>
      <c r="D1" s="412"/>
      <c r="E1" s="412"/>
    </row>
    <row r="2" spans="1:5" ht="21" customHeight="1" x14ac:dyDescent="0.25">
      <c r="A2" s="415" t="s">
        <v>273</v>
      </c>
      <c r="B2" s="416"/>
      <c r="C2" s="416"/>
      <c r="D2" s="416"/>
      <c r="E2" s="417"/>
    </row>
    <row r="3" spans="1:5" ht="30.75" customHeight="1" x14ac:dyDescent="0.25">
      <c r="A3" s="418" t="s">
        <v>414</v>
      </c>
      <c r="B3" s="419"/>
      <c r="C3" s="420"/>
      <c r="D3" s="223" t="s">
        <v>415</v>
      </c>
      <c r="E3" s="153" t="s">
        <v>259</v>
      </c>
    </row>
    <row r="4" spans="1:5" ht="20.25" customHeight="1" x14ac:dyDescent="0.25">
      <c r="A4" s="421"/>
      <c r="B4" s="422"/>
      <c r="C4" s="423"/>
      <c r="D4" s="154"/>
      <c r="E4" s="155">
        <v>0</v>
      </c>
    </row>
    <row r="5" spans="1:5" ht="24.75" customHeight="1" x14ac:dyDescent="0.25">
      <c r="A5" s="413" t="s">
        <v>416</v>
      </c>
      <c r="B5" s="413"/>
      <c r="C5" s="413"/>
      <c r="D5" s="414"/>
      <c r="E5" s="156">
        <f>AVERAGE(E4:E4)</f>
        <v>0</v>
      </c>
    </row>
    <row r="6" spans="1:5" ht="26.25" customHeight="1" x14ac:dyDescent="0.25">
      <c r="A6" s="418" t="s">
        <v>417</v>
      </c>
      <c r="B6" s="424"/>
      <c r="C6" s="424"/>
      <c r="D6" s="424"/>
      <c r="E6" s="425"/>
    </row>
    <row r="7" spans="1:5" ht="20.25" customHeight="1" x14ac:dyDescent="0.25">
      <c r="A7" s="421"/>
      <c r="B7" s="422"/>
      <c r="C7" s="423"/>
      <c r="D7" s="157"/>
      <c r="E7" s="155">
        <v>0</v>
      </c>
    </row>
    <row r="8" spans="1:5" ht="23.25" customHeight="1" x14ac:dyDescent="0.25">
      <c r="A8" s="413" t="s">
        <v>418</v>
      </c>
      <c r="B8" s="413"/>
      <c r="C8" s="413"/>
      <c r="D8" s="414"/>
      <c r="E8" s="156">
        <f>AVERAGE(E7:E7)</f>
        <v>0</v>
      </c>
    </row>
  </sheetData>
  <mergeCells count="8">
    <mergeCell ref="A1:E1"/>
    <mergeCell ref="A8:D8"/>
    <mergeCell ref="A2:E2"/>
    <mergeCell ref="A3:C3"/>
    <mergeCell ref="A4:C4"/>
    <mergeCell ref="A5:D5"/>
    <mergeCell ref="A6:E6"/>
    <mergeCell ref="A7:C7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F980"/>
  <sheetViews>
    <sheetView tabSelected="1" zoomScaleNormal="100" workbookViewId="0">
      <selection activeCell="C64" sqref="C64"/>
    </sheetView>
  </sheetViews>
  <sheetFormatPr defaultColWidth="12.5703125" defaultRowHeight="15" x14ac:dyDescent="0.25"/>
  <cols>
    <col min="1" max="1" width="4.7109375" customWidth="1"/>
    <col min="2" max="2" width="41.42578125" customWidth="1"/>
    <col min="3" max="3" width="10.7109375" customWidth="1"/>
    <col min="4" max="4" width="73.42578125" customWidth="1"/>
    <col min="5" max="5" width="12.140625" hidden="1" customWidth="1"/>
    <col min="6" max="6" width="11.85546875" hidden="1" customWidth="1"/>
    <col min="7" max="7" width="15.42578125" hidden="1" customWidth="1"/>
    <col min="8" max="8" width="16" hidden="1" customWidth="1"/>
    <col min="9" max="11" width="8.5703125" hidden="1" customWidth="1"/>
    <col min="12" max="12" width="5" customWidth="1"/>
    <col min="13" max="32" width="9.140625" customWidth="1"/>
  </cols>
  <sheetData>
    <row r="1" spans="1:32" ht="24" customHeight="1" x14ac:dyDescent="0.25">
      <c r="A1" s="428" t="s">
        <v>322</v>
      </c>
      <c r="B1" s="429"/>
      <c r="C1" s="429"/>
      <c r="D1" s="429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ht="12.75" customHeight="1" x14ac:dyDescent="0.25">
      <c r="A2" s="430" t="s">
        <v>323</v>
      </c>
      <c r="B2" s="431"/>
      <c r="C2" s="431"/>
      <c r="D2" s="431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ht="12.75" customHeigh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4" spans="1:32" ht="12.75" customHeight="1" x14ac:dyDescent="0.25">
      <c r="A4" s="432" t="s">
        <v>324</v>
      </c>
      <c r="B4" s="433"/>
      <c r="C4" s="434" t="s">
        <v>325</v>
      </c>
      <c r="D4" s="433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</row>
    <row r="5" spans="1:32" ht="12.75" customHeight="1" x14ac:dyDescent="0.25">
      <c r="A5" s="163" t="s">
        <v>8</v>
      </c>
      <c r="B5" s="164" t="s">
        <v>326</v>
      </c>
      <c r="C5" s="435" t="s">
        <v>327</v>
      </c>
      <c r="D5" s="433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</row>
    <row r="6" spans="1:32" ht="12.75" customHeight="1" x14ac:dyDescent="0.25">
      <c r="A6" s="163" t="s">
        <v>10</v>
      </c>
      <c r="B6" s="164" t="s">
        <v>34</v>
      </c>
      <c r="C6" s="436" t="s">
        <v>328</v>
      </c>
      <c r="D6" s="433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</row>
    <row r="7" spans="1:32" ht="12.75" customHeight="1" x14ac:dyDescent="0.25">
      <c r="A7" s="163" t="s">
        <v>13</v>
      </c>
      <c r="B7" s="164" t="s">
        <v>383</v>
      </c>
      <c r="C7" s="436" t="s">
        <v>329</v>
      </c>
      <c r="D7" s="433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</row>
    <row r="8" spans="1:32" ht="12.75" customHeight="1" x14ac:dyDescent="0.25">
      <c r="A8" s="163" t="s">
        <v>15</v>
      </c>
      <c r="B8" s="164" t="s">
        <v>330</v>
      </c>
      <c r="C8" s="436" t="s">
        <v>331</v>
      </c>
      <c r="D8" s="433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</row>
    <row r="9" spans="1:32" ht="12.75" customHeight="1" x14ac:dyDescent="0.25">
      <c r="A9" s="163" t="s">
        <v>37</v>
      </c>
      <c r="B9" s="164" t="s">
        <v>332</v>
      </c>
      <c r="C9" s="436" t="s">
        <v>333</v>
      </c>
      <c r="D9" s="433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</row>
    <row r="10" spans="1:32" ht="12.75" customHeight="1" x14ac:dyDescent="0.25">
      <c r="A10" s="163" t="s">
        <v>58</v>
      </c>
      <c r="B10" s="164" t="s">
        <v>334</v>
      </c>
      <c r="C10" s="436" t="s">
        <v>335</v>
      </c>
      <c r="D10" s="433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</row>
    <row r="11" spans="1:32" ht="12.75" customHeight="1" x14ac:dyDescent="0.25">
      <c r="A11" s="163" t="s">
        <v>60</v>
      </c>
      <c r="B11" s="164" t="s">
        <v>336</v>
      </c>
      <c r="C11" s="436"/>
      <c r="D11" s="433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</row>
    <row r="12" spans="1:32" ht="12.75" customHeight="1" x14ac:dyDescent="0.25">
      <c r="A12" s="426"/>
      <c r="B12" s="427"/>
      <c r="C12" s="427"/>
      <c r="D12" s="427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</row>
    <row r="13" spans="1:32" ht="12.75" customHeight="1" x14ac:dyDescent="0.25">
      <c r="A13" s="438" t="s">
        <v>337</v>
      </c>
      <c r="B13" s="431"/>
      <c r="C13" s="431"/>
      <c r="D13" s="431"/>
      <c r="E13" s="162"/>
      <c r="F13" s="165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</row>
    <row r="14" spans="1:32" ht="12.75" customHeight="1" x14ac:dyDescent="0.25">
      <c r="A14" s="439"/>
      <c r="B14" s="429"/>
      <c r="C14" s="429"/>
      <c r="D14" s="429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</row>
    <row r="15" spans="1:32" ht="12.75" customHeight="1" x14ac:dyDescent="0.25">
      <c r="A15" s="440" t="s">
        <v>338</v>
      </c>
      <c r="B15" s="433"/>
      <c r="C15" s="166" t="s">
        <v>339</v>
      </c>
      <c r="D15" s="166" t="s">
        <v>340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</row>
    <row r="16" spans="1:32" ht="12.75" customHeight="1" x14ac:dyDescent="0.25">
      <c r="A16" s="167" t="s">
        <v>8</v>
      </c>
      <c r="B16" s="164" t="s">
        <v>44</v>
      </c>
      <c r="C16" s="168">
        <v>8.3299999999999999E-2</v>
      </c>
      <c r="D16" s="169" t="s">
        <v>341</v>
      </c>
      <c r="E16" s="162"/>
      <c r="F16" s="170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</row>
    <row r="17" spans="1:32" ht="12.75" customHeight="1" x14ac:dyDescent="0.25">
      <c r="A17" s="167" t="s">
        <v>10</v>
      </c>
      <c r="B17" s="164" t="s">
        <v>342</v>
      </c>
      <c r="C17" s="168">
        <v>0.121</v>
      </c>
      <c r="D17" s="169" t="s">
        <v>343</v>
      </c>
      <c r="E17" s="162"/>
      <c r="F17" s="170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</row>
    <row r="18" spans="1:32" ht="12.75" customHeight="1" x14ac:dyDescent="0.25">
      <c r="A18" s="441" t="s">
        <v>344</v>
      </c>
      <c r="B18" s="431"/>
      <c r="C18" s="171">
        <f>SUM(C16:C17)</f>
        <v>0.20429999999999998</v>
      </c>
      <c r="D18" s="169"/>
      <c r="E18" s="162"/>
      <c r="F18" s="170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</row>
    <row r="19" spans="1:32" ht="12.75" customHeight="1" x14ac:dyDescent="0.25">
      <c r="A19" s="442" t="s">
        <v>345</v>
      </c>
      <c r="B19" s="443"/>
      <c r="C19" s="175"/>
      <c r="D19" s="176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</row>
    <row r="20" spans="1:32" ht="12.75" customHeight="1" x14ac:dyDescent="0.25">
      <c r="A20" s="432" t="s">
        <v>346</v>
      </c>
      <c r="B20" s="433"/>
      <c r="C20" s="166" t="s">
        <v>339</v>
      </c>
      <c r="D20" s="166" t="s">
        <v>325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</row>
    <row r="21" spans="1:32" ht="12.75" customHeight="1" x14ac:dyDescent="0.25">
      <c r="A21" s="163" t="s">
        <v>8</v>
      </c>
      <c r="B21" s="164" t="s">
        <v>347</v>
      </c>
      <c r="C21" s="168">
        <v>0.2</v>
      </c>
      <c r="D21" s="177" t="s">
        <v>348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</row>
    <row r="22" spans="1:32" ht="12.75" customHeight="1" x14ac:dyDescent="0.25">
      <c r="A22" s="163" t="s">
        <v>10</v>
      </c>
      <c r="B22" s="164" t="s">
        <v>349</v>
      </c>
      <c r="C22" s="168">
        <v>2.5000000000000001E-2</v>
      </c>
      <c r="D22" s="178" t="s">
        <v>350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</row>
    <row r="23" spans="1:32" ht="12.75" customHeight="1" x14ac:dyDescent="0.25">
      <c r="A23" s="163" t="s">
        <v>13</v>
      </c>
      <c r="B23" s="191" t="s">
        <v>351</v>
      </c>
      <c r="C23" s="179">
        <v>0.03</v>
      </c>
      <c r="D23" s="180" t="s">
        <v>352</v>
      </c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</row>
    <row r="24" spans="1:32" ht="12.75" customHeight="1" x14ac:dyDescent="0.25">
      <c r="A24" s="163" t="s">
        <v>15</v>
      </c>
      <c r="B24" s="164" t="s">
        <v>353</v>
      </c>
      <c r="C24" s="168">
        <v>1.4999999999999999E-2</v>
      </c>
      <c r="D24" s="177" t="s">
        <v>354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</row>
    <row r="25" spans="1:32" ht="12.75" customHeight="1" x14ac:dyDescent="0.25">
      <c r="A25" s="163" t="s">
        <v>37</v>
      </c>
      <c r="B25" s="164" t="s">
        <v>355</v>
      </c>
      <c r="C25" s="168">
        <v>0.01</v>
      </c>
      <c r="D25" s="177" t="s">
        <v>356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</row>
    <row r="26" spans="1:32" ht="12.75" customHeight="1" x14ac:dyDescent="0.25">
      <c r="A26" s="163" t="s">
        <v>58</v>
      </c>
      <c r="B26" s="164" t="s">
        <v>59</v>
      </c>
      <c r="C26" s="168">
        <v>6.0000000000000001E-3</v>
      </c>
      <c r="D26" s="177" t="s">
        <v>357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</row>
    <row r="27" spans="1:32" ht="12.75" customHeight="1" x14ac:dyDescent="0.25">
      <c r="A27" s="163" t="s">
        <v>60</v>
      </c>
      <c r="B27" s="164" t="s">
        <v>61</v>
      </c>
      <c r="C27" s="168">
        <v>2E-3</v>
      </c>
      <c r="D27" s="177" t="s">
        <v>358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</row>
    <row r="28" spans="1:32" ht="12.75" customHeight="1" x14ac:dyDescent="0.25">
      <c r="A28" s="163" t="s">
        <v>62</v>
      </c>
      <c r="B28" s="164" t="s">
        <v>63</v>
      </c>
      <c r="C28" s="168">
        <v>0.08</v>
      </c>
      <c r="D28" s="177" t="s">
        <v>359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</row>
    <row r="29" spans="1:32" ht="12.75" customHeight="1" x14ac:dyDescent="0.25">
      <c r="A29" s="181"/>
      <c r="B29" s="181"/>
      <c r="C29" s="18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</row>
    <row r="30" spans="1:32" ht="12.75" customHeight="1" x14ac:dyDescent="0.25">
      <c r="A30" s="441" t="s">
        <v>344</v>
      </c>
      <c r="B30" s="431"/>
      <c r="C30" s="171">
        <f>SUM(C21:C28)</f>
        <v>0.36800000000000005</v>
      </c>
      <c r="D30" s="183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</row>
    <row r="31" spans="1:32" ht="12.75" customHeight="1" x14ac:dyDescent="0.25">
      <c r="A31" s="432" t="s">
        <v>360</v>
      </c>
      <c r="B31" s="433"/>
      <c r="C31" s="434" t="s">
        <v>325</v>
      </c>
      <c r="D31" s="433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</row>
    <row r="32" spans="1:32" ht="20.25" customHeight="1" x14ac:dyDescent="0.25">
      <c r="A32" s="163" t="s">
        <v>8</v>
      </c>
      <c r="B32" s="184" t="s">
        <v>67</v>
      </c>
      <c r="C32" s="435" t="s">
        <v>361</v>
      </c>
      <c r="D32" s="433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</row>
    <row r="33" spans="1:32" ht="26.25" customHeight="1" x14ac:dyDescent="0.25">
      <c r="A33" s="163" t="s">
        <v>10</v>
      </c>
      <c r="B33" s="184" t="s">
        <v>362</v>
      </c>
      <c r="C33" s="436" t="s">
        <v>398</v>
      </c>
      <c r="D33" s="433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</row>
    <row r="34" spans="1:32" ht="34.5" customHeight="1" x14ac:dyDescent="0.25">
      <c r="A34" s="163" t="s">
        <v>13</v>
      </c>
      <c r="B34" s="184" t="s">
        <v>397</v>
      </c>
      <c r="C34" s="437" t="s">
        <v>363</v>
      </c>
      <c r="D34" s="433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</row>
    <row r="35" spans="1:32" ht="30" customHeight="1" x14ac:dyDescent="0.25">
      <c r="A35" s="163" t="s">
        <v>58</v>
      </c>
      <c r="B35" s="184" t="s">
        <v>396</v>
      </c>
      <c r="C35" s="436" t="s">
        <v>363</v>
      </c>
      <c r="D35" s="433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</row>
    <row r="36" spans="1:32" ht="12.75" customHeight="1" x14ac:dyDescent="0.25">
      <c r="A36" s="162"/>
      <c r="B36" s="162"/>
      <c r="C36" s="162"/>
      <c r="D36" s="162"/>
      <c r="E36" s="162"/>
      <c r="F36" s="162"/>
      <c r="G36" s="170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</row>
    <row r="37" spans="1:32" ht="12.75" customHeight="1" x14ac:dyDescent="0.25">
      <c r="A37" s="185"/>
      <c r="B37" s="185"/>
      <c r="C37" s="186"/>
      <c r="D37" s="187"/>
      <c r="E37" s="162"/>
      <c r="F37" s="162"/>
      <c r="G37" s="170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</row>
    <row r="38" spans="1:32" ht="12.75" customHeight="1" x14ac:dyDescent="0.25">
      <c r="A38" s="438" t="s">
        <v>364</v>
      </c>
      <c r="B38" s="431"/>
      <c r="C38" s="431"/>
      <c r="D38" s="431"/>
      <c r="E38" s="162"/>
      <c r="F38" s="162"/>
      <c r="G38" s="170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</row>
    <row r="39" spans="1:32" ht="12.75" customHeight="1" x14ac:dyDescent="0.25">
      <c r="A39" s="188"/>
      <c r="B39" s="188"/>
      <c r="C39" s="188"/>
      <c r="D39" s="188"/>
      <c r="E39" s="162"/>
      <c r="F39" s="162"/>
      <c r="G39" s="170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</row>
    <row r="40" spans="1:32" ht="12.75" customHeight="1" x14ac:dyDescent="0.25">
      <c r="A40" s="166">
        <v>3</v>
      </c>
      <c r="B40" s="189" t="s">
        <v>365</v>
      </c>
      <c r="C40" s="166" t="s">
        <v>339</v>
      </c>
      <c r="D40" s="166" t="s">
        <v>340</v>
      </c>
      <c r="E40" s="162"/>
      <c r="F40" s="170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</row>
    <row r="41" spans="1:32" ht="123" customHeight="1" x14ac:dyDescent="0.25">
      <c r="A41" s="190" t="s">
        <v>8</v>
      </c>
      <c r="B41" s="191" t="s">
        <v>366</v>
      </c>
      <c r="C41" s="213">
        <v>4.1669999999999997E-3</v>
      </c>
      <c r="D41" s="192" t="s">
        <v>384</v>
      </c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</row>
    <row r="42" spans="1:32" ht="39.75" customHeight="1" x14ac:dyDescent="0.25">
      <c r="A42" s="190" t="s">
        <v>10</v>
      </c>
      <c r="B42" s="193" t="s">
        <v>367</v>
      </c>
      <c r="C42" s="179">
        <f>8%</f>
        <v>0.08</v>
      </c>
      <c r="D42" s="191" t="s">
        <v>385</v>
      </c>
      <c r="E42" s="162"/>
      <c r="F42" s="194">
        <f>(8%*0.42%)*100</f>
        <v>3.3599999999999998E-2</v>
      </c>
      <c r="G42" s="194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</row>
    <row r="43" spans="1:32" ht="117.75" customHeight="1" x14ac:dyDescent="0.25">
      <c r="A43" s="195" t="s">
        <v>13</v>
      </c>
      <c r="B43" s="193" t="s">
        <v>387</v>
      </c>
      <c r="C43" s="179">
        <v>1.6000000000000001E-3</v>
      </c>
      <c r="D43" s="193" t="s">
        <v>386</v>
      </c>
      <c r="E43" s="196"/>
      <c r="F43" s="162"/>
      <c r="G43" s="162"/>
      <c r="H43" s="162"/>
      <c r="I43" s="162"/>
      <c r="J43" s="162"/>
      <c r="K43" s="162"/>
      <c r="L43" s="162"/>
      <c r="M43" s="162"/>
      <c r="N43" s="197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</row>
    <row r="44" spans="1:32" ht="93.75" customHeight="1" x14ac:dyDescent="0.25">
      <c r="A44" s="198" t="s">
        <v>15</v>
      </c>
      <c r="B44" s="191" t="s">
        <v>368</v>
      </c>
      <c r="C44" s="212">
        <v>1.9439999999999999E-2</v>
      </c>
      <c r="D44" s="214" t="s">
        <v>388</v>
      </c>
      <c r="E44" s="162"/>
      <c r="F44" s="194"/>
      <c r="G44" s="162"/>
      <c r="H44" s="194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</row>
    <row r="45" spans="1:32" ht="30" customHeight="1" x14ac:dyDescent="0.25">
      <c r="A45" s="190" t="s">
        <v>37</v>
      </c>
      <c r="B45" s="193" t="s">
        <v>369</v>
      </c>
      <c r="C45" s="179">
        <v>0.36799999999999999</v>
      </c>
      <c r="D45" s="199"/>
      <c r="E45" s="162"/>
      <c r="F45" s="194">
        <f>(35.46%*0.04%)*100</f>
        <v>1.4184E-2</v>
      </c>
      <c r="G45" s="170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</row>
    <row r="46" spans="1:32" ht="84.75" customHeight="1" x14ac:dyDescent="0.25">
      <c r="A46" s="198" t="s">
        <v>58</v>
      </c>
      <c r="B46" s="193" t="s">
        <v>370</v>
      </c>
      <c r="C46" s="212">
        <v>3.04E-2</v>
      </c>
      <c r="D46" s="193" t="s">
        <v>389</v>
      </c>
      <c r="E46" s="162"/>
      <c r="F46" s="162">
        <f>0.04%*50%*100</f>
        <v>0.02</v>
      </c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</row>
    <row r="47" spans="1:32" ht="12.75" customHeight="1" x14ac:dyDescent="0.25">
      <c r="A47" s="162"/>
      <c r="B47" s="162"/>
      <c r="C47" s="162"/>
      <c r="D47" s="194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</row>
    <row r="48" spans="1:32" ht="12.75" customHeight="1" x14ac:dyDescent="0.25">
      <c r="A48" s="185"/>
      <c r="B48" s="185"/>
      <c r="C48" s="186"/>
      <c r="D48" s="200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</row>
    <row r="49" spans="1:32" ht="12.75" customHeight="1" x14ac:dyDescent="0.25">
      <c r="A49" s="438" t="s">
        <v>371</v>
      </c>
      <c r="B49" s="431"/>
      <c r="C49" s="431"/>
      <c r="D49" s="431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</row>
    <row r="50" spans="1:32" ht="12.75" customHeight="1" x14ac:dyDescent="0.25">
      <c r="A50" s="185"/>
      <c r="B50" s="185"/>
      <c r="C50" s="186"/>
      <c r="D50" s="201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</row>
    <row r="51" spans="1:32" ht="12.75" customHeight="1" x14ac:dyDescent="0.25">
      <c r="A51" s="434" t="s">
        <v>372</v>
      </c>
      <c r="B51" s="433"/>
      <c r="C51" s="166" t="s">
        <v>373</v>
      </c>
      <c r="D51" s="166" t="s">
        <v>340</v>
      </c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</row>
    <row r="52" spans="1:32" ht="108" customHeight="1" x14ac:dyDescent="0.25">
      <c r="A52" s="163" t="s">
        <v>8</v>
      </c>
      <c r="B52" s="164" t="s">
        <v>374</v>
      </c>
      <c r="C52" s="216">
        <v>9.2599999999999991E-3</v>
      </c>
      <c r="D52" s="215" t="s">
        <v>390</v>
      </c>
      <c r="E52" s="202" t="s">
        <v>375</v>
      </c>
      <c r="F52" s="202" t="s">
        <v>375</v>
      </c>
      <c r="G52" s="202" t="s">
        <v>375</v>
      </c>
      <c r="H52" s="202" t="s">
        <v>375</v>
      </c>
      <c r="I52" s="202" t="s">
        <v>375</v>
      </c>
      <c r="J52" s="202" t="s">
        <v>375</v>
      </c>
      <c r="K52" s="202" t="s">
        <v>375</v>
      </c>
      <c r="L52" s="203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</row>
    <row r="53" spans="1:32" ht="144" customHeight="1" x14ac:dyDescent="0.25">
      <c r="A53" s="163" t="s">
        <v>10</v>
      </c>
      <c r="B53" s="164" t="s">
        <v>376</v>
      </c>
      <c r="C53" s="216">
        <v>5.5599999999999998E-3</v>
      </c>
      <c r="D53" s="215" t="s">
        <v>391</v>
      </c>
      <c r="E53" s="170"/>
      <c r="F53" s="194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</row>
    <row r="54" spans="1:32" s="174" customFormat="1" ht="81.75" customHeight="1" x14ac:dyDescent="0.25">
      <c r="A54" s="163" t="s">
        <v>13</v>
      </c>
      <c r="B54" s="164" t="s">
        <v>377</v>
      </c>
      <c r="C54" s="216">
        <v>2.7999999999999998E-4</v>
      </c>
      <c r="D54" s="202" t="s">
        <v>392</v>
      </c>
      <c r="E54" s="173"/>
      <c r="F54" s="172">
        <f>(5/30/12)*0.5%*100</f>
        <v>6.9444444444444441E-3</v>
      </c>
      <c r="G54" s="173"/>
      <c r="H54" s="172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</row>
    <row r="55" spans="1:32" ht="86.25" customHeight="1" x14ac:dyDescent="0.25">
      <c r="A55" s="163" t="s">
        <v>15</v>
      </c>
      <c r="B55" s="184" t="s">
        <v>378</v>
      </c>
      <c r="C55" s="216">
        <v>3.3300000000000001E-3</v>
      </c>
      <c r="D55" s="202" t="s">
        <v>393</v>
      </c>
      <c r="E55" s="162"/>
      <c r="F55" s="204">
        <f>(1/30/12)*100</f>
        <v>0.27777777777777779</v>
      </c>
      <c r="G55" s="205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</row>
    <row r="56" spans="1:32" ht="88.5" customHeight="1" x14ac:dyDescent="0.25">
      <c r="A56" s="163" t="s">
        <v>37</v>
      </c>
      <c r="B56" s="164" t="s">
        <v>379</v>
      </c>
      <c r="C56" s="217">
        <v>5.5999999999999995E-4</v>
      </c>
      <c r="D56" s="169" t="s">
        <v>394</v>
      </c>
      <c r="E56" s="162"/>
      <c r="F56" s="194">
        <f>(15/30/12)*0.0078*100</f>
        <v>3.2500000000000001E-2</v>
      </c>
      <c r="G56" s="165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</row>
    <row r="57" spans="1:32" ht="12.75" customHeight="1" x14ac:dyDescent="0.25">
      <c r="A57" s="163" t="s">
        <v>58</v>
      </c>
      <c r="B57" s="164" t="s">
        <v>336</v>
      </c>
      <c r="C57" s="168">
        <v>0</v>
      </c>
      <c r="D57" s="206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</row>
    <row r="58" spans="1:32" ht="12.75" customHeight="1" x14ac:dyDescent="0.25">
      <c r="A58" s="434" t="s">
        <v>380</v>
      </c>
      <c r="B58" s="433"/>
      <c r="C58" s="166" t="s">
        <v>373</v>
      </c>
      <c r="D58" s="166" t="s">
        <v>340</v>
      </c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</row>
    <row r="59" spans="1:32" ht="30.75" customHeight="1" x14ac:dyDescent="0.25">
      <c r="A59" s="209" t="s">
        <v>8</v>
      </c>
      <c r="B59" s="218" t="s">
        <v>381</v>
      </c>
      <c r="C59" s="219">
        <v>0</v>
      </c>
      <c r="D59" s="220" t="s">
        <v>382</v>
      </c>
      <c r="E59" s="207"/>
      <c r="F59" s="208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</row>
    <row r="60" spans="1:32" ht="279.75" customHeight="1" x14ac:dyDescent="0.25">
      <c r="A60" s="221"/>
      <c r="B60" s="444" t="s">
        <v>395</v>
      </c>
      <c r="C60" s="445"/>
      <c r="D60" s="222" t="s">
        <v>399</v>
      </c>
      <c r="E60" s="162"/>
      <c r="F60" s="162"/>
      <c r="G60" s="162"/>
      <c r="H60" s="162"/>
      <c r="I60" s="162"/>
      <c r="J60" s="210" t="e">
        <f>#REF!-#REF!</f>
        <v>#REF!</v>
      </c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</row>
    <row r="61" spans="1:32" ht="12.75" customHeight="1" x14ac:dyDescent="0.25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</row>
    <row r="62" spans="1:32" ht="12.75" customHeight="1" x14ac:dyDescent="0.25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</row>
    <row r="63" spans="1:32" ht="12.75" customHeight="1" x14ac:dyDescent="0.25">
      <c r="A63" s="162"/>
      <c r="B63" s="162"/>
      <c r="C63" s="162"/>
      <c r="D63" s="211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</row>
    <row r="64" spans="1:32" ht="12.75" customHeight="1" x14ac:dyDescent="0.25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</row>
    <row r="65" spans="1:32" ht="12.75" customHeight="1" x14ac:dyDescent="0.25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</row>
    <row r="66" spans="1:32" ht="12.75" customHeight="1" x14ac:dyDescent="0.2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</row>
    <row r="67" spans="1:32" ht="12.75" customHeight="1" x14ac:dyDescent="0.2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</row>
    <row r="68" spans="1:32" ht="12.75" customHeight="1" x14ac:dyDescent="0.2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</row>
    <row r="69" spans="1:32" ht="12.75" customHeight="1" x14ac:dyDescent="0.2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</row>
    <row r="70" spans="1:32" ht="12.75" customHeight="1" x14ac:dyDescent="0.2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</row>
    <row r="71" spans="1:32" ht="12.75" customHeight="1" x14ac:dyDescent="0.2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</row>
    <row r="72" spans="1:32" ht="12.75" customHeight="1" x14ac:dyDescent="0.2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</row>
    <row r="73" spans="1:32" ht="12.75" customHeight="1" x14ac:dyDescent="0.2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</row>
    <row r="74" spans="1:32" ht="12.75" customHeight="1" x14ac:dyDescent="0.2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</row>
    <row r="75" spans="1:32" ht="12.75" customHeight="1" x14ac:dyDescent="0.2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</row>
    <row r="76" spans="1:32" ht="12.75" customHeight="1" x14ac:dyDescent="0.2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</row>
    <row r="77" spans="1:32" ht="12.75" customHeight="1" x14ac:dyDescent="0.2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</row>
    <row r="78" spans="1:32" ht="12.75" customHeight="1" x14ac:dyDescent="0.2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</row>
    <row r="79" spans="1:32" ht="12.75" customHeight="1" x14ac:dyDescent="0.25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</row>
    <row r="80" spans="1:32" ht="12.75" customHeight="1" x14ac:dyDescent="0.25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</row>
    <row r="81" spans="1:32" ht="12.75" customHeight="1" x14ac:dyDescent="0.25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</row>
    <row r="82" spans="1:32" ht="12.75" customHeight="1" x14ac:dyDescent="0.25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</row>
    <row r="83" spans="1:32" ht="12.75" customHeight="1" x14ac:dyDescent="0.25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</row>
    <row r="84" spans="1:32" ht="12.75" customHeight="1" x14ac:dyDescent="0.2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</row>
    <row r="85" spans="1:32" ht="12.75" customHeight="1" x14ac:dyDescent="0.2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</row>
    <row r="86" spans="1:32" ht="12.75" customHeight="1" x14ac:dyDescent="0.2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</row>
    <row r="87" spans="1:32" ht="12.75" customHeight="1" x14ac:dyDescent="0.2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</row>
    <row r="88" spans="1:32" ht="12.75" customHeight="1" x14ac:dyDescent="0.2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</row>
    <row r="89" spans="1:32" ht="12.75" customHeight="1" x14ac:dyDescent="0.2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</row>
    <row r="90" spans="1:32" ht="12.75" customHeight="1" x14ac:dyDescent="0.2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</row>
    <row r="91" spans="1:32" ht="12.75" customHeight="1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</row>
    <row r="92" spans="1:32" ht="12.75" customHeight="1" x14ac:dyDescent="0.2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</row>
    <row r="93" spans="1:32" ht="12.75" customHeight="1" x14ac:dyDescent="0.2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</row>
    <row r="94" spans="1:32" ht="12.75" customHeight="1" x14ac:dyDescent="0.2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</row>
    <row r="95" spans="1:32" ht="12.75" customHeight="1" x14ac:dyDescent="0.2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</row>
    <row r="96" spans="1:32" ht="12.75" customHeight="1" x14ac:dyDescent="0.2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</row>
    <row r="97" spans="1:32" ht="12.75" customHeight="1" x14ac:dyDescent="0.2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</row>
    <row r="98" spans="1:32" ht="12.75" customHeight="1" x14ac:dyDescent="0.2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</row>
    <row r="99" spans="1:32" ht="12.75" customHeight="1" x14ac:dyDescent="0.25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</row>
    <row r="100" spans="1:32" ht="12.75" customHeight="1" x14ac:dyDescent="0.25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</row>
    <row r="101" spans="1:32" ht="12.75" customHeight="1" x14ac:dyDescent="0.25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</row>
    <row r="102" spans="1:32" ht="12.75" customHeight="1" x14ac:dyDescent="0.25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</row>
    <row r="103" spans="1:32" ht="12.75" customHeight="1" x14ac:dyDescent="0.25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</row>
    <row r="104" spans="1:32" ht="12.75" customHeight="1" x14ac:dyDescent="0.25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</row>
    <row r="105" spans="1:32" ht="12.75" customHeight="1" x14ac:dyDescent="0.25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</row>
    <row r="106" spans="1:32" ht="12.75" customHeight="1" x14ac:dyDescent="0.25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</row>
    <row r="107" spans="1:32" ht="12.75" customHeight="1" x14ac:dyDescent="0.25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</row>
    <row r="108" spans="1:32" ht="12.75" customHeight="1" x14ac:dyDescent="0.25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</row>
    <row r="109" spans="1:32" ht="12.75" customHeight="1" x14ac:dyDescent="0.25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</row>
    <row r="110" spans="1:32" ht="12.75" customHeight="1" x14ac:dyDescent="0.25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</row>
    <row r="111" spans="1:32" ht="12.75" customHeight="1" x14ac:dyDescent="0.25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</row>
    <row r="112" spans="1:32" ht="12.75" customHeight="1" x14ac:dyDescent="0.25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</row>
    <row r="113" spans="1:32" ht="12.75" customHeight="1" x14ac:dyDescent="0.25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</row>
    <row r="114" spans="1:32" ht="12.75" customHeight="1" x14ac:dyDescent="0.25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</row>
    <row r="115" spans="1:32" ht="12.75" customHeight="1" x14ac:dyDescent="0.25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</row>
    <row r="116" spans="1:32" ht="12.75" customHeight="1" x14ac:dyDescent="0.25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</row>
    <row r="117" spans="1:32" ht="12.75" customHeight="1" x14ac:dyDescent="0.25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</row>
    <row r="118" spans="1:32" ht="12.75" customHeight="1" x14ac:dyDescent="0.25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</row>
    <row r="119" spans="1:32" ht="12.75" customHeight="1" x14ac:dyDescent="0.25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</row>
    <row r="120" spans="1:32" ht="12.75" customHeight="1" x14ac:dyDescent="0.25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</row>
    <row r="121" spans="1:32" ht="12.75" customHeight="1" x14ac:dyDescent="0.25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</row>
    <row r="122" spans="1:32" ht="12.75" customHeight="1" x14ac:dyDescent="0.25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</row>
    <row r="123" spans="1:32" ht="12.75" customHeight="1" x14ac:dyDescent="0.25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</row>
    <row r="124" spans="1:32" ht="12.75" customHeight="1" x14ac:dyDescent="0.2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</row>
    <row r="125" spans="1:32" ht="12.75" customHeight="1" x14ac:dyDescent="0.25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</row>
    <row r="126" spans="1:32" ht="12.75" customHeight="1" x14ac:dyDescent="0.25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</row>
    <row r="127" spans="1:32" ht="12.75" customHeight="1" x14ac:dyDescent="0.25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</row>
    <row r="128" spans="1:32" ht="12.75" customHeight="1" x14ac:dyDescent="0.25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</row>
    <row r="129" spans="1:32" ht="12.75" customHeight="1" x14ac:dyDescent="0.25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</row>
    <row r="130" spans="1:32" ht="12.75" customHeight="1" x14ac:dyDescent="0.25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</row>
    <row r="131" spans="1:32" ht="12.75" customHeight="1" x14ac:dyDescent="0.25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</row>
    <row r="132" spans="1:32" ht="12.75" customHeight="1" x14ac:dyDescent="0.25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</row>
    <row r="133" spans="1:32" ht="12.75" customHeight="1" x14ac:dyDescent="0.25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</row>
    <row r="134" spans="1:32" ht="12.75" customHeight="1" x14ac:dyDescent="0.25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</row>
    <row r="135" spans="1:32" ht="12.75" customHeight="1" x14ac:dyDescent="0.25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</row>
    <row r="136" spans="1:32" ht="12.75" customHeight="1" x14ac:dyDescent="0.25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</row>
    <row r="137" spans="1:32" ht="12.75" customHeight="1" x14ac:dyDescent="0.25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</row>
    <row r="138" spans="1:32" ht="12.75" customHeight="1" x14ac:dyDescent="0.25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</row>
    <row r="139" spans="1:32" ht="12.75" customHeight="1" x14ac:dyDescent="0.25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</row>
    <row r="140" spans="1:32" ht="12.75" customHeight="1" x14ac:dyDescent="0.2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</row>
    <row r="141" spans="1:32" ht="12.75" customHeight="1" x14ac:dyDescent="0.25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</row>
    <row r="142" spans="1:32" ht="12.75" customHeight="1" x14ac:dyDescent="0.25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</row>
    <row r="143" spans="1:32" ht="12.75" customHeight="1" x14ac:dyDescent="0.25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</row>
    <row r="144" spans="1:32" ht="12.75" customHeight="1" x14ac:dyDescent="0.25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</row>
    <row r="145" spans="1:32" ht="12.75" customHeight="1" x14ac:dyDescent="0.2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</row>
    <row r="146" spans="1:32" ht="12.75" customHeight="1" x14ac:dyDescent="0.2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</row>
    <row r="147" spans="1:32" ht="12.75" customHeight="1" x14ac:dyDescent="0.25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</row>
    <row r="148" spans="1:32" ht="12.75" customHeight="1" x14ac:dyDescent="0.25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</row>
    <row r="149" spans="1:32" ht="12.75" customHeight="1" x14ac:dyDescent="0.25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</row>
    <row r="150" spans="1:32" ht="12.75" customHeight="1" x14ac:dyDescent="0.25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</row>
    <row r="151" spans="1:32" ht="12.75" customHeight="1" x14ac:dyDescent="0.2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</row>
    <row r="152" spans="1:32" ht="12.75" customHeight="1" x14ac:dyDescent="0.25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</row>
    <row r="153" spans="1:32" ht="12.75" customHeight="1" x14ac:dyDescent="0.25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</row>
    <row r="154" spans="1:32" ht="12.75" customHeight="1" x14ac:dyDescent="0.25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</row>
    <row r="155" spans="1:32" ht="12.75" customHeight="1" x14ac:dyDescent="0.25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</row>
    <row r="156" spans="1:32" ht="12.75" customHeight="1" x14ac:dyDescent="0.25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</row>
    <row r="157" spans="1:32" ht="12.75" customHeight="1" x14ac:dyDescent="0.25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1:32" ht="12.75" customHeight="1" x14ac:dyDescent="0.25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</row>
    <row r="159" spans="1:32" ht="12.75" customHeight="1" x14ac:dyDescent="0.25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</row>
    <row r="160" spans="1:32" ht="12.75" customHeight="1" x14ac:dyDescent="0.25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</row>
    <row r="161" spans="1:32" ht="12.75" customHeight="1" x14ac:dyDescent="0.25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</row>
    <row r="162" spans="1:32" ht="12.75" customHeight="1" x14ac:dyDescent="0.2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</row>
    <row r="163" spans="1:32" ht="12.75" customHeight="1" x14ac:dyDescent="0.25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</row>
    <row r="164" spans="1:32" ht="12.75" customHeight="1" x14ac:dyDescent="0.25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</row>
    <row r="165" spans="1:32" ht="12.75" customHeight="1" x14ac:dyDescent="0.25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</row>
    <row r="166" spans="1:32" ht="12.75" customHeight="1" x14ac:dyDescent="0.25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</row>
    <row r="167" spans="1:32" ht="12.75" customHeight="1" x14ac:dyDescent="0.25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</row>
    <row r="168" spans="1:32" ht="12.75" customHeight="1" x14ac:dyDescent="0.25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</row>
    <row r="169" spans="1:32" ht="12.75" customHeight="1" x14ac:dyDescent="0.25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</row>
    <row r="170" spans="1:32" ht="12.75" customHeight="1" x14ac:dyDescent="0.25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</row>
    <row r="171" spans="1:32" ht="12.75" customHeight="1" x14ac:dyDescent="0.25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</row>
    <row r="172" spans="1:32" ht="12.75" customHeight="1" x14ac:dyDescent="0.25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</row>
    <row r="173" spans="1:32" ht="12.75" customHeight="1" x14ac:dyDescent="0.25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</row>
    <row r="174" spans="1:32" ht="12.75" customHeight="1" x14ac:dyDescent="0.25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</row>
    <row r="175" spans="1:32" ht="12.75" customHeight="1" x14ac:dyDescent="0.25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</row>
    <row r="176" spans="1:32" ht="12.75" customHeight="1" x14ac:dyDescent="0.25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</row>
    <row r="177" spans="1:32" ht="12.75" customHeight="1" x14ac:dyDescent="0.25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</row>
    <row r="178" spans="1:32" ht="12.75" customHeight="1" x14ac:dyDescent="0.25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</row>
    <row r="179" spans="1:32" ht="12.75" customHeight="1" x14ac:dyDescent="0.25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</row>
    <row r="180" spans="1:32" ht="12.75" customHeight="1" x14ac:dyDescent="0.25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</row>
    <row r="181" spans="1:32" ht="12.75" customHeight="1" x14ac:dyDescent="0.25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</row>
    <row r="182" spans="1:32" ht="12.75" customHeight="1" x14ac:dyDescent="0.25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</row>
    <row r="183" spans="1:32" ht="12.75" customHeight="1" x14ac:dyDescent="0.25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</row>
    <row r="184" spans="1:32" ht="12.75" customHeight="1" x14ac:dyDescent="0.25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</row>
    <row r="185" spans="1:32" ht="12.75" customHeight="1" x14ac:dyDescent="0.25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</row>
    <row r="186" spans="1:32" ht="12.75" customHeight="1" x14ac:dyDescent="0.25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</row>
    <row r="187" spans="1:32" ht="12.75" customHeight="1" x14ac:dyDescent="0.25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</row>
    <row r="188" spans="1:32" ht="12.75" customHeight="1" x14ac:dyDescent="0.25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</row>
    <row r="189" spans="1:32" ht="12.75" customHeight="1" x14ac:dyDescent="0.25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</row>
    <row r="190" spans="1:32" ht="12.75" customHeight="1" x14ac:dyDescent="0.25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</row>
    <row r="191" spans="1:32" ht="12.75" customHeight="1" x14ac:dyDescent="0.25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</row>
    <row r="192" spans="1:32" ht="12.75" customHeight="1" x14ac:dyDescent="0.25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</row>
    <row r="193" spans="1:32" ht="12.75" customHeight="1" x14ac:dyDescent="0.25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</row>
    <row r="194" spans="1:32" ht="12.75" customHeight="1" x14ac:dyDescent="0.25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</row>
    <row r="195" spans="1:32" ht="12.75" customHeight="1" x14ac:dyDescent="0.25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</row>
    <row r="196" spans="1:32" ht="12.75" customHeight="1" x14ac:dyDescent="0.25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</row>
    <row r="197" spans="1:32" ht="12.75" customHeight="1" x14ac:dyDescent="0.25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</row>
    <row r="198" spans="1:32" ht="12.75" customHeight="1" x14ac:dyDescent="0.25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</row>
    <row r="199" spans="1:32" ht="12.75" customHeight="1" x14ac:dyDescent="0.25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</row>
    <row r="200" spans="1:32" ht="12.75" customHeight="1" x14ac:dyDescent="0.2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</row>
    <row r="201" spans="1:32" ht="12.75" customHeight="1" x14ac:dyDescent="0.25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</row>
    <row r="202" spans="1:32" ht="12.75" customHeight="1" x14ac:dyDescent="0.25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</row>
    <row r="203" spans="1:32" ht="12.75" customHeight="1" x14ac:dyDescent="0.25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</row>
    <row r="204" spans="1:32" ht="12.75" customHeight="1" x14ac:dyDescent="0.25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</row>
    <row r="205" spans="1:32" ht="12.75" customHeight="1" x14ac:dyDescent="0.25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</row>
    <row r="206" spans="1:32" ht="12.75" customHeight="1" x14ac:dyDescent="0.25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</row>
    <row r="207" spans="1:32" ht="12.75" customHeight="1" x14ac:dyDescent="0.25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</row>
    <row r="208" spans="1:32" ht="12.75" customHeight="1" x14ac:dyDescent="0.25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</row>
    <row r="209" spans="1:32" ht="12.75" customHeight="1" x14ac:dyDescent="0.25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</row>
    <row r="210" spans="1:32" ht="12.75" customHeight="1" x14ac:dyDescent="0.25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</row>
    <row r="211" spans="1:32" ht="12.75" customHeight="1" x14ac:dyDescent="0.25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</row>
    <row r="212" spans="1:32" ht="12.75" customHeight="1" x14ac:dyDescent="0.25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</row>
    <row r="213" spans="1:32" ht="12.75" customHeight="1" x14ac:dyDescent="0.25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</row>
    <row r="214" spans="1:32" ht="12.75" customHeight="1" x14ac:dyDescent="0.2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</row>
    <row r="215" spans="1:32" ht="12.75" customHeight="1" x14ac:dyDescent="0.25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</row>
    <row r="216" spans="1:32" ht="12.75" customHeight="1" x14ac:dyDescent="0.25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</row>
    <row r="217" spans="1:32" ht="12.75" customHeight="1" x14ac:dyDescent="0.25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</row>
    <row r="218" spans="1:32" ht="12.75" customHeight="1" x14ac:dyDescent="0.25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</row>
    <row r="219" spans="1:32" ht="12.75" customHeight="1" x14ac:dyDescent="0.25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</row>
    <row r="220" spans="1:32" ht="12.75" customHeight="1" x14ac:dyDescent="0.25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</row>
    <row r="221" spans="1:32" ht="12.75" customHeight="1" x14ac:dyDescent="0.25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</row>
    <row r="222" spans="1:32" ht="12.75" customHeight="1" x14ac:dyDescent="0.25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</row>
    <row r="223" spans="1:32" ht="12.75" customHeight="1" x14ac:dyDescent="0.25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</row>
    <row r="224" spans="1:32" ht="12.75" customHeight="1" x14ac:dyDescent="0.25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</row>
    <row r="225" spans="1:32" ht="12.75" customHeight="1" x14ac:dyDescent="0.25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</row>
    <row r="226" spans="1:32" ht="12.75" customHeight="1" x14ac:dyDescent="0.25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</row>
    <row r="227" spans="1:32" ht="12.75" customHeight="1" x14ac:dyDescent="0.25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</row>
    <row r="228" spans="1:32" ht="12.75" customHeight="1" x14ac:dyDescent="0.25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</row>
    <row r="229" spans="1:32" ht="12.75" customHeight="1" x14ac:dyDescent="0.25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</row>
    <row r="230" spans="1:32" ht="12.75" customHeight="1" x14ac:dyDescent="0.25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</row>
    <row r="231" spans="1:32" ht="12.75" customHeight="1" x14ac:dyDescent="0.25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</row>
    <row r="232" spans="1:32" ht="12.75" customHeight="1" x14ac:dyDescent="0.25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</row>
    <row r="233" spans="1:32" ht="12.75" customHeight="1" x14ac:dyDescent="0.25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</row>
    <row r="234" spans="1:32" ht="12.75" customHeight="1" x14ac:dyDescent="0.25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</row>
    <row r="235" spans="1:32" ht="12.75" customHeight="1" x14ac:dyDescent="0.25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</row>
    <row r="236" spans="1:32" ht="12.75" customHeight="1" x14ac:dyDescent="0.25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</row>
    <row r="237" spans="1:32" ht="12.75" customHeight="1" x14ac:dyDescent="0.25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</row>
    <row r="238" spans="1:32" ht="12.75" customHeight="1" x14ac:dyDescent="0.25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</row>
    <row r="239" spans="1:32" ht="12.75" customHeight="1" x14ac:dyDescent="0.25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</row>
    <row r="240" spans="1:32" ht="12.75" customHeight="1" x14ac:dyDescent="0.25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</row>
    <row r="241" spans="1:32" ht="12.75" customHeight="1" x14ac:dyDescent="0.25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</row>
    <row r="242" spans="1:32" ht="12.75" customHeight="1" x14ac:dyDescent="0.25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</row>
    <row r="243" spans="1:32" ht="12.75" customHeight="1" x14ac:dyDescent="0.25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</row>
    <row r="244" spans="1:32" ht="12.75" customHeight="1" x14ac:dyDescent="0.25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</row>
    <row r="245" spans="1:32" ht="12.75" customHeight="1" x14ac:dyDescent="0.25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</row>
    <row r="246" spans="1:32" ht="12.75" customHeight="1" x14ac:dyDescent="0.25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</row>
    <row r="247" spans="1:32" ht="12.75" customHeight="1" x14ac:dyDescent="0.25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</row>
    <row r="248" spans="1:32" ht="12.75" customHeight="1" x14ac:dyDescent="0.25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</row>
    <row r="249" spans="1:32" ht="12.75" customHeight="1" x14ac:dyDescent="0.25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</row>
    <row r="250" spans="1:32" ht="12.75" customHeight="1" x14ac:dyDescent="0.25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</row>
    <row r="251" spans="1:32" ht="12.75" customHeight="1" x14ac:dyDescent="0.25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</row>
    <row r="252" spans="1:32" ht="12.75" customHeight="1" x14ac:dyDescent="0.25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</row>
    <row r="253" spans="1:32" ht="12.75" customHeight="1" x14ac:dyDescent="0.25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</row>
    <row r="254" spans="1:32" ht="12.75" customHeight="1" x14ac:dyDescent="0.25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</row>
    <row r="255" spans="1:32" ht="12.75" customHeight="1" x14ac:dyDescent="0.25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</row>
    <row r="256" spans="1:32" ht="12.75" customHeight="1" x14ac:dyDescent="0.25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</row>
    <row r="257" spans="1:32" ht="12.75" customHeight="1" x14ac:dyDescent="0.25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</row>
    <row r="258" spans="1:32" ht="12.75" customHeight="1" x14ac:dyDescent="0.25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</row>
    <row r="259" spans="1:32" ht="12.75" customHeight="1" x14ac:dyDescent="0.25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</row>
    <row r="260" spans="1:32" ht="12.75" customHeight="1" x14ac:dyDescent="0.25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</row>
    <row r="261" spans="1:32" ht="12.75" customHeight="1" x14ac:dyDescent="0.25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</row>
    <row r="262" spans="1:32" ht="12.75" customHeight="1" x14ac:dyDescent="0.25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</row>
    <row r="263" spans="1:32" ht="12.75" customHeight="1" x14ac:dyDescent="0.25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</row>
    <row r="264" spans="1:32" ht="12.75" customHeight="1" x14ac:dyDescent="0.25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</row>
    <row r="265" spans="1:32" ht="12.75" customHeight="1" x14ac:dyDescent="0.25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</row>
    <row r="266" spans="1:32" ht="12.75" customHeight="1" x14ac:dyDescent="0.25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</row>
    <row r="267" spans="1:32" ht="12.75" customHeight="1" x14ac:dyDescent="0.25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</row>
    <row r="268" spans="1:32" ht="12.75" customHeight="1" x14ac:dyDescent="0.25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</row>
    <row r="269" spans="1:32" ht="12.75" customHeight="1" x14ac:dyDescent="0.25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</row>
    <row r="270" spans="1:32" ht="12.75" customHeight="1" x14ac:dyDescent="0.25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</row>
    <row r="271" spans="1:32" ht="12.75" customHeight="1" x14ac:dyDescent="0.25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</row>
    <row r="272" spans="1:32" ht="12.75" customHeight="1" x14ac:dyDescent="0.25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</row>
    <row r="273" spans="1:32" ht="12.75" customHeight="1" x14ac:dyDescent="0.25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</row>
    <row r="274" spans="1:32" ht="12.75" customHeight="1" x14ac:dyDescent="0.25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</row>
    <row r="275" spans="1:32" ht="12.75" customHeight="1" x14ac:dyDescent="0.25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</row>
    <row r="276" spans="1:32" ht="12.75" customHeight="1" x14ac:dyDescent="0.25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</row>
    <row r="277" spans="1:32" ht="12.75" customHeight="1" x14ac:dyDescent="0.25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</row>
    <row r="278" spans="1:32" ht="12.75" customHeight="1" x14ac:dyDescent="0.25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</row>
    <row r="279" spans="1:32" ht="12.75" customHeight="1" x14ac:dyDescent="0.25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</row>
    <row r="280" spans="1:32" ht="12.75" customHeight="1" x14ac:dyDescent="0.25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</row>
    <row r="281" spans="1:32" ht="12.75" customHeight="1" x14ac:dyDescent="0.25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</row>
    <row r="282" spans="1:32" ht="12.75" customHeight="1" x14ac:dyDescent="0.25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</row>
    <row r="283" spans="1:32" ht="12.75" customHeight="1" x14ac:dyDescent="0.25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</row>
    <row r="284" spans="1:32" ht="12.75" customHeight="1" x14ac:dyDescent="0.25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</row>
    <row r="285" spans="1:32" ht="12.75" customHeight="1" x14ac:dyDescent="0.25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  <c r="AA285" s="162"/>
      <c r="AB285" s="162"/>
      <c r="AC285" s="162"/>
      <c r="AD285" s="162"/>
      <c r="AE285" s="162"/>
      <c r="AF285" s="162"/>
    </row>
    <row r="286" spans="1:32" ht="12.75" customHeight="1" x14ac:dyDescent="0.25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</row>
    <row r="287" spans="1:32" ht="12.75" customHeight="1" x14ac:dyDescent="0.25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</row>
    <row r="288" spans="1:32" ht="12.75" customHeight="1" x14ac:dyDescent="0.25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</row>
    <row r="289" spans="1:32" ht="12.75" customHeight="1" x14ac:dyDescent="0.25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</row>
    <row r="290" spans="1:32" ht="12.75" customHeight="1" x14ac:dyDescent="0.25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</row>
    <row r="291" spans="1:32" ht="12.75" customHeight="1" x14ac:dyDescent="0.25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</row>
    <row r="292" spans="1:32" ht="12.75" customHeight="1" x14ac:dyDescent="0.25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</row>
    <row r="293" spans="1:32" ht="12.75" customHeight="1" x14ac:dyDescent="0.25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  <c r="AC293" s="162"/>
      <c r="AD293" s="162"/>
      <c r="AE293" s="162"/>
      <c r="AF293" s="162"/>
    </row>
    <row r="294" spans="1:32" ht="12.75" customHeight="1" x14ac:dyDescent="0.25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</row>
    <row r="295" spans="1:32" ht="12.75" customHeight="1" x14ac:dyDescent="0.25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</row>
    <row r="296" spans="1:32" ht="12.75" customHeight="1" x14ac:dyDescent="0.25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</row>
    <row r="297" spans="1:32" ht="12.75" customHeight="1" x14ac:dyDescent="0.25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</row>
    <row r="298" spans="1:32" ht="12.75" customHeight="1" x14ac:dyDescent="0.25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</row>
    <row r="299" spans="1:32" ht="12.75" customHeight="1" x14ac:dyDescent="0.25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</row>
    <row r="300" spans="1:32" ht="12.75" customHeight="1" x14ac:dyDescent="0.25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</row>
    <row r="301" spans="1:32" ht="12.75" customHeight="1" x14ac:dyDescent="0.25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</row>
    <row r="302" spans="1:32" ht="12.75" customHeight="1" x14ac:dyDescent="0.25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</row>
    <row r="303" spans="1:32" ht="12.75" customHeight="1" x14ac:dyDescent="0.25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</row>
    <row r="304" spans="1:32" ht="12.75" customHeight="1" x14ac:dyDescent="0.25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</row>
    <row r="305" spans="1:32" ht="12.75" customHeight="1" x14ac:dyDescent="0.25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  <c r="AC305" s="162"/>
      <c r="AD305" s="162"/>
      <c r="AE305" s="162"/>
      <c r="AF305" s="162"/>
    </row>
    <row r="306" spans="1:32" ht="12.75" customHeight="1" x14ac:dyDescent="0.25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</row>
    <row r="307" spans="1:32" ht="12.75" customHeight="1" x14ac:dyDescent="0.25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  <c r="AA307" s="162"/>
      <c r="AB307" s="162"/>
      <c r="AC307" s="162"/>
      <c r="AD307" s="162"/>
      <c r="AE307" s="162"/>
      <c r="AF307" s="162"/>
    </row>
    <row r="308" spans="1:32" ht="12.75" customHeight="1" x14ac:dyDescent="0.25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</row>
    <row r="309" spans="1:32" ht="12.75" customHeight="1" x14ac:dyDescent="0.25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</row>
    <row r="310" spans="1:32" ht="12.75" customHeight="1" x14ac:dyDescent="0.25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</row>
    <row r="311" spans="1:32" ht="12.75" customHeight="1" x14ac:dyDescent="0.25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</row>
    <row r="312" spans="1:32" ht="12.75" customHeight="1" x14ac:dyDescent="0.25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</row>
    <row r="313" spans="1:32" ht="12.75" customHeight="1" x14ac:dyDescent="0.25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</row>
    <row r="314" spans="1:32" ht="12.75" customHeight="1" x14ac:dyDescent="0.25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</row>
    <row r="315" spans="1:32" ht="12.75" customHeight="1" x14ac:dyDescent="0.25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</row>
    <row r="316" spans="1:32" ht="12.75" customHeight="1" x14ac:dyDescent="0.25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  <c r="AC316" s="162"/>
      <c r="AD316" s="162"/>
      <c r="AE316" s="162"/>
      <c r="AF316" s="162"/>
    </row>
    <row r="317" spans="1:32" ht="12.75" customHeight="1" x14ac:dyDescent="0.25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</row>
    <row r="318" spans="1:32" ht="12.75" customHeight="1" x14ac:dyDescent="0.25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  <c r="AC318" s="162"/>
      <c r="AD318" s="162"/>
      <c r="AE318" s="162"/>
      <c r="AF318" s="162"/>
    </row>
    <row r="319" spans="1:32" ht="12.75" customHeight="1" x14ac:dyDescent="0.25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</row>
    <row r="320" spans="1:32" ht="12.75" customHeight="1" x14ac:dyDescent="0.25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</row>
    <row r="321" spans="1:32" ht="12.75" customHeight="1" x14ac:dyDescent="0.25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</row>
    <row r="322" spans="1:32" ht="12.75" customHeight="1" x14ac:dyDescent="0.25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</row>
    <row r="323" spans="1:32" ht="12.75" customHeight="1" x14ac:dyDescent="0.25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  <c r="AC323" s="162"/>
      <c r="AD323" s="162"/>
      <c r="AE323" s="162"/>
      <c r="AF323" s="162"/>
    </row>
    <row r="324" spans="1:32" ht="12.75" customHeight="1" x14ac:dyDescent="0.25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</row>
    <row r="325" spans="1:32" ht="12.75" customHeight="1" x14ac:dyDescent="0.25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  <c r="AC325" s="162"/>
      <c r="AD325" s="162"/>
      <c r="AE325" s="162"/>
      <c r="AF325" s="162"/>
    </row>
    <row r="326" spans="1:32" ht="12.75" customHeight="1" x14ac:dyDescent="0.25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</row>
    <row r="327" spans="1:32" ht="12.75" customHeight="1" x14ac:dyDescent="0.25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</row>
    <row r="328" spans="1:32" ht="12.75" customHeight="1" x14ac:dyDescent="0.25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</row>
    <row r="329" spans="1:32" ht="12.75" customHeight="1" x14ac:dyDescent="0.25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</row>
    <row r="330" spans="1:32" ht="12.75" customHeight="1" x14ac:dyDescent="0.25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</row>
    <row r="331" spans="1:32" ht="12.75" customHeight="1" x14ac:dyDescent="0.25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</row>
    <row r="332" spans="1:32" ht="12.75" customHeight="1" x14ac:dyDescent="0.25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</row>
    <row r="333" spans="1:32" ht="12.75" customHeight="1" x14ac:dyDescent="0.25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</row>
    <row r="334" spans="1:32" ht="12.75" customHeight="1" x14ac:dyDescent="0.25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</row>
    <row r="335" spans="1:32" ht="12.75" customHeight="1" x14ac:dyDescent="0.25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</row>
    <row r="336" spans="1:32" ht="12.75" customHeight="1" x14ac:dyDescent="0.25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</row>
    <row r="337" spans="1:32" ht="12.75" customHeight="1" x14ac:dyDescent="0.25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</row>
    <row r="338" spans="1:32" ht="12.75" customHeight="1" x14ac:dyDescent="0.25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</row>
    <row r="339" spans="1:32" ht="12.75" customHeight="1" x14ac:dyDescent="0.25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</row>
    <row r="340" spans="1:32" ht="12.75" customHeight="1" x14ac:dyDescent="0.25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</row>
    <row r="341" spans="1:32" ht="12.75" customHeight="1" x14ac:dyDescent="0.25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</row>
    <row r="342" spans="1:32" ht="12.75" customHeight="1" x14ac:dyDescent="0.25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</row>
    <row r="343" spans="1:32" ht="12.75" customHeight="1" x14ac:dyDescent="0.25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</row>
    <row r="344" spans="1:32" ht="12.75" customHeight="1" x14ac:dyDescent="0.25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</row>
    <row r="345" spans="1:32" ht="12.75" customHeight="1" x14ac:dyDescent="0.25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</row>
    <row r="346" spans="1:32" ht="12.75" customHeight="1" x14ac:dyDescent="0.25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</row>
    <row r="347" spans="1:32" ht="12.75" customHeight="1" x14ac:dyDescent="0.25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</row>
    <row r="348" spans="1:32" ht="12.75" customHeight="1" x14ac:dyDescent="0.25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</row>
    <row r="349" spans="1:32" ht="12.75" customHeight="1" x14ac:dyDescent="0.25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</row>
    <row r="350" spans="1:32" ht="12.75" customHeight="1" x14ac:dyDescent="0.25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</row>
    <row r="351" spans="1:32" ht="12.75" customHeight="1" x14ac:dyDescent="0.25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</row>
    <row r="352" spans="1:32" ht="12.75" customHeight="1" x14ac:dyDescent="0.25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</row>
    <row r="353" spans="1:32" ht="12.75" customHeight="1" x14ac:dyDescent="0.25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</row>
    <row r="354" spans="1:32" ht="12.75" customHeight="1" x14ac:dyDescent="0.25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</row>
    <row r="355" spans="1:32" ht="12.75" customHeight="1" x14ac:dyDescent="0.25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</row>
    <row r="356" spans="1:32" ht="12.75" customHeight="1" x14ac:dyDescent="0.25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</row>
    <row r="357" spans="1:32" ht="12.75" customHeight="1" x14ac:dyDescent="0.25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</row>
    <row r="358" spans="1:32" ht="12.75" customHeight="1" x14ac:dyDescent="0.25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</row>
    <row r="359" spans="1:32" ht="12.75" customHeight="1" x14ac:dyDescent="0.25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</row>
    <row r="360" spans="1:32" ht="12.75" customHeight="1" x14ac:dyDescent="0.25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</row>
    <row r="361" spans="1:32" ht="12.75" customHeight="1" x14ac:dyDescent="0.25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</row>
    <row r="362" spans="1:32" ht="12.75" customHeight="1" x14ac:dyDescent="0.25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</row>
    <row r="363" spans="1:32" ht="12.75" customHeight="1" x14ac:dyDescent="0.25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</row>
    <row r="364" spans="1:32" ht="12.75" customHeight="1" x14ac:dyDescent="0.25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</row>
    <row r="365" spans="1:32" ht="12.75" customHeight="1" x14ac:dyDescent="0.25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</row>
    <row r="366" spans="1:32" ht="12.75" customHeight="1" x14ac:dyDescent="0.25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</row>
    <row r="367" spans="1:32" ht="12.75" customHeight="1" x14ac:dyDescent="0.25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</row>
    <row r="368" spans="1:32" ht="12.75" customHeight="1" x14ac:dyDescent="0.25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</row>
    <row r="369" spans="1:32" ht="12.75" customHeight="1" x14ac:dyDescent="0.25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</row>
    <row r="370" spans="1:32" ht="12.75" customHeight="1" x14ac:dyDescent="0.25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</row>
    <row r="371" spans="1:32" ht="12.75" customHeight="1" x14ac:dyDescent="0.25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</row>
    <row r="372" spans="1:32" ht="12.75" customHeight="1" x14ac:dyDescent="0.25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</row>
    <row r="373" spans="1:32" ht="12.75" customHeight="1" x14ac:dyDescent="0.25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</row>
    <row r="374" spans="1:32" ht="12.75" customHeight="1" x14ac:dyDescent="0.25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</row>
    <row r="375" spans="1:32" ht="12.75" customHeight="1" x14ac:dyDescent="0.25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</row>
    <row r="376" spans="1:32" ht="12.75" customHeight="1" x14ac:dyDescent="0.25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</row>
    <row r="377" spans="1:32" ht="12.75" customHeight="1" x14ac:dyDescent="0.25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</row>
    <row r="378" spans="1:32" ht="12.75" customHeight="1" x14ac:dyDescent="0.25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</row>
    <row r="379" spans="1:32" ht="12.75" customHeight="1" x14ac:dyDescent="0.25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</row>
    <row r="380" spans="1:32" ht="12.75" customHeight="1" x14ac:dyDescent="0.25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</row>
    <row r="381" spans="1:32" ht="12.75" customHeight="1" x14ac:dyDescent="0.25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</row>
    <row r="382" spans="1:32" ht="12.75" customHeight="1" x14ac:dyDescent="0.25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</row>
    <row r="383" spans="1:32" ht="12.75" customHeight="1" x14ac:dyDescent="0.25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</row>
    <row r="384" spans="1:32" ht="12.75" customHeight="1" x14ac:dyDescent="0.25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</row>
    <row r="385" spans="1:32" ht="12.75" customHeight="1" x14ac:dyDescent="0.25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</row>
    <row r="386" spans="1:32" ht="12.75" customHeight="1" x14ac:dyDescent="0.25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</row>
    <row r="387" spans="1:32" ht="12.75" customHeight="1" x14ac:dyDescent="0.25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</row>
    <row r="388" spans="1:32" ht="12.75" customHeight="1" x14ac:dyDescent="0.25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</row>
    <row r="389" spans="1:32" ht="12.75" customHeight="1" x14ac:dyDescent="0.25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</row>
    <row r="390" spans="1:32" ht="12.75" customHeight="1" x14ac:dyDescent="0.25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</row>
    <row r="391" spans="1:32" ht="12.75" customHeight="1" x14ac:dyDescent="0.25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</row>
    <row r="392" spans="1:32" ht="12.75" customHeight="1" x14ac:dyDescent="0.25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</row>
    <row r="393" spans="1:32" ht="12.75" customHeight="1" x14ac:dyDescent="0.25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</row>
    <row r="394" spans="1:32" ht="12.75" customHeight="1" x14ac:dyDescent="0.2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</row>
    <row r="395" spans="1:32" ht="12.75" customHeight="1" x14ac:dyDescent="0.2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</row>
    <row r="396" spans="1:32" ht="12.75" customHeight="1" x14ac:dyDescent="0.2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</row>
    <row r="397" spans="1:32" ht="12.75" customHeight="1" x14ac:dyDescent="0.2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</row>
    <row r="398" spans="1:32" ht="12.75" customHeight="1" x14ac:dyDescent="0.2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</row>
    <row r="399" spans="1:32" ht="12.75" customHeight="1" x14ac:dyDescent="0.2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</row>
    <row r="400" spans="1:32" ht="12.75" customHeight="1" x14ac:dyDescent="0.2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</row>
    <row r="401" spans="1:32" ht="12.75" customHeight="1" x14ac:dyDescent="0.2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</row>
    <row r="402" spans="1:32" ht="12.75" customHeight="1" x14ac:dyDescent="0.2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</row>
    <row r="403" spans="1:32" ht="12.75" customHeight="1" x14ac:dyDescent="0.2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</row>
    <row r="404" spans="1:32" ht="12.75" customHeight="1" x14ac:dyDescent="0.25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</row>
    <row r="405" spans="1:32" ht="12.75" customHeight="1" x14ac:dyDescent="0.25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</row>
    <row r="406" spans="1:32" ht="12.75" customHeight="1" x14ac:dyDescent="0.25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</row>
    <row r="407" spans="1:32" ht="12.75" customHeight="1" x14ac:dyDescent="0.25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</row>
    <row r="408" spans="1:32" ht="12.75" customHeight="1" x14ac:dyDescent="0.25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</row>
    <row r="409" spans="1:32" ht="12.75" customHeight="1" x14ac:dyDescent="0.25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</row>
    <row r="410" spans="1:32" ht="12.75" customHeight="1" x14ac:dyDescent="0.25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</row>
    <row r="411" spans="1:32" ht="12.75" customHeight="1" x14ac:dyDescent="0.25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</row>
    <row r="412" spans="1:32" ht="12.75" customHeight="1" x14ac:dyDescent="0.25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</row>
    <row r="413" spans="1:32" ht="12.75" customHeight="1" x14ac:dyDescent="0.25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</row>
    <row r="414" spans="1:32" ht="12.75" customHeight="1" x14ac:dyDescent="0.25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</row>
    <row r="415" spans="1:32" ht="12.75" customHeight="1" x14ac:dyDescent="0.25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</row>
    <row r="416" spans="1:32" ht="12.75" customHeight="1" x14ac:dyDescent="0.25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</row>
    <row r="417" spans="1:32" ht="12.75" customHeight="1" x14ac:dyDescent="0.25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</row>
    <row r="418" spans="1:32" ht="12.75" customHeight="1" x14ac:dyDescent="0.2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</row>
    <row r="419" spans="1:32" ht="12.75" customHeight="1" x14ac:dyDescent="0.25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</row>
    <row r="420" spans="1:32" ht="12.75" customHeight="1" x14ac:dyDescent="0.25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</row>
    <row r="421" spans="1:32" ht="12.75" customHeight="1" x14ac:dyDescent="0.25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</row>
    <row r="422" spans="1:32" ht="12.75" customHeight="1" x14ac:dyDescent="0.25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</row>
    <row r="423" spans="1:32" ht="12.75" customHeight="1" x14ac:dyDescent="0.25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</row>
    <row r="424" spans="1:32" ht="12.75" customHeight="1" x14ac:dyDescent="0.25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  <c r="AC424" s="162"/>
      <c r="AD424" s="162"/>
      <c r="AE424" s="162"/>
      <c r="AF424" s="162"/>
    </row>
    <row r="425" spans="1:32" ht="12.75" customHeight="1" x14ac:dyDescent="0.25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  <c r="AC425" s="162"/>
      <c r="AD425" s="162"/>
      <c r="AE425" s="162"/>
      <c r="AF425" s="162"/>
    </row>
    <row r="426" spans="1:32" ht="12.75" customHeight="1" x14ac:dyDescent="0.25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  <c r="AC426" s="162"/>
      <c r="AD426" s="162"/>
      <c r="AE426" s="162"/>
      <c r="AF426" s="162"/>
    </row>
    <row r="427" spans="1:32" ht="12.75" customHeight="1" x14ac:dyDescent="0.25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</row>
    <row r="428" spans="1:32" ht="12.75" customHeight="1" x14ac:dyDescent="0.25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</row>
    <row r="429" spans="1:32" ht="12.75" customHeight="1" x14ac:dyDescent="0.25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</row>
    <row r="430" spans="1:32" ht="12.75" customHeight="1" x14ac:dyDescent="0.25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</row>
    <row r="431" spans="1:32" ht="12.75" customHeight="1" x14ac:dyDescent="0.25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</row>
    <row r="432" spans="1:32" ht="12.75" customHeight="1" x14ac:dyDescent="0.25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</row>
    <row r="433" spans="1:32" ht="12.75" customHeight="1" x14ac:dyDescent="0.25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</row>
    <row r="434" spans="1:32" ht="12.75" customHeight="1" x14ac:dyDescent="0.25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</row>
    <row r="435" spans="1:32" ht="12.75" customHeight="1" x14ac:dyDescent="0.25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</row>
    <row r="436" spans="1:32" ht="12.75" customHeight="1" x14ac:dyDescent="0.25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  <c r="AC436" s="162"/>
      <c r="AD436" s="162"/>
      <c r="AE436" s="162"/>
      <c r="AF436" s="162"/>
    </row>
    <row r="437" spans="1:32" ht="12.75" customHeight="1" x14ac:dyDescent="0.25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  <c r="AC437" s="162"/>
      <c r="AD437" s="162"/>
      <c r="AE437" s="162"/>
      <c r="AF437" s="162"/>
    </row>
    <row r="438" spans="1:32" ht="12.75" customHeight="1" x14ac:dyDescent="0.25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</row>
    <row r="439" spans="1:32" ht="12.75" customHeight="1" x14ac:dyDescent="0.25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  <c r="AC439" s="162"/>
      <c r="AD439" s="162"/>
      <c r="AE439" s="162"/>
      <c r="AF439" s="162"/>
    </row>
    <row r="440" spans="1:32" ht="12.75" customHeight="1" x14ac:dyDescent="0.25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  <c r="AA440" s="162"/>
      <c r="AB440" s="162"/>
      <c r="AC440" s="162"/>
      <c r="AD440" s="162"/>
      <c r="AE440" s="162"/>
      <c r="AF440" s="162"/>
    </row>
    <row r="441" spans="1:32" ht="12.75" customHeight="1" x14ac:dyDescent="0.25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  <c r="AC441" s="162"/>
      <c r="AD441" s="162"/>
      <c r="AE441" s="162"/>
      <c r="AF441" s="162"/>
    </row>
    <row r="442" spans="1:32" ht="12.75" customHeight="1" x14ac:dyDescent="0.25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  <c r="AA442" s="162"/>
      <c r="AB442" s="162"/>
      <c r="AC442" s="162"/>
      <c r="AD442" s="162"/>
      <c r="AE442" s="162"/>
      <c r="AF442" s="162"/>
    </row>
    <row r="443" spans="1:32" ht="12.75" customHeight="1" x14ac:dyDescent="0.25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  <c r="AA443" s="162"/>
      <c r="AB443" s="162"/>
      <c r="AC443" s="162"/>
      <c r="AD443" s="162"/>
      <c r="AE443" s="162"/>
      <c r="AF443" s="162"/>
    </row>
    <row r="444" spans="1:32" ht="12.75" customHeight="1" x14ac:dyDescent="0.25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  <c r="AC444" s="162"/>
      <c r="AD444" s="162"/>
      <c r="AE444" s="162"/>
      <c r="AF444" s="162"/>
    </row>
    <row r="445" spans="1:32" ht="12.75" customHeight="1" x14ac:dyDescent="0.25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  <c r="AC445" s="162"/>
      <c r="AD445" s="162"/>
      <c r="AE445" s="162"/>
      <c r="AF445" s="162"/>
    </row>
    <row r="446" spans="1:32" ht="12.75" customHeight="1" x14ac:dyDescent="0.25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  <c r="AC446" s="162"/>
      <c r="AD446" s="162"/>
      <c r="AE446" s="162"/>
      <c r="AF446" s="162"/>
    </row>
    <row r="447" spans="1:32" ht="12.75" customHeight="1" x14ac:dyDescent="0.25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  <c r="AC447" s="162"/>
      <c r="AD447" s="162"/>
      <c r="AE447" s="162"/>
      <c r="AF447" s="162"/>
    </row>
    <row r="448" spans="1:32" ht="12.75" customHeight="1" x14ac:dyDescent="0.25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  <c r="AC448" s="162"/>
      <c r="AD448" s="162"/>
      <c r="AE448" s="162"/>
      <c r="AF448" s="162"/>
    </row>
    <row r="449" spans="1:32" ht="12.75" customHeight="1" x14ac:dyDescent="0.25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  <c r="AC449" s="162"/>
      <c r="AD449" s="162"/>
      <c r="AE449" s="162"/>
      <c r="AF449" s="162"/>
    </row>
    <row r="450" spans="1:32" ht="12.75" customHeight="1" x14ac:dyDescent="0.25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  <c r="AC450" s="162"/>
      <c r="AD450" s="162"/>
      <c r="AE450" s="162"/>
      <c r="AF450" s="162"/>
    </row>
    <row r="451" spans="1:32" ht="12.75" customHeight="1" x14ac:dyDescent="0.25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  <c r="AA451" s="162"/>
      <c r="AB451" s="162"/>
      <c r="AC451" s="162"/>
      <c r="AD451" s="162"/>
      <c r="AE451" s="162"/>
      <c r="AF451" s="162"/>
    </row>
    <row r="452" spans="1:32" ht="12.75" customHeight="1" x14ac:dyDescent="0.25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  <c r="AC452" s="162"/>
      <c r="AD452" s="162"/>
      <c r="AE452" s="162"/>
      <c r="AF452" s="162"/>
    </row>
    <row r="453" spans="1:32" ht="12.75" customHeight="1" x14ac:dyDescent="0.25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  <c r="AC453" s="162"/>
      <c r="AD453" s="162"/>
      <c r="AE453" s="162"/>
      <c r="AF453" s="162"/>
    </row>
    <row r="454" spans="1:32" ht="12.75" customHeight="1" x14ac:dyDescent="0.25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</row>
    <row r="455" spans="1:32" ht="12.75" customHeight="1" x14ac:dyDescent="0.25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  <c r="AC455" s="162"/>
      <c r="AD455" s="162"/>
      <c r="AE455" s="162"/>
      <c r="AF455" s="162"/>
    </row>
    <row r="456" spans="1:32" ht="12.75" customHeight="1" x14ac:dyDescent="0.25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</row>
    <row r="457" spans="1:32" ht="12.75" customHeight="1" x14ac:dyDescent="0.25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</row>
    <row r="458" spans="1:32" ht="12.75" customHeight="1" x14ac:dyDescent="0.25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</row>
    <row r="459" spans="1:32" ht="12.75" customHeight="1" x14ac:dyDescent="0.25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  <c r="AC459" s="162"/>
      <c r="AD459" s="162"/>
      <c r="AE459" s="162"/>
      <c r="AF459" s="162"/>
    </row>
    <row r="460" spans="1:32" ht="12.75" customHeight="1" x14ac:dyDescent="0.25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  <c r="AC460" s="162"/>
      <c r="AD460" s="162"/>
      <c r="AE460" s="162"/>
      <c r="AF460" s="162"/>
    </row>
    <row r="461" spans="1:32" ht="12.75" customHeight="1" x14ac:dyDescent="0.25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</row>
    <row r="462" spans="1:32" ht="12.75" customHeight="1" x14ac:dyDescent="0.25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</row>
    <row r="463" spans="1:32" ht="12.75" customHeight="1" x14ac:dyDescent="0.25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</row>
    <row r="464" spans="1:32" ht="12.75" customHeight="1" x14ac:dyDescent="0.25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</row>
    <row r="465" spans="1:32" ht="12.75" customHeight="1" x14ac:dyDescent="0.25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  <c r="AA465" s="162"/>
      <c r="AB465" s="162"/>
      <c r="AC465" s="162"/>
      <c r="AD465" s="162"/>
      <c r="AE465" s="162"/>
      <c r="AF465" s="162"/>
    </row>
    <row r="466" spans="1:32" ht="12.75" customHeight="1" x14ac:dyDescent="0.25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  <c r="AA466" s="162"/>
      <c r="AB466" s="162"/>
      <c r="AC466" s="162"/>
      <c r="AD466" s="162"/>
      <c r="AE466" s="162"/>
      <c r="AF466" s="162"/>
    </row>
    <row r="467" spans="1:32" ht="12.75" customHeight="1" x14ac:dyDescent="0.25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  <c r="AA467" s="162"/>
      <c r="AB467" s="162"/>
      <c r="AC467" s="162"/>
      <c r="AD467" s="162"/>
      <c r="AE467" s="162"/>
      <c r="AF467" s="162"/>
    </row>
    <row r="468" spans="1:32" ht="12.75" customHeight="1" x14ac:dyDescent="0.25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  <c r="AA468" s="162"/>
      <c r="AB468" s="162"/>
      <c r="AC468" s="162"/>
      <c r="AD468" s="162"/>
      <c r="AE468" s="162"/>
      <c r="AF468" s="162"/>
    </row>
    <row r="469" spans="1:32" ht="12.75" customHeight="1" x14ac:dyDescent="0.25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  <c r="AC469" s="162"/>
      <c r="AD469" s="162"/>
      <c r="AE469" s="162"/>
      <c r="AF469" s="162"/>
    </row>
    <row r="470" spans="1:32" ht="12.75" customHeight="1" x14ac:dyDescent="0.25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  <c r="AA470" s="162"/>
      <c r="AB470" s="162"/>
      <c r="AC470" s="162"/>
      <c r="AD470" s="162"/>
      <c r="AE470" s="162"/>
      <c r="AF470" s="162"/>
    </row>
    <row r="471" spans="1:32" ht="12.75" customHeight="1" x14ac:dyDescent="0.25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  <c r="AA471" s="162"/>
      <c r="AB471" s="162"/>
      <c r="AC471" s="162"/>
      <c r="AD471" s="162"/>
      <c r="AE471" s="162"/>
      <c r="AF471" s="162"/>
    </row>
    <row r="472" spans="1:32" ht="12.75" customHeight="1" x14ac:dyDescent="0.25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  <c r="AA472" s="162"/>
      <c r="AB472" s="162"/>
      <c r="AC472" s="162"/>
      <c r="AD472" s="162"/>
      <c r="AE472" s="162"/>
      <c r="AF472" s="162"/>
    </row>
    <row r="473" spans="1:32" ht="12.75" customHeight="1" x14ac:dyDescent="0.25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  <c r="AA473" s="162"/>
      <c r="AB473" s="162"/>
      <c r="AC473" s="162"/>
      <c r="AD473" s="162"/>
      <c r="AE473" s="162"/>
      <c r="AF473" s="162"/>
    </row>
    <row r="474" spans="1:32" ht="12.75" customHeight="1" x14ac:dyDescent="0.25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  <c r="AC474" s="162"/>
      <c r="AD474" s="162"/>
      <c r="AE474" s="162"/>
      <c r="AF474" s="162"/>
    </row>
    <row r="475" spans="1:32" ht="12.75" customHeight="1" x14ac:dyDescent="0.25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  <c r="AC475" s="162"/>
      <c r="AD475" s="162"/>
      <c r="AE475" s="162"/>
      <c r="AF475" s="162"/>
    </row>
    <row r="476" spans="1:32" ht="12.75" customHeight="1" x14ac:dyDescent="0.25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  <c r="AC476" s="162"/>
      <c r="AD476" s="162"/>
      <c r="AE476" s="162"/>
      <c r="AF476" s="162"/>
    </row>
    <row r="477" spans="1:32" ht="12.75" customHeight="1" x14ac:dyDescent="0.25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  <c r="AC477" s="162"/>
      <c r="AD477" s="162"/>
      <c r="AE477" s="162"/>
      <c r="AF477" s="162"/>
    </row>
    <row r="478" spans="1:32" ht="12.75" customHeight="1" x14ac:dyDescent="0.25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  <c r="AA478" s="162"/>
      <c r="AB478" s="162"/>
      <c r="AC478" s="162"/>
      <c r="AD478" s="162"/>
      <c r="AE478" s="162"/>
      <c r="AF478" s="162"/>
    </row>
    <row r="479" spans="1:32" ht="12.75" customHeight="1" x14ac:dyDescent="0.25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  <c r="AC479" s="162"/>
      <c r="AD479" s="162"/>
      <c r="AE479" s="162"/>
      <c r="AF479" s="162"/>
    </row>
    <row r="480" spans="1:32" ht="12.75" customHeight="1" x14ac:dyDescent="0.25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  <c r="AC480" s="162"/>
      <c r="AD480" s="162"/>
      <c r="AE480" s="162"/>
      <c r="AF480" s="162"/>
    </row>
    <row r="481" spans="1:32" ht="12.75" customHeight="1" x14ac:dyDescent="0.25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  <c r="AC481" s="162"/>
      <c r="AD481" s="162"/>
      <c r="AE481" s="162"/>
      <c r="AF481" s="162"/>
    </row>
    <row r="482" spans="1:32" ht="12.75" customHeight="1" x14ac:dyDescent="0.25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  <c r="AC482" s="162"/>
      <c r="AD482" s="162"/>
      <c r="AE482" s="162"/>
      <c r="AF482" s="162"/>
    </row>
    <row r="483" spans="1:32" ht="12.75" customHeight="1" x14ac:dyDescent="0.25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  <c r="AA483" s="162"/>
      <c r="AB483" s="162"/>
      <c r="AC483" s="162"/>
      <c r="AD483" s="162"/>
      <c r="AE483" s="162"/>
      <c r="AF483" s="162"/>
    </row>
    <row r="484" spans="1:32" ht="12.75" customHeight="1" x14ac:dyDescent="0.25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  <c r="AA484" s="162"/>
      <c r="AB484" s="162"/>
      <c r="AC484" s="162"/>
      <c r="AD484" s="162"/>
      <c r="AE484" s="162"/>
      <c r="AF484" s="162"/>
    </row>
    <row r="485" spans="1:32" ht="12.75" customHeight="1" x14ac:dyDescent="0.25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  <c r="AA485" s="162"/>
      <c r="AB485" s="162"/>
      <c r="AC485" s="162"/>
      <c r="AD485" s="162"/>
      <c r="AE485" s="162"/>
      <c r="AF485" s="162"/>
    </row>
    <row r="486" spans="1:32" ht="12.75" customHeight="1" x14ac:dyDescent="0.25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  <c r="AA486" s="162"/>
      <c r="AB486" s="162"/>
      <c r="AC486" s="162"/>
      <c r="AD486" s="162"/>
      <c r="AE486" s="162"/>
      <c r="AF486" s="162"/>
    </row>
    <row r="487" spans="1:32" ht="12.75" customHeight="1" x14ac:dyDescent="0.25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  <c r="AA487" s="162"/>
      <c r="AB487" s="162"/>
      <c r="AC487" s="162"/>
      <c r="AD487" s="162"/>
      <c r="AE487" s="162"/>
      <c r="AF487" s="162"/>
    </row>
    <row r="488" spans="1:32" ht="12.75" customHeight="1" x14ac:dyDescent="0.25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  <c r="AA488" s="162"/>
      <c r="AB488" s="162"/>
      <c r="AC488" s="162"/>
      <c r="AD488" s="162"/>
      <c r="AE488" s="162"/>
      <c r="AF488" s="162"/>
    </row>
    <row r="489" spans="1:32" ht="12.75" customHeight="1" x14ac:dyDescent="0.25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  <c r="AA489" s="162"/>
      <c r="AB489" s="162"/>
      <c r="AC489" s="162"/>
      <c r="AD489" s="162"/>
      <c r="AE489" s="162"/>
      <c r="AF489" s="162"/>
    </row>
    <row r="490" spans="1:32" ht="12.75" customHeight="1" x14ac:dyDescent="0.25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  <c r="AA490" s="162"/>
      <c r="AB490" s="162"/>
      <c r="AC490" s="162"/>
      <c r="AD490" s="162"/>
      <c r="AE490" s="162"/>
      <c r="AF490" s="162"/>
    </row>
    <row r="491" spans="1:32" ht="12.75" customHeight="1" x14ac:dyDescent="0.25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  <c r="AA491" s="162"/>
      <c r="AB491" s="162"/>
      <c r="AC491" s="162"/>
      <c r="AD491" s="162"/>
      <c r="AE491" s="162"/>
      <c r="AF491" s="162"/>
    </row>
    <row r="492" spans="1:32" ht="12.75" customHeight="1" x14ac:dyDescent="0.25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  <c r="AA492" s="162"/>
      <c r="AB492" s="162"/>
      <c r="AC492" s="162"/>
      <c r="AD492" s="162"/>
      <c r="AE492" s="162"/>
      <c r="AF492" s="162"/>
    </row>
    <row r="493" spans="1:32" ht="12.75" customHeight="1" x14ac:dyDescent="0.25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  <c r="AA493" s="162"/>
      <c r="AB493" s="162"/>
      <c r="AC493" s="162"/>
      <c r="AD493" s="162"/>
      <c r="AE493" s="162"/>
      <c r="AF493" s="162"/>
    </row>
    <row r="494" spans="1:32" ht="12.75" customHeight="1" x14ac:dyDescent="0.25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</row>
    <row r="495" spans="1:32" ht="12.75" customHeight="1" x14ac:dyDescent="0.25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  <c r="AA495" s="162"/>
      <c r="AB495" s="162"/>
      <c r="AC495" s="162"/>
      <c r="AD495" s="162"/>
      <c r="AE495" s="162"/>
      <c r="AF495" s="162"/>
    </row>
    <row r="496" spans="1:32" ht="12.75" customHeight="1" x14ac:dyDescent="0.25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  <c r="AC496" s="162"/>
      <c r="AD496" s="162"/>
      <c r="AE496" s="162"/>
      <c r="AF496" s="162"/>
    </row>
    <row r="497" spans="1:32" ht="12.75" customHeight="1" x14ac:dyDescent="0.25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  <c r="AA497" s="162"/>
      <c r="AB497" s="162"/>
      <c r="AC497" s="162"/>
      <c r="AD497" s="162"/>
      <c r="AE497" s="162"/>
      <c r="AF497" s="162"/>
    </row>
    <row r="498" spans="1:32" ht="12.75" customHeight="1" x14ac:dyDescent="0.25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  <c r="AA498" s="162"/>
      <c r="AB498" s="162"/>
      <c r="AC498" s="162"/>
      <c r="AD498" s="162"/>
      <c r="AE498" s="162"/>
      <c r="AF498" s="162"/>
    </row>
    <row r="499" spans="1:32" ht="12.75" customHeight="1" x14ac:dyDescent="0.25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  <c r="AA499" s="162"/>
      <c r="AB499" s="162"/>
      <c r="AC499" s="162"/>
      <c r="AD499" s="162"/>
      <c r="AE499" s="162"/>
      <c r="AF499" s="162"/>
    </row>
    <row r="500" spans="1:32" ht="12.75" customHeight="1" x14ac:dyDescent="0.25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  <c r="AC500" s="162"/>
      <c r="AD500" s="162"/>
      <c r="AE500" s="162"/>
      <c r="AF500" s="162"/>
    </row>
    <row r="501" spans="1:32" ht="12.75" customHeight="1" x14ac:dyDescent="0.25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  <c r="AC501" s="162"/>
      <c r="AD501" s="162"/>
      <c r="AE501" s="162"/>
      <c r="AF501" s="162"/>
    </row>
    <row r="502" spans="1:32" ht="12.75" customHeight="1" x14ac:dyDescent="0.25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  <c r="AC502" s="162"/>
      <c r="AD502" s="162"/>
      <c r="AE502" s="162"/>
      <c r="AF502" s="162"/>
    </row>
    <row r="503" spans="1:32" ht="12.75" customHeight="1" x14ac:dyDescent="0.25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  <c r="AC503" s="162"/>
      <c r="AD503" s="162"/>
      <c r="AE503" s="162"/>
      <c r="AF503" s="162"/>
    </row>
    <row r="504" spans="1:32" ht="12.75" customHeight="1" x14ac:dyDescent="0.25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  <c r="AA504" s="162"/>
      <c r="AB504" s="162"/>
      <c r="AC504" s="162"/>
      <c r="AD504" s="162"/>
      <c r="AE504" s="162"/>
      <c r="AF504" s="162"/>
    </row>
    <row r="505" spans="1:32" ht="12.75" customHeight="1" x14ac:dyDescent="0.25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  <c r="AA505" s="162"/>
      <c r="AB505" s="162"/>
      <c r="AC505" s="162"/>
      <c r="AD505" s="162"/>
      <c r="AE505" s="162"/>
      <c r="AF505" s="162"/>
    </row>
    <row r="506" spans="1:32" ht="12.75" customHeight="1" x14ac:dyDescent="0.25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  <c r="AA506" s="162"/>
      <c r="AB506" s="162"/>
      <c r="AC506" s="162"/>
      <c r="AD506" s="162"/>
      <c r="AE506" s="162"/>
      <c r="AF506" s="162"/>
    </row>
    <row r="507" spans="1:32" ht="12.75" customHeight="1" x14ac:dyDescent="0.25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  <c r="AA507" s="162"/>
      <c r="AB507" s="162"/>
      <c r="AC507" s="162"/>
      <c r="AD507" s="162"/>
      <c r="AE507" s="162"/>
      <c r="AF507" s="162"/>
    </row>
    <row r="508" spans="1:32" ht="12.75" customHeight="1" x14ac:dyDescent="0.25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  <c r="AA508" s="162"/>
      <c r="AB508" s="162"/>
      <c r="AC508" s="162"/>
      <c r="AD508" s="162"/>
      <c r="AE508" s="162"/>
      <c r="AF508" s="162"/>
    </row>
    <row r="509" spans="1:32" ht="12.75" customHeight="1" x14ac:dyDescent="0.25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  <c r="AA509" s="162"/>
      <c r="AB509" s="162"/>
      <c r="AC509" s="162"/>
      <c r="AD509" s="162"/>
      <c r="AE509" s="162"/>
      <c r="AF509" s="162"/>
    </row>
    <row r="510" spans="1:32" ht="12.75" customHeight="1" x14ac:dyDescent="0.25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  <c r="AC510" s="162"/>
      <c r="AD510" s="162"/>
      <c r="AE510" s="162"/>
      <c r="AF510" s="162"/>
    </row>
    <row r="511" spans="1:32" ht="12.75" customHeight="1" x14ac:dyDescent="0.25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  <c r="AC511" s="162"/>
      <c r="AD511" s="162"/>
      <c r="AE511" s="162"/>
      <c r="AF511" s="162"/>
    </row>
    <row r="512" spans="1:32" ht="12.75" customHeight="1" x14ac:dyDescent="0.25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</row>
    <row r="513" spans="1:32" ht="12.75" customHeight="1" x14ac:dyDescent="0.25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</row>
    <row r="514" spans="1:32" ht="12.75" customHeight="1" x14ac:dyDescent="0.25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</row>
    <row r="515" spans="1:32" ht="12.75" customHeight="1" x14ac:dyDescent="0.25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</row>
    <row r="516" spans="1:32" ht="12.75" customHeight="1" x14ac:dyDescent="0.25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</row>
    <row r="517" spans="1:32" ht="12.75" customHeight="1" x14ac:dyDescent="0.25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</row>
    <row r="518" spans="1:32" ht="12.75" customHeight="1" x14ac:dyDescent="0.25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</row>
    <row r="519" spans="1:32" ht="12.75" customHeight="1" x14ac:dyDescent="0.25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  <c r="AA519" s="162"/>
      <c r="AB519" s="162"/>
      <c r="AC519" s="162"/>
      <c r="AD519" s="162"/>
      <c r="AE519" s="162"/>
      <c r="AF519" s="162"/>
    </row>
    <row r="520" spans="1:32" ht="12.75" customHeight="1" x14ac:dyDescent="0.25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  <c r="AA520" s="162"/>
      <c r="AB520" s="162"/>
      <c r="AC520" s="162"/>
      <c r="AD520" s="162"/>
      <c r="AE520" s="162"/>
      <c r="AF520" s="162"/>
    </row>
    <row r="521" spans="1:32" ht="12.75" customHeight="1" x14ac:dyDescent="0.25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  <c r="AA521" s="162"/>
      <c r="AB521" s="162"/>
      <c r="AC521" s="162"/>
      <c r="AD521" s="162"/>
      <c r="AE521" s="162"/>
      <c r="AF521" s="162"/>
    </row>
    <row r="522" spans="1:32" ht="12.75" customHeight="1" x14ac:dyDescent="0.25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  <c r="AA522" s="162"/>
      <c r="AB522" s="162"/>
      <c r="AC522" s="162"/>
      <c r="AD522" s="162"/>
      <c r="AE522" s="162"/>
      <c r="AF522" s="162"/>
    </row>
    <row r="523" spans="1:32" ht="12.75" customHeight="1" x14ac:dyDescent="0.25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  <c r="AA523" s="162"/>
      <c r="AB523" s="162"/>
      <c r="AC523" s="162"/>
      <c r="AD523" s="162"/>
      <c r="AE523" s="162"/>
      <c r="AF523" s="162"/>
    </row>
    <row r="524" spans="1:32" ht="12.75" customHeight="1" x14ac:dyDescent="0.25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</row>
    <row r="525" spans="1:32" ht="12.75" customHeight="1" x14ac:dyDescent="0.25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</row>
    <row r="526" spans="1:32" ht="12.75" customHeight="1" x14ac:dyDescent="0.25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</row>
    <row r="527" spans="1:32" ht="12.75" customHeight="1" x14ac:dyDescent="0.25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</row>
    <row r="528" spans="1:32" ht="12.75" customHeight="1" x14ac:dyDescent="0.25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</row>
    <row r="529" spans="1:32" ht="12.75" customHeight="1" x14ac:dyDescent="0.25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  <c r="AA529" s="162"/>
      <c r="AB529" s="162"/>
      <c r="AC529" s="162"/>
      <c r="AD529" s="162"/>
      <c r="AE529" s="162"/>
      <c r="AF529" s="162"/>
    </row>
    <row r="530" spans="1:32" ht="12.75" customHeight="1" x14ac:dyDescent="0.25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  <c r="AA530" s="162"/>
      <c r="AB530" s="162"/>
      <c r="AC530" s="162"/>
      <c r="AD530" s="162"/>
      <c r="AE530" s="162"/>
      <c r="AF530" s="162"/>
    </row>
    <row r="531" spans="1:32" ht="12.75" customHeight="1" x14ac:dyDescent="0.25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  <c r="AA531" s="162"/>
      <c r="AB531" s="162"/>
      <c r="AC531" s="162"/>
      <c r="AD531" s="162"/>
      <c r="AE531" s="162"/>
      <c r="AF531" s="162"/>
    </row>
    <row r="532" spans="1:32" ht="12.75" customHeight="1" x14ac:dyDescent="0.25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  <c r="AA532" s="162"/>
      <c r="AB532" s="162"/>
      <c r="AC532" s="162"/>
      <c r="AD532" s="162"/>
      <c r="AE532" s="162"/>
      <c r="AF532" s="162"/>
    </row>
    <row r="533" spans="1:32" ht="12.75" customHeight="1" x14ac:dyDescent="0.25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  <c r="AA533" s="162"/>
      <c r="AB533" s="162"/>
      <c r="AC533" s="162"/>
      <c r="AD533" s="162"/>
      <c r="AE533" s="162"/>
      <c r="AF533" s="162"/>
    </row>
    <row r="534" spans="1:32" ht="12.75" customHeight="1" x14ac:dyDescent="0.25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  <c r="AA534" s="162"/>
      <c r="AB534" s="162"/>
      <c r="AC534" s="162"/>
      <c r="AD534" s="162"/>
      <c r="AE534" s="162"/>
      <c r="AF534" s="162"/>
    </row>
    <row r="535" spans="1:32" ht="12.75" customHeight="1" x14ac:dyDescent="0.25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  <c r="AA535" s="162"/>
      <c r="AB535" s="162"/>
      <c r="AC535" s="162"/>
      <c r="AD535" s="162"/>
      <c r="AE535" s="162"/>
      <c r="AF535" s="162"/>
    </row>
    <row r="536" spans="1:32" ht="12.75" customHeight="1" x14ac:dyDescent="0.25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  <c r="AC536" s="162"/>
      <c r="AD536" s="162"/>
      <c r="AE536" s="162"/>
      <c r="AF536" s="162"/>
    </row>
    <row r="537" spans="1:32" ht="12.75" customHeight="1" x14ac:dyDescent="0.25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  <c r="AA537" s="162"/>
      <c r="AB537" s="162"/>
      <c r="AC537" s="162"/>
      <c r="AD537" s="162"/>
      <c r="AE537" s="162"/>
      <c r="AF537" s="162"/>
    </row>
    <row r="538" spans="1:32" ht="12.75" customHeight="1" x14ac:dyDescent="0.25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  <c r="AA538" s="162"/>
      <c r="AB538" s="162"/>
      <c r="AC538" s="162"/>
      <c r="AD538" s="162"/>
      <c r="AE538" s="162"/>
      <c r="AF538" s="162"/>
    </row>
    <row r="539" spans="1:32" ht="12.75" customHeight="1" x14ac:dyDescent="0.25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  <c r="AA539" s="162"/>
      <c r="AB539" s="162"/>
      <c r="AC539" s="162"/>
      <c r="AD539" s="162"/>
      <c r="AE539" s="162"/>
      <c r="AF539" s="162"/>
    </row>
    <row r="540" spans="1:32" ht="12.75" customHeight="1" x14ac:dyDescent="0.25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  <c r="AA540" s="162"/>
      <c r="AB540" s="162"/>
      <c r="AC540" s="162"/>
      <c r="AD540" s="162"/>
      <c r="AE540" s="162"/>
      <c r="AF540" s="162"/>
    </row>
    <row r="541" spans="1:32" ht="12.75" customHeight="1" x14ac:dyDescent="0.25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  <c r="AA541" s="162"/>
      <c r="AB541" s="162"/>
      <c r="AC541" s="162"/>
      <c r="AD541" s="162"/>
      <c r="AE541" s="162"/>
      <c r="AF541" s="162"/>
    </row>
    <row r="542" spans="1:32" ht="12.75" customHeight="1" x14ac:dyDescent="0.25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  <c r="AA542" s="162"/>
      <c r="AB542" s="162"/>
      <c r="AC542" s="162"/>
      <c r="AD542" s="162"/>
      <c r="AE542" s="162"/>
      <c r="AF542" s="162"/>
    </row>
    <row r="543" spans="1:32" ht="12.75" customHeight="1" x14ac:dyDescent="0.25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  <c r="AA543" s="162"/>
      <c r="AB543" s="162"/>
      <c r="AC543" s="162"/>
      <c r="AD543" s="162"/>
      <c r="AE543" s="162"/>
      <c r="AF543" s="162"/>
    </row>
    <row r="544" spans="1:32" ht="12.75" customHeight="1" x14ac:dyDescent="0.25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  <c r="AA544" s="162"/>
      <c r="AB544" s="162"/>
      <c r="AC544" s="162"/>
      <c r="AD544" s="162"/>
      <c r="AE544" s="162"/>
      <c r="AF544" s="162"/>
    </row>
    <row r="545" spans="1:32" ht="12.75" customHeight="1" x14ac:dyDescent="0.25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  <c r="AA545" s="162"/>
      <c r="AB545" s="162"/>
      <c r="AC545" s="162"/>
      <c r="AD545" s="162"/>
      <c r="AE545" s="162"/>
      <c r="AF545" s="162"/>
    </row>
    <row r="546" spans="1:32" ht="12.75" customHeight="1" x14ac:dyDescent="0.25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  <c r="AA546" s="162"/>
      <c r="AB546" s="162"/>
      <c r="AC546" s="162"/>
      <c r="AD546" s="162"/>
      <c r="AE546" s="162"/>
      <c r="AF546" s="162"/>
    </row>
    <row r="547" spans="1:32" ht="12.75" customHeight="1" x14ac:dyDescent="0.25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  <c r="AA547" s="162"/>
      <c r="AB547" s="162"/>
      <c r="AC547" s="162"/>
      <c r="AD547" s="162"/>
      <c r="AE547" s="162"/>
      <c r="AF547" s="162"/>
    </row>
    <row r="548" spans="1:32" ht="12.75" customHeight="1" x14ac:dyDescent="0.25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  <c r="AA548" s="162"/>
      <c r="AB548" s="162"/>
      <c r="AC548" s="162"/>
      <c r="AD548" s="162"/>
      <c r="AE548" s="162"/>
      <c r="AF548" s="162"/>
    </row>
    <row r="549" spans="1:32" ht="12.75" customHeight="1" x14ac:dyDescent="0.25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  <c r="AA549" s="162"/>
      <c r="AB549" s="162"/>
      <c r="AC549" s="162"/>
      <c r="AD549" s="162"/>
      <c r="AE549" s="162"/>
      <c r="AF549" s="162"/>
    </row>
    <row r="550" spans="1:32" ht="12.75" customHeight="1" x14ac:dyDescent="0.25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  <c r="AA550" s="162"/>
      <c r="AB550" s="162"/>
      <c r="AC550" s="162"/>
      <c r="AD550" s="162"/>
      <c r="AE550" s="162"/>
      <c r="AF550" s="162"/>
    </row>
    <row r="551" spans="1:32" ht="12.75" customHeight="1" x14ac:dyDescent="0.25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  <c r="AA551" s="162"/>
      <c r="AB551" s="162"/>
      <c r="AC551" s="162"/>
      <c r="AD551" s="162"/>
      <c r="AE551" s="162"/>
      <c r="AF551" s="162"/>
    </row>
    <row r="552" spans="1:32" ht="12.75" customHeight="1" x14ac:dyDescent="0.25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  <c r="AA552" s="162"/>
      <c r="AB552" s="162"/>
      <c r="AC552" s="162"/>
      <c r="AD552" s="162"/>
      <c r="AE552" s="162"/>
      <c r="AF552" s="162"/>
    </row>
    <row r="553" spans="1:32" ht="12.75" customHeight="1" x14ac:dyDescent="0.25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  <c r="AA553" s="162"/>
      <c r="AB553" s="162"/>
      <c r="AC553" s="162"/>
      <c r="AD553" s="162"/>
      <c r="AE553" s="162"/>
      <c r="AF553" s="162"/>
    </row>
    <row r="554" spans="1:32" ht="12.75" customHeight="1" x14ac:dyDescent="0.25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</row>
    <row r="555" spans="1:32" ht="12.75" customHeight="1" x14ac:dyDescent="0.25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  <c r="AA555" s="162"/>
      <c r="AB555" s="162"/>
      <c r="AC555" s="162"/>
      <c r="AD555" s="162"/>
      <c r="AE555" s="162"/>
      <c r="AF555" s="162"/>
    </row>
    <row r="556" spans="1:32" ht="12.75" customHeight="1" x14ac:dyDescent="0.25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  <c r="AA556" s="162"/>
      <c r="AB556" s="162"/>
      <c r="AC556" s="162"/>
      <c r="AD556" s="162"/>
      <c r="AE556" s="162"/>
      <c r="AF556" s="162"/>
    </row>
    <row r="557" spans="1:32" ht="12.75" customHeight="1" x14ac:dyDescent="0.25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  <c r="AA557" s="162"/>
      <c r="AB557" s="162"/>
      <c r="AC557" s="162"/>
      <c r="AD557" s="162"/>
      <c r="AE557" s="162"/>
      <c r="AF557" s="162"/>
    </row>
    <row r="558" spans="1:32" ht="12.75" customHeight="1" x14ac:dyDescent="0.25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  <c r="AA558" s="162"/>
      <c r="AB558" s="162"/>
      <c r="AC558" s="162"/>
      <c r="AD558" s="162"/>
      <c r="AE558" s="162"/>
      <c r="AF558" s="162"/>
    </row>
    <row r="559" spans="1:32" ht="12.75" customHeight="1" x14ac:dyDescent="0.25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  <c r="AA559" s="162"/>
      <c r="AB559" s="162"/>
      <c r="AC559" s="162"/>
      <c r="AD559" s="162"/>
      <c r="AE559" s="162"/>
      <c r="AF559" s="162"/>
    </row>
    <row r="560" spans="1:32" ht="12.75" customHeight="1" x14ac:dyDescent="0.25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  <c r="AA560" s="162"/>
      <c r="AB560" s="162"/>
      <c r="AC560" s="162"/>
      <c r="AD560" s="162"/>
      <c r="AE560" s="162"/>
      <c r="AF560" s="162"/>
    </row>
    <row r="561" spans="1:32" ht="12.75" customHeight="1" x14ac:dyDescent="0.25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  <c r="AA561" s="162"/>
      <c r="AB561" s="162"/>
      <c r="AC561" s="162"/>
      <c r="AD561" s="162"/>
      <c r="AE561" s="162"/>
      <c r="AF561" s="162"/>
    </row>
    <row r="562" spans="1:32" ht="12.75" customHeight="1" x14ac:dyDescent="0.25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  <c r="AA562" s="162"/>
      <c r="AB562" s="162"/>
      <c r="AC562" s="162"/>
      <c r="AD562" s="162"/>
      <c r="AE562" s="162"/>
      <c r="AF562" s="162"/>
    </row>
    <row r="563" spans="1:32" ht="12.75" customHeight="1" x14ac:dyDescent="0.25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  <c r="AA563" s="162"/>
      <c r="AB563" s="162"/>
      <c r="AC563" s="162"/>
      <c r="AD563" s="162"/>
      <c r="AE563" s="162"/>
      <c r="AF563" s="162"/>
    </row>
    <row r="564" spans="1:32" ht="12.75" customHeight="1" x14ac:dyDescent="0.25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</row>
    <row r="565" spans="1:32" ht="12.75" customHeight="1" x14ac:dyDescent="0.25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</row>
    <row r="566" spans="1:32" ht="12.75" customHeight="1" x14ac:dyDescent="0.25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</row>
    <row r="567" spans="1:32" ht="12.75" customHeight="1" x14ac:dyDescent="0.25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</row>
    <row r="568" spans="1:32" ht="12.75" customHeight="1" x14ac:dyDescent="0.25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</row>
    <row r="569" spans="1:32" ht="12.75" customHeight="1" x14ac:dyDescent="0.25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</row>
    <row r="570" spans="1:32" ht="12.75" customHeight="1" x14ac:dyDescent="0.25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</row>
    <row r="571" spans="1:32" ht="12.75" customHeight="1" x14ac:dyDescent="0.25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  <c r="AC571" s="162"/>
      <c r="AD571" s="162"/>
      <c r="AE571" s="162"/>
      <c r="AF571" s="162"/>
    </row>
    <row r="572" spans="1:32" ht="12.75" customHeight="1" x14ac:dyDescent="0.25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  <c r="AC572" s="162"/>
      <c r="AD572" s="162"/>
      <c r="AE572" s="162"/>
      <c r="AF572" s="162"/>
    </row>
    <row r="573" spans="1:32" ht="12.75" customHeight="1" x14ac:dyDescent="0.25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  <c r="AA573" s="162"/>
      <c r="AB573" s="162"/>
      <c r="AC573" s="162"/>
      <c r="AD573" s="162"/>
      <c r="AE573" s="162"/>
      <c r="AF573" s="162"/>
    </row>
    <row r="574" spans="1:32" ht="12.75" customHeight="1" x14ac:dyDescent="0.25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  <c r="AA574" s="162"/>
      <c r="AB574" s="162"/>
      <c r="AC574" s="162"/>
      <c r="AD574" s="162"/>
      <c r="AE574" s="162"/>
      <c r="AF574" s="162"/>
    </row>
    <row r="575" spans="1:32" ht="12.75" customHeight="1" x14ac:dyDescent="0.25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  <c r="AA575" s="162"/>
      <c r="AB575" s="162"/>
      <c r="AC575" s="162"/>
      <c r="AD575" s="162"/>
      <c r="AE575" s="162"/>
      <c r="AF575" s="162"/>
    </row>
    <row r="576" spans="1:32" ht="12.75" customHeight="1" x14ac:dyDescent="0.25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  <c r="AA576" s="162"/>
      <c r="AB576" s="162"/>
      <c r="AC576" s="162"/>
      <c r="AD576" s="162"/>
      <c r="AE576" s="162"/>
      <c r="AF576" s="162"/>
    </row>
    <row r="577" spans="1:32" ht="12.75" customHeight="1" x14ac:dyDescent="0.25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  <c r="AA577" s="162"/>
      <c r="AB577" s="162"/>
      <c r="AC577" s="162"/>
      <c r="AD577" s="162"/>
      <c r="AE577" s="162"/>
      <c r="AF577" s="162"/>
    </row>
    <row r="578" spans="1:32" ht="12.75" customHeight="1" x14ac:dyDescent="0.25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  <c r="AA578" s="162"/>
      <c r="AB578" s="162"/>
      <c r="AC578" s="162"/>
      <c r="AD578" s="162"/>
      <c r="AE578" s="162"/>
      <c r="AF578" s="162"/>
    </row>
    <row r="579" spans="1:32" ht="12.75" customHeight="1" x14ac:dyDescent="0.25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  <c r="AA579" s="162"/>
      <c r="AB579" s="162"/>
      <c r="AC579" s="162"/>
      <c r="AD579" s="162"/>
      <c r="AE579" s="162"/>
      <c r="AF579" s="162"/>
    </row>
    <row r="580" spans="1:32" ht="12.75" customHeight="1" x14ac:dyDescent="0.25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</row>
    <row r="581" spans="1:32" ht="12.75" customHeight="1" x14ac:dyDescent="0.25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</row>
    <row r="582" spans="1:32" ht="12.75" customHeight="1" x14ac:dyDescent="0.25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</row>
    <row r="583" spans="1:32" ht="12.75" customHeight="1" x14ac:dyDescent="0.25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</row>
    <row r="584" spans="1:32" ht="12.75" customHeight="1" x14ac:dyDescent="0.25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</row>
    <row r="585" spans="1:32" ht="12.75" customHeight="1" x14ac:dyDescent="0.25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  <c r="AA585" s="162"/>
      <c r="AB585" s="162"/>
      <c r="AC585" s="162"/>
      <c r="AD585" s="162"/>
      <c r="AE585" s="162"/>
      <c r="AF585" s="162"/>
    </row>
    <row r="586" spans="1:32" ht="12.75" customHeight="1" x14ac:dyDescent="0.25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  <c r="AA586" s="162"/>
      <c r="AB586" s="162"/>
      <c r="AC586" s="162"/>
      <c r="AD586" s="162"/>
      <c r="AE586" s="162"/>
      <c r="AF586" s="162"/>
    </row>
    <row r="587" spans="1:32" ht="12.75" customHeight="1" x14ac:dyDescent="0.25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  <c r="AA587" s="162"/>
      <c r="AB587" s="162"/>
      <c r="AC587" s="162"/>
      <c r="AD587" s="162"/>
      <c r="AE587" s="162"/>
      <c r="AF587" s="162"/>
    </row>
    <row r="588" spans="1:32" ht="12.75" customHeight="1" x14ac:dyDescent="0.25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  <c r="AA588" s="162"/>
      <c r="AB588" s="162"/>
      <c r="AC588" s="162"/>
      <c r="AD588" s="162"/>
      <c r="AE588" s="162"/>
      <c r="AF588" s="162"/>
    </row>
    <row r="589" spans="1:32" ht="12.75" customHeight="1" x14ac:dyDescent="0.25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  <c r="AA589" s="162"/>
      <c r="AB589" s="162"/>
      <c r="AC589" s="162"/>
      <c r="AD589" s="162"/>
      <c r="AE589" s="162"/>
      <c r="AF589" s="162"/>
    </row>
    <row r="590" spans="1:32" ht="12.75" customHeight="1" x14ac:dyDescent="0.25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  <c r="AA590" s="162"/>
      <c r="AB590" s="162"/>
      <c r="AC590" s="162"/>
      <c r="AD590" s="162"/>
      <c r="AE590" s="162"/>
      <c r="AF590" s="162"/>
    </row>
    <row r="591" spans="1:32" ht="12.75" customHeight="1" x14ac:dyDescent="0.25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  <c r="AA591" s="162"/>
      <c r="AB591" s="162"/>
      <c r="AC591" s="162"/>
      <c r="AD591" s="162"/>
      <c r="AE591" s="162"/>
      <c r="AF591" s="162"/>
    </row>
    <row r="592" spans="1:32" ht="12.75" customHeight="1" x14ac:dyDescent="0.25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  <c r="AA592" s="162"/>
      <c r="AB592" s="162"/>
      <c r="AC592" s="162"/>
      <c r="AD592" s="162"/>
      <c r="AE592" s="162"/>
      <c r="AF592" s="162"/>
    </row>
    <row r="593" spans="1:32" ht="12.75" customHeight="1" x14ac:dyDescent="0.25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  <c r="AA593" s="162"/>
      <c r="AB593" s="162"/>
      <c r="AC593" s="162"/>
      <c r="AD593" s="162"/>
      <c r="AE593" s="162"/>
      <c r="AF593" s="162"/>
    </row>
    <row r="594" spans="1:32" ht="12.75" customHeight="1" x14ac:dyDescent="0.25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  <c r="AA594" s="162"/>
      <c r="AB594" s="162"/>
      <c r="AC594" s="162"/>
      <c r="AD594" s="162"/>
      <c r="AE594" s="162"/>
      <c r="AF594" s="162"/>
    </row>
    <row r="595" spans="1:32" ht="12.75" customHeight="1" x14ac:dyDescent="0.25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  <c r="AA595" s="162"/>
      <c r="AB595" s="162"/>
      <c r="AC595" s="162"/>
      <c r="AD595" s="162"/>
      <c r="AE595" s="162"/>
      <c r="AF595" s="162"/>
    </row>
    <row r="596" spans="1:32" ht="12.75" customHeight="1" x14ac:dyDescent="0.25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  <c r="AA596" s="162"/>
      <c r="AB596" s="162"/>
      <c r="AC596" s="162"/>
      <c r="AD596" s="162"/>
      <c r="AE596" s="162"/>
      <c r="AF596" s="162"/>
    </row>
    <row r="597" spans="1:32" ht="12.75" customHeight="1" x14ac:dyDescent="0.25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  <c r="AA597" s="162"/>
      <c r="AB597" s="162"/>
      <c r="AC597" s="162"/>
      <c r="AD597" s="162"/>
      <c r="AE597" s="162"/>
      <c r="AF597" s="162"/>
    </row>
    <row r="598" spans="1:32" ht="12.75" customHeight="1" x14ac:dyDescent="0.25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  <c r="AA598" s="162"/>
      <c r="AB598" s="162"/>
      <c r="AC598" s="162"/>
      <c r="AD598" s="162"/>
      <c r="AE598" s="162"/>
      <c r="AF598" s="162"/>
    </row>
    <row r="599" spans="1:32" ht="12.75" customHeight="1" x14ac:dyDescent="0.25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  <c r="AA599" s="162"/>
      <c r="AB599" s="162"/>
      <c r="AC599" s="162"/>
      <c r="AD599" s="162"/>
      <c r="AE599" s="162"/>
      <c r="AF599" s="162"/>
    </row>
    <row r="600" spans="1:32" ht="12.75" customHeight="1" x14ac:dyDescent="0.25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  <c r="AC600" s="162"/>
      <c r="AD600" s="162"/>
      <c r="AE600" s="162"/>
      <c r="AF600" s="162"/>
    </row>
    <row r="601" spans="1:32" ht="12.75" customHeight="1" x14ac:dyDescent="0.25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  <c r="AA601" s="162"/>
      <c r="AB601" s="162"/>
      <c r="AC601" s="162"/>
      <c r="AD601" s="162"/>
      <c r="AE601" s="162"/>
      <c r="AF601" s="162"/>
    </row>
    <row r="602" spans="1:32" ht="12.75" customHeight="1" x14ac:dyDescent="0.25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  <c r="AA602" s="162"/>
      <c r="AB602" s="162"/>
      <c r="AC602" s="162"/>
      <c r="AD602" s="162"/>
      <c r="AE602" s="162"/>
      <c r="AF602" s="162"/>
    </row>
    <row r="603" spans="1:32" ht="12.75" customHeight="1" x14ac:dyDescent="0.25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  <c r="AA603" s="162"/>
      <c r="AB603" s="162"/>
      <c r="AC603" s="162"/>
      <c r="AD603" s="162"/>
      <c r="AE603" s="162"/>
      <c r="AF603" s="162"/>
    </row>
    <row r="604" spans="1:32" ht="12.75" customHeight="1" x14ac:dyDescent="0.25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  <c r="AA604" s="162"/>
      <c r="AB604" s="162"/>
      <c r="AC604" s="162"/>
      <c r="AD604" s="162"/>
      <c r="AE604" s="162"/>
      <c r="AF604" s="162"/>
    </row>
    <row r="605" spans="1:32" ht="12.75" customHeight="1" x14ac:dyDescent="0.25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  <c r="AA605" s="162"/>
      <c r="AB605" s="162"/>
      <c r="AC605" s="162"/>
      <c r="AD605" s="162"/>
      <c r="AE605" s="162"/>
      <c r="AF605" s="162"/>
    </row>
    <row r="606" spans="1:32" ht="12.75" customHeight="1" x14ac:dyDescent="0.25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  <c r="AA606" s="162"/>
      <c r="AB606" s="162"/>
      <c r="AC606" s="162"/>
      <c r="AD606" s="162"/>
      <c r="AE606" s="162"/>
      <c r="AF606" s="162"/>
    </row>
    <row r="607" spans="1:32" ht="12.75" customHeight="1" x14ac:dyDescent="0.25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  <c r="AA607" s="162"/>
      <c r="AB607" s="162"/>
      <c r="AC607" s="162"/>
      <c r="AD607" s="162"/>
      <c r="AE607" s="162"/>
      <c r="AF607" s="162"/>
    </row>
    <row r="608" spans="1:32" ht="12.75" customHeight="1" x14ac:dyDescent="0.25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</row>
    <row r="609" spans="1:32" ht="12.75" customHeight="1" x14ac:dyDescent="0.25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  <c r="AA609" s="162"/>
      <c r="AB609" s="162"/>
      <c r="AC609" s="162"/>
      <c r="AD609" s="162"/>
      <c r="AE609" s="162"/>
      <c r="AF609" s="162"/>
    </row>
    <row r="610" spans="1:32" ht="12.75" customHeight="1" x14ac:dyDescent="0.25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  <c r="AA610" s="162"/>
      <c r="AB610" s="162"/>
      <c r="AC610" s="162"/>
      <c r="AD610" s="162"/>
      <c r="AE610" s="162"/>
      <c r="AF610" s="162"/>
    </row>
    <row r="611" spans="1:32" ht="12.75" customHeight="1" x14ac:dyDescent="0.25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  <c r="AA611" s="162"/>
      <c r="AB611" s="162"/>
      <c r="AC611" s="162"/>
      <c r="AD611" s="162"/>
      <c r="AE611" s="162"/>
      <c r="AF611" s="162"/>
    </row>
    <row r="612" spans="1:32" ht="12.75" customHeight="1" x14ac:dyDescent="0.25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  <c r="AA612" s="162"/>
      <c r="AB612" s="162"/>
      <c r="AC612" s="162"/>
      <c r="AD612" s="162"/>
      <c r="AE612" s="162"/>
      <c r="AF612" s="162"/>
    </row>
    <row r="613" spans="1:32" ht="12.75" customHeight="1" x14ac:dyDescent="0.25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  <c r="AA613" s="162"/>
      <c r="AB613" s="162"/>
      <c r="AC613" s="162"/>
      <c r="AD613" s="162"/>
      <c r="AE613" s="162"/>
      <c r="AF613" s="162"/>
    </row>
    <row r="614" spans="1:32" ht="12.75" customHeight="1" x14ac:dyDescent="0.25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  <c r="AA614" s="162"/>
      <c r="AB614" s="162"/>
      <c r="AC614" s="162"/>
      <c r="AD614" s="162"/>
      <c r="AE614" s="162"/>
      <c r="AF614" s="162"/>
    </row>
    <row r="615" spans="1:32" ht="12.75" customHeight="1" x14ac:dyDescent="0.25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  <c r="AA615" s="162"/>
      <c r="AB615" s="162"/>
      <c r="AC615" s="162"/>
      <c r="AD615" s="162"/>
      <c r="AE615" s="162"/>
      <c r="AF615" s="162"/>
    </row>
    <row r="616" spans="1:32" ht="12.75" customHeight="1" x14ac:dyDescent="0.25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  <c r="AA616" s="162"/>
      <c r="AB616" s="162"/>
      <c r="AC616" s="162"/>
      <c r="AD616" s="162"/>
      <c r="AE616" s="162"/>
      <c r="AF616" s="162"/>
    </row>
    <row r="617" spans="1:32" ht="12.75" customHeight="1" x14ac:dyDescent="0.25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  <c r="AA617" s="162"/>
      <c r="AB617" s="162"/>
      <c r="AC617" s="162"/>
      <c r="AD617" s="162"/>
      <c r="AE617" s="162"/>
      <c r="AF617" s="162"/>
    </row>
    <row r="618" spans="1:32" ht="12.75" customHeight="1" x14ac:dyDescent="0.25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  <c r="AA618" s="162"/>
      <c r="AB618" s="162"/>
      <c r="AC618" s="162"/>
      <c r="AD618" s="162"/>
      <c r="AE618" s="162"/>
      <c r="AF618" s="162"/>
    </row>
    <row r="619" spans="1:32" ht="12.75" customHeight="1" x14ac:dyDescent="0.25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  <c r="AA619" s="162"/>
      <c r="AB619" s="162"/>
      <c r="AC619" s="162"/>
      <c r="AD619" s="162"/>
      <c r="AE619" s="162"/>
      <c r="AF619" s="162"/>
    </row>
    <row r="620" spans="1:32" ht="12.75" customHeight="1" x14ac:dyDescent="0.25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  <c r="AA620" s="162"/>
      <c r="AB620" s="162"/>
      <c r="AC620" s="162"/>
      <c r="AD620" s="162"/>
      <c r="AE620" s="162"/>
      <c r="AF620" s="162"/>
    </row>
    <row r="621" spans="1:32" ht="12.75" customHeight="1" x14ac:dyDescent="0.25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  <c r="AA621" s="162"/>
      <c r="AB621" s="162"/>
      <c r="AC621" s="162"/>
      <c r="AD621" s="162"/>
      <c r="AE621" s="162"/>
      <c r="AF621" s="162"/>
    </row>
    <row r="622" spans="1:32" ht="12.75" customHeight="1" x14ac:dyDescent="0.25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  <c r="AA622" s="162"/>
      <c r="AB622" s="162"/>
      <c r="AC622" s="162"/>
      <c r="AD622" s="162"/>
      <c r="AE622" s="162"/>
      <c r="AF622" s="162"/>
    </row>
    <row r="623" spans="1:32" ht="12.75" customHeight="1" x14ac:dyDescent="0.25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  <c r="AA623" s="162"/>
      <c r="AB623" s="162"/>
      <c r="AC623" s="162"/>
      <c r="AD623" s="162"/>
      <c r="AE623" s="162"/>
      <c r="AF623" s="162"/>
    </row>
    <row r="624" spans="1:32" ht="12.75" customHeight="1" x14ac:dyDescent="0.25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  <c r="AA624" s="162"/>
      <c r="AB624" s="162"/>
      <c r="AC624" s="162"/>
      <c r="AD624" s="162"/>
      <c r="AE624" s="162"/>
      <c r="AF624" s="162"/>
    </row>
    <row r="625" spans="1:32" ht="12.75" customHeight="1" x14ac:dyDescent="0.25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  <c r="AA625" s="162"/>
      <c r="AB625" s="162"/>
      <c r="AC625" s="162"/>
      <c r="AD625" s="162"/>
      <c r="AE625" s="162"/>
      <c r="AF625" s="162"/>
    </row>
    <row r="626" spans="1:32" ht="12.75" customHeight="1" x14ac:dyDescent="0.25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  <c r="AA626" s="162"/>
      <c r="AB626" s="162"/>
      <c r="AC626" s="162"/>
      <c r="AD626" s="162"/>
      <c r="AE626" s="162"/>
      <c r="AF626" s="162"/>
    </row>
    <row r="627" spans="1:32" ht="12.75" customHeight="1" x14ac:dyDescent="0.25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  <c r="AA627" s="162"/>
      <c r="AB627" s="162"/>
      <c r="AC627" s="162"/>
      <c r="AD627" s="162"/>
      <c r="AE627" s="162"/>
      <c r="AF627" s="162"/>
    </row>
    <row r="628" spans="1:32" ht="12.75" customHeight="1" x14ac:dyDescent="0.25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  <c r="AA628" s="162"/>
      <c r="AB628" s="162"/>
      <c r="AC628" s="162"/>
      <c r="AD628" s="162"/>
      <c r="AE628" s="162"/>
      <c r="AF628" s="162"/>
    </row>
    <row r="629" spans="1:32" ht="12.75" customHeight="1" x14ac:dyDescent="0.25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  <c r="AA629" s="162"/>
      <c r="AB629" s="162"/>
      <c r="AC629" s="162"/>
      <c r="AD629" s="162"/>
      <c r="AE629" s="162"/>
      <c r="AF629" s="162"/>
    </row>
    <row r="630" spans="1:32" ht="12.75" customHeight="1" x14ac:dyDescent="0.25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  <c r="AA630" s="162"/>
      <c r="AB630" s="162"/>
      <c r="AC630" s="162"/>
      <c r="AD630" s="162"/>
      <c r="AE630" s="162"/>
      <c r="AF630" s="162"/>
    </row>
    <row r="631" spans="1:32" ht="12.75" customHeight="1" x14ac:dyDescent="0.25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  <c r="AA631" s="162"/>
      <c r="AB631" s="162"/>
      <c r="AC631" s="162"/>
      <c r="AD631" s="162"/>
      <c r="AE631" s="162"/>
      <c r="AF631" s="162"/>
    </row>
    <row r="632" spans="1:32" ht="12.75" customHeight="1" x14ac:dyDescent="0.25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  <c r="AA632" s="162"/>
      <c r="AB632" s="162"/>
      <c r="AC632" s="162"/>
      <c r="AD632" s="162"/>
      <c r="AE632" s="162"/>
      <c r="AF632" s="162"/>
    </row>
    <row r="633" spans="1:32" ht="12.75" customHeight="1" x14ac:dyDescent="0.25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  <c r="AA633" s="162"/>
      <c r="AB633" s="162"/>
      <c r="AC633" s="162"/>
      <c r="AD633" s="162"/>
      <c r="AE633" s="162"/>
      <c r="AF633" s="162"/>
    </row>
    <row r="634" spans="1:32" ht="12.75" customHeight="1" x14ac:dyDescent="0.25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  <c r="AA634" s="162"/>
      <c r="AB634" s="162"/>
      <c r="AC634" s="162"/>
      <c r="AD634" s="162"/>
      <c r="AE634" s="162"/>
      <c r="AF634" s="162"/>
    </row>
    <row r="635" spans="1:32" ht="12.75" customHeight="1" x14ac:dyDescent="0.25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  <c r="AA635" s="162"/>
      <c r="AB635" s="162"/>
      <c r="AC635" s="162"/>
      <c r="AD635" s="162"/>
      <c r="AE635" s="162"/>
      <c r="AF635" s="162"/>
    </row>
    <row r="636" spans="1:32" ht="12.75" customHeight="1" x14ac:dyDescent="0.25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  <c r="AA636" s="162"/>
      <c r="AB636" s="162"/>
      <c r="AC636" s="162"/>
      <c r="AD636" s="162"/>
      <c r="AE636" s="162"/>
      <c r="AF636" s="162"/>
    </row>
    <row r="637" spans="1:32" ht="12.75" customHeight="1" x14ac:dyDescent="0.25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  <c r="AA637" s="162"/>
      <c r="AB637" s="162"/>
      <c r="AC637" s="162"/>
      <c r="AD637" s="162"/>
      <c r="AE637" s="162"/>
      <c r="AF637" s="162"/>
    </row>
    <row r="638" spans="1:32" ht="12.75" customHeight="1" x14ac:dyDescent="0.25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  <c r="AA638" s="162"/>
      <c r="AB638" s="162"/>
      <c r="AC638" s="162"/>
      <c r="AD638" s="162"/>
      <c r="AE638" s="162"/>
      <c r="AF638" s="162"/>
    </row>
    <row r="639" spans="1:32" ht="12.75" customHeight="1" x14ac:dyDescent="0.25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  <c r="AA639" s="162"/>
      <c r="AB639" s="162"/>
      <c r="AC639" s="162"/>
      <c r="AD639" s="162"/>
      <c r="AE639" s="162"/>
      <c r="AF639" s="162"/>
    </row>
    <row r="640" spans="1:32" ht="12.75" customHeight="1" x14ac:dyDescent="0.25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  <c r="AA640" s="162"/>
      <c r="AB640" s="162"/>
      <c r="AC640" s="162"/>
      <c r="AD640" s="162"/>
      <c r="AE640" s="162"/>
      <c r="AF640" s="162"/>
    </row>
    <row r="641" spans="1:32" ht="12.75" customHeight="1" x14ac:dyDescent="0.25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  <c r="AA641" s="162"/>
      <c r="AB641" s="162"/>
      <c r="AC641" s="162"/>
      <c r="AD641" s="162"/>
      <c r="AE641" s="162"/>
      <c r="AF641" s="162"/>
    </row>
    <row r="642" spans="1:32" ht="12.75" customHeight="1" x14ac:dyDescent="0.25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  <c r="AA642" s="162"/>
      <c r="AB642" s="162"/>
      <c r="AC642" s="162"/>
      <c r="AD642" s="162"/>
      <c r="AE642" s="162"/>
      <c r="AF642" s="162"/>
    </row>
    <row r="643" spans="1:32" ht="12.75" customHeight="1" x14ac:dyDescent="0.25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  <c r="AA643" s="162"/>
      <c r="AB643" s="162"/>
      <c r="AC643" s="162"/>
      <c r="AD643" s="162"/>
      <c r="AE643" s="162"/>
      <c r="AF643" s="162"/>
    </row>
    <row r="644" spans="1:32" ht="12.75" customHeight="1" x14ac:dyDescent="0.25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  <c r="AA644" s="162"/>
      <c r="AB644" s="162"/>
      <c r="AC644" s="162"/>
      <c r="AD644" s="162"/>
      <c r="AE644" s="162"/>
      <c r="AF644" s="162"/>
    </row>
    <row r="645" spans="1:32" ht="12.75" customHeight="1" x14ac:dyDescent="0.25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  <c r="AA645" s="162"/>
      <c r="AB645" s="162"/>
      <c r="AC645" s="162"/>
      <c r="AD645" s="162"/>
      <c r="AE645" s="162"/>
      <c r="AF645" s="162"/>
    </row>
    <row r="646" spans="1:32" ht="12.75" customHeight="1" x14ac:dyDescent="0.25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  <c r="AA646" s="162"/>
      <c r="AB646" s="162"/>
      <c r="AC646" s="162"/>
      <c r="AD646" s="162"/>
      <c r="AE646" s="162"/>
      <c r="AF646" s="162"/>
    </row>
    <row r="647" spans="1:32" ht="12.75" customHeight="1" x14ac:dyDescent="0.25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  <c r="AA647" s="162"/>
      <c r="AB647" s="162"/>
      <c r="AC647" s="162"/>
      <c r="AD647" s="162"/>
      <c r="AE647" s="162"/>
      <c r="AF647" s="162"/>
    </row>
    <row r="648" spans="1:32" ht="12.75" customHeight="1" x14ac:dyDescent="0.25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  <c r="AA648" s="162"/>
      <c r="AB648" s="162"/>
      <c r="AC648" s="162"/>
      <c r="AD648" s="162"/>
      <c r="AE648" s="162"/>
      <c r="AF648" s="162"/>
    </row>
    <row r="649" spans="1:32" ht="12.75" customHeight="1" x14ac:dyDescent="0.25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  <c r="AA649" s="162"/>
      <c r="AB649" s="162"/>
      <c r="AC649" s="162"/>
      <c r="AD649" s="162"/>
      <c r="AE649" s="162"/>
      <c r="AF649" s="162"/>
    </row>
    <row r="650" spans="1:32" ht="12.75" customHeight="1" x14ac:dyDescent="0.25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  <c r="AA650" s="162"/>
      <c r="AB650" s="162"/>
      <c r="AC650" s="162"/>
      <c r="AD650" s="162"/>
      <c r="AE650" s="162"/>
      <c r="AF650" s="162"/>
    </row>
    <row r="651" spans="1:32" ht="12.75" customHeight="1" x14ac:dyDescent="0.25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  <c r="AA651" s="162"/>
      <c r="AB651" s="162"/>
      <c r="AC651" s="162"/>
      <c r="AD651" s="162"/>
      <c r="AE651" s="162"/>
      <c r="AF651" s="162"/>
    </row>
    <row r="652" spans="1:32" ht="12.75" customHeight="1" x14ac:dyDescent="0.25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  <c r="AA652" s="162"/>
      <c r="AB652" s="162"/>
      <c r="AC652" s="162"/>
      <c r="AD652" s="162"/>
      <c r="AE652" s="162"/>
      <c r="AF652" s="162"/>
    </row>
    <row r="653" spans="1:32" ht="12.75" customHeight="1" x14ac:dyDescent="0.25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  <c r="AA653" s="162"/>
      <c r="AB653" s="162"/>
      <c r="AC653" s="162"/>
      <c r="AD653" s="162"/>
      <c r="AE653" s="162"/>
      <c r="AF653" s="162"/>
    </row>
    <row r="654" spans="1:32" ht="12.75" customHeight="1" x14ac:dyDescent="0.25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  <c r="AC654" s="162"/>
      <c r="AD654" s="162"/>
      <c r="AE654" s="162"/>
      <c r="AF654" s="162"/>
    </row>
    <row r="655" spans="1:32" ht="12.75" customHeight="1" x14ac:dyDescent="0.25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  <c r="AA655" s="162"/>
      <c r="AB655" s="162"/>
      <c r="AC655" s="162"/>
      <c r="AD655" s="162"/>
      <c r="AE655" s="162"/>
      <c r="AF655" s="162"/>
    </row>
    <row r="656" spans="1:32" ht="12.75" customHeight="1" x14ac:dyDescent="0.25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  <c r="AA656" s="162"/>
      <c r="AB656" s="162"/>
      <c r="AC656" s="162"/>
      <c r="AD656" s="162"/>
      <c r="AE656" s="162"/>
      <c r="AF656" s="162"/>
    </row>
    <row r="657" spans="1:32" ht="12.75" customHeight="1" x14ac:dyDescent="0.25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  <c r="AA657" s="162"/>
      <c r="AB657" s="162"/>
      <c r="AC657" s="162"/>
      <c r="AD657" s="162"/>
      <c r="AE657" s="162"/>
      <c r="AF657" s="162"/>
    </row>
    <row r="658" spans="1:32" ht="12.75" customHeight="1" x14ac:dyDescent="0.25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  <c r="AA658" s="162"/>
      <c r="AB658" s="162"/>
      <c r="AC658" s="162"/>
      <c r="AD658" s="162"/>
      <c r="AE658" s="162"/>
      <c r="AF658" s="162"/>
    </row>
    <row r="659" spans="1:32" ht="12.75" customHeight="1" x14ac:dyDescent="0.25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  <c r="AA659" s="162"/>
      <c r="AB659" s="162"/>
      <c r="AC659" s="162"/>
      <c r="AD659" s="162"/>
      <c r="AE659" s="162"/>
      <c r="AF659" s="162"/>
    </row>
    <row r="660" spans="1:32" ht="12.75" customHeight="1" x14ac:dyDescent="0.25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  <c r="AA660" s="162"/>
      <c r="AB660" s="162"/>
      <c r="AC660" s="162"/>
      <c r="AD660" s="162"/>
      <c r="AE660" s="162"/>
      <c r="AF660" s="162"/>
    </row>
    <row r="661" spans="1:32" ht="12.75" customHeight="1" x14ac:dyDescent="0.25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  <c r="AA661" s="162"/>
      <c r="AB661" s="162"/>
      <c r="AC661" s="162"/>
      <c r="AD661" s="162"/>
      <c r="AE661" s="162"/>
      <c r="AF661" s="162"/>
    </row>
    <row r="662" spans="1:32" ht="12.75" customHeight="1" x14ac:dyDescent="0.25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  <c r="AA662" s="162"/>
      <c r="AB662" s="162"/>
      <c r="AC662" s="162"/>
      <c r="AD662" s="162"/>
      <c r="AE662" s="162"/>
      <c r="AF662" s="162"/>
    </row>
    <row r="663" spans="1:32" ht="12.75" customHeight="1" x14ac:dyDescent="0.25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  <c r="AA663" s="162"/>
      <c r="AB663" s="162"/>
      <c r="AC663" s="162"/>
      <c r="AD663" s="162"/>
      <c r="AE663" s="162"/>
      <c r="AF663" s="162"/>
    </row>
    <row r="664" spans="1:32" ht="12.75" customHeight="1" x14ac:dyDescent="0.25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  <c r="AA664" s="162"/>
      <c r="AB664" s="162"/>
      <c r="AC664" s="162"/>
      <c r="AD664" s="162"/>
      <c r="AE664" s="162"/>
      <c r="AF664" s="162"/>
    </row>
    <row r="665" spans="1:32" ht="12.75" customHeight="1" x14ac:dyDescent="0.25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  <c r="AC665" s="162"/>
      <c r="AD665" s="162"/>
      <c r="AE665" s="162"/>
      <c r="AF665" s="162"/>
    </row>
    <row r="666" spans="1:32" ht="12.75" customHeight="1" x14ac:dyDescent="0.25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  <c r="AC666" s="162"/>
      <c r="AD666" s="162"/>
      <c r="AE666" s="162"/>
      <c r="AF666" s="162"/>
    </row>
    <row r="667" spans="1:32" ht="12.75" customHeight="1" x14ac:dyDescent="0.25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  <c r="AC667" s="162"/>
      <c r="AD667" s="162"/>
      <c r="AE667" s="162"/>
      <c r="AF667" s="162"/>
    </row>
    <row r="668" spans="1:32" ht="12.75" customHeight="1" x14ac:dyDescent="0.25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  <c r="AC668" s="162"/>
      <c r="AD668" s="162"/>
      <c r="AE668" s="162"/>
      <c r="AF668" s="162"/>
    </row>
    <row r="669" spans="1:32" ht="12.75" customHeight="1" x14ac:dyDescent="0.25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  <c r="AA669" s="162"/>
      <c r="AB669" s="162"/>
      <c r="AC669" s="162"/>
      <c r="AD669" s="162"/>
      <c r="AE669" s="162"/>
      <c r="AF669" s="162"/>
    </row>
    <row r="670" spans="1:32" ht="12.75" customHeight="1" x14ac:dyDescent="0.25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  <c r="AA670" s="162"/>
      <c r="AB670" s="162"/>
      <c r="AC670" s="162"/>
      <c r="AD670" s="162"/>
      <c r="AE670" s="162"/>
      <c r="AF670" s="162"/>
    </row>
    <row r="671" spans="1:32" ht="12.75" customHeight="1" x14ac:dyDescent="0.25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  <c r="AA671" s="162"/>
      <c r="AB671" s="162"/>
      <c r="AC671" s="162"/>
      <c r="AD671" s="162"/>
      <c r="AE671" s="162"/>
      <c r="AF671" s="162"/>
    </row>
    <row r="672" spans="1:32" ht="12.75" customHeight="1" x14ac:dyDescent="0.25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  <c r="AA672" s="162"/>
      <c r="AB672" s="162"/>
      <c r="AC672" s="162"/>
      <c r="AD672" s="162"/>
      <c r="AE672" s="162"/>
      <c r="AF672" s="162"/>
    </row>
    <row r="673" spans="1:32" ht="12.75" customHeight="1" x14ac:dyDescent="0.25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  <c r="AA673" s="162"/>
      <c r="AB673" s="162"/>
      <c r="AC673" s="162"/>
      <c r="AD673" s="162"/>
      <c r="AE673" s="162"/>
      <c r="AF673" s="162"/>
    </row>
    <row r="674" spans="1:32" ht="12.75" customHeight="1" x14ac:dyDescent="0.25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  <c r="AA674" s="162"/>
      <c r="AB674" s="162"/>
      <c r="AC674" s="162"/>
      <c r="AD674" s="162"/>
      <c r="AE674" s="162"/>
      <c r="AF674" s="162"/>
    </row>
    <row r="675" spans="1:32" ht="12.75" customHeight="1" x14ac:dyDescent="0.25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  <c r="AA675" s="162"/>
      <c r="AB675" s="162"/>
      <c r="AC675" s="162"/>
      <c r="AD675" s="162"/>
      <c r="AE675" s="162"/>
      <c r="AF675" s="162"/>
    </row>
    <row r="676" spans="1:32" ht="12.75" customHeight="1" x14ac:dyDescent="0.25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  <c r="AA676" s="162"/>
      <c r="AB676" s="162"/>
      <c r="AC676" s="162"/>
      <c r="AD676" s="162"/>
      <c r="AE676" s="162"/>
      <c r="AF676" s="162"/>
    </row>
    <row r="677" spans="1:32" ht="12.75" customHeight="1" x14ac:dyDescent="0.25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  <c r="AA677" s="162"/>
      <c r="AB677" s="162"/>
      <c r="AC677" s="162"/>
      <c r="AD677" s="162"/>
      <c r="AE677" s="162"/>
      <c r="AF677" s="162"/>
    </row>
    <row r="678" spans="1:32" ht="12.75" customHeight="1" x14ac:dyDescent="0.25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  <c r="AA678" s="162"/>
      <c r="AB678" s="162"/>
      <c r="AC678" s="162"/>
      <c r="AD678" s="162"/>
      <c r="AE678" s="162"/>
      <c r="AF678" s="162"/>
    </row>
    <row r="679" spans="1:32" ht="12.75" customHeight="1" x14ac:dyDescent="0.25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  <c r="AA679" s="162"/>
      <c r="AB679" s="162"/>
      <c r="AC679" s="162"/>
      <c r="AD679" s="162"/>
      <c r="AE679" s="162"/>
      <c r="AF679" s="162"/>
    </row>
    <row r="680" spans="1:32" ht="12.75" customHeight="1" x14ac:dyDescent="0.25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  <c r="AA680" s="162"/>
      <c r="AB680" s="162"/>
      <c r="AC680" s="162"/>
      <c r="AD680" s="162"/>
      <c r="AE680" s="162"/>
      <c r="AF680" s="162"/>
    </row>
    <row r="681" spans="1:32" ht="12.75" customHeight="1" x14ac:dyDescent="0.25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  <c r="AA681" s="162"/>
      <c r="AB681" s="162"/>
      <c r="AC681" s="162"/>
      <c r="AD681" s="162"/>
      <c r="AE681" s="162"/>
      <c r="AF681" s="162"/>
    </row>
    <row r="682" spans="1:32" ht="12.75" customHeight="1" x14ac:dyDescent="0.25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  <c r="AA682" s="162"/>
      <c r="AB682" s="162"/>
      <c r="AC682" s="162"/>
      <c r="AD682" s="162"/>
      <c r="AE682" s="162"/>
      <c r="AF682" s="162"/>
    </row>
    <row r="683" spans="1:32" ht="12.75" customHeight="1" x14ac:dyDescent="0.25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  <c r="AA683" s="162"/>
      <c r="AB683" s="162"/>
      <c r="AC683" s="162"/>
      <c r="AD683" s="162"/>
      <c r="AE683" s="162"/>
      <c r="AF683" s="162"/>
    </row>
    <row r="684" spans="1:32" ht="12.75" customHeight="1" x14ac:dyDescent="0.25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  <c r="AA684" s="162"/>
      <c r="AB684" s="162"/>
      <c r="AC684" s="162"/>
      <c r="AD684" s="162"/>
      <c r="AE684" s="162"/>
      <c r="AF684" s="162"/>
    </row>
    <row r="685" spans="1:32" ht="12.75" customHeight="1" x14ac:dyDescent="0.25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  <c r="AA685" s="162"/>
      <c r="AB685" s="162"/>
      <c r="AC685" s="162"/>
      <c r="AD685" s="162"/>
      <c r="AE685" s="162"/>
      <c r="AF685" s="162"/>
    </row>
    <row r="686" spans="1:32" ht="12.75" customHeight="1" x14ac:dyDescent="0.25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  <c r="AA686" s="162"/>
      <c r="AB686" s="162"/>
      <c r="AC686" s="162"/>
      <c r="AD686" s="162"/>
      <c r="AE686" s="162"/>
      <c r="AF686" s="162"/>
    </row>
    <row r="687" spans="1:32" ht="12.75" customHeight="1" x14ac:dyDescent="0.25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  <c r="AA687" s="162"/>
      <c r="AB687" s="162"/>
      <c r="AC687" s="162"/>
      <c r="AD687" s="162"/>
      <c r="AE687" s="162"/>
      <c r="AF687" s="162"/>
    </row>
    <row r="688" spans="1:32" ht="12.75" customHeight="1" x14ac:dyDescent="0.25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  <c r="AA688" s="162"/>
      <c r="AB688" s="162"/>
      <c r="AC688" s="162"/>
      <c r="AD688" s="162"/>
      <c r="AE688" s="162"/>
      <c r="AF688" s="162"/>
    </row>
    <row r="689" spans="1:32" ht="12.75" customHeight="1" x14ac:dyDescent="0.25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  <c r="AA689" s="162"/>
      <c r="AB689" s="162"/>
      <c r="AC689" s="162"/>
      <c r="AD689" s="162"/>
      <c r="AE689" s="162"/>
      <c r="AF689" s="162"/>
    </row>
    <row r="690" spans="1:32" ht="12.75" customHeight="1" x14ac:dyDescent="0.25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  <c r="AA690" s="162"/>
      <c r="AB690" s="162"/>
      <c r="AC690" s="162"/>
      <c r="AD690" s="162"/>
      <c r="AE690" s="162"/>
      <c r="AF690" s="162"/>
    </row>
    <row r="691" spans="1:32" ht="12.75" customHeight="1" x14ac:dyDescent="0.25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  <c r="AA691" s="162"/>
      <c r="AB691" s="162"/>
      <c r="AC691" s="162"/>
      <c r="AD691" s="162"/>
      <c r="AE691" s="162"/>
      <c r="AF691" s="162"/>
    </row>
    <row r="692" spans="1:32" ht="12.75" customHeight="1" x14ac:dyDescent="0.25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  <c r="AA692" s="162"/>
      <c r="AB692" s="162"/>
      <c r="AC692" s="162"/>
      <c r="AD692" s="162"/>
      <c r="AE692" s="162"/>
      <c r="AF692" s="162"/>
    </row>
    <row r="693" spans="1:32" ht="12.75" customHeight="1" x14ac:dyDescent="0.25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  <c r="AA693" s="162"/>
      <c r="AB693" s="162"/>
      <c r="AC693" s="162"/>
      <c r="AD693" s="162"/>
      <c r="AE693" s="162"/>
      <c r="AF693" s="162"/>
    </row>
    <row r="694" spans="1:32" ht="12.75" customHeight="1" x14ac:dyDescent="0.25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  <c r="AA694" s="162"/>
      <c r="AB694" s="162"/>
      <c r="AC694" s="162"/>
      <c r="AD694" s="162"/>
      <c r="AE694" s="162"/>
      <c r="AF694" s="162"/>
    </row>
    <row r="695" spans="1:32" ht="12.75" customHeight="1" x14ac:dyDescent="0.25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  <c r="AA695" s="162"/>
      <c r="AB695" s="162"/>
      <c r="AC695" s="162"/>
      <c r="AD695" s="162"/>
      <c r="AE695" s="162"/>
      <c r="AF695" s="162"/>
    </row>
    <row r="696" spans="1:32" ht="12.75" customHeight="1" x14ac:dyDescent="0.25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  <c r="AA696" s="162"/>
      <c r="AB696" s="162"/>
      <c r="AC696" s="162"/>
      <c r="AD696" s="162"/>
      <c r="AE696" s="162"/>
      <c r="AF696" s="162"/>
    </row>
    <row r="697" spans="1:32" ht="12.75" customHeight="1" x14ac:dyDescent="0.25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  <c r="AA697" s="162"/>
      <c r="AB697" s="162"/>
      <c r="AC697" s="162"/>
      <c r="AD697" s="162"/>
      <c r="AE697" s="162"/>
      <c r="AF697" s="162"/>
    </row>
    <row r="698" spans="1:32" ht="12.75" customHeight="1" x14ac:dyDescent="0.25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  <c r="AA698" s="162"/>
      <c r="AB698" s="162"/>
      <c r="AC698" s="162"/>
      <c r="AD698" s="162"/>
      <c r="AE698" s="162"/>
      <c r="AF698" s="162"/>
    </row>
    <row r="699" spans="1:32" ht="12.75" customHeight="1" x14ac:dyDescent="0.25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  <c r="AA699" s="162"/>
      <c r="AB699" s="162"/>
      <c r="AC699" s="162"/>
      <c r="AD699" s="162"/>
      <c r="AE699" s="162"/>
      <c r="AF699" s="162"/>
    </row>
    <row r="700" spans="1:32" ht="12.75" customHeight="1" x14ac:dyDescent="0.25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  <c r="AA700" s="162"/>
      <c r="AB700" s="162"/>
      <c r="AC700" s="162"/>
      <c r="AD700" s="162"/>
      <c r="AE700" s="162"/>
      <c r="AF700" s="162"/>
    </row>
    <row r="701" spans="1:32" ht="12.75" customHeight="1" x14ac:dyDescent="0.25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  <c r="AA701" s="162"/>
      <c r="AB701" s="162"/>
      <c r="AC701" s="162"/>
      <c r="AD701" s="162"/>
      <c r="AE701" s="162"/>
      <c r="AF701" s="162"/>
    </row>
    <row r="702" spans="1:32" ht="12.75" customHeight="1" x14ac:dyDescent="0.25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  <c r="AA702" s="162"/>
      <c r="AB702" s="162"/>
      <c r="AC702" s="162"/>
      <c r="AD702" s="162"/>
      <c r="AE702" s="162"/>
      <c r="AF702" s="162"/>
    </row>
    <row r="703" spans="1:32" ht="12.75" customHeight="1" x14ac:dyDescent="0.25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  <c r="AA703" s="162"/>
      <c r="AB703" s="162"/>
      <c r="AC703" s="162"/>
      <c r="AD703" s="162"/>
      <c r="AE703" s="162"/>
      <c r="AF703" s="162"/>
    </row>
    <row r="704" spans="1:32" ht="12.75" customHeight="1" x14ac:dyDescent="0.25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  <c r="AA704" s="162"/>
      <c r="AB704" s="162"/>
      <c r="AC704" s="162"/>
      <c r="AD704" s="162"/>
      <c r="AE704" s="162"/>
      <c r="AF704" s="162"/>
    </row>
    <row r="705" spans="1:32" ht="12.75" customHeight="1" x14ac:dyDescent="0.25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  <c r="AA705" s="162"/>
      <c r="AB705" s="162"/>
      <c r="AC705" s="162"/>
      <c r="AD705" s="162"/>
      <c r="AE705" s="162"/>
      <c r="AF705" s="162"/>
    </row>
    <row r="706" spans="1:32" ht="12.75" customHeight="1" x14ac:dyDescent="0.25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  <c r="AA706" s="162"/>
      <c r="AB706" s="162"/>
      <c r="AC706" s="162"/>
      <c r="AD706" s="162"/>
      <c r="AE706" s="162"/>
      <c r="AF706" s="162"/>
    </row>
    <row r="707" spans="1:32" ht="12.75" customHeight="1" x14ac:dyDescent="0.25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  <c r="AA707" s="162"/>
      <c r="AB707" s="162"/>
      <c r="AC707" s="162"/>
      <c r="AD707" s="162"/>
      <c r="AE707" s="162"/>
      <c r="AF707" s="162"/>
    </row>
    <row r="708" spans="1:32" ht="12.75" customHeight="1" x14ac:dyDescent="0.25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  <c r="AA708" s="162"/>
      <c r="AB708" s="162"/>
      <c r="AC708" s="162"/>
      <c r="AD708" s="162"/>
      <c r="AE708" s="162"/>
      <c r="AF708" s="162"/>
    </row>
    <row r="709" spans="1:32" ht="12.75" customHeight="1" x14ac:dyDescent="0.25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  <c r="AA709" s="162"/>
      <c r="AB709" s="162"/>
      <c r="AC709" s="162"/>
      <c r="AD709" s="162"/>
      <c r="AE709" s="162"/>
      <c r="AF709" s="162"/>
    </row>
    <row r="710" spans="1:32" ht="12.75" customHeight="1" x14ac:dyDescent="0.25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  <c r="AA710" s="162"/>
      <c r="AB710" s="162"/>
      <c r="AC710" s="162"/>
      <c r="AD710" s="162"/>
      <c r="AE710" s="162"/>
      <c r="AF710" s="162"/>
    </row>
    <row r="711" spans="1:32" ht="12.75" customHeight="1" x14ac:dyDescent="0.25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  <c r="AA711" s="162"/>
      <c r="AB711" s="162"/>
      <c r="AC711" s="162"/>
      <c r="AD711" s="162"/>
      <c r="AE711" s="162"/>
      <c r="AF711" s="162"/>
    </row>
    <row r="712" spans="1:32" ht="12.75" customHeight="1" x14ac:dyDescent="0.25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  <c r="AA712" s="162"/>
      <c r="AB712" s="162"/>
      <c r="AC712" s="162"/>
      <c r="AD712" s="162"/>
      <c r="AE712" s="162"/>
      <c r="AF712" s="162"/>
    </row>
    <row r="713" spans="1:32" ht="12.75" customHeight="1" x14ac:dyDescent="0.25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  <c r="AA713" s="162"/>
      <c r="AB713" s="162"/>
      <c r="AC713" s="162"/>
      <c r="AD713" s="162"/>
      <c r="AE713" s="162"/>
      <c r="AF713" s="162"/>
    </row>
    <row r="714" spans="1:32" ht="12.75" customHeight="1" x14ac:dyDescent="0.25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  <c r="AA714" s="162"/>
      <c r="AB714" s="162"/>
      <c r="AC714" s="162"/>
      <c r="AD714" s="162"/>
      <c r="AE714" s="162"/>
      <c r="AF714" s="162"/>
    </row>
    <row r="715" spans="1:32" ht="12.75" customHeight="1" x14ac:dyDescent="0.25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  <c r="AA715" s="162"/>
      <c r="AB715" s="162"/>
      <c r="AC715" s="162"/>
      <c r="AD715" s="162"/>
      <c r="AE715" s="162"/>
      <c r="AF715" s="162"/>
    </row>
    <row r="716" spans="1:32" ht="12.75" customHeight="1" x14ac:dyDescent="0.25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  <c r="AA716" s="162"/>
      <c r="AB716" s="162"/>
      <c r="AC716" s="162"/>
      <c r="AD716" s="162"/>
      <c r="AE716" s="162"/>
      <c r="AF716" s="162"/>
    </row>
    <row r="717" spans="1:32" ht="12.75" customHeight="1" x14ac:dyDescent="0.25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  <c r="AA717" s="162"/>
      <c r="AB717" s="162"/>
      <c r="AC717" s="162"/>
      <c r="AD717" s="162"/>
      <c r="AE717" s="162"/>
      <c r="AF717" s="162"/>
    </row>
    <row r="718" spans="1:32" ht="12.75" customHeight="1" x14ac:dyDescent="0.25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  <c r="AA718" s="162"/>
      <c r="AB718" s="162"/>
      <c r="AC718" s="162"/>
      <c r="AD718" s="162"/>
      <c r="AE718" s="162"/>
      <c r="AF718" s="162"/>
    </row>
    <row r="719" spans="1:32" ht="12.75" customHeight="1" x14ac:dyDescent="0.25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  <c r="AA719" s="162"/>
      <c r="AB719" s="162"/>
      <c r="AC719" s="162"/>
      <c r="AD719" s="162"/>
      <c r="AE719" s="162"/>
      <c r="AF719" s="162"/>
    </row>
    <row r="720" spans="1:32" ht="12.75" customHeight="1" x14ac:dyDescent="0.25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  <c r="AA720" s="162"/>
      <c r="AB720" s="162"/>
      <c r="AC720" s="162"/>
      <c r="AD720" s="162"/>
      <c r="AE720" s="162"/>
      <c r="AF720" s="162"/>
    </row>
    <row r="721" spans="1:32" ht="12.75" customHeight="1" x14ac:dyDescent="0.25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  <c r="AA721" s="162"/>
      <c r="AB721" s="162"/>
      <c r="AC721" s="162"/>
      <c r="AD721" s="162"/>
      <c r="AE721" s="162"/>
      <c r="AF721" s="162"/>
    </row>
    <row r="722" spans="1:32" ht="12.75" customHeight="1" x14ac:dyDescent="0.25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  <c r="AA722" s="162"/>
      <c r="AB722" s="162"/>
      <c r="AC722" s="162"/>
      <c r="AD722" s="162"/>
      <c r="AE722" s="162"/>
      <c r="AF722" s="162"/>
    </row>
    <row r="723" spans="1:32" ht="12.75" customHeight="1" x14ac:dyDescent="0.25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  <c r="AA723" s="162"/>
      <c r="AB723" s="162"/>
      <c r="AC723" s="162"/>
      <c r="AD723" s="162"/>
      <c r="AE723" s="162"/>
      <c r="AF723" s="162"/>
    </row>
    <row r="724" spans="1:32" ht="12.75" customHeight="1" x14ac:dyDescent="0.25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  <c r="AA724" s="162"/>
      <c r="AB724" s="162"/>
      <c r="AC724" s="162"/>
      <c r="AD724" s="162"/>
      <c r="AE724" s="162"/>
      <c r="AF724" s="162"/>
    </row>
    <row r="725" spans="1:32" ht="12.75" customHeight="1" x14ac:dyDescent="0.25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  <c r="AA725" s="162"/>
      <c r="AB725" s="162"/>
      <c r="AC725" s="162"/>
      <c r="AD725" s="162"/>
      <c r="AE725" s="162"/>
      <c r="AF725" s="162"/>
    </row>
    <row r="726" spans="1:32" ht="12.75" customHeight="1" x14ac:dyDescent="0.25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  <c r="AA726" s="162"/>
      <c r="AB726" s="162"/>
      <c r="AC726" s="162"/>
      <c r="AD726" s="162"/>
      <c r="AE726" s="162"/>
      <c r="AF726" s="162"/>
    </row>
    <row r="727" spans="1:32" ht="12.75" customHeight="1" x14ac:dyDescent="0.25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  <c r="AA727" s="162"/>
      <c r="AB727" s="162"/>
      <c r="AC727" s="162"/>
      <c r="AD727" s="162"/>
      <c r="AE727" s="162"/>
      <c r="AF727" s="162"/>
    </row>
    <row r="728" spans="1:32" ht="12.75" customHeight="1" x14ac:dyDescent="0.25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  <c r="AA728" s="162"/>
      <c r="AB728" s="162"/>
      <c r="AC728" s="162"/>
      <c r="AD728" s="162"/>
      <c r="AE728" s="162"/>
      <c r="AF728" s="162"/>
    </row>
    <row r="729" spans="1:32" ht="12.75" customHeight="1" x14ac:dyDescent="0.25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  <c r="AA729" s="162"/>
      <c r="AB729" s="162"/>
      <c r="AC729" s="162"/>
      <c r="AD729" s="162"/>
      <c r="AE729" s="162"/>
      <c r="AF729" s="162"/>
    </row>
    <row r="730" spans="1:32" ht="12.75" customHeight="1" x14ac:dyDescent="0.25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  <c r="AA730" s="162"/>
      <c r="AB730" s="162"/>
      <c r="AC730" s="162"/>
      <c r="AD730" s="162"/>
      <c r="AE730" s="162"/>
      <c r="AF730" s="162"/>
    </row>
    <row r="731" spans="1:32" ht="12.75" customHeight="1" x14ac:dyDescent="0.25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  <c r="AA731" s="162"/>
      <c r="AB731" s="162"/>
      <c r="AC731" s="162"/>
      <c r="AD731" s="162"/>
      <c r="AE731" s="162"/>
      <c r="AF731" s="162"/>
    </row>
    <row r="732" spans="1:32" ht="12.75" customHeight="1" x14ac:dyDescent="0.25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  <c r="AA732" s="162"/>
      <c r="AB732" s="162"/>
      <c r="AC732" s="162"/>
      <c r="AD732" s="162"/>
      <c r="AE732" s="162"/>
      <c r="AF732" s="162"/>
    </row>
    <row r="733" spans="1:32" ht="12.75" customHeight="1" x14ac:dyDescent="0.25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  <c r="AA733" s="162"/>
      <c r="AB733" s="162"/>
      <c r="AC733" s="162"/>
      <c r="AD733" s="162"/>
      <c r="AE733" s="162"/>
      <c r="AF733" s="162"/>
    </row>
    <row r="734" spans="1:32" ht="12.75" customHeight="1" x14ac:dyDescent="0.25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  <c r="AA734" s="162"/>
      <c r="AB734" s="162"/>
      <c r="AC734" s="162"/>
      <c r="AD734" s="162"/>
      <c r="AE734" s="162"/>
      <c r="AF734" s="162"/>
    </row>
    <row r="735" spans="1:32" ht="12.75" customHeight="1" x14ac:dyDescent="0.25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  <c r="AA735" s="162"/>
      <c r="AB735" s="162"/>
      <c r="AC735" s="162"/>
      <c r="AD735" s="162"/>
      <c r="AE735" s="162"/>
      <c r="AF735" s="162"/>
    </row>
    <row r="736" spans="1:32" ht="12.75" customHeight="1" x14ac:dyDescent="0.25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  <c r="AA736" s="162"/>
      <c r="AB736" s="162"/>
      <c r="AC736" s="162"/>
      <c r="AD736" s="162"/>
      <c r="AE736" s="162"/>
      <c r="AF736" s="162"/>
    </row>
    <row r="737" spans="1:32" ht="12.75" customHeight="1" x14ac:dyDescent="0.25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  <c r="AA737" s="162"/>
      <c r="AB737" s="162"/>
      <c r="AC737" s="162"/>
      <c r="AD737" s="162"/>
      <c r="AE737" s="162"/>
      <c r="AF737" s="162"/>
    </row>
    <row r="738" spans="1:32" ht="12.75" customHeight="1" x14ac:dyDescent="0.25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  <c r="AA738" s="162"/>
      <c r="AB738" s="162"/>
      <c r="AC738" s="162"/>
      <c r="AD738" s="162"/>
      <c r="AE738" s="162"/>
      <c r="AF738" s="162"/>
    </row>
    <row r="739" spans="1:32" ht="12.75" customHeight="1" x14ac:dyDescent="0.25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  <c r="AA739" s="162"/>
      <c r="AB739" s="162"/>
      <c r="AC739" s="162"/>
      <c r="AD739" s="162"/>
      <c r="AE739" s="162"/>
      <c r="AF739" s="162"/>
    </row>
    <row r="740" spans="1:32" ht="12.75" customHeight="1" x14ac:dyDescent="0.25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  <c r="AA740" s="162"/>
      <c r="AB740" s="162"/>
      <c r="AC740" s="162"/>
      <c r="AD740" s="162"/>
      <c r="AE740" s="162"/>
      <c r="AF740" s="162"/>
    </row>
    <row r="741" spans="1:32" ht="12.75" customHeight="1" x14ac:dyDescent="0.25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  <c r="AA741" s="162"/>
      <c r="AB741" s="162"/>
      <c r="AC741" s="162"/>
      <c r="AD741" s="162"/>
      <c r="AE741" s="162"/>
      <c r="AF741" s="162"/>
    </row>
    <row r="742" spans="1:32" ht="12.75" customHeight="1" x14ac:dyDescent="0.25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  <c r="AA742" s="162"/>
      <c r="AB742" s="162"/>
      <c r="AC742" s="162"/>
      <c r="AD742" s="162"/>
      <c r="AE742" s="162"/>
      <c r="AF742" s="162"/>
    </row>
    <row r="743" spans="1:32" ht="12.75" customHeight="1" x14ac:dyDescent="0.25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  <c r="AA743" s="162"/>
      <c r="AB743" s="162"/>
      <c r="AC743" s="162"/>
      <c r="AD743" s="162"/>
      <c r="AE743" s="162"/>
      <c r="AF743" s="162"/>
    </row>
    <row r="744" spans="1:32" ht="12.75" customHeight="1" x14ac:dyDescent="0.25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  <c r="AA744" s="162"/>
      <c r="AB744" s="162"/>
      <c r="AC744" s="162"/>
      <c r="AD744" s="162"/>
      <c r="AE744" s="162"/>
      <c r="AF744" s="162"/>
    </row>
    <row r="745" spans="1:32" ht="12.75" customHeight="1" x14ac:dyDescent="0.25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  <c r="AA745" s="162"/>
      <c r="AB745" s="162"/>
      <c r="AC745" s="162"/>
      <c r="AD745" s="162"/>
      <c r="AE745" s="162"/>
      <c r="AF745" s="162"/>
    </row>
    <row r="746" spans="1:32" ht="12.75" customHeight="1" x14ac:dyDescent="0.25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  <c r="AA746" s="162"/>
      <c r="AB746" s="162"/>
      <c r="AC746" s="162"/>
      <c r="AD746" s="162"/>
      <c r="AE746" s="162"/>
      <c r="AF746" s="162"/>
    </row>
    <row r="747" spans="1:32" ht="12.75" customHeight="1" x14ac:dyDescent="0.25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  <c r="AA747" s="162"/>
      <c r="AB747" s="162"/>
      <c r="AC747" s="162"/>
      <c r="AD747" s="162"/>
      <c r="AE747" s="162"/>
      <c r="AF747" s="162"/>
    </row>
    <row r="748" spans="1:32" ht="12.75" customHeight="1" x14ac:dyDescent="0.25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  <c r="AA748" s="162"/>
      <c r="AB748" s="162"/>
      <c r="AC748" s="162"/>
      <c r="AD748" s="162"/>
      <c r="AE748" s="162"/>
      <c r="AF748" s="162"/>
    </row>
    <row r="749" spans="1:32" ht="12.75" customHeight="1" x14ac:dyDescent="0.25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  <c r="AA749" s="162"/>
      <c r="AB749" s="162"/>
      <c r="AC749" s="162"/>
      <c r="AD749" s="162"/>
      <c r="AE749" s="162"/>
      <c r="AF749" s="162"/>
    </row>
    <row r="750" spans="1:32" ht="12.75" customHeight="1" x14ac:dyDescent="0.25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  <c r="AA750" s="162"/>
      <c r="AB750" s="162"/>
      <c r="AC750" s="162"/>
      <c r="AD750" s="162"/>
      <c r="AE750" s="162"/>
      <c r="AF750" s="162"/>
    </row>
    <row r="751" spans="1:32" ht="12.75" customHeight="1" x14ac:dyDescent="0.25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  <c r="AA751" s="162"/>
      <c r="AB751" s="162"/>
      <c r="AC751" s="162"/>
      <c r="AD751" s="162"/>
      <c r="AE751" s="162"/>
      <c r="AF751" s="162"/>
    </row>
    <row r="752" spans="1:32" ht="12.75" customHeight="1" x14ac:dyDescent="0.25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</row>
    <row r="753" spans="1:32" ht="12.75" customHeight="1" x14ac:dyDescent="0.25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  <c r="AA753" s="162"/>
      <c r="AB753" s="162"/>
      <c r="AC753" s="162"/>
      <c r="AD753" s="162"/>
      <c r="AE753" s="162"/>
      <c r="AF753" s="162"/>
    </row>
    <row r="754" spans="1:32" ht="12.75" customHeight="1" x14ac:dyDescent="0.25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  <c r="AA754" s="162"/>
      <c r="AB754" s="162"/>
      <c r="AC754" s="162"/>
      <c r="AD754" s="162"/>
      <c r="AE754" s="162"/>
      <c r="AF754" s="162"/>
    </row>
    <row r="755" spans="1:32" ht="12.75" customHeight="1" x14ac:dyDescent="0.25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  <c r="AA755" s="162"/>
      <c r="AB755" s="162"/>
      <c r="AC755" s="162"/>
      <c r="AD755" s="162"/>
      <c r="AE755" s="162"/>
      <c r="AF755" s="162"/>
    </row>
    <row r="756" spans="1:32" ht="12.75" customHeight="1" x14ac:dyDescent="0.25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  <c r="AA756" s="162"/>
      <c r="AB756" s="162"/>
      <c r="AC756" s="162"/>
      <c r="AD756" s="162"/>
      <c r="AE756" s="162"/>
      <c r="AF756" s="162"/>
    </row>
    <row r="757" spans="1:32" ht="12.75" customHeight="1" x14ac:dyDescent="0.25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  <c r="AA757" s="162"/>
      <c r="AB757" s="162"/>
      <c r="AC757" s="162"/>
      <c r="AD757" s="162"/>
      <c r="AE757" s="162"/>
      <c r="AF757" s="162"/>
    </row>
    <row r="758" spans="1:32" ht="12.75" customHeight="1" x14ac:dyDescent="0.25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  <c r="AA758" s="162"/>
      <c r="AB758" s="162"/>
      <c r="AC758" s="162"/>
      <c r="AD758" s="162"/>
      <c r="AE758" s="162"/>
      <c r="AF758" s="162"/>
    </row>
    <row r="759" spans="1:32" ht="12.75" customHeight="1" x14ac:dyDescent="0.25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  <c r="AA759" s="162"/>
      <c r="AB759" s="162"/>
      <c r="AC759" s="162"/>
      <c r="AD759" s="162"/>
      <c r="AE759" s="162"/>
      <c r="AF759" s="162"/>
    </row>
    <row r="760" spans="1:32" ht="12.75" customHeight="1" x14ac:dyDescent="0.25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  <c r="AA760" s="162"/>
      <c r="AB760" s="162"/>
      <c r="AC760" s="162"/>
      <c r="AD760" s="162"/>
      <c r="AE760" s="162"/>
      <c r="AF760" s="162"/>
    </row>
    <row r="761" spans="1:32" ht="12.75" customHeight="1" x14ac:dyDescent="0.25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  <c r="AA761" s="162"/>
      <c r="AB761" s="162"/>
      <c r="AC761" s="162"/>
      <c r="AD761" s="162"/>
      <c r="AE761" s="162"/>
      <c r="AF761" s="162"/>
    </row>
    <row r="762" spans="1:32" ht="12.75" customHeight="1" x14ac:dyDescent="0.25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</row>
    <row r="763" spans="1:32" ht="12.75" customHeight="1" x14ac:dyDescent="0.25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</row>
    <row r="764" spans="1:32" ht="12.75" customHeight="1" x14ac:dyDescent="0.25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</row>
    <row r="765" spans="1:32" ht="12.75" customHeight="1" x14ac:dyDescent="0.25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</row>
    <row r="766" spans="1:32" ht="12.75" customHeight="1" x14ac:dyDescent="0.25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</row>
    <row r="767" spans="1:32" ht="12.75" customHeight="1" x14ac:dyDescent="0.25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</row>
    <row r="768" spans="1:32" ht="12.75" customHeight="1" x14ac:dyDescent="0.25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</row>
    <row r="769" spans="1:32" ht="12.75" customHeight="1" x14ac:dyDescent="0.25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</row>
    <row r="770" spans="1:32" ht="12.75" customHeight="1" x14ac:dyDescent="0.25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</row>
    <row r="771" spans="1:32" ht="12.75" customHeight="1" x14ac:dyDescent="0.25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  <c r="AA771" s="162"/>
      <c r="AB771" s="162"/>
      <c r="AC771" s="162"/>
      <c r="AD771" s="162"/>
      <c r="AE771" s="162"/>
      <c r="AF771" s="162"/>
    </row>
    <row r="772" spans="1:32" ht="12.75" customHeight="1" x14ac:dyDescent="0.25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  <c r="AA772" s="162"/>
      <c r="AB772" s="162"/>
      <c r="AC772" s="162"/>
      <c r="AD772" s="162"/>
      <c r="AE772" s="162"/>
      <c r="AF772" s="162"/>
    </row>
    <row r="773" spans="1:32" ht="12.75" customHeight="1" x14ac:dyDescent="0.25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  <c r="AA773" s="162"/>
      <c r="AB773" s="162"/>
      <c r="AC773" s="162"/>
      <c r="AD773" s="162"/>
      <c r="AE773" s="162"/>
      <c r="AF773" s="162"/>
    </row>
    <row r="774" spans="1:32" ht="12.75" customHeight="1" x14ac:dyDescent="0.25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  <c r="AA774" s="162"/>
      <c r="AB774" s="162"/>
      <c r="AC774" s="162"/>
      <c r="AD774" s="162"/>
      <c r="AE774" s="162"/>
      <c r="AF774" s="162"/>
    </row>
    <row r="775" spans="1:32" ht="12.75" customHeight="1" x14ac:dyDescent="0.25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  <c r="AA775" s="162"/>
      <c r="AB775" s="162"/>
      <c r="AC775" s="162"/>
      <c r="AD775" s="162"/>
      <c r="AE775" s="162"/>
      <c r="AF775" s="162"/>
    </row>
    <row r="776" spans="1:32" ht="12.75" customHeight="1" x14ac:dyDescent="0.25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  <c r="AA776" s="162"/>
      <c r="AB776" s="162"/>
      <c r="AC776" s="162"/>
      <c r="AD776" s="162"/>
      <c r="AE776" s="162"/>
      <c r="AF776" s="162"/>
    </row>
    <row r="777" spans="1:32" ht="12.75" customHeight="1" x14ac:dyDescent="0.25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  <c r="AA777" s="162"/>
      <c r="AB777" s="162"/>
      <c r="AC777" s="162"/>
      <c r="AD777" s="162"/>
      <c r="AE777" s="162"/>
      <c r="AF777" s="162"/>
    </row>
    <row r="778" spans="1:32" ht="12.75" customHeight="1" x14ac:dyDescent="0.25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  <c r="AA778" s="162"/>
      <c r="AB778" s="162"/>
      <c r="AC778" s="162"/>
      <c r="AD778" s="162"/>
      <c r="AE778" s="162"/>
      <c r="AF778" s="162"/>
    </row>
    <row r="779" spans="1:32" ht="12.75" customHeight="1" x14ac:dyDescent="0.25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  <c r="AA779" s="162"/>
      <c r="AB779" s="162"/>
      <c r="AC779" s="162"/>
      <c r="AD779" s="162"/>
      <c r="AE779" s="162"/>
      <c r="AF779" s="162"/>
    </row>
    <row r="780" spans="1:32" ht="12.75" customHeight="1" x14ac:dyDescent="0.25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</row>
    <row r="781" spans="1:32" ht="12.75" customHeight="1" x14ac:dyDescent="0.25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</row>
    <row r="782" spans="1:32" ht="12.75" customHeight="1" x14ac:dyDescent="0.25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</row>
    <row r="783" spans="1:32" ht="12.75" customHeight="1" x14ac:dyDescent="0.25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</row>
    <row r="784" spans="1:32" ht="12.75" customHeight="1" x14ac:dyDescent="0.25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</row>
    <row r="785" spans="1:32" ht="12.75" customHeight="1" x14ac:dyDescent="0.25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</row>
    <row r="786" spans="1:32" ht="12.75" customHeight="1" x14ac:dyDescent="0.25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</row>
    <row r="787" spans="1:32" ht="12.75" customHeight="1" x14ac:dyDescent="0.25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</row>
    <row r="788" spans="1:32" ht="12.75" customHeight="1" x14ac:dyDescent="0.25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</row>
    <row r="789" spans="1:32" ht="12.75" customHeight="1" x14ac:dyDescent="0.25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  <c r="AA789" s="162"/>
      <c r="AB789" s="162"/>
      <c r="AC789" s="162"/>
      <c r="AD789" s="162"/>
      <c r="AE789" s="162"/>
      <c r="AF789" s="162"/>
    </row>
    <row r="790" spans="1:32" ht="12.75" customHeight="1" x14ac:dyDescent="0.25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  <c r="AA790" s="162"/>
      <c r="AB790" s="162"/>
      <c r="AC790" s="162"/>
      <c r="AD790" s="162"/>
      <c r="AE790" s="162"/>
      <c r="AF790" s="162"/>
    </row>
    <row r="791" spans="1:32" ht="12.75" customHeight="1" x14ac:dyDescent="0.25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  <c r="AA791" s="162"/>
      <c r="AB791" s="162"/>
      <c r="AC791" s="162"/>
      <c r="AD791" s="162"/>
      <c r="AE791" s="162"/>
      <c r="AF791" s="162"/>
    </row>
    <row r="792" spans="1:32" ht="12.75" customHeight="1" x14ac:dyDescent="0.25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  <c r="AA792" s="162"/>
      <c r="AB792" s="162"/>
      <c r="AC792" s="162"/>
      <c r="AD792" s="162"/>
      <c r="AE792" s="162"/>
      <c r="AF792" s="162"/>
    </row>
    <row r="793" spans="1:32" ht="12.75" customHeight="1" x14ac:dyDescent="0.25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  <c r="AA793" s="162"/>
      <c r="AB793" s="162"/>
      <c r="AC793" s="162"/>
      <c r="AD793" s="162"/>
      <c r="AE793" s="162"/>
      <c r="AF793" s="162"/>
    </row>
    <row r="794" spans="1:32" ht="12.75" customHeight="1" x14ac:dyDescent="0.25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  <c r="AA794" s="162"/>
      <c r="AB794" s="162"/>
      <c r="AC794" s="162"/>
      <c r="AD794" s="162"/>
      <c r="AE794" s="162"/>
      <c r="AF794" s="162"/>
    </row>
    <row r="795" spans="1:32" ht="12.75" customHeight="1" x14ac:dyDescent="0.25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  <c r="AA795" s="162"/>
      <c r="AB795" s="162"/>
      <c r="AC795" s="162"/>
      <c r="AD795" s="162"/>
      <c r="AE795" s="162"/>
      <c r="AF795" s="162"/>
    </row>
    <row r="796" spans="1:32" ht="12.75" customHeight="1" x14ac:dyDescent="0.25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  <c r="AA796" s="162"/>
      <c r="AB796" s="162"/>
      <c r="AC796" s="162"/>
      <c r="AD796" s="162"/>
      <c r="AE796" s="162"/>
      <c r="AF796" s="162"/>
    </row>
    <row r="797" spans="1:32" ht="12.75" customHeight="1" x14ac:dyDescent="0.25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  <c r="AA797" s="162"/>
      <c r="AB797" s="162"/>
      <c r="AC797" s="162"/>
      <c r="AD797" s="162"/>
      <c r="AE797" s="162"/>
      <c r="AF797" s="162"/>
    </row>
    <row r="798" spans="1:32" ht="12.75" customHeight="1" x14ac:dyDescent="0.25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</row>
    <row r="799" spans="1:32" ht="12.75" customHeight="1" x14ac:dyDescent="0.25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</row>
    <row r="800" spans="1:32" ht="12.75" customHeight="1" x14ac:dyDescent="0.25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</row>
    <row r="801" spans="1:32" ht="12.75" customHeight="1" x14ac:dyDescent="0.25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</row>
    <row r="802" spans="1:32" ht="12.75" customHeight="1" x14ac:dyDescent="0.25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</row>
    <row r="803" spans="1:32" ht="12.75" customHeight="1" x14ac:dyDescent="0.25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</row>
    <row r="804" spans="1:32" ht="12.75" customHeight="1" x14ac:dyDescent="0.25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</row>
    <row r="805" spans="1:32" ht="12.75" customHeight="1" x14ac:dyDescent="0.25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</row>
    <row r="806" spans="1:32" ht="12.75" customHeight="1" x14ac:dyDescent="0.25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  <c r="AC806" s="162"/>
      <c r="AD806" s="162"/>
      <c r="AE806" s="162"/>
      <c r="AF806" s="162"/>
    </row>
    <row r="807" spans="1:32" ht="12.75" customHeight="1" x14ac:dyDescent="0.25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  <c r="AA807" s="162"/>
      <c r="AB807" s="162"/>
      <c r="AC807" s="162"/>
      <c r="AD807" s="162"/>
      <c r="AE807" s="162"/>
      <c r="AF807" s="162"/>
    </row>
    <row r="808" spans="1:32" ht="12.75" customHeight="1" x14ac:dyDescent="0.25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  <c r="AA808" s="162"/>
      <c r="AB808" s="162"/>
      <c r="AC808" s="162"/>
      <c r="AD808" s="162"/>
      <c r="AE808" s="162"/>
      <c r="AF808" s="162"/>
    </row>
    <row r="809" spans="1:32" ht="12.75" customHeight="1" x14ac:dyDescent="0.25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  <c r="AA809" s="162"/>
      <c r="AB809" s="162"/>
      <c r="AC809" s="162"/>
      <c r="AD809" s="162"/>
      <c r="AE809" s="162"/>
      <c r="AF809" s="162"/>
    </row>
    <row r="810" spans="1:32" ht="12.75" customHeight="1" x14ac:dyDescent="0.25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  <c r="AA810" s="162"/>
      <c r="AB810" s="162"/>
      <c r="AC810" s="162"/>
      <c r="AD810" s="162"/>
      <c r="AE810" s="162"/>
      <c r="AF810" s="162"/>
    </row>
    <row r="811" spans="1:32" ht="12.75" customHeight="1" x14ac:dyDescent="0.25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  <c r="AA811" s="162"/>
      <c r="AB811" s="162"/>
      <c r="AC811" s="162"/>
      <c r="AD811" s="162"/>
      <c r="AE811" s="162"/>
      <c r="AF811" s="162"/>
    </row>
    <row r="812" spans="1:32" ht="12.75" customHeight="1" x14ac:dyDescent="0.25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  <c r="AA812" s="162"/>
      <c r="AB812" s="162"/>
      <c r="AC812" s="162"/>
      <c r="AD812" s="162"/>
      <c r="AE812" s="162"/>
      <c r="AF812" s="162"/>
    </row>
    <row r="813" spans="1:32" ht="12.75" customHeight="1" x14ac:dyDescent="0.25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  <c r="AA813" s="162"/>
      <c r="AB813" s="162"/>
      <c r="AC813" s="162"/>
      <c r="AD813" s="162"/>
      <c r="AE813" s="162"/>
      <c r="AF813" s="162"/>
    </row>
    <row r="814" spans="1:32" ht="12.75" customHeight="1" x14ac:dyDescent="0.25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  <c r="AA814" s="162"/>
      <c r="AB814" s="162"/>
      <c r="AC814" s="162"/>
      <c r="AD814" s="162"/>
      <c r="AE814" s="162"/>
      <c r="AF814" s="162"/>
    </row>
    <row r="815" spans="1:32" ht="12.75" customHeight="1" x14ac:dyDescent="0.25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  <c r="AA815" s="162"/>
      <c r="AB815" s="162"/>
      <c r="AC815" s="162"/>
      <c r="AD815" s="162"/>
      <c r="AE815" s="162"/>
      <c r="AF815" s="162"/>
    </row>
    <row r="816" spans="1:32" ht="12.75" customHeight="1" x14ac:dyDescent="0.25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  <c r="AA816" s="162"/>
      <c r="AB816" s="162"/>
      <c r="AC816" s="162"/>
      <c r="AD816" s="162"/>
      <c r="AE816" s="162"/>
      <c r="AF816" s="162"/>
    </row>
    <row r="817" spans="1:32" ht="12.75" customHeight="1" x14ac:dyDescent="0.25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  <c r="AA817" s="162"/>
      <c r="AB817" s="162"/>
      <c r="AC817" s="162"/>
      <c r="AD817" s="162"/>
      <c r="AE817" s="162"/>
      <c r="AF817" s="162"/>
    </row>
    <row r="818" spans="1:32" ht="12.75" customHeight="1" x14ac:dyDescent="0.25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  <c r="AA818" s="162"/>
      <c r="AB818" s="162"/>
      <c r="AC818" s="162"/>
      <c r="AD818" s="162"/>
      <c r="AE818" s="162"/>
      <c r="AF818" s="162"/>
    </row>
    <row r="819" spans="1:32" ht="12.75" customHeight="1" x14ac:dyDescent="0.25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  <c r="AA819" s="162"/>
      <c r="AB819" s="162"/>
      <c r="AC819" s="162"/>
      <c r="AD819" s="162"/>
      <c r="AE819" s="162"/>
      <c r="AF819" s="162"/>
    </row>
    <row r="820" spans="1:32" ht="12.75" customHeight="1" x14ac:dyDescent="0.25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  <c r="AA820" s="162"/>
      <c r="AB820" s="162"/>
      <c r="AC820" s="162"/>
      <c r="AD820" s="162"/>
      <c r="AE820" s="162"/>
      <c r="AF820" s="162"/>
    </row>
    <row r="821" spans="1:32" ht="12.75" customHeight="1" x14ac:dyDescent="0.25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  <c r="AA821" s="162"/>
      <c r="AB821" s="162"/>
      <c r="AC821" s="162"/>
      <c r="AD821" s="162"/>
      <c r="AE821" s="162"/>
      <c r="AF821" s="162"/>
    </row>
    <row r="822" spans="1:32" ht="12.75" customHeight="1" x14ac:dyDescent="0.25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  <c r="AA822" s="162"/>
      <c r="AB822" s="162"/>
      <c r="AC822" s="162"/>
      <c r="AD822" s="162"/>
      <c r="AE822" s="162"/>
      <c r="AF822" s="162"/>
    </row>
    <row r="823" spans="1:32" ht="12.75" customHeight="1" x14ac:dyDescent="0.25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  <c r="AA823" s="162"/>
      <c r="AB823" s="162"/>
      <c r="AC823" s="162"/>
      <c r="AD823" s="162"/>
      <c r="AE823" s="162"/>
      <c r="AF823" s="162"/>
    </row>
    <row r="824" spans="1:32" ht="12.75" customHeight="1" x14ac:dyDescent="0.25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  <c r="AA824" s="162"/>
      <c r="AB824" s="162"/>
      <c r="AC824" s="162"/>
      <c r="AD824" s="162"/>
      <c r="AE824" s="162"/>
      <c r="AF824" s="162"/>
    </row>
    <row r="825" spans="1:32" ht="12.75" customHeight="1" x14ac:dyDescent="0.25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  <c r="AA825" s="162"/>
      <c r="AB825" s="162"/>
      <c r="AC825" s="162"/>
      <c r="AD825" s="162"/>
      <c r="AE825" s="162"/>
      <c r="AF825" s="162"/>
    </row>
    <row r="826" spans="1:32" ht="12.75" customHeight="1" x14ac:dyDescent="0.25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  <c r="AA826" s="162"/>
      <c r="AB826" s="162"/>
      <c r="AC826" s="162"/>
      <c r="AD826" s="162"/>
      <c r="AE826" s="162"/>
      <c r="AF826" s="162"/>
    </row>
    <row r="827" spans="1:32" ht="12.75" customHeight="1" x14ac:dyDescent="0.25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  <c r="AA827" s="162"/>
      <c r="AB827" s="162"/>
      <c r="AC827" s="162"/>
      <c r="AD827" s="162"/>
      <c r="AE827" s="162"/>
      <c r="AF827" s="162"/>
    </row>
    <row r="828" spans="1:32" ht="12.75" customHeight="1" x14ac:dyDescent="0.25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  <c r="AA828" s="162"/>
      <c r="AB828" s="162"/>
      <c r="AC828" s="162"/>
      <c r="AD828" s="162"/>
      <c r="AE828" s="162"/>
      <c r="AF828" s="162"/>
    </row>
    <row r="829" spans="1:32" ht="12.75" customHeight="1" x14ac:dyDescent="0.25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  <c r="AA829" s="162"/>
      <c r="AB829" s="162"/>
      <c r="AC829" s="162"/>
      <c r="AD829" s="162"/>
      <c r="AE829" s="162"/>
      <c r="AF829" s="162"/>
    </row>
    <row r="830" spans="1:32" ht="12.75" customHeight="1" x14ac:dyDescent="0.25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  <c r="AA830" s="162"/>
      <c r="AB830" s="162"/>
      <c r="AC830" s="162"/>
      <c r="AD830" s="162"/>
      <c r="AE830" s="162"/>
      <c r="AF830" s="162"/>
    </row>
    <row r="831" spans="1:32" ht="12.75" customHeight="1" x14ac:dyDescent="0.25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  <c r="AA831" s="162"/>
      <c r="AB831" s="162"/>
      <c r="AC831" s="162"/>
      <c r="AD831" s="162"/>
      <c r="AE831" s="162"/>
      <c r="AF831" s="162"/>
    </row>
    <row r="832" spans="1:32" ht="12.75" customHeight="1" x14ac:dyDescent="0.25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  <c r="AA832" s="162"/>
      <c r="AB832" s="162"/>
      <c r="AC832" s="162"/>
      <c r="AD832" s="162"/>
      <c r="AE832" s="162"/>
      <c r="AF832" s="162"/>
    </row>
    <row r="833" spans="1:32" ht="12.75" customHeight="1" x14ac:dyDescent="0.25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  <c r="AA833" s="162"/>
      <c r="AB833" s="162"/>
      <c r="AC833" s="162"/>
      <c r="AD833" s="162"/>
      <c r="AE833" s="162"/>
      <c r="AF833" s="162"/>
    </row>
    <row r="834" spans="1:32" ht="12.75" customHeight="1" x14ac:dyDescent="0.25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</row>
    <row r="835" spans="1:32" ht="12.75" customHeight="1" x14ac:dyDescent="0.25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</row>
    <row r="836" spans="1:32" ht="12.75" customHeight="1" x14ac:dyDescent="0.25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</row>
    <row r="837" spans="1:32" ht="12.75" customHeight="1" x14ac:dyDescent="0.25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</row>
    <row r="838" spans="1:32" ht="12.75" customHeight="1" x14ac:dyDescent="0.25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</row>
    <row r="839" spans="1:32" ht="12.75" customHeight="1" x14ac:dyDescent="0.25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</row>
    <row r="840" spans="1:32" ht="12.75" customHeight="1" x14ac:dyDescent="0.25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</row>
    <row r="841" spans="1:32" ht="12.75" customHeight="1" x14ac:dyDescent="0.25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</row>
    <row r="842" spans="1:32" ht="12.75" customHeight="1" x14ac:dyDescent="0.25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</row>
    <row r="843" spans="1:32" ht="12.75" customHeight="1" x14ac:dyDescent="0.25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  <c r="AA843" s="162"/>
      <c r="AB843" s="162"/>
      <c r="AC843" s="162"/>
      <c r="AD843" s="162"/>
      <c r="AE843" s="162"/>
      <c r="AF843" s="162"/>
    </row>
    <row r="844" spans="1:32" ht="12.75" customHeight="1" x14ac:dyDescent="0.25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  <c r="AA844" s="162"/>
      <c r="AB844" s="162"/>
      <c r="AC844" s="162"/>
      <c r="AD844" s="162"/>
      <c r="AE844" s="162"/>
      <c r="AF844" s="162"/>
    </row>
    <row r="845" spans="1:32" ht="12.75" customHeight="1" x14ac:dyDescent="0.25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  <c r="AA845" s="162"/>
      <c r="AB845" s="162"/>
      <c r="AC845" s="162"/>
      <c r="AD845" s="162"/>
      <c r="AE845" s="162"/>
      <c r="AF845" s="162"/>
    </row>
    <row r="846" spans="1:32" ht="12.75" customHeight="1" x14ac:dyDescent="0.25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  <c r="AA846" s="162"/>
      <c r="AB846" s="162"/>
      <c r="AC846" s="162"/>
      <c r="AD846" s="162"/>
      <c r="AE846" s="162"/>
      <c r="AF846" s="162"/>
    </row>
    <row r="847" spans="1:32" ht="12.75" customHeight="1" x14ac:dyDescent="0.25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  <c r="AA847" s="162"/>
      <c r="AB847" s="162"/>
      <c r="AC847" s="162"/>
      <c r="AD847" s="162"/>
      <c r="AE847" s="162"/>
      <c r="AF847" s="162"/>
    </row>
    <row r="848" spans="1:32" ht="12.75" customHeight="1" x14ac:dyDescent="0.25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  <c r="AA848" s="162"/>
      <c r="AB848" s="162"/>
      <c r="AC848" s="162"/>
      <c r="AD848" s="162"/>
      <c r="AE848" s="162"/>
      <c r="AF848" s="162"/>
    </row>
    <row r="849" spans="1:32" ht="12.75" customHeight="1" x14ac:dyDescent="0.25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  <c r="AA849" s="162"/>
      <c r="AB849" s="162"/>
      <c r="AC849" s="162"/>
      <c r="AD849" s="162"/>
      <c r="AE849" s="162"/>
      <c r="AF849" s="162"/>
    </row>
    <row r="850" spans="1:32" ht="12.75" customHeight="1" x14ac:dyDescent="0.25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  <c r="AA850" s="162"/>
      <c r="AB850" s="162"/>
      <c r="AC850" s="162"/>
      <c r="AD850" s="162"/>
      <c r="AE850" s="162"/>
      <c r="AF850" s="162"/>
    </row>
    <row r="851" spans="1:32" ht="12.75" customHeight="1" x14ac:dyDescent="0.25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  <c r="AA851" s="162"/>
      <c r="AB851" s="162"/>
      <c r="AC851" s="162"/>
      <c r="AD851" s="162"/>
      <c r="AE851" s="162"/>
      <c r="AF851" s="162"/>
    </row>
    <row r="852" spans="1:32" ht="12.75" customHeight="1" x14ac:dyDescent="0.25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</row>
    <row r="853" spans="1:32" ht="12.75" customHeight="1" x14ac:dyDescent="0.25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</row>
    <row r="854" spans="1:32" ht="12.75" customHeight="1" x14ac:dyDescent="0.25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  <c r="AC854" s="162"/>
      <c r="AD854" s="162"/>
      <c r="AE854" s="162"/>
      <c r="AF854" s="162"/>
    </row>
    <row r="855" spans="1:32" ht="12.75" customHeight="1" x14ac:dyDescent="0.25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</row>
    <row r="856" spans="1:32" ht="12.75" customHeight="1" x14ac:dyDescent="0.25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  <c r="AC856" s="162"/>
      <c r="AD856" s="162"/>
      <c r="AE856" s="162"/>
      <c r="AF856" s="162"/>
    </row>
    <row r="857" spans="1:32" ht="12.75" customHeight="1" x14ac:dyDescent="0.25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</row>
    <row r="858" spans="1:32" ht="12.75" customHeight="1" x14ac:dyDescent="0.25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</row>
    <row r="859" spans="1:32" ht="12.75" customHeight="1" x14ac:dyDescent="0.25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</row>
    <row r="860" spans="1:32" ht="12.75" customHeight="1" x14ac:dyDescent="0.25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  <c r="AC860" s="162"/>
      <c r="AD860" s="162"/>
      <c r="AE860" s="162"/>
      <c r="AF860" s="162"/>
    </row>
    <row r="861" spans="1:32" ht="12.75" customHeight="1" x14ac:dyDescent="0.25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  <c r="AA861" s="162"/>
      <c r="AB861" s="162"/>
      <c r="AC861" s="162"/>
      <c r="AD861" s="162"/>
      <c r="AE861" s="162"/>
      <c r="AF861" s="162"/>
    </row>
    <row r="862" spans="1:32" ht="12.75" customHeight="1" x14ac:dyDescent="0.25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  <c r="AA862" s="162"/>
      <c r="AB862" s="162"/>
      <c r="AC862" s="162"/>
      <c r="AD862" s="162"/>
      <c r="AE862" s="162"/>
      <c r="AF862" s="162"/>
    </row>
    <row r="863" spans="1:32" ht="12.75" customHeight="1" x14ac:dyDescent="0.25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  <c r="AA863" s="162"/>
      <c r="AB863" s="162"/>
      <c r="AC863" s="162"/>
      <c r="AD863" s="162"/>
      <c r="AE863" s="162"/>
      <c r="AF863" s="162"/>
    </row>
    <row r="864" spans="1:32" ht="12.75" customHeight="1" x14ac:dyDescent="0.25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  <c r="AA864" s="162"/>
      <c r="AB864" s="162"/>
      <c r="AC864" s="162"/>
      <c r="AD864" s="162"/>
      <c r="AE864" s="162"/>
      <c r="AF864" s="162"/>
    </row>
    <row r="865" spans="1:32" ht="12.75" customHeight="1" x14ac:dyDescent="0.25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  <c r="AA865" s="162"/>
      <c r="AB865" s="162"/>
      <c r="AC865" s="162"/>
      <c r="AD865" s="162"/>
      <c r="AE865" s="162"/>
      <c r="AF865" s="162"/>
    </row>
    <row r="866" spans="1:32" ht="12.75" customHeight="1" x14ac:dyDescent="0.25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  <c r="AA866" s="162"/>
      <c r="AB866" s="162"/>
      <c r="AC866" s="162"/>
      <c r="AD866" s="162"/>
      <c r="AE866" s="162"/>
      <c r="AF866" s="162"/>
    </row>
    <row r="867" spans="1:32" ht="12.75" customHeight="1" x14ac:dyDescent="0.25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  <c r="AA867" s="162"/>
      <c r="AB867" s="162"/>
      <c r="AC867" s="162"/>
      <c r="AD867" s="162"/>
      <c r="AE867" s="162"/>
      <c r="AF867" s="162"/>
    </row>
    <row r="868" spans="1:32" ht="12.75" customHeight="1" x14ac:dyDescent="0.25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  <c r="AA868" s="162"/>
      <c r="AB868" s="162"/>
      <c r="AC868" s="162"/>
      <c r="AD868" s="162"/>
      <c r="AE868" s="162"/>
      <c r="AF868" s="162"/>
    </row>
    <row r="869" spans="1:32" ht="12.75" customHeight="1" x14ac:dyDescent="0.25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  <c r="AA869" s="162"/>
      <c r="AB869" s="162"/>
      <c r="AC869" s="162"/>
      <c r="AD869" s="162"/>
      <c r="AE869" s="162"/>
      <c r="AF869" s="162"/>
    </row>
    <row r="870" spans="1:32" ht="12.75" customHeight="1" x14ac:dyDescent="0.25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  <c r="AC870" s="162"/>
      <c r="AD870" s="162"/>
      <c r="AE870" s="162"/>
      <c r="AF870" s="162"/>
    </row>
    <row r="871" spans="1:32" ht="12.75" customHeight="1" x14ac:dyDescent="0.25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  <c r="AA871" s="162"/>
      <c r="AB871" s="162"/>
      <c r="AC871" s="162"/>
      <c r="AD871" s="162"/>
      <c r="AE871" s="162"/>
      <c r="AF871" s="162"/>
    </row>
    <row r="872" spans="1:32" ht="12.75" customHeight="1" x14ac:dyDescent="0.25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  <c r="AC872" s="162"/>
      <c r="AD872" s="162"/>
      <c r="AE872" s="162"/>
      <c r="AF872" s="162"/>
    </row>
    <row r="873" spans="1:32" ht="12.75" customHeight="1" x14ac:dyDescent="0.25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  <c r="AC873" s="162"/>
      <c r="AD873" s="162"/>
      <c r="AE873" s="162"/>
      <c r="AF873" s="162"/>
    </row>
    <row r="874" spans="1:32" ht="12.75" customHeight="1" x14ac:dyDescent="0.25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  <c r="AC874" s="162"/>
      <c r="AD874" s="162"/>
      <c r="AE874" s="162"/>
      <c r="AF874" s="162"/>
    </row>
    <row r="875" spans="1:32" ht="12.75" customHeight="1" x14ac:dyDescent="0.25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  <c r="AC875" s="162"/>
      <c r="AD875" s="162"/>
      <c r="AE875" s="162"/>
      <c r="AF875" s="162"/>
    </row>
    <row r="876" spans="1:32" ht="12.75" customHeight="1" x14ac:dyDescent="0.25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  <c r="AC876" s="162"/>
      <c r="AD876" s="162"/>
      <c r="AE876" s="162"/>
      <c r="AF876" s="162"/>
    </row>
    <row r="877" spans="1:32" ht="12.75" customHeight="1" x14ac:dyDescent="0.25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  <c r="AC877" s="162"/>
      <c r="AD877" s="162"/>
      <c r="AE877" s="162"/>
      <c r="AF877" s="162"/>
    </row>
    <row r="878" spans="1:32" ht="12.75" customHeight="1" x14ac:dyDescent="0.25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  <c r="AA878" s="162"/>
      <c r="AB878" s="162"/>
      <c r="AC878" s="162"/>
      <c r="AD878" s="162"/>
      <c r="AE878" s="162"/>
      <c r="AF878" s="162"/>
    </row>
    <row r="879" spans="1:32" ht="12.75" customHeight="1" x14ac:dyDescent="0.25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  <c r="AA879" s="162"/>
      <c r="AB879" s="162"/>
      <c r="AC879" s="162"/>
      <c r="AD879" s="162"/>
      <c r="AE879" s="162"/>
      <c r="AF879" s="162"/>
    </row>
    <row r="880" spans="1:32" ht="12.75" customHeight="1" x14ac:dyDescent="0.25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  <c r="AA880" s="162"/>
      <c r="AB880" s="162"/>
      <c r="AC880" s="162"/>
      <c r="AD880" s="162"/>
      <c r="AE880" s="162"/>
      <c r="AF880" s="162"/>
    </row>
    <row r="881" spans="1:32" ht="12.75" customHeight="1" x14ac:dyDescent="0.25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  <c r="AA881" s="162"/>
      <c r="AB881" s="162"/>
      <c r="AC881" s="162"/>
      <c r="AD881" s="162"/>
      <c r="AE881" s="162"/>
      <c r="AF881" s="162"/>
    </row>
    <row r="882" spans="1:32" ht="12.75" customHeight="1" x14ac:dyDescent="0.25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  <c r="AA882" s="162"/>
      <c r="AB882" s="162"/>
      <c r="AC882" s="162"/>
      <c r="AD882" s="162"/>
      <c r="AE882" s="162"/>
      <c r="AF882" s="162"/>
    </row>
    <row r="883" spans="1:32" ht="12.75" customHeight="1" x14ac:dyDescent="0.25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  <c r="AA883" s="162"/>
      <c r="AB883" s="162"/>
      <c r="AC883" s="162"/>
      <c r="AD883" s="162"/>
      <c r="AE883" s="162"/>
      <c r="AF883" s="162"/>
    </row>
    <row r="884" spans="1:32" ht="12.75" customHeight="1" x14ac:dyDescent="0.25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  <c r="AA884" s="162"/>
      <c r="AB884" s="162"/>
      <c r="AC884" s="162"/>
      <c r="AD884" s="162"/>
      <c r="AE884" s="162"/>
      <c r="AF884" s="162"/>
    </row>
    <row r="885" spans="1:32" ht="12.75" customHeight="1" x14ac:dyDescent="0.25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  <c r="AA885" s="162"/>
      <c r="AB885" s="162"/>
      <c r="AC885" s="162"/>
      <c r="AD885" s="162"/>
      <c r="AE885" s="162"/>
      <c r="AF885" s="162"/>
    </row>
    <row r="886" spans="1:32" ht="12.75" customHeight="1" x14ac:dyDescent="0.25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  <c r="AA886" s="162"/>
      <c r="AB886" s="162"/>
      <c r="AC886" s="162"/>
      <c r="AD886" s="162"/>
      <c r="AE886" s="162"/>
      <c r="AF886" s="162"/>
    </row>
    <row r="887" spans="1:32" ht="12.75" customHeight="1" x14ac:dyDescent="0.25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  <c r="AA887" s="162"/>
      <c r="AB887" s="162"/>
      <c r="AC887" s="162"/>
      <c r="AD887" s="162"/>
      <c r="AE887" s="162"/>
      <c r="AF887" s="162"/>
    </row>
    <row r="888" spans="1:32" ht="12.75" customHeight="1" x14ac:dyDescent="0.25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  <c r="AA888" s="162"/>
      <c r="AB888" s="162"/>
      <c r="AC888" s="162"/>
      <c r="AD888" s="162"/>
      <c r="AE888" s="162"/>
      <c r="AF888" s="162"/>
    </row>
    <row r="889" spans="1:32" ht="12.75" customHeight="1" x14ac:dyDescent="0.25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  <c r="AA889" s="162"/>
      <c r="AB889" s="162"/>
      <c r="AC889" s="162"/>
      <c r="AD889" s="162"/>
      <c r="AE889" s="162"/>
      <c r="AF889" s="162"/>
    </row>
    <row r="890" spans="1:32" ht="12.75" customHeight="1" x14ac:dyDescent="0.25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  <c r="AA890" s="162"/>
      <c r="AB890" s="162"/>
      <c r="AC890" s="162"/>
      <c r="AD890" s="162"/>
      <c r="AE890" s="162"/>
      <c r="AF890" s="162"/>
    </row>
    <row r="891" spans="1:32" ht="12.75" customHeight="1" x14ac:dyDescent="0.25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  <c r="AA891" s="162"/>
      <c r="AB891" s="162"/>
      <c r="AC891" s="162"/>
      <c r="AD891" s="162"/>
      <c r="AE891" s="162"/>
      <c r="AF891" s="162"/>
    </row>
    <row r="892" spans="1:32" ht="12.75" customHeight="1" x14ac:dyDescent="0.25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  <c r="AA892" s="162"/>
      <c r="AB892" s="162"/>
      <c r="AC892" s="162"/>
      <c r="AD892" s="162"/>
      <c r="AE892" s="162"/>
      <c r="AF892" s="162"/>
    </row>
    <row r="893" spans="1:32" ht="12.75" customHeight="1" x14ac:dyDescent="0.25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  <c r="AA893" s="162"/>
      <c r="AB893" s="162"/>
      <c r="AC893" s="162"/>
      <c r="AD893" s="162"/>
      <c r="AE893" s="162"/>
      <c r="AF893" s="162"/>
    </row>
    <row r="894" spans="1:32" ht="12.75" customHeight="1" x14ac:dyDescent="0.25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  <c r="AA894" s="162"/>
      <c r="AB894" s="162"/>
      <c r="AC894" s="162"/>
      <c r="AD894" s="162"/>
      <c r="AE894" s="162"/>
      <c r="AF894" s="162"/>
    </row>
    <row r="895" spans="1:32" ht="12.75" customHeight="1" x14ac:dyDescent="0.25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  <c r="AA895" s="162"/>
      <c r="AB895" s="162"/>
      <c r="AC895" s="162"/>
      <c r="AD895" s="162"/>
      <c r="AE895" s="162"/>
      <c r="AF895" s="162"/>
    </row>
    <row r="896" spans="1:32" ht="12.75" customHeight="1" x14ac:dyDescent="0.25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  <c r="AA896" s="162"/>
      <c r="AB896" s="162"/>
      <c r="AC896" s="162"/>
      <c r="AD896" s="162"/>
      <c r="AE896" s="162"/>
      <c r="AF896" s="162"/>
    </row>
    <row r="897" spans="1:32" ht="12.75" customHeight="1" x14ac:dyDescent="0.25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  <c r="AA897" s="162"/>
      <c r="AB897" s="162"/>
      <c r="AC897" s="162"/>
      <c r="AD897" s="162"/>
      <c r="AE897" s="162"/>
      <c r="AF897" s="162"/>
    </row>
    <row r="898" spans="1:32" ht="12.75" customHeight="1" x14ac:dyDescent="0.25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  <c r="AA898" s="162"/>
      <c r="AB898" s="162"/>
      <c r="AC898" s="162"/>
      <c r="AD898" s="162"/>
      <c r="AE898" s="162"/>
      <c r="AF898" s="162"/>
    </row>
    <row r="899" spans="1:32" ht="12.75" customHeight="1" x14ac:dyDescent="0.25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  <c r="AA899" s="162"/>
      <c r="AB899" s="162"/>
      <c r="AC899" s="162"/>
      <c r="AD899" s="162"/>
      <c r="AE899" s="162"/>
      <c r="AF899" s="162"/>
    </row>
    <row r="900" spans="1:32" ht="12.75" customHeight="1" x14ac:dyDescent="0.25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  <c r="AA900" s="162"/>
      <c r="AB900" s="162"/>
      <c r="AC900" s="162"/>
      <c r="AD900" s="162"/>
      <c r="AE900" s="162"/>
      <c r="AF900" s="162"/>
    </row>
    <row r="901" spans="1:32" ht="12.75" customHeight="1" x14ac:dyDescent="0.25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  <c r="AA901" s="162"/>
      <c r="AB901" s="162"/>
      <c r="AC901" s="162"/>
      <c r="AD901" s="162"/>
      <c r="AE901" s="162"/>
      <c r="AF901" s="162"/>
    </row>
    <row r="902" spans="1:32" ht="12.75" customHeight="1" x14ac:dyDescent="0.25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  <c r="AA902" s="162"/>
      <c r="AB902" s="162"/>
      <c r="AC902" s="162"/>
      <c r="AD902" s="162"/>
      <c r="AE902" s="162"/>
      <c r="AF902" s="162"/>
    </row>
    <row r="903" spans="1:32" ht="12.75" customHeight="1" x14ac:dyDescent="0.25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  <c r="AA903" s="162"/>
      <c r="AB903" s="162"/>
      <c r="AC903" s="162"/>
      <c r="AD903" s="162"/>
      <c r="AE903" s="162"/>
      <c r="AF903" s="162"/>
    </row>
    <row r="904" spans="1:32" ht="12.75" customHeight="1" x14ac:dyDescent="0.25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  <c r="AA904" s="162"/>
      <c r="AB904" s="162"/>
      <c r="AC904" s="162"/>
      <c r="AD904" s="162"/>
      <c r="AE904" s="162"/>
      <c r="AF904" s="162"/>
    </row>
    <row r="905" spans="1:32" ht="12.75" customHeight="1" x14ac:dyDescent="0.25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  <c r="AA905" s="162"/>
      <c r="AB905" s="162"/>
      <c r="AC905" s="162"/>
      <c r="AD905" s="162"/>
      <c r="AE905" s="162"/>
      <c r="AF905" s="162"/>
    </row>
    <row r="906" spans="1:32" ht="12.75" customHeight="1" x14ac:dyDescent="0.25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  <c r="AA906" s="162"/>
      <c r="AB906" s="162"/>
      <c r="AC906" s="162"/>
      <c r="AD906" s="162"/>
      <c r="AE906" s="162"/>
      <c r="AF906" s="162"/>
    </row>
    <row r="907" spans="1:32" ht="12.75" customHeight="1" x14ac:dyDescent="0.25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  <c r="AA907" s="162"/>
      <c r="AB907" s="162"/>
      <c r="AC907" s="162"/>
      <c r="AD907" s="162"/>
      <c r="AE907" s="162"/>
      <c r="AF907" s="162"/>
    </row>
    <row r="908" spans="1:32" ht="12.75" customHeight="1" x14ac:dyDescent="0.25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  <c r="AA908" s="162"/>
      <c r="AB908" s="162"/>
      <c r="AC908" s="162"/>
      <c r="AD908" s="162"/>
      <c r="AE908" s="162"/>
      <c r="AF908" s="162"/>
    </row>
    <row r="909" spans="1:32" ht="12.75" customHeight="1" x14ac:dyDescent="0.25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  <c r="AA909" s="162"/>
      <c r="AB909" s="162"/>
      <c r="AC909" s="162"/>
      <c r="AD909" s="162"/>
      <c r="AE909" s="162"/>
      <c r="AF909" s="162"/>
    </row>
    <row r="910" spans="1:32" ht="12.75" customHeight="1" x14ac:dyDescent="0.25">
      <c r="A910" s="162"/>
      <c r="B910" s="162"/>
      <c r="C910" s="162"/>
      <c r="D910" s="16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  <c r="AA910" s="162"/>
      <c r="AB910" s="162"/>
      <c r="AC910" s="162"/>
      <c r="AD910" s="162"/>
      <c r="AE910" s="162"/>
      <c r="AF910" s="162"/>
    </row>
    <row r="911" spans="1:32" ht="12.75" customHeight="1" x14ac:dyDescent="0.25">
      <c r="A911" s="162"/>
      <c r="B911" s="162"/>
      <c r="C911" s="162"/>
      <c r="D911" s="16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  <c r="AA911" s="162"/>
      <c r="AB911" s="162"/>
      <c r="AC911" s="162"/>
      <c r="AD911" s="162"/>
      <c r="AE911" s="162"/>
      <c r="AF911" s="162"/>
    </row>
    <row r="912" spans="1:32" ht="12.75" customHeight="1" x14ac:dyDescent="0.25">
      <c r="A912" s="162"/>
      <c r="B912" s="162"/>
      <c r="C912" s="162"/>
      <c r="D912" s="16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  <c r="AA912" s="162"/>
      <c r="AB912" s="162"/>
      <c r="AC912" s="162"/>
      <c r="AD912" s="162"/>
      <c r="AE912" s="162"/>
      <c r="AF912" s="162"/>
    </row>
    <row r="913" spans="1:32" ht="12.75" customHeight="1" x14ac:dyDescent="0.25">
      <c r="A913" s="162"/>
      <c r="B913" s="162"/>
      <c r="C913" s="162"/>
      <c r="D913" s="16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  <c r="AA913" s="162"/>
      <c r="AB913" s="162"/>
      <c r="AC913" s="162"/>
      <c r="AD913" s="162"/>
      <c r="AE913" s="162"/>
      <c r="AF913" s="162"/>
    </row>
    <row r="914" spans="1:32" ht="12.75" customHeight="1" x14ac:dyDescent="0.25">
      <c r="A914" s="162"/>
      <c r="B914" s="162"/>
      <c r="C914" s="162"/>
      <c r="D914" s="16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  <c r="AA914" s="162"/>
      <c r="AB914" s="162"/>
      <c r="AC914" s="162"/>
      <c r="AD914" s="162"/>
      <c r="AE914" s="162"/>
      <c r="AF914" s="162"/>
    </row>
    <row r="915" spans="1:32" ht="12.75" customHeight="1" x14ac:dyDescent="0.25">
      <c r="A915" s="162"/>
      <c r="B915" s="162"/>
      <c r="C915" s="162"/>
      <c r="D915" s="16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  <c r="AA915" s="162"/>
      <c r="AB915" s="162"/>
      <c r="AC915" s="162"/>
      <c r="AD915" s="162"/>
      <c r="AE915" s="162"/>
      <c r="AF915" s="162"/>
    </row>
    <row r="916" spans="1:32" ht="12.75" customHeight="1" x14ac:dyDescent="0.25">
      <c r="A916" s="162"/>
      <c r="B916" s="162"/>
      <c r="C916" s="162"/>
      <c r="D916" s="16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  <c r="AA916" s="162"/>
      <c r="AB916" s="162"/>
      <c r="AC916" s="162"/>
      <c r="AD916" s="162"/>
      <c r="AE916" s="162"/>
      <c r="AF916" s="162"/>
    </row>
    <row r="917" spans="1:32" ht="12.75" customHeight="1" x14ac:dyDescent="0.25">
      <c r="A917" s="162"/>
      <c r="B917" s="162"/>
      <c r="C917" s="162"/>
      <c r="D917" s="16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  <c r="AA917" s="162"/>
      <c r="AB917" s="162"/>
      <c r="AC917" s="162"/>
      <c r="AD917" s="162"/>
      <c r="AE917" s="162"/>
      <c r="AF917" s="162"/>
    </row>
    <row r="918" spans="1:32" ht="12.75" customHeight="1" x14ac:dyDescent="0.25">
      <c r="A918" s="162"/>
      <c r="B918" s="162"/>
      <c r="C918" s="162"/>
      <c r="D918" s="16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  <c r="AA918" s="162"/>
      <c r="AB918" s="162"/>
      <c r="AC918" s="162"/>
      <c r="AD918" s="162"/>
      <c r="AE918" s="162"/>
      <c r="AF918" s="162"/>
    </row>
    <row r="919" spans="1:32" ht="12.75" customHeight="1" x14ac:dyDescent="0.25">
      <c r="A919" s="162"/>
      <c r="B919" s="162"/>
      <c r="C919" s="162"/>
      <c r="D919" s="16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  <c r="AA919" s="162"/>
      <c r="AB919" s="162"/>
      <c r="AC919" s="162"/>
      <c r="AD919" s="162"/>
      <c r="AE919" s="162"/>
      <c r="AF919" s="162"/>
    </row>
    <row r="920" spans="1:32" ht="12.75" customHeight="1" x14ac:dyDescent="0.25">
      <c r="A920" s="162"/>
      <c r="B920" s="162"/>
      <c r="C920" s="162"/>
      <c r="D920" s="16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  <c r="AA920" s="162"/>
      <c r="AB920" s="162"/>
      <c r="AC920" s="162"/>
      <c r="AD920" s="162"/>
      <c r="AE920" s="162"/>
      <c r="AF920" s="162"/>
    </row>
    <row r="921" spans="1:32" ht="12.75" customHeight="1" x14ac:dyDescent="0.25">
      <c r="A921" s="162"/>
      <c r="B921" s="162"/>
      <c r="C921" s="162"/>
      <c r="D921" s="16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  <c r="AA921" s="162"/>
      <c r="AB921" s="162"/>
      <c r="AC921" s="162"/>
      <c r="AD921" s="162"/>
      <c r="AE921" s="162"/>
      <c r="AF921" s="162"/>
    </row>
    <row r="922" spans="1:32" ht="12.75" customHeight="1" x14ac:dyDescent="0.25">
      <c r="A922" s="162"/>
      <c r="B922" s="162"/>
      <c r="C922" s="162"/>
      <c r="D922" s="16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  <c r="AA922" s="162"/>
      <c r="AB922" s="162"/>
      <c r="AC922" s="162"/>
      <c r="AD922" s="162"/>
      <c r="AE922" s="162"/>
      <c r="AF922" s="162"/>
    </row>
    <row r="923" spans="1:32" ht="12.75" customHeight="1" x14ac:dyDescent="0.25">
      <c r="A923" s="162"/>
      <c r="B923" s="162"/>
      <c r="C923" s="162"/>
      <c r="D923" s="16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  <c r="AA923" s="162"/>
      <c r="AB923" s="162"/>
      <c r="AC923" s="162"/>
      <c r="AD923" s="162"/>
      <c r="AE923" s="162"/>
      <c r="AF923" s="162"/>
    </row>
    <row r="924" spans="1:32" ht="12.75" customHeight="1" x14ac:dyDescent="0.25">
      <c r="A924" s="162"/>
      <c r="B924" s="162"/>
      <c r="C924" s="162"/>
      <c r="D924" s="16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  <c r="AA924" s="162"/>
      <c r="AB924" s="162"/>
      <c r="AC924" s="162"/>
      <c r="AD924" s="162"/>
      <c r="AE924" s="162"/>
      <c r="AF924" s="162"/>
    </row>
    <row r="925" spans="1:32" ht="12.75" customHeight="1" x14ac:dyDescent="0.25">
      <c r="A925" s="162"/>
      <c r="B925" s="162"/>
      <c r="C925" s="162"/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  <c r="AA925" s="162"/>
      <c r="AB925" s="162"/>
      <c r="AC925" s="162"/>
      <c r="AD925" s="162"/>
      <c r="AE925" s="162"/>
      <c r="AF925" s="162"/>
    </row>
    <row r="926" spans="1:32" ht="12.75" customHeight="1" x14ac:dyDescent="0.25">
      <c r="A926" s="162"/>
      <c r="B926" s="162"/>
      <c r="C926" s="162"/>
      <c r="D926" s="16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  <c r="AA926" s="162"/>
      <c r="AB926" s="162"/>
      <c r="AC926" s="162"/>
      <c r="AD926" s="162"/>
      <c r="AE926" s="162"/>
      <c r="AF926" s="162"/>
    </row>
    <row r="927" spans="1:32" ht="12.75" customHeight="1" x14ac:dyDescent="0.25">
      <c r="A927" s="162"/>
      <c r="B927" s="162"/>
      <c r="C927" s="162"/>
      <c r="D927" s="16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  <c r="AA927" s="162"/>
      <c r="AB927" s="162"/>
      <c r="AC927" s="162"/>
      <c r="AD927" s="162"/>
      <c r="AE927" s="162"/>
      <c r="AF927" s="162"/>
    </row>
    <row r="928" spans="1:32" ht="12.75" customHeight="1" x14ac:dyDescent="0.25">
      <c r="A928" s="162"/>
      <c r="B928" s="162"/>
      <c r="C928" s="162"/>
      <c r="D928" s="16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  <c r="AA928" s="162"/>
      <c r="AB928" s="162"/>
      <c r="AC928" s="162"/>
      <c r="AD928" s="162"/>
      <c r="AE928" s="162"/>
      <c r="AF928" s="162"/>
    </row>
    <row r="929" spans="1:32" ht="12.75" customHeight="1" x14ac:dyDescent="0.25">
      <c r="A929" s="162"/>
      <c r="B929" s="162"/>
      <c r="C929" s="162"/>
      <c r="D929" s="16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  <c r="AA929" s="162"/>
      <c r="AB929" s="162"/>
      <c r="AC929" s="162"/>
      <c r="AD929" s="162"/>
      <c r="AE929" s="162"/>
      <c r="AF929" s="162"/>
    </row>
    <row r="930" spans="1:32" ht="12.75" customHeight="1" x14ac:dyDescent="0.25">
      <c r="A930" s="162"/>
      <c r="B930" s="162"/>
      <c r="C930" s="162"/>
      <c r="D930" s="16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  <c r="AA930" s="162"/>
      <c r="AB930" s="162"/>
      <c r="AC930" s="162"/>
      <c r="AD930" s="162"/>
      <c r="AE930" s="162"/>
      <c r="AF930" s="162"/>
    </row>
    <row r="931" spans="1:32" ht="12.75" customHeight="1" x14ac:dyDescent="0.25">
      <c r="A931" s="162"/>
      <c r="B931" s="162"/>
      <c r="C931" s="162"/>
      <c r="D931" s="16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  <c r="AA931" s="162"/>
      <c r="AB931" s="162"/>
      <c r="AC931" s="162"/>
      <c r="AD931" s="162"/>
      <c r="AE931" s="162"/>
      <c r="AF931" s="162"/>
    </row>
    <row r="932" spans="1:32" ht="12.75" customHeight="1" x14ac:dyDescent="0.25">
      <c r="A932" s="162"/>
      <c r="B932" s="162"/>
      <c r="C932" s="162"/>
      <c r="D932" s="16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  <c r="AA932" s="162"/>
      <c r="AB932" s="162"/>
      <c r="AC932" s="162"/>
      <c r="AD932" s="162"/>
      <c r="AE932" s="162"/>
      <c r="AF932" s="162"/>
    </row>
    <row r="933" spans="1:32" ht="12.75" customHeight="1" x14ac:dyDescent="0.25">
      <c r="A933" s="162"/>
      <c r="B933" s="162"/>
      <c r="C933" s="162"/>
      <c r="D933" s="16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  <c r="AA933" s="162"/>
      <c r="AB933" s="162"/>
      <c r="AC933" s="162"/>
      <c r="AD933" s="162"/>
      <c r="AE933" s="162"/>
      <c r="AF933" s="162"/>
    </row>
    <row r="934" spans="1:32" ht="12.75" customHeight="1" x14ac:dyDescent="0.25">
      <c r="A934" s="162"/>
      <c r="B934" s="162"/>
      <c r="C934" s="162"/>
      <c r="D934" s="16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  <c r="AA934" s="162"/>
      <c r="AB934" s="162"/>
      <c r="AC934" s="162"/>
      <c r="AD934" s="162"/>
      <c r="AE934" s="162"/>
      <c r="AF934" s="162"/>
    </row>
    <row r="935" spans="1:32" ht="12.75" customHeight="1" x14ac:dyDescent="0.25">
      <c r="A935" s="162"/>
      <c r="B935" s="162"/>
      <c r="C935" s="162"/>
      <c r="D935" s="16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  <c r="AA935" s="162"/>
      <c r="AB935" s="162"/>
      <c r="AC935" s="162"/>
      <c r="AD935" s="162"/>
      <c r="AE935" s="162"/>
      <c r="AF935" s="162"/>
    </row>
    <row r="936" spans="1:32" ht="12.75" customHeight="1" x14ac:dyDescent="0.25">
      <c r="A936" s="162"/>
      <c r="B936" s="162"/>
      <c r="C936" s="162"/>
      <c r="D936" s="16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  <c r="AA936" s="162"/>
      <c r="AB936" s="162"/>
      <c r="AC936" s="162"/>
      <c r="AD936" s="162"/>
      <c r="AE936" s="162"/>
      <c r="AF936" s="162"/>
    </row>
    <row r="937" spans="1:32" ht="12.75" customHeight="1" x14ac:dyDescent="0.25">
      <c r="A937" s="162"/>
      <c r="B937" s="162"/>
      <c r="C937" s="162"/>
      <c r="D937" s="16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  <c r="AA937" s="162"/>
      <c r="AB937" s="162"/>
      <c r="AC937" s="162"/>
      <c r="AD937" s="162"/>
      <c r="AE937" s="162"/>
      <c r="AF937" s="162"/>
    </row>
    <row r="938" spans="1:32" ht="12.75" customHeight="1" x14ac:dyDescent="0.25">
      <c r="A938" s="162"/>
      <c r="B938" s="162"/>
      <c r="C938" s="162"/>
      <c r="D938" s="16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  <c r="AA938" s="162"/>
      <c r="AB938" s="162"/>
      <c r="AC938" s="162"/>
      <c r="AD938" s="162"/>
      <c r="AE938" s="162"/>
      <c r="AF938" s="162"/>
    </row>
    <row r="939" spans="1:32" ht="12.75" customHeight="1" x14ac:dyDescent="0.25">
      <c r="A939" s="162"/>
      <c r="B939" s="162"/>
      <c r="C939" s="162"/>
      <c r="D939" s="16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  <c r="AA939" s="162"/>
      <c r="AB939" s="162"/>
      <c r="AC939" s="162"/>
      <c r="AD939" s="162"/>
      <c r="AE939" s="162"/>
      <c r="AF939" s="162"/>
    </row>
    <row r="940" spans="1:32" ht="12.75" customHeight="1" x14ac:dyDescent="0.25">
      <c r="A940" s="162"/>
      <c r="B940" s="162"/>
      <c r="C940" s="162"/>
      <c r="D940" s="16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  <c r="AA940" s="162"/>
      <c r="AB940" s="162"/>
      <c r="AC940" s="162"/>
      <c r="AD940" s="162"/>
      <c r="AE940" s="162"/>
      <c r="AF940" s="162"/>
    </row>
    <row r="941" spans="1:32" ht="12.75" customHeight="1" x14ac:dyDescent="0.25">
      <c r="A941" s="162"/>
      <c r="B941" s="162"/>
      <c r="C941" s="162"/>
      <c r="D941" s="16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  <c r="AA941" s="162"/>
      <c r="AB941" s="162"/>
      <c r="AC941" s="162"/>
      <c r="AD941" s="162"/>
      <c r="AE941" s="162"/>
      <c r="AF941" s="162"/>
    </row>
    <row r="942" spans="1:32" ht="12.75" customHeight="1" x14ac:dyDescent="0.25">
      <c r="A942" s="162"/>
      <c r="B942" s="162"/>
      <c r="C942" s="162"/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  <c r="AA942" s="162"/>
      <c r="AB942" s="162"/>
      <c r="AC942" s="162"/>
      <c r="AD942" s="162"/>
      <c r="AE942" s="162"/>
      <c r="AF942" s="162"/>
    </row>
    <row r="943" spans="1:32" ht="12.75" customHeight="1" x14ac:dyDescent="0.25">
      <c r="A943" s="162"/>
      <c r="B943" s="162"/>
      <c r="C943" s="162"/>
      <c r="D943" s="16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  <c r="AA943" s="162"/>
      <c r="AB943" s="162"/>
      <c r="AC943" s="162"/>
      <c r="AD943" s="162"/>
      <c r="AE943" s="162"/>
      <c r="AF943" s="162"/>
    </row>
    <row r="944" spans="1:32" ht="12.75" customHeight="1" x14ac:dyDescent="0.25">
      <c r="A944" s="162"/>
      <c r="B944" s="162"/>
      <c r="C944" s="162"/>
      <c r="D944" s="16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  <c r="AA944" s="162"/>
      <c r="AB944" s="162"/>
      <c r="AC944" s="162"/>
      <c r="AD944" s="162"/>
      <c r="AE944" s="162"/>
      <c r="AF944" s="162"/>
    </row>
    <row r="945" spans="1:32" ht="12.75" customHeight="1" x14ac:dyDescent="0.25">
      <c r="A945" s="162"/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  <c r="AA945" s="162"/>
      <c r="AB945" s="162"/>
      <c r="AC945" s="162"/>
      <c r="AD945" s="162"/>
      <c r="AE945" s="162"/>
      <c r="AF945" s="162"/>
    </row>
    <row r="946" spans="1:32" ht="12.75" customHeight="1" x14ac:dyDescent="0.25">
      <c r="A946" s="162"/>
      <c r="B946" s="162"/>
      <c r="C946" s="162"/>
      <c r="D946" s="16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  <c r="AA946" s="162"/>
      <c r="AB946" s="162"/>
      <c r="AC946" s="162"/>
      <c r="AD946" s="162"/>
      <c r="AE946" s="162"/>
      <c r="AF946" s="162"/>
    </row>
    <row r="947" spans="1:32" ht="12.75" customHeight="1" x14ac:dyDescent="0.25">
      <c r="A947" s="162"/>
      <c r="B947" s="162"/>
      <c r="C947" s="162"/>
      <c r="D947" s="16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  <c r="AA947" s="162"/>
      <c r="AB947" s="162"/>
      <c r="AC947" s="162"/>
      <c r="AD947" s="162"/>
      <c r="AE947" s="162"/>
      <c r="AF947" s="162"/>
    </row>
    <row r="948" spans="1:32" ht="12.75" customHeight="1" x14ac:dyDescent="0.25">
      <c r="A948" s="162"/>
      <c r="B948" s="162"/>
      <c r="C948" s="162"/>
      <c r="D948" s="16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  <c r="AA948" s="162"/>
      <c r="AB948" s="162"/>
      <c r="AC948" s="162"/>
      <c r="AD948" s="162"/>
      <c r="AE948" s="162"/>
      <c r="AF948" s="162"/>
    </row>
    <row r="949" spans="1:32" ht="12.75" customHeight="1" x14ac:dyDescent="0.25">
      <c r="A949" s="162"/>
      <c r="B949" s="162"/>
      <c r="C949" s="162"/>
      <c r="D949" s="16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  <c r="AA949" s="162"/>
      <c r="AB949" s="162"/>
      <c r="AC949" s="162"/>
      <c r="AD949" s="162"/>
      <c r="AE949" s="162"/>
      <c r="AF949" s="162"/>
    </row>
    <row r="950" spans="1:32" ht="12.75" customHeight="1" x14ac:dyDescent="0.25">
      <c r="A950" s="162"/>
      <c r="B950" s="162"/>
      <c r="C950" s="162"/>
      <c r="D950" s="16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  <c r="AA950" s="162"/>
      <c r="AB950" s="162"/>
      <c r="AC950" s="162"/>
      <c r="AD950" s="162"/>
      <c r="AE950" s="162"/>
      <c r="AF950" s="162"/>
    </row>
    <row r="951" spans="1:32" ht="12.75" customHeight="1" x14ac:dyDescent="0.25">
      <c r="A951" s="162"/>
      <c r="B951" s="162"/>
      <c r="C951" s="162"/>
      <c r="D951" s="16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  <c r="AA951" s="162"/>
      <c r="AB951" s="162"/>
      <c r="AC951" s="162"/>
      <c r="AD951" s="162"/>
      <c r="AE951" s="162"/>
      <c r="AF951" s="162"/>
    </row>
    <row r="952" spans="1:32" ht="12.75" customHeight="1" x14ac:dyDescent="0.25">
      <c r="A952" s="162"/>
      <c r="B952" s="162"/>
      <c r="C952" s="162"/>
      <c r="D952" s="16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  <c r="AA952" s="162"/>
      <c r="AB952" s="162"/>
      <c r="AC952" s="162"/>
      <c r="AD952" s="162"/>
      <c r="AE952" s="162"/>
      <c r="AF952" s="162"/>
    </row>
    <row r="953" spans="1:32" ht="12.75" customHeight="1" x14ac:dyDescent="0.25">
      <c r="A953" s="162"/>
      <c r="B953" s="162"/>
      <c r="C953" s="162"/>
      <c r="D953" s="16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  <c r="AA953" s="162"/>
      <c r="AB953" s="162"/>
      <c r="AC953" s="162"/>
      <c r="AD953" s="162"/>
      <c r="AE953" s="162"/>
      <c r="AF953" s="162"/>
    </row>
    <row r="954" spans="1:32" ht="12.75" customHeight="1" x14ac:dyDescent="0.25">
      <c r="A954" s="162"/>
      <c r="B954" s="162"/>
      <c r="C954" s="162"/>
      <c r="D954" s="16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  <c r="AA954" s="162"/>
      <c r="AB954" s="162"/>
      <c r="AC954" s="162"/>
      <c r="AD954" s="162"/>
      <c r="AE954" s="162"/>
      <c r="AF954" s="162"/>
    </row>
    <row r="955" spans="1:32" ht="12.75" customHeight="1" x14ac:dyDescent="0.25">
      <c r="A955" s="162"/>
      <c r="B955" s="162"/>
      <c r="C955" s="162"/>
      <c r="D955" s="16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  <c r="AA955" s="162"/>
      <c r="AB955" s="162"/>
      <c r="AC955" s="162"/>
      <c r="AD955" s="162"/>
      <c r="AE955" s="162"/>
      <c r="AF955" s="162"/>
    </row>
    <row r="956" spans="1:32" ht="12.75" customHeight="1" x14ac:dyDescent="0.25">
      <c r="A956" s="162"/>
      <c r="B956" s="162"/>
      <c r="C956" s="162"/>
      <c r="D956" s="16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  <c r="AA956" s="162"/>
      <c r="AB956" s="162"/>
      <c r="AC956" s="162"/>
      <c r="AD956" s="162"/>
      <c r="AE956" s="162"/>
      <c r="AF956" s="162"/>
    </row>
    <row r="957" spans="1:32" ht="12.75" customHeight="1" x14ac:dyDescent="0.25">
      <c r="A957" s="162"/>
      <c r="B957" s="162"/>
      <c r="C957" s="162"/>
      <c r="D957" s="16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  <c r="AA957" s="162"/>
      <c r="AB957" s="162"/>
      <c r="AC957" s="162"/>
      <c r="AD957" s="162"/>
      <c r="AE957" s="162"/>
      <c r="AF957" s="162"/>
    </row>
    <row r="958" spans="1:32" ht="12.75" customHeight="1" x14ac:dyDescent="0.25">
      <c r="A958" s="162"/>
      <c r="B958" s="162"/>
      <c r="C958" s="162"/>
      <c r="D958" s="16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  <c r="AA958" s="162"/>
      <c r="AB958" s="162"/>
      <c r="AC958" s="162"/>
      <c r="AD958" s="162"/>
      <c r="AE958" s="162"/>
      <c r="AF958" s="162"/>
    </row>
    <row r="959" spans="1:32" ht="12.75" customHeight="1" x14ac:dyDescent="0.25">
      <c r="A959" s="162"/>
      <c r="B959" s="162"/>
      <c r="C959" s="162"/>
      <c r="D959" s="16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  <c r="AA959" s="162"/>
      <c r="AB959" s="162"/>
      <c r="AC959" s="162"/>
      <c r="AD959" s="162"/>
      <c r="AE959" s="162"/>
      <c r="AF959" s="162"/>
    </row>
    <row r="960" spans="1:32" ht="12.75" customHeight="1" x14ac:dyDescent="0.25">
      <c r="A960" s="162"/>
      <c r="B960" s="162"/>
      <c r="C960" s="162"/>
      <c r="D960" s="16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  <c r="AA960" s="162"/>
      <c r="AB960" s="162"/>
      <c r="AC960" s="162"/>
      <c r="AD960" s="162"/>
      <c r="AE960" s="162"/>
      <c r="AF960" s="162"/>
    </row>
    <row r="961" spans="1:32" ht="12.75" customHeight="1" x14ac:dyDescent="0.25">
      <c r="A961" s="162"/>
      <c r="B961" s="162"/>
      <c r="C961" s="162"/>
      <c r="D961" s="16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  <c r="AA961" s="162"/>
      <c r="AB961" s="162"/>
      <c r="AC961" s="162"/>
      <c r="AD961" s="162"/>
      <c r="AE961" s="162"/>
      <c r="AF961" s="162"/>
    </row>
    <row r="962" spans="1:32" ht="12.75" customHeight="1" x14ac:dyDescent="0.25">
      <c r="A962" s="162"/>
      <c r="B962" s="162"/>
      <c r="C962" s="162"/>
      <c r="D962" s="16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  <c r="AA962" s="162"/>
      <c r="AB962" s="162"/>
      <c r="AC962" s="162"/>
      <c r="AD962" s="162"/>
      <c r="AE962" s="162"/>
      <c r="AF962" s="162"/>
    </row>
    <row r="963" spans="1:32" ht="12.75" customHeight="1" x14ac:dyDescent="0.25">
      <c r="A963" s="162"/>
      <c r="B963" s="162"/>
      <c r="C963" s="162"/>
      <c r="D963" s="16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  <c r="AA963" s="162"/>
      <c r="AB963" s="162"/>
      <c r="AC963" s="162"/>
      <c r="AD963" s="162"/>
      <c r="AE963" s="162"/>
      <c r="AF963" s="162"/>
    </row>
    <row r="964" spans="1:32" ht="12.75" customHeight="1" x14ac:dyDescent="0.25">
      <c r="A964" s="162"/>
      <c r="B964" s="162"/>
      <c r="C964" s="162"/>
      <c r="D964" s="16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  <c r="AA964" s="162"/>
      <c r="AB964" s="162"/>
      <c r="AC964" s="162"/>
      <c r="AD964" s="162"/>
      <c r="AE964" s="162"/>
      <c r="AF964" s="162"/>
    </row>
    <row r="965" spans="1:32" ht="12.75" customHeight="1" x14ac:dyDescent="0.25">
      <c r="A965" s="162"/>
      <c r="B965" s="162"/>
      <c r="C965" s="162"/>
      <c r="D965" s="16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  <c r="AA965" s="162"/>
      <c r="AB965" s="162"/>
      <c r="AC965" s="162"/>
      <c r="AD965" s="162"/>
      <c r="AE965" s="162"/>
      <c r="AF965" s="162"/>
    </row>
    <row r="966" spans="1:32" ht="12.75" customHeight="1" x14ac:dyDescent="0.25">
      <c r="A966" s="162"/>
      <c r="B966" s="162"/>
      <c r="C966" s="162"/>
      <c r="D966" s="16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  <c r="AA966" s="162"/>
      <c r="AB966" s="162"/>
      <c r="AC966" s="162"/>
      <c r="AD966" s="162"/>
      <c r="AE966" s="162"/>
      <c r="AF966" s="162"/>
    </row>
    <row r="967" spans="1:32" ht="12.75" customHeight="1" x14ac:dyDescent="0.25">
      <c r="A967" s="162"/>
      <c r="B967" s="162"/>
      <c r="C967" s="162"/>
      <c r="D967" s="16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  <c r="AA967" s="162"/>
      <c r="AB967" s="162"/>
      <c r="AC967" s="162"/>
      <c r="AD967" s="162"/>
      <c r="AE967" s="162"/>
      <c r="AF967" s="162"/>
    </row>
    <row r="968" spans="1:32" ht="12.75" customHeight="1" x14ac:dyDescent="0.25">
      <c r="A968" s="162"/>
      <c r="B968" s="162"/>
      <c r="C968" s="162"/>
      <c r="D968" s="16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  <c r="AA968" s="162"/>
      <c r="AB968" s="162"/>
      <c r="AC968" s="162"/>
      <c r="AD968" s="162"/>
      <c r="AE968" s="162"/>
      <c r="AF968" s="162"/>
    </row>
    <row r="969" spans="1:32" ht="12.75" customHeight="1" x14ac:dyDescent="0.25">
      <c r="A969" s="162"/>
      <c r="B969" s="162"/>
      <c r="C969" s="162"/>
      <c r="D969" s="16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  <c r="AA969" s="162"/>
      <c r="AB969" s="162"/>
      <c r="AC969" s="162"/>
      <c r="AD969" s="162"/>
      <c r="AE969" s="162"/>
      <c r="AF969" s="162"/>
    </row>
    <row r="970" spans="1:32" ht="12.75" customHeight="1" x14ac:dyDescent="0.25">
      <c r="A970" s="162"/>
      <c r="B970" s="162"/>
      <c r="C970" s="162"/>
      <c r="D970" s="16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  <c r="AA970" s="162"/>
      <c r="AB970" s="162"/>
      <c r="AC970" s="162"/>
      <c r="AD970" s="162"/>
      <c r="AE970" s="162"/>
      <c r="AF970" s="162"/>
    </row>
    <row r="971" spans="1:32" ht="12.75" customHeight="1" x14ac:dyDescent="0.25">
      <c r="A971" s="162"/>
      <c r="B971" s="162"/>
      <c r="C971" s="162"/>
      <c r="D971" s="16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  <c r="AA971" s="162"/>
      <c r="AB971" s="162"/>
      <c r="AC971" s="162"/>
      <c r="AD971" s="162"/>
      <c r="AE971" s="162"/>
      <c r="AF971" s="162"/>
    </row>
    <row r="972" spans="1:32" ht="12.75" customHeight="1" x14ac:dyDescent="0.25">
      <c r="A972" s="162"/>
      <c r="B972" s="162"/>
      <c r="C972" s="162"/>
      <c r="D972" s="16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  <c r="AA972" s="162"/>
      <c r="AB972" s="162"/>
      <c r="AC972" s="162"/>
      <c r="AD972" s="162"/>
      <c r="AE972" s="162"/>
      <c r="AF972" s="162"/>
    </row>
    <row r="973" spans="1:32" ht="12.75" customHeight="1" x14ac:dyDescent="0.25">
      <c r="A973" s="162"/>
      <c r="B973" s="162"/>
      <c r="C973" s="162"/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  <c r="AA973" s="162"/>
      <c r="AB973" s="162"/>
      <c r="AC973" s="162"/>
      <c r="AD973" s="162"/>
      <c r="AE973" s="162"/>
      <c r="AF973" s="162"/>
    </row>
    <row r="974" spans="1:32" ht="12.75" customHeight="1" x14ac:dyDescent="0.25">
      <c r="A974" s="162"/>
      <c r="B974" s="162"/>
      <c r="C974" s="162"/>
      <c r="D974" s="16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  <c r="AA974" s="162"/>
      <c r="AB974" s="162"/>
      <c r="AC974" s="162"/>
      <c r="AD974" s="162"/>
      <c r="AE974" s="162"/>
      <c r="AF974" s="162"/>
    </row>
    <row r="975" spans="1:32" ht="12.75" customHeight="1" x14ac:dyDescent="0.25">
      <c r="A975" s="162"/>
      <c r="B975" s="162"/>
      <c r="C975" s="162"/>
      <c r="D975" s="16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  <c r="AA975" s="162"/>
      <c r="AB975" s="162"/>
      <c r="AC975" s="162"/>
      <c r="AD975" s="162"/>
      <c r="AE975" s="162"/>
      <c r="AF975" s="162"/>
    </row>
    <row r="976" spans="1:32" ht="12.75" customHeight="1" x14ac:dyDescent="0.25">
      <c r="A976" s="162"/>
      <c r="B976" s="162"/>
      <c r="C976" s="162"/>
      <c r="D976" s="16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  <c r="AA976" s="162"/>
      <c r="AB976" s="162"/>
      <c r="AC976" s="162"/>
      <c r="AD976" s="162"/>
      <c r="AE976" s="162"/>
      <c r="AF976" s="162"/>
    </row>
    <row r="977" spans="1:32" ht="12.75" customHeight="1" x14ac:dyDescent="0.25">
      <c r="A977" s="162"/>
      <c r="B977" s="162"/>
      <c r="C977" s="162"/>
      <c r="D977" s="16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  <c r="AA977" s="162"/>
      <c r="AB977" s="162"/>
      <c r="AC977" s="162"/>
      <c r="AD977" s="162"/>
      <c r="AE977" s="162"/>
      <c r="AF977" s="162"/>
    </row>
    <row r="978" spans="1:32" ht="12.75" customHeight="1" x14ac:dyDescent="0.25">
      <c r="A978" s="162"/>
      <c r="B978" s="162"/>
      <c r="C978" s="162"/>
      <c r="D978" s="16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  <c r="AA978" s="162"/>
      <c r="AB978" s="162"/>
      <c r="AC978" s="162"/>
      <c r="AD978" s="162"/>
      <c r="AE978" s="162"/>
      <c r="AF978" s="162"/>
    </row>
    <row r="979" spans="1:32" ht="12.75" customHeight="1" x14ac:dyDescent="0.25">
      <c r="A979" s="162"/>
      <c r="B979" s="162"/>
      <c r="C979" s="162"/>
      <c r="D979" s="16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  <c r="AA979" s="162"/>
      <c r="AB979" s="162"/>
      <c r="AC979" s="162"/>
      <c r="AD979" s="162"/>
      <c r="AE979" s="162"/>
      <c r="AF979" s="162"/>
    </row>
    <row r="980" spans="1:32" ht="12.75" customHeight="1" x14ac:dyDescent="0.25">
      <c r="A980" s="162"/>
      <c r="B980" s="162"/>
      <c r="C980" s="162"/>
      <c r="D980" s="16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  <c r="AA980" s="162"/>
      <c r="AB980" s="162"/>
      <c r="AC980" s="162"/>
      <c r="AD980" s="162"/>
      <c r="AE980" s="162"/>
      <c r="AF980" s="162"/>
    </row>
  </sheetData>
  <mergeCells count="30">
    <mergeCell ref="B60:C60"/>
    <mergeCell ref="A58:B58"/>
    <mergeCell ref="C35:D35"/>
    <mergeCell ref="A38:D38"/>
    <mergeCell ref="A49:D49"/>
    <mergeCell ref="A51:B51"/>
    <mergeCell ref="C34:D34"/>
    <mergeCell ref="A13:D13"/>
    <mergeCell ref="A14:D14"/>
    <mergeCell ref="A15:B15"/>
    <mergeCell ref="A18:B18"/>
    <mergeCell ref="A19:B19"/>
    <mergeCell ref="A20:B20"/>
    <mergeCell ref="A30:B30"/>
    <mergeCell ref="A31:B31"/>
    <mergeCell ref="C31:D31"/>
    <mergeCell ref="C32:D32"/>
    <mergeCell ref="C33:D33"/>
    <mergeCell ref="A12:D12"/>
    <mergeCell ref="A1:D1"/>
    <mergeCell ref="A2:D2"/>
    <mergeCell ref="A4:B4"/>
    <mergeCell ref="C4:D4"/>
    <mergeCell ref="C5:D5"/>
    <mergeCell ref="C6:D6"/>
    <mergeCell ref="C7:D7"/>
    <mergeCell ref="C8:D8"/>
    <mergeCell ref="C9:D9"/>
    <mergeCell ref="C10:D10"/>
    <mergeCell ref="C11:D11"/>
  </mergeCells>
  <pageMargins left="0.511811024" right="0.511811024" top="0.78740157499999996" bottom="0.78740157499999996" header="0.31496062000000002" footer="0.31496062000000002"/>
  <pageSetup paperSize="9" scale="68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RESUMO DA PROPOSTA </vt:lpstr>
      <vt:lpstr>FAXINEIRO SRTb-PI</vt:lpstr>
      <vt:lpstr>SRTb-PI-PREÇO M²</vt:lpstr>
      <vt:lpstr>UNIFORME</vt:lpstr>
      <vt:lpstr>SRTb-PI -Material + Equip.+EPI</vt:lpstr>
      <vt:lpstr>Plano Saude + SEG. Vida</vt:lpstr>
      <vt:lpstr>MEMÓRIA DE CÁLCULO</vt:lpstr>
      <vt:lpstr>'FAXINEIRO SRTb-PI'!Area_de_impressao</vt:lpstr>
      <vt:lpstr>'MEMÓRIA DE CÁLCULO'!Area_de_impressao</vt:lpstr>
      <vt:lpstr>'SRTb-PI -Material + Equip.+EPI'!Area_de_impressao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SRTE/PI - Carlos Antonio dos Reis</dc:creator>
  <dc:description/>
  <cp:lastModifiedBy>SRTE/PI - Carlos Antonio dos Reis</cp:lastModifiedBy>
  <cp:revision>2</cp:revision>
  <cp:lastPrinted>2023-09-01T17:40:52Z</cp:lastPrinted>
  <dcterms:created xsi:type="dcterms:W3CDTF">2023-07-26T16:26:44Z</dcterms:created>
  <dcterms:modified xsi:type="dcterms:W3CDTF">2023-09-01T17:41:26Z</dcterms:modified>
  <dc:language>pt-BR</dc:language>
</cp:coreProperties>
</file>