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io\SRA-RJ\Elevadores Sede 10768100890202173\Publicado\"/>
    </mc:Choice>
  </mc:AlternateContent>
  <xr:revisionPtr revIDLastSave="0" documentId="13_ncr:1_{92EDFE2A-707A-4EA7-80F5-5CB65D80A1A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Gráf1" sheetId="3" state="hidden" r:id="rId1"/>
    <sheet name="Planilha de Custo M.E" sheetId="1" r:id="rId2"/>
    <sheet name="Plan1" sheetId="2" state="hidden" r:id="rId3"/>
  </sheets>
  <definedNames>
    <definedName name="_xlnm.Print_Area" localSheetId="1">'Planilha de Custo M.E'!$A$1:$F$64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F49" i="1" l="1"/>
  <c r="F50" i="1" s="1"/>
  <c r="F5" i="1"/>
  <c r="E37" i="1"/>
  <c r="F37" i="1" s="1"/>
  <c r="E36" i="1"/>
  <c r="F36" i="1" s="1"/>
  <c r="E46" i="1"/>
  <c r="F46" i="1" s="1"/>
  <c r="E50" i="1"/>
  <c r="E35" i="1"/>
  <c r="F35" i="1" s="1"/>
  <c r="F7" i="1"/>
  <c r="H22" i="1"/>
  <c r="F45" i="1"/>
  <c r="F44" i="1"/>
  <c r="F43" i="1"/>
  <c r="F42" i="1"/>
  <c r="F41" i="1"/>
  <c r="H20" i="1"/>
  <c r="H8" i="1"/>
  <c r="C38" i="1"/>
  <c r="D26" i="1"/>
  <c r="D18" i="1"/>
  <c r="D33" i="1" s="1"/>
  <c r="D30" i="1"/>
  <c r="E38" i="1" l="1"/>
  <c r="F38" i="1" s="1"/>
  <c r="E8" i="1"/>
  <c r="E20" i="1" s="1"/>
  <c r="F6" i="1"/>
  <c r="F8" i="1" s="1"/>
  <c r="E24" i="1" l="1"/>
  <c r="E11" i="1"/>
  <c r="E16" i="1"/>
  <c r="E32" i="1"/>
  <c r="E28" i="1"/>
  <c r="F11" i="1"/>
  <c r="F20" i="1"/>
  <c r="F13" i="1"/>
  <c r="F14" i="1"/>
  <c r="F10" i="1"/>
  <c r="F15" i="1"/>
  <c r="F29" i="1"/>
  <c r="F25" i="1"/>
  <c r="F19" i="1"/>
  <c r="F24" i="1"/>
  <c r="F26" i="1"/>
  <c r="F28" i="1"/>
  <c r="F22" i="1"/>
  <c r="F12" i="1"/>
  <c r="F16" i="1"/>
  <c r="F31" i="1"/>
  <c r="F30" i="1"/>
  <c r="F17" i="1"/>
  <c r="F18" i="1"/>
  <c r="F33" i="1" s="1"/>
  <c r="F39" i="1" s="1"/>
  <c r="F47" i="1" s="1"/>
  <c r="F52" i="1" s="1"/>
  <c r="F27" i="1"/>
  <c r="F23" i="1"/>
  <c r="F21" i="1"/>
  <c r="F32" i="1"/>
  <c r="E29" i="1"/>
  <c r="E21" i="1"/>
  <c r="E14" i="1"/>
  <c r="E13" i="1"/>
  <c r="E10" i="1"/>
  <c r="E31" i="1"/>
  <c r="E26" i="1"/>
  <c r="E19" i="1"/>
  <c r="E27" i="1"/>
  <c r="E25" i="1"/>
  <c r="E17" i="1"/>
  <c r="E12" i="1"/>
  <c r="E30" i="1"/>
  <c r="E33" i="1" s="1"/>
  <c r="E39" i="1" s="1"/>
  <c r="E47" i="1" s="1"/>
  <c r="E52" i="1" s="1"/>
  <c r="E15" i="1"/>
  <c r="E18" i="1"/>
  <c r="E23" i="1"/>
  <c r="E22" i="1"/>
  <c r="F55" i="1" l="1"/>
  <c r="F54" i="1"/>
  <c r="E55" i="1"/>
  <c r="E54" i="1"/>
  <c r="F56" i="1" l="1"/>
  <c r="F58" i="1"/>
  <c r="F60" i="1"/>
  <c r="F59" i="1"/>
  <c r="E56" i="1"/>
  <c r="F61" i="1" l="1"/>
  <c r="F63" i="1" s="1"/>
  <c r="E58" i="1"/>
  <c r="E59" i="1"/>
  <c r="E60" i="1"/>
  <c r="E61" i="1" l="1"/>
  <c r="E63" i="1" s="1"/>
</calcChain>
</file>

<file path=xl/sharedStrings.xml><?xml version="1.0" encoding="utf-8"?>
<sst xmlns="http://schemas.openxmlformats.org/spreadsheetml/2006/main" count="67" uniqueCount="67">
  <si>
    <t>Remuneração</t>
  </si>
  <si>
    <t>3. Adicional Noturno</t>
  </si>
  <si>
    <t>1. INSS</t>
  </si>
  <si>
    <t>2. SESI/SESC</t>
  </si>
  <si>
    <t>3. SENAI/SENAC</t>
  </si>
  <si>
    <t>4. INCRA</t>
  </si>
  <si>
    <t>Grupo A</t>
  </si>
  <si>
    <t>5. Salário Educação</t>
  </si>
  <si>
    <t>6. FGTS</t>
  </si>
  <si>
    <t xml:space="preserve">7. Seguro Acidente do Trabalho - SAT/INSS </t>
  </si>
  <si>
    <t>8. SEBRAE</t>
  </si>
  <si>
    <t>Grupo B</t>
  </si>
  <si>
    <t>Grupo C</t>
  </si>
  <si>
    <t>12. Licença Maternidade/Paternidade</t>
  </si>
  <si>
    <t>13. Faltas Legais</t>
  </si>
  <si>
    <t>14. Acidente de Trabalho</t>
  </si>
  <si>
    <t>15. Aviso Prévio</t>
  </si>
  <si>
    <t>16. Décimo-Terceiro Salário</t>
  </si>
  <si>
    <t>17. Aviso Prévio Indenizado</t>
  </si>
  <si>
    <t>18. Indenização Adicional</t>
  </si>
  <si>
    <t>19. Indenização nas Rescisões sem Justa Causa</t>
  </si>
  <si>
    <t>CUSTO MENSAL R$</t>
  </si>
  <si>
    <t>CUSTO TOTAL R$</t>
  </si>
  <si>
    <t xml:space="preserve">                        ESPECIFICAÇÃO</t>
  </si>
  <si>
    <t>Qtde</t>
  </si>
  <si>
    <t>II -  ENCARGOS SOCIAIS</t>
  </si>
  <si>
    <t>11. Auxílio Enfermidade</t>
  </si>
  <si>
    <t>10. Férias + 1/3</t>
  </si>
  <si>
    <t>TOTAL II</t>
  </si>
  <si>
    <t>I -  MÃO DE OBRA DIRETA</t>
  </si>
  <si>
    <t>III - BENEFÍCIOS DA MÃO-DE-OBRA</t>
  </si>
  <si>
    <t>V - DESPESAS OPERACIONAIS</t>
  </si>
  <si>
    <t>EPI´s</t>
  </si>
  <si>
    <t>DEPRECIAÇÃO DE FERRAMENTAS E EQUIPAMENTOS</t>
  </si>
  <si>
    <t>VI - CUSTO DIRETO (IV + V)</t>
  </si>
  <si>
    <t>VII - CUSTO INDIRETO</t>
  </si>
  <si>
    <t>MÃO-DE-OBRA INDIRETA</t>
  </si>
  <si>
    <t>Despesas Administrativas e Operacionais</t>
  </si>
  <si>
    <t>Lucro Líquido</t>
  </si>
  <si>
    <t>Imposto sobre Serviços de Qualquer Natureza - ISS</t>
  </si>
  <si>
    <t>Contribuição para a Seguridade Social - COFINS</t>
  </si>
  <si>
    <t>Programa de Integração Social - PIS/PASEP</t>
  </si>
  <si>
    <t>IX - CÁLCULO DO B.D.I</t>
  </si>
  <si>
    <t>2. Salário Eng. responsável</t>
  </si>
  <si>
    <t xml:space="preserve">                         Total I  </t>
  </si>
  <si>
    <t xml:space="preserve">SUBTOTAL II A  </t>
  </si>
  <si>
    <t xml:space="preserve">SUBTOTAL II B  </t>
  </si>
  <si>
    <t xml:space="preserve">SUBTOTAL II C  </t>
  </si>
  <si>
    <t xml:space="preserve">TOTAL III  </t>
  </si>
  <si>
    <t xml:space="preserve">TOTAL V  </t>
  </si>
  <si>
    <t xml:space="preserve">TOTAL VII  </t>
  </si>
  <si>
    <t>VIII - CUSTO DO SERVIÇO (VI+VII)                                                                         TOTAL VIII</t>
  </si>
  <si>
    <t xml:space="preserve">TOTAL IX  </t>
  </si>
  <si>
    <t>X - PREÇO TOTAL DO SERVIÇO (VIII+IX)                                                                     TOTAL</t>
  </si>
  <si>
    <t>PLANILHA ORIENTADORA DE CUSTOS - MINISTÉRIO DA ECONOMIA</t>
  </si>
  <si>
    <t xml:space="preserve">MINISTÉRIO DA ECONOMIA </t>
  </si>
  <si>
    <t>12 meses</t>
  </si>
  <si>
    <t>INSUMOS DIRETOS</t>
  </si>
  <si>
    <t>MATERIAS (Estimado)</t>
  </si>
  <si>
    <t xml:space="preserve">UNIFORMES (Estimado) </t>
  </si>
  <si>
    <t>Rio de Janeiro, 17  de maio de 2021</t>
  </si>
  <si>
    <t>Valor Hora</t>
  </si>
  <si>
    <t xml:space="preserve">1. Vale-Refeição </t>
  </si>
  <si>
    <t xml:space="preserve">2. Vale-Transporte </t>
  </si>
  <si>
    <t xml:space="preserve">3. Assistência médica(Custo médio) </t>
  </si>
  <si>
    <t>1. Salário técnico de manutenção nivel I</t>
  </si>
  <si>
    <t>IV- DESPESA COM TÉCNICO RESIDENTE (I+II+III)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</si>
</sst>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1" xfId="0" applyFont="1" applyBorder="1" applyAlignment="1">
      <alignment horizontal="centerContinuous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164" fontId="2" fillId="0" borderId="2" xfId="0" applyNumberFormat="1" applyFont="1" applyBorder="1" applyAlignment="1">
      <alignment horizontal="center"/>
    </xf>
    <xf numFmtId="0" fontId="3" fillId="0" borderId="3" xfId="0" applyFont="1" applyBorder="1"/>
    <xf numFmtId="164" fontId="3" fillId="0" borderId="2" xfId="0" applyNumberFormat="1" applyFont="1" applyBorder="1" applyAlignment="1">
      <alignment horizontal="right"/>
    </xf>
    <xf numFmtId="0" fontId="4" fillId="0" borderId="1" xfId="0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8" xfId="0" applyFont="1" applyFill="1" applyBorder="1"/>
    <xf numFmtId="0" fontId="3" fillId="0" borderId="4" xfId="0" applyFont="1" applyFill="1" applyBorder="1"/>
    <xf numFmtId="164" fontId="3" fillId="0" borderId="0" xfId="0" applyNumberFormat="1" applyFont="1"/>
    <xf numFmtId="10" fontId="3" fillId="0" borderId="9" xfId="0" applyNumberFormat="1" applyFont="1" applyBorder="1" applyAlignment="1">
      <alignment horizontal="right"/>
    </xf>
    <xf numFmtId="164" fontId="3" fillId="0" borderId="10" xfId="0" applyNumberFormat="1" applyFont="1" applyBorder="1"/>
    <xf numFmtId="164" fontId="3" fillId="0" borderId="8" xfId="0" applyNumberFormat="1" applyFont="1" applyBorder="1"/>
    <xf numFmtId="0" fontId="3" fillId="0" borderId="11" xfId="0" applyFont="1" applyFill="1" applyBorder="1"/>
    <xf numFmtId="0" fontId="3" fillId="0" borderId="0" xfId="0" applyFont="1" applyFill="1"/>
    <xf numFmtId="0" fontId="3" fillId="0" borderId="5" xfId="0" applyFont="1" applyFill="1" applyBorder="1"/>
    <xf numFmtId="0" fontId="3" fillId="0" borderId="9" xfId="0" applyFont="1" applyFill="1" applyBorder="1"/>
    <xf numFmtId="0" fontId="2" fillId="0" borderId="4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2" xfId="0" applyFont="1" applyFill="1" applyBorder="1"/>
    <xf numFmtId="0" fontId="2" fillId="0" borderId="7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right"/>
    </xf>
    <xf numFmtId="164" fontId="3" fillId="0" borderId="2" xfId="0" applyNumberFormat="1" applyFont="1" applyFill="1" applyBorder="1"/>
    <xf numFmtId="0" fontId="3" fillId="0" borderId="13" xfId="0" applyFont="1" applyFill="1" applyBorder="1"/>
    <xf numFmtId="0" fontId="3" fillId="0" borderId="7" xfId="0" applyFont="1" applyFill="1" applyBorder="1" applyAlignment="1">
      <alignment horizontal="centerContinuous"/>
    </xf>
    <xf numFmtId="164" fontId="3" fillId="0" borderId="14" xfId="0" applyNumberFormat="1" applyFont="1" applyFill="1" applyBorder="1"/>
    <xf numFmtId="0" fontId="2" fillId="0" borderId="0" xfId="0" applyFont="1" applyFill="1"/>
    <xf numFmtId="10" fontId="3" fillId="0" borderId="8" xfId="0" applyNumberFormat="1" applyFont="1" applyFill="1" applyBorder="1" applyAlignment="1">
      <alignment horizontal="right"/>
    </xf>
    <xf numFmtId="10" fontId="3" fillId="0" borderId="5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Continuous"/>
    </xf>
    <xf numFmtId="0" fontId="6" fillId="0" borderId="12" xfId="0" applyFont="1" applyFill="1" applyBorder="1" applyAlignment="1">
      <alignment horizontal="centerContinuous"/>
    </xf>
    <xf numFmtId="0" fontId="2" fillId="0" borderId="16" xfId="0" applyFont="1" applyBorder="1" applyAlignment="1">
      <alignment horizontal="center"/>
    </xf>
    <xf numFmtId="0" fontId="3" fillId="0" borderId="17" xfId="0" applyFont="1" applyBorder="1"/>
    <xf numFmtId="10" fontId="3" fillId="0" borderId="0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2" fillId="2" borderId="0" xfId="0" applyNumberFormat="1" applyFont="1" applyFill="1" applyBorder="1"/>
    <xf numFmtId="164" fontId="3" fillId="2" borderId="10" xfId="0" applyNumberFormat="1" applyFont="1" applyFill="1" applyBorder="1"/>
    <xf numFmtId="4" fontId="3" fillId="0" borderId="0" xfId="0" applyNumberFormat="1" applyFont="1" applyFill="1"/>
    <xf numFmtId="0" fontId="2" fillId="0" borderId="7" xfId="0" applyFont="1" applyBorder="1"/>
    <xf numFmtId="0" fontId="3" fillId="2" borderId="11" xfId="0" applyFont="1" applyFill="1" applyBorder="1"/>
    <xf numFmtId="10" fontId="3" fillId="2" borderId="8" xfId="0" applyNumberFormat="1" applyFont="1" applyFill="1" applyBorder="1" applyAlignment="1">
      <alignment horizontal="right"/>
    </xf>
    <xf numFmtId="0" fontId="3" fillId="2" borderId="9" xfId="0" applyFont="1" applyFill="1" applyBorder="1"/>
    <xf numFmtId="10" fontId="3" fillId="2" borderId="5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5" fillId="2" borderId="18" xfId="0" applyFont="1" applyFill="1" applyBorder="1" applyAlignment="1">
      <alignment horizontal="right"/>
    </xf>
    <xf numFmtId="10" fontId="6" fillId="2" borderId="3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3" fillId="2" borderId="19" xfId="0" applyFont="1" applyFill="1" applyBorder="1"/>
    <xf numFmtId="164" fontId="3" fillId="2" borderId="20" xfId="0" applyNumberFormat="1" applyFont="1" applyFill="1" applyBorder="1" applyAlignment="1">
      <alignment horizontal="right"/>
    </xf>
    <xf numFmtId="0" fontId="3" fillId="2" borderId="6" xfId="0" applyFont="1" applyFill="1" applyBorder="1"/>
    <xf numFmtId="0" fontId="2" fillId="0" borderId="8" xfId="0" applyFont="1" applyBorder="1" applyAlignment="1">
      <alignment horizontal="center"/>
    </xf>
    <xf numFmtId="164" fontId="3" fillId="0" borderId="21" xfId="0" applyNumberFormat="1" applyFont="1" applyBorder="1"/>
    <xf numFmtId="164" fontId="3" fillId="0" borderId="22" xfId="0" applyNumberFormat="1" applyFont="1" applyBorder="1"/>
    <xf numFmtId="164" fontId="3" fillId="2" borderId="22" xfId="0" applyNumberFormat="1" applyFont="1" applyFill="1" applyBorder="1"/>
    <xf numFmtId="164" fontId="2" fillId="2" borderId="22" xfId="0" applyNumberFormat="1" applyFont="1" applyFill="1" applyBorder="1"/>
    <xf numFmtId="0" fontId="2" fillId="0" borderId="4" xfId="0" applyFont="1" applyFill="1" applyBorder="1" applyAlignment="1">
      <alignment horizontal="right"/>
    </xf>
    <xf numFmtId="164" fontId="2" fillId="2" borderId="17" xfId="0" applyNumberFormat="1" applyFont="1" applyFill="1" applyBorder="1"/>
    <xf numFmtId="164" fontId="3" fillId="0" borderId="18" xfId="0" applyNumberFormat="1" applyFont="1" applyBorder="1" applyAlignment="1">
      <alignment horizontal="centerContinuous"/>
    </xf>
    <xf numFmtId="164" fontId="2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7" fillId="4" borderId="2" xfId="0" applyNumberFormat="1" applyFont="1" applyFill="1" applyBorder="1"/>
    <xf numFmtId="164" fontId="7" fillId="3" borderId="8" xfId="0" applyNumberFormat="1" applyFont="1" applyFill="1" applyBorder="1"/>
    <xf numFmtId="164" fontId="7" fillId="4" borderId="20" xfId="0" applyNumberFormat="1" applyFont="1" applyFill="1" applyBorder="1"/>
    <xf numFmtId="164" fontId="7" fillId="3" borderId="25" xfId="0" applyNumberFormat="1" applyFont="1" applyFill="1" applyBorder="1"/>
    <xf numFmtId="164" fontId="7" fillId="4" borderId="25" xfId="0" applyNumberFormat="1" applyFont="1" applyFill="1" applyBorder="1"/>
    <xf numFmtId="4" fontId="3" fillId="0" borderId="0" xfId="0" applyNumberFormat="1" applyFont="1"/>
    <xf numFmtId="4" fontId="8" fillId="0" borderId="0" xfId="0" applyNumberFormat="1" applyFont="1" applyFill="1"/>
    <xf numFmtId="164" fontId="7" fillId="3" borderId="2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0" fontId="2" fillId="0" borderId="25" xfId="0" applyFont="1" applyFill="1" applyBorder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10" fontId="3" fillId="0" borderId="28" xfId="0" applyNumberFormat="1" applyFont="1" applyBorder="1" applyAlignment="1">
      <alignment horizontal="right"/>
    </xf>
    <xf numFmtId="164" fontId="3" fillId="0" borderId="29" xfId="0" applyNumberFormat="1" applyFont="1" applyBorder="1"/>
    <xf numFmtId="164" fontId="3" fillId="0" borderId="30" xfId="0" applyNumberFormat="1" applyFont="1" applyBorder="1"/>
    <xf numFmtId="0" fontId="3" fillId="0" borderId="28" xfId="0" applyFont="1" applyBorder="1" applyAlignment="1"/>
    <xf numFmtId="0" fontId="3" fillId="0" borderId="1" xfId="0" applyFont="1" applyFill="1" applyBorder="1" applyAlignment="1">
      <alignment horizontal="centerContinuous"/>
    </xf>
    <xf numFmtId="164" fontId="7" fillId="3" borderId="31" xfId="0" applyNumberFormat="1" applyFont="1" applyFill="1" applyBorder="1"/>
    <xf numFmtId="164" fontId="7" fillId="4" borderId="32" xfId="0" applyNumberFormat="1" applyFont="1" applyFill="1" applyBorder="1"/>
    <xf numFmtId="164" fontId="7" fillId="5" borderId="2" xfId="0" applyNumberFormat="1" applyFont="1" applyFill="1" applyBorder="1" applyAlignment="1"/>
    <xf numFmtId="164" fontId="7" fillId="4" borderId="2" xfId="0" applyNumberFormat="1" applyFont="1" applyFill="1" applyBorder="1" applyAlignment="1"/>
    <xf numFmtId="0" fontId="3" fillId="2" borderId="33" xfId="0" applyFont="1" applyFill="1" applyBorder="1"/>
    <xf numFmtId="0" fontId="3" fillId="0" borderId="34" xfId="0" applyFont="1" applyFill="1" applyBorder="1"/>
    <xf numFmtId="0" fontId="7" fillId="0" borderId="7" xfId="0" applyFont="1" applyFill="1" applyBorder="1" applyAlignment="1">
      <alignment horizontal="centerContinuous"/>
    </xf>
    <xf numFmtId="165" fontId="2" fillId="0" borderId="20" xfId="0" applyNumberFormat="1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right"/>
    </xf>
    <xf numFmtId="10" fontId="2" fillId="0" borderId="2" xfId="0" applyNumberFormat="1" applyFont="1" applyFill="1" applyBorder="1"/>
    <xf numFmtId="0" fontId="2" fillId="0" borderId="12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0" applyFont="1" applyFill="1" applyBorder="1" applyAlignment="1"/>
    <xf numFmtId="164" fontId="7" fillId="3" borderId="3" xfId="0" applyNumberFormat="1" applyFont="1" applyFill="1" applyBorder="1"/>
    <xf numFmtId="164" fontId="3" fillId="0" borderId="0" xfId="0" applyNumberFormat="1" applyFont="1" applyFill="1"/>
    <xf numFmtId="4" fontId="7" fillId="3" borderId="7" xfId="0" applyNumberFormat="1" applyFont="1" applyFill="1" applyBorder="1" applyAlignment="1">
      <alignment horizontal="right"/>
    </xf>
    <xf numFmtId="164" fontId="3" fillId="0" borderId="45" xfId="0" applyNumberFormat="1" applyFont="1" applyBorder="1"/>
    <xf numFmtId="10" fontId="3" fillId="0" borderId="26" xfId="1" applyNumberFormat="1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164" fontId="3" fillId="2" borderId="46" xfId="0" applyNumberFormat="1" applyFont="1" applyFill="1" applyBorder="1"/>
    <xf numFmtId="164" fontId="3" fillId="2" borderId="47" xfId="0" applyNumberFormat="1" applyFont="1" applyFill="1" applyBorder="1"/>
    <xf numFmtId="10" fontId="3" fillId="2" borderId="26" xfId="0" applyNumberFormat="1" applyFont="1" applyFill="1" applyBorder="1" applyAlignment="1">
      <alignment horizontal="right"/>
    </xf>
    <xf numFmtId="164" fontId="3" fillId="2" borderId="29" xfId="0" applyNumberFormat="1" applyFont="1" applyFill="1" applyBorder="1"/>
    <xf numFmtId="164" fontId="3" fillId="2" borderId="30" xfId="0" applyNumberFormat="1" applyFont="1" applyFill="1" applyBorder="1"/>
    <xf numFmtId="164" fontId="3" fillId="2" borderId="24" xfId="0" applyNumberFormat="1" applyFont="1" applyFill="1" applyBorder="1"/>
    <xf numFmtId="164" fontId="3" fillId="2" borderId="23" xfId="0" applyNumberFormat="1" applyFont="1" applyFill="1" applyBorder="1"/>
    <xf numFmtId="9" fontId="3" fillId="0" borderId="13" xfId="3" applyFont="1" applyFill="1" applyBorder="1" applyAlignment="1">
      <alignment horizontal="right"/>
    </xf>
    <xf numFmtId="9" fontId="3" fillId="0" borderId="35" xfId="3" applyFont="1" applyFill="1" applyBorder="1" applyAlignment="1">
      <alignment horizontal="right"/>
    </xf>
    <xf numFmtId="164" fontId="3" fillId="0" borderId="10" xfId="0" applyNumberFormat="1" applyFont="1" applyFill="1" applyBorder="1" applyAlignment="1"/>
    <xf numFmtId="164" fontId="3" fillId="0" borderId="47" xfId="0" applyNumberFormat="1" applyFont="1" applyFill="1" applyBorder="1" applyAlignment="1"/>
    <xf numFmtId="164" fontId="3" fillId="0" borderId="22" xfId="0" applyNumberFormat="1" applyFont="1" applyFill="1" applyBorder="1" applyAlignment="1"/>
    <xf numFmtId="2" fontId="2" fillId="2" borderId="14" xfId="0" applyNumberFormat="1" applyFont="1" applyFill="1" applyBorder="1" applyAlignment="1">
      <alignment horizontal="right"/>
    </xf>
    <xf numFmtId="164" fontId="7" fillId="4" borderId="14" xfId="0" applyNumberFormat="1" applyFont="1" applyFill="1" applyBorder="1" applyAlignment="1">
      <alignment horizontal="right"/>
    </xf>
    <xf numFmtId="9" fontId="3" fillId="0" borderId="10" xfId="3" applyFont="1" applyFill="1" applyBorder="1" applyAlignment="1">
      <alignment horizontal="right"/>
    </xf>
    <xf numFmtId="10" fontId="3" fillId="0" borderId="10" xfId="3" applyNumberFormat="1" applyFont="1" applyFill="1" applyBorder="1" applyAlignment="1">
      <alignment horizontal="right"/>
    </xf>
    <xf numFmtId="9" fontId="3" fillId="0" borderId="46" xfId="3" applyFont="1" applyFill="1" applyBorder="1" applyAlignment="1">
      <alignment horizontal="right"/>
    </xf>
    <xf numFmtId="164" fontId="3" fillId="0" borderId="46" xfId="0" applyNumberFormat="1" applyFont="1" applyFill="1" applyBorder="1" applyAlignment="1"/>
    <xf numFmtId="44" fontId="3" fillId="0" borderId="0" xfId="2" applyFont="1" applyFill="1"/>
    <xf numFmtId="164" fontId="3" fillId="0" borderId="49" xfId="0" applyNumberFormat="1" applyFont="1" applyFill="1" applyBorder="1" applyAlignment="1"/>
    <xf numFmtId="164" fontId="3" fillId="0" borderId="50" xfId="0" applyNumberFormat="1" applyFont="1" applyFill="1" applyBorder="1" applyAlignment="1"/>
    <xf numFmtId="164" fontId="7" fillId="3" borderId="34" xfId="0" applyNumberFormat="1" applyFont="1" applyFill="1" applyBorder="1"/>
    <xf numFmtId="164" fontId="7" fillId="4" borderId="30" xfId="0" applyNumberFormat="1" applyFont="1" applyFill="1" applyBorder="1"/>
    <xf numFmtId="164" fontId="2" fillId="0" borderId="30" xfId="0" applyNumberFormat="1" applyFont="1" applyBorder="1"/>
    <xf numFmtId="10" fontId="2" fillId="0" borderId="14" xfId="0" applyNumberFormat="1" applyFont="1" applyFill="1" applyBorder="1"/>
    <xf numFmtId="164" fontId="2" fillId="0" borderId="29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164" fontId="2" fillId="2" borderId="31" xfId="0" applyNumberFormat="1" applyFont="1" applyFill="1" applyBorder="1"/>
    <xf numFmtId="164" fontId="2" fillId="2" borderId="32" xfId="0" applyNumberFormat="1" applyFont="1" applyFill="1" applyBorder="1"/>
    <xf numFmtId="164" fontId="2" fillId="7" borderId="2" xfId="0" applyNumberFormat="1" applyFont="1" applyFill="1" applyBorder="1"/>
    <xf numFmtId="164" fontId="2" fillId="7" borderId="20" xfId="0" applyNumberFormat="1" applyFont="1" applyFill="1" applyBorder="1" applyAlignment="1">
      <alignment horizontal="right"/>
    </xf>
    <xf numFmtId="164" fontId="2" fillId="2" borderId="48" xfId="0" applyNumberFormat="1" applyFont="1" applyFill="1" applyBorder="1"/>
    <xf numFmtId="44" fontId="3" fillId="0" borderId="0" xfId="2" applyFont="1"/>
    <xf numFmtId="44" fontId="3" fillId="2" borderId="10" xfId="2" applyFont="1" applyFill="1" applyBorder="1"/>
    <xf numFmtId="44" fontId="3" fillId="2" borderId="24" xfId="2" applyFont="1" applyFill="1" applyBorder="1"/>
    <xf numFmtId="0" fontId="2" fillId="6" borderId="3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6" borderId="25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right"/>
    </xf>
    <xf numFmtId="0" fontId="2" fillId="0" borderId="39" xfId="0" applyFont="1" applyFill="1" applyBorder="1" applyAlignment="1">
      <alignment horizontal="right"/>
    </xf>
    <xf numFmtId="0" fontId="2" fillId="0" borderId="33" xfId="0" applyFont="1" applyFill="1" applyBorder="1" applyAlignment="1">
      <alignment horizontal="right"/>
    </xf>
    <xf numFmtId="0" fontId="2" fillId="6" borderId="26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2" fillId="6" borderId="3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right"/>
    </xf>
    <xf numFmtId="0" fontId="9" fillId="6" borderId="3" xfId="0" applyFont="1" applyFill="1" applyBorder="1" applyAlignment="1">
      <alignment horizontal="justify" vertical="center" wrapText="1" shrinkToFit="1"/>
    </xf>
    <xf numFmtId="0" fontId="9" fillId="6" borderId="1" xfId="0" applyFont="1" applyFill="1" applyBorder="1" applyAlignment="1">
      <alignment horizontal="justify" vertical="center" wrapText="1" shrinkToFit="1"/>
    </xf>
    <xf numFmtId="0" fontId="9" fillId="6" borderId="25" xfId="0" applyFont="1" applyFill="1" applyBorder="1" applyAlignment="1">
      <alignment horizontal="justify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25" xfId="0" applyFont="1" applyFill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1000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010000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 de Custo M.E'!$B$1:$B$4</c:f>
              <c:strCache>
                <c:ptCount val="4"/>
                <c:pt idx="0">
                  <c:v>PLANILHA ORIENTADORA DE CUSTOS - MINISTÉRIO DA ECONOMIA</c:v>
                </c:pt>
                <c:pt idx="1">
                  <c:v>MINISTÉRIO DA ECONOMIA </c:v>
                </c:pt>
                <c:pt idx="2">
                  <c:v>I -  MÃO DE OBRA DIRETA</c:v>
                </c:pt>
                <c:pt idx="3">
                  <c:v>                        ESPECIFICAÇÃO</c:v>
                </c:pt>
              </c:strCache>
            </c:strRef>
          </c:tx>
          <c:invertIfNegative val="0"/>
          <c:cat>
            <c:strRef>
              <c:f>'Planilha de Custo M.E'!$A$5:$A$50</c:f>
              <c:strCache>
                <c:ptCount val="46"/>
                <c:pt idx="1">
                  <c:v>Remuneração</c:v>
                </c:pt>
                <c:pt idx="4">
                  <c:v>II -  ENCARGOS SOCIAIS</c:v>
                </c:pt>
                <c:pt idx="9">
                  <c:v>Grupo A</c:v>
                </c:pt>
                <c:pt idx="17">
                  <c:v>Grupo B</c:v>
                </c:pt>
                <c:pt idx="23">
                  <c:v>Grupo C</c:v>
                </c:pt>
                <c:pt idx="29">
                  <c:v>III - BENEFÍCIOS DA MÃO-DE-OBRA</c:v>
                </c:pt>
                <c:pt idx="34">
                  <c:v>IV- DESPESA COM TÉCNICO RESIDENTE (I+II+III)</c:v>
                </c:pt>
                <c:pt idx="35">
                  <c:v>V - DESPESAS OPERACIONAIS</c:v>
                </c:pt>
                <c:pt idx="36">
                  <c:v>INSUMOS DIRETOS</c:v>
                </c:pt>
                <c:pt idx="37">
                  <c:v>MATERIAS (Estimado)</c:v>
                </c:pt>
                <c:pt idx="38">
                  <c:v>UNIFORMES (Estimado) </c:v>
                </c:pt>
                <c:pt idx="39">
                  <c:v>EPI´s</c:v>
                </c:pt>
                <c:pt idx="40">
                  <c:v>DEPRECIAÇÃO DE FERRAMENTAS E EQUIPAMENTOS</c:v>
                </c:pt>
                <c:pt idx="41">
                  <c:v>TOTAL V  </c:v>
                </c:pt>
                <c:pt idx="42">
                  <c:v>VI - CUSTO DIRETO (IV + V)</c:v>
                </c:pt>
                <c:pt idx="43">
                  <c:v>VII - CUSTO INDIRETO</c:v>
                </c:pt>
                <c:pt idx="44">
                  <c:v>MÃO-DE-OBRA INDIRETA</c:v>
                </c:pt>
                <c:pt idx="45">
                  <c:v>TOTAL VII  </c:v>
                </c:pt>
              </c:strCache>
            </c:strRef>
          </c:cat>
          <c:val>
            <c:numRef>
              <c:f>'Planilha de Custo M.E'!$B$5:$B$50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5-40F5-8C04-716748D2ACAF}"/>
            </c:ext>
          </c:extLst>
        </c:ser>
        <c:ser>
          <c:idx val="1"/>
          <c:order val="1"/>
          <c:tx>
            <c:strRef>
              <c:f>'Planilha de Custo M.E'!$C$1:$C$4</c:f>
              <c:strCache>
                <c:ptCount val="4"/>
                <c:pt idx="0">
                  <c:v>PLANILHA ORIENTADORA DE CUSTOS - MINISTÉRIO DA ECONOMIA</c:v>
                </c:pt>
                <c:pt idx="1">
                  <c:v>MINISTÉRIO DA ECONOMIA </c:v>
                </c:pt>
                <c:pt idx="2">
                  <c:v>Rio de Janeiro, 17  de maio de 2021</c:v>
                </c:pt>
                <c:pt idx="3">
                  <c:v>Valor Hora</c:v>
                </c:pt>
              </c:strCache>
            </c:strRef>
          </c:tx>
          <c:invertIfNegative val="0"/>
          <c:cat>
            <c:strRef>
              <c:f>'Planilha de Custo M.E'!$A$5:$A$50</c:f>
              <c:strCache>
                <c:ptCount val="46"/>
                <c:pt idx="1">
                  <c:v>Remuneração</c:v>
                </c:pt>
                <c:pt idx="4">
                  <c:v>II -  ENCARGOS SOCIAIS</c:v>
                </c:pt>
                <c:pt idx="9">
                  <c:v>Grupo A</c:v>
                </c:pt>
                <c:pt idx="17">
                  <c:v>Grupo B</c:v>
                </c:pt>
                <c:pt idx="23">
                  <c:v>Grupo C</c:v>
                </c:pt>
                <c:pt idx="29">
                  <c:v>III - BENEFÍCIOS DA MÃO-DE-OBRA</c:v>
                </c:pt>
                <c:pt idx="34">
                  <c:v>IV- DESPESA COM TÉCNICO RESIDENTE (I+II+III)</c:v>
                </c:pt>
                <c:pt idx="35">
                  <c:v>V - DESPESAS OPERACIONAIS</c:v>
                </c:pt>
                <c:pt idx="36">
                  <c:v>INSUMOS DIRETOS</c:v>
                </c:pt>
                <c:pt idx="37">
                  <c:v>MATERIAS (Estimado)</c:v>
                </c:pt>
                <c:pt idx="38">
                  <c:v>UNIFORMES (Estimado) </c:v>
                </c:pt>
                <c:pt idx="39">
                  <c:v>EPI´s</c:v>
                </c:pt>
                <c:pt idx="40">
                  <c:v>DEPRECIAÇÃO DE FERRAMENTAS E EQUIPAMENTOS</c:v>
                </c:pt>
                <c:pt idx="41">
                  <c:v>TOTAL V  </c:v>
                </c:pt>
                <c:pt idx="42">
                  <c:v>VI - CUSTO DIRETO (IV + V)</c:v>
                </c:pt>
                <c:pt idx="43">
                  <c:v>VII - CUSTO INDIRETO</c:v>
                </c:pt>
                <c:pt idx="44">
                  <c:v>MÃO-DE-OBRA INDIRETA</c:v>
                </c:pt>
                <c:pt idx="45">
                  <c:v>TOTAL VII  </c:v>
                </c:pt>
              </c:strCache>
            </c:strRef>
          </c:cat>
          <c:val>
            <c:numRef>
              <c:f>'Planilha de Custo M.E'!$C$5:$C$50</c:f>
              <c:numCache>
                <c:formatCode>_("R$ "* #,##0.00_);_("R$ "* \(#,##0.00\);_("R$ "* "-"??_);_(@_)</c:formatCode>
                <c:ptCount val="46"/>
                <c:pt idx="0">
                  <c:v>11.240181818181819</c:v>
                </c:pt>
                <c:pt idx="1">
                  <c:v>42.75</c:v>
                </c:pt>
                <c:pt idx="13" formatCode="General">
                  <c:v>0</c:v>
                </c:pt>
                <c:pt idx="21" formatCode="General">
                  <c:v>0</c:v>
                </c:pt>
                <c:pt idx="25" formatCode="General">
                  <c:v>0</c:v>
                </c:pt>
                <c:pt idx="28" formatCode="General">
                  <c:v>0</c:v>
                </c:pt>
                <c:pt idx="30" formatCode="_(&quot;R$&quot;* #,##0.00_);_(&quot;R$&quot;* \(#,##0.00\);_(&quot;R$&quot;* &quot;-&quot;??_);_(@_)">
                  <c:v>24.88</c:v>
                </c:pt>
                <c:pt idx="31" formatCode="_(&quot;R$&quot;* #,##0.00_);_(&quot;R$&quot;* \(#,##0.00\);_(&quot;R$&quot;* &quot;-&quot;??_);_(@_)">
                  <c:v>5.9</c:v>
                </c:pt>
                <c:pt idx="32" formatCode="_(&quot;R$&quot;* #,##0.00_);_(&quot;R$&quot;* \(#,##0.00\);_(&quot;R$&quot;* &quot;-&quot;??_);_(@_)">
                  <c:v>125</c:v>
                </c:pt>
                <c:pt idx="33" formatCode="_(* #,##0.00_);_(* \(#,##0.00\);_(* &quot;-&quot;??_);_(@_)">
                  <c:v>155.78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5-40F5-8C04-716748D2ACAF}"/>
            </c:ext>
          </c:extLst>
        </c:ser>
        <c:ser>
          <c:idx val="2"/>
          <c:order val="2"/>
          <c:tx>
            <c:strRef>
              <c:f>'Planilha de Custo M.E'!$D$1:$D$4</c:f>
              <c:strCache>
                <c:ptCount val="4"/>
                <c:pt idx="0">
                  <c:v>PLANILHA ORIENTADORA DE CUSTOS - MINISTÉRIO DA ECONOMIA</c:v>
                </c:pt>
                <c:pt idx="1">
                  <c:v>MINISTÉRIO DA ECONOMIA </c:v>
                </c:pt>
                <c:pt idx="2">
                  <c:v>Rio de Janeiro, 17  de maio de 2021</c:v>
                </c:pt>
                <c:pt idx="3">
                  <c:v>Qtde</c:v>
                </c:pt>
              </c:strCache>
            </c:strRef>
          </c:tx>
          <c:invertIfNegative val="0"/>
          <c:cat>
            <c:strRef>
              <c:f>'Planilha de Custo M.E'!$A$5:$A$50</c:f>
              <c:strCache>
                <c:ptCount val="46"/>
                <c:pt idx="1">
                  <c:v>Remuneração</c:v>
                </c:pt>
                <c:pt idx="4">
                  <c:v>II -  ENCARGOS SOCIAIS</c:v>
                </c:pt>
                <c:pt idx="9">
                  <c:v>Grupo A</c:v>
                </c:pt>
                <c:pt idx="17">
                  <c:v>Grupo B</c:v>
                </c:pt>
                <c:pt idx="23">
                  <c:v>Grupo C</c:v>
                </c:pt>
                <c:pt idx="29">
                  <c:v>III - BENEFÍCIOS DA MÃO-DE-OBRA</c:v>
                </c:pt>
                <c:pt idx="34">
                  <c:v>IV- DESPESA COM TÉCNICO RESIDENTE (I+II+III)</c:v>
                </c:pt>
                <c:pt idx="35">
                  <c:v>V - DESPESAS OPERACIONAIS</c:v>
                </c:pt>
                <c:pt idx="36">
                  <c:v>INSUMOS DIRETOS</c:v>
                </c:pt>
                <c:pt idx="37">
                  <c:v>MATERIAS (Estimado)</c:v>
                </c:pt>
                <c:pt idx="38">
                  <c:v>UNIFORMES (Estimado) </c:v>
                </c:pt>
                <c:pt idx="39">
                  <c:v>EPI´s</c:v>
                </c:pt>
                <c:pt idx="40">
                  <c:v>DEPRECIAÇÃO DE FERRAMENTAS E EQUIPAMENTOS</c:v>
                </c:pt>
                <c:pt idx="41">
                  <c:v>TOTAL V  </c:v>
                </c:pt>
                <c:pt idx="42">
                  <c:v>VI - CUSTO DIRETO (IV + V)</c:v>
                </c:pt>
                <c:pt idx="43">
                  <c:v>VII - CUSTO INDIRETO</c:v>
                </c:pt>
                <c:pt idx="44">
                  <c:v>MÃO-DE-OBRA INDIRETA</c:v>
                </c:pt>
                <c:pt idx="45">
                  <c:v>TOTAL VII  </c:v>
                </c:pt>
              </c:strCache>
            </c:strRef>
          </c:cat>
          <c:val>
            <c:numRef>
              <c:f>'Planilha de Custo M.E'!$D$5:$D$50</c:f>
              <c:numCache>
                <c:formatCode>General</c:formatCode>
                <c:ptCount val="46"/>
                <c:pt idx="0">
                  <c:v>220</c:v>
                </c:pt>
                <c:pt idx="1">
                  <c:v>4</c:v>
                </c:pt>
                <c:pt idx="3">
                  <c:v>0</c:v>
                </c:pt>
                <c:pt idx="5" formatCode="0.00%">
                  <c:v>0.2</c:v>
                </c:pt>
                <c:pt idx="6" formatCode="0.00%">
                  <c:v>1.4999999999999999E-2</c:v>
                </c:pt>
                <c:pt idx="7" formatCode="0.00%">
                  <c:v>0.01</c:v>
                </c:pt>
                <c:pt idx="8" formatCode="0.00%">
                  <c:v>2E-3</c:v>
                </c:pt>
                <c:pt idx="9" formatCode="0.00%">
                  <c:v>2.5000000000000001E-2</c:v>
                </c:pt>
                <c:pt idx="10" formatCode="0.00%">
                  <c:v>0.08</c:v>
                </c:pt>
                <c:pt idx="11" formatCode="0.00%">
                  <c:v>0.06</c:v>
                </c:pt>
                <c:pt idx="12" formatCode="0.00%">
                  <c:v>6.0000000000000001E-3</c:v>
                </c:pt>
                <c:pt idx="13" formatCode="0.00%">
                  <c:v>0.39800000000000008</c:v>
                </c:pt>
                <c:pt idx="14" formatCode="0.00%">
                  <c:v>0.111</c:v>
                </c:pt>
                <c:pt idx="15" formatCode="0.00%">
                  <c:v>1E-4</c:v>
                </c:pt>
                <c:pt idx="16" formatCode="0.00%">
                  <c:v>2.0000000000000001E-4</c:v>
                </c:pt>
                <c:pt idx="17" formatCode="0.00%">
                  <c:v>3.2000000000000002E-3</c:v>
                </c:pt>
                <c:pt idx="18" formatCode="0.00%">
                  <c:v>5.0000000000000001E-4</c:v>
                </c:pt>
                <c:pt idx="19" formatCode="0.00%">
                  <c:v>2.3E-2</c:v>
                </c:pt>
                <c:pt idx="20" formatCode="0.00%">
                  <c:v>0.09</c:v>
                </c:pt>
                <c:pt idx="21" formatCode="0.00%">
                  <c:v>0.22800000000000001</c:v>
                </c:pt>
                <c:pt idx="22" formatCode="0.00%">
                  <c:v>0.03</c:v>
                </c:pt>
                <c:pt idx="23" formatCode="0.00%">
                  <c:v>0</c:v>
                </c:pt>
                <c:pt idx="24" formatCode="0.00%">
                  <c:v>1.4E-2</c:v>
                </c:pt>
                <c:pt idx="25" formatCode="0.00%">
                  <c:v>4.3999999999999997E-2</c:v>
                </c:pt>
                <c:pt idx="28" formatCode="0.00%">
                  <c:v>0.67000000000000015</c:v>
                </c:pt>
                <c:pt idx="30">
                  <c:v>22</c:v>
                </c:pt>
                <c:pt idx="31">
                  <c:v>44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5-40F5-8C04-716748D2ACAF}"/>
            </c:ext>
          </c:extLst>
        </c:ser>
        <c:ser>
          <c:idx val="3"/>
          <c:order val="3"/>
          <c:tx>
            <c:strRef>
              <c:f>'Planilha de Custo M.E'!$E$1:$E$4</c:f>
              <c:strCache>
                <c:ptCount val="4"/>
                <c:pt idx="0">
                  <c:v>PLANILHA ORIENTADORA DE CUSTOS - MINISTÉRIO DA ECONOMIA</c:v>
                </c:pt>
                <c:pt idx="1">
                  <c:v>MINISTÉRIO DA ECONOMIA </c:v>
                </c:pt>
                <c:pt idx="2">
                  <c:v>Rio de Janeiro, 17  de maio de 2021</c:v>
                </c:pt>
                <c:pt idx="3">
                  <c:v> CUSTO MENSAL R$ </c:v>
                </c:pt>
              </c:strCache>
            </c:strRef>
          </c:tx>
          <c:invertIfNegative val="0"/>
          <c:cat>
            <c:strRef>
              <c:f>'Planilha de Custo M.E'!$A$5:$A$50</c:f>
              <c:strCache>
                <c:ptCount val="46"/>
                <c:pt idx="1">
                  <c:v>Remuneração</c:v>
                </c:pt>
                <c:pt idx="4">
                  <c:v>II -  ENCARGOS SOCIAIS</c:v>
                </c:pt>
                <c:pt idx="9">
                  <c:v>Grupo A</c:v>
                </c:pt>
                <c:pt idx="17">
                  <c:v>Grupo B</c:v>
                </c:pt>
                <c:pt idx="23">
                  <c:v>Grupo C</c:v>
                </c:pt>
                <c:pt idx="29">
                  <c:v>III - BENEFÍCIOS DA MÃO-DE-OBRA</c:v>
                </c:pt>
                <c:pt idx="34">
                  <c:v>IV- DESPESA COM TÉCNICO RESIDENTE (I+II+III)</c:v>
                </c:pt>
                <c:pt idx="35">
                  <c:v>V - DESPESAS OPERACIONAIS</c:v>
                </c:pt>
                <c:pt idx="36">
                  <c:v>INSUMOS DIRETOS</c:v>
                </c:pt>
                <c:pt idx="37">
                  <c:v>MATERIAS (Estimado)</c:v>
                </c:pt>
                <c:pt idx="38">
                  <c:v>UNIFORMES (Estimado) </c:v>
                </c:pt>
                <c:pt idx="39">
                  <c:v>EPI´s</c:v>
                </c:pt>
                <c:pt idx="40">
                  <c:v>DEPRECIAÇÃO DE FERRAMENTAS E EQUIPAMENTOS</c:v>
                </c:pt>
                <c:pt idx="41">
                  <c:v>TOTAL V  </c:v>
                </c:pt>
                <c:pt idx="42">
                  <c:v>VI - CUSTO DIRETO (IV + V)</c:v>
                </c:pt>
                <c:pt idx="43">
                  <c:v>VII - CUSTO INDIRETO</c:v>
                </c:pt>
                <c:pt idx="44">
                  <c:v>MÃO-DE-OBRA INDIRETA</c:v>
                </c:pt>
                <c:pt idx="45">
                  <c:v>TOTAL VII  </c:v>
                </c:pt>
              </c:strCache>
            </c:strRef>
          </c:cat>
          <c:val>
            <c:numRef>
              <c:f>'Planilha de Custo M.E'!$E$5:$E$50</c:f>
              <c:numCache>
                <c:formatCode>_("R$ "* #,##0.00_);_("R$ "* \(#,##0.00\);_("R$ "* "-"??_);_(@_)</c:formatCode>
                <c:ptCount val="46"/>
                <c:pt idx="0">
                  <c:v>2472.84</c:v>
                </c:pt>
                <c:pt idx="1">
                  <c:v>171</c:v>
                </c:pt>
                <c:pt idx="3">
                  <c:v>2643.84</c:v>
                </c:pt>
                <c:pt idx="5">
                  <c:v>528.76800000000003</c:v>
                </c:pt>
                <c:pt idx="6">
                  <c:v>39.657600000000002</c:v>
                </c:pt>
                <c:pt idx="7">
                  <c:v>26.438400000000001</c:v>
                </c:pt>
                <c:pt idx="8">
                  <c:v>5.2876800000000008</c:v>
                </c:pt>
                <c:pt idx="9">
                  <c:v>66.096000000000004</c:v>
                </c:pt>
                <c:pt idx="10">
                  <c:v>211.50720000000001</c:v>
                </c:pt>
                <c:pt idx="11">
                  <c:v>158.63040000000001</c:v>
                </c:pt>
                <c:pt idx="12">
                  <c:v>15.863040000000002</c:v>
                </c:pt>
                <c:pt idx="13">
                  <c:v>1052.2483200000001</c:v>
                </c:pt>
                <c:pt idx="14">
                  <c:v>293.46624000000003</c:v>
                </c:pt>
                <c:pt idx="15">
                  <c:v>0.26438400000000001</c:v>
                </c:pt>
                <c:pt idx="16">
                  <c:v>0.52876800000000002</c:v>
                </c:pt>
                <c:pt idx="17">
                  <c:v>8.4602880000000003</c:v>
                </c:pt>
                <c:pt idx="18">
                  <c:v>1.3219200000000002</c:v>
                </c:pt>
                <c:pt idx="19">
                  <c:v>60.808320000000002</c:v>
                </c:pt>
                <c:pt idx="20">
                  <c:v>237.94560000000001</c:v>
                </c:pt>
                <c:pt idx="21">
                  <c:v>602.79552000000001</c:v>
                </c:pt>
                <c:pt idx="22">
                  <c:v>79.315200000000004</c:v>
                </c:pt>
                <c:pt idx="23">
                  <c:v>0</c:v>
                </c:pt>
                <c:pt idx="24">
                  <c:v>37.013760000000005</c:v>
                </c:pt>
                <c:pt idx="25">
                  <c:v>116.32896</c:v>
                </c:pt>
                <c:pt idx="26">
                  <c:v>0</c:v>
                </c:pt>
                <c:pt idx="27">
                  <c:v>0</c:v>
                </c:pt>
                <c:pt idx="28">
                  <c:v>1771.3728000000001</c:v>
                </c:pt>
                <c:pt idx="30">
                  <c:v>547.36</c:v>
                </c:pt>
                <c:pt idx="31">
                  <c:v>259.60000000000002</c:v>
                </c:pt>
                <c:pt idx="32">
                  <c:v>125</c:v>
                </c:pt>
                <c:pt idx="33">
                  <c:v>931.96</c:v>
                </c:pt>
                <c:pt idx="34">
                  <c:v>5347.1728000000003</c:v>
                </c:pt>
                <c:pt idx="36">
                  <c:v>3091.88</c:v>
                </c:pt>
                <c:pt idx="37">
                  <c:v>3992.8</c:v>
                </c:pt>
                <c:pt idx="38">
                  <c:v>75</c:v>
                </c:pt>
                <c:pt idx="39">
                  <c:v>68.5</c:v>
                </c:pt>
                <c:pt idx="40">
                  <c:v>380</c:v>
                </c:pt>
                <c:pt idx="41">
                  <c:v>7608.18</c:v>
                </c:pt>
                <c:pt idx="42">
                  <c:v>12955.352800000001</c:v>
                </c:pt>
                <c:pt idx="44">
                  <c:v>9631.49</c:v>
                </c:pt>
                <c:pt idx="45">
                  <c:v>9631.49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25-40F5-8C04-716748D2ACAF}"/>
            </c:ext>
          </c:extLst>
        </c:ser>
        <c:ser>
          <c:idx val="4"/>
          <c:order val="4"/>
          <c:tx>
            <c:strRef>
              <c:f>'Planilha de Custo M.E'!$F$1:$F$4</c:f>
              <c:strCache>
                <c:ptCount val="4"/>
                <c:pt idx="0">
                  <c:v>PLANILHA ORIENTADORA DE CUSTOS - MINISTÉRIO DA ECONOMIA</c:v>
                </c:pt>
                <c:pt idx="1">
                  <c:v>MINISTÉRIO DA ECONOMIA </c:v>
                </c:pt>
                <c:pt idx="2">
                  <c:v> 12 meses </c:v>
                </c:pt>
                <c:pt idx="3">
                  <c:v> CUSTO TOTAL R$ </c:v>
                </c:pt>
              </c:strCache>
            </c:strRef>
          </c:tx>
          <c:invertIfNegative val="0"/>
          <c:cat>
            <c:strRef>
              <c:f>'Planilha de Custo M.E'!$A$5:$A$50</c:f>
              <c:strCache>
                <c:ptCount val="46"/>
                <c:pt idx="1">
                  <c:v>Remuneração</c:v>
                </c:pt>
                <c:pt idx="4">
                  <c:v>II -  ENCARGOS SOCIAIS</c:v>
                </c:pt>
                <c:pt idx="9">
                  <c:v>Grupo A</c:v>
                </c:pt>
                <c:pt idx="17">
                  <c:v>Grupo B</c:v>
                </c:pt>
                <c:pt idx="23">
                  <c:v>Grupo C</c:v>
                </c:pt>
                <c:pt idx="29">
                  <c:v>III - BENEFÍCIOS DA MÃO-DE-OBRA</c:v>
                </c:pt>
                <c:pt idx="34">
                  <c:v>IV- DESPESA COM TÉCNICO RESIDENTE (I+II+III)</c:v>
                </c:pt>
                <c:pt idx="35">
                  <c:v>V - DESPESAS OPERACIONAIS</c:v>
                </c:pt>
                <c:pt idx="36">
                  <c:v>INSUMOS DIRETOS</c:v>
                </c:pt>
                <c:pt idx="37">
                  <c:v>MATERIAS (Estimado)</c:v>
                </c:pt>
                <c:pt idx="38">
                  <c:v>UNIFORMES (Estimado) </c:v>
                </c:pt>
                <c:pt idx="39">
                  <c:v>EPI´s</c:v>
                </c:pt>
                <c:pt idx="40">
                  <c:v>DEPRECIAÇÃO DE FERRAMENTAS E EQUIPAMENTOS</c:v>
                </c:pt>
                <c:pt idx="41">
                  <c:v>TOTAL V  </c:v>
                </c:pt>
                <c:pt idx="42">
                  <c:v>VI - CUSTO DIRETO (IV + V)</c:v>
                </c:pt>
                <c:pt idx="43">
                  <c:v>VII - CUSTO INDIRETO</c:v>
                </c:pt>
                <c:pt idx="44">
                  <c:v>MÃO-DE-OBRA INDIRETA</c:v>
                </c:pt>
                <c:pt idx="45">
                  <c:v>TOTAL VII  </c:v>
                </c:pt>
              </c:strCache>
            </c:strRef>
          </c:cat>
          <c:val>
            <c:numRef>
              <c:f>'Planilha de Custo M.E'!$F$5:$F$50</c:f>
              <c:numCache>
                <c:formatCode>_("R$ "* #,##0.00_);_("R$ "* \(#,##0.00\);_("R$ "* "-"??_);_(@_)</c:formatCode>
                <c:ptCount val="46"/>
                <c:pt idx="0">
                  <c:v>29674.080000000002</c:v>
                </c:pt>
                <c:pt idx="1">
                  <c:v>2052</c:v>
                </c:pt>
                <c:pt idx="2">
                  <c:v>0</c:v>
                </c:pt>
                <c:pt idx="3">
                  <c:v>31726.080000000002</c:v>
                </c:pt>
                <c:pt idx="5">
                  <c:v>6345.2160000000003</c:v>
                </c:pt>
                <c:pt idx="6">
                  <c:v>475.89120000000003</c:v>
                </c:pt>
                <c:pt idx="7">
                  <c:v>317.26080000000002</c:v>
                </c:pt>
                <c:pt idx="8">
                  <c:v>63.452160000000006</c:v>
                </c:pt>
                <c:pt idx="9">
                  <c:v>793.15200000000004</c:v>
                </c:pt>
                <c:pt idx="10">
                  <c:v>2538.0864000000001</c:v>
                </c:pt>
                <c:pt idx="11">
                  <c:v>1903.5648000000001</c:v>
                </c:pt>
                <c:pt idx="12">
                  <c:v>190.35648</c:v>
                </c:pt>
                <c:pt idx="13">
                  <c:v>12626.979840000004</c:v>
                </c:pt>
                <c:pt idx="14">
                  <c:v>3521.5948800000001</c:v>
                </c:pt>
                <c:pt idx="15">
                  <c:v>3.1726080000000003</c:v>
                </c:pt>
                <c:pt idx="16">
                  <c:v>6.3452160000000006</c:v>
                </c:pt>
                <c:pt idx="17">
                  <c:v>101.52345600000001</c:v>
                </c:pt>
                <c:pt idx="18">
                  <c:v>15.863040000000002</c:v>
                </c:pt>
                <c:pt idx="19">
                  <c:v>729.69983999999999</c:v>
                </c:pt>
                <c:pt idx="20">
                  <c:v>2855.3472000000002</c:v>
                </c:pt>
                <c:pt idx="21">
                  <c:v>7233.5462400000006</c:v>
                </c:pt>
                <c:pt idx="22">
                  <c:v>951.78240000000005</c:v>
                </c:pt>
                <c:pt idx="23">
                  <c:v>0</c:v>
                </c:pt>
                <c:pt idx="24">
                  <c:v>444.16512000000006</c:v>
                </c:pt>
                <c:pt idx="25">
                  <c:v>1395.9475199999999</c:v>
                </c:pt>
                <c:pt idx="26">
                  <c:v>0</c:v>
                </c:pt>
                <c:pt idx="27">
                  <c:v>0</c:v>
                </c:pt>
                <c:pt idx="28">
                  <c:v>21256.473600000005</c:v>
                </c:pt>
                <c:pt idx="30">
                  <c:v>13136.64</c:v>
                </c:pt>
                <c:pt idx="31">
                  <c:v>6230.4000000000005</c:v>
                </c:pt>
                <c:pt idx="32">
                  <c:v>3000</c:v>
                </c:pt>
                <c:pt idx="33">
                  <c:v>11183.52</c:v>
                </c:pt>
                <c:pt idx="34">
                  <c:v>64166.073600000003</c:v>
                </c:pt>
                <c:pt idx="36">
                  <c:v>74205.119999999995</c:v>
                </c:pt>
                <c:pt idx="37">
                  <c:v>95827.200000000012</c:v>
                </c:pt>
                <c:pt idx="38">
                  <c:v>1800</c:v>
                </c:pt>
                <c:pt idx="39">
                  <c:v>1644</c:v>
                </c:pt>
                <c:pt idx="40">
                  <c:v>9120</c:v>
                </c:pt>
                <c:pt idx="41">
                  <c:v>91298.16</c:v>
                </c:pt>
                <c:pt idx="42">
                  <c:v>155464.23360000001</c:v>
                </c:pt>
                <c:pt idx="44">
                  <c:v>115577.88</c:v>
                </c:pt>
                <c:pt idx="45">
                  <c:v>115577.88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25-40F5-8C04-716748D2A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46400"/>
        <c:axId val="43047936"/>
      </c:barChart>
      <c:catAx>
        <c:axId val="4304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047936"/>
        <c:crosses val="autoZero"/>
        <c:auto val="1"/>
        <c:lblAlgn val="ctr"/>
        <c:lblOffset val="100"/>
        <c:noMultiLvlLbl val="0"/>
      </c:catAx>
      <c:valAx>
        <c:axId val="4304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046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2835" cy="60095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M365"/>
  <sheetViews>
    <sheetView tabSelected="1" view="pageBreakPreview" zoomScale="130" zoomScaleNormal="83" zoomScaleSheetLayoutView="130" workbookViewId="0">
      <selection activeCell="B25" sqref="B25"/>
    </sheetView>
  </sheetViews>
  <sheetFormatPr defaultColWidth="11.42578125" defaultRowHeight="12.75" x14ac:dyDescent="0.2"/>
  <cols>
    <col min="1" max="1" width="15.5703125" style="4" customWidth="1"/>
    <col min="2" max="2" width="40.85546875" style="4" customWidth="1"/>
    <col min="3" max="4" width="13.5703125" style="4" customWidth="1"/>
    <col min="5" max="5" width="17.5703125" style="17" customWidth="1"/>
    <col min="6" max="6" width="20.28515625" style="17" customWidth="1"/>
    <col min="7" max="7" width="16.140625" style="4" hidden="1" customWidth="1"/>
    <col min="8" max="11" width="0" style="4" hidden="1" customWidth="1"/>
    <col min="12" max="12" width="11.42578125" style="4"/>
    <col min="13" max="13" width="12.5703125" style="4" bestFit="1" customWidth="1"/>
    <col min="14" max="16384" width="11.42578125" style="4"/>
  </cols>
  <sheetData>
    <row r="1" spans="1:13" s="2" customFormat="1" ht="90" customHeight="1" thickBot="1" x14ac:dyDescent="0.25">
      <c r="A1" s="184" t="s">
        <v>54</v>
      </c>
      <c r="B1" s="185"/>
      <c r="C1" s="185"/>
      <c r="D1" s="185"/>
      <c r="E1" s="185"/>
      <c r="F1" s="186"/>
    </row>
    <row r="2" spans="1:13" s="2" customFormat="1" ht="24" customHeight="1" thickBot="1" x14ac:dyDescent="0.25">
      <c r="A2" s="187" t="s">
        <v>55</v>
      </c>
      <c r="B2" s="188"/>
      <c r="C2" s="188"/>
      <c r="D2" s="188"/>
      <c r="E2" s="188"/>
      <c r="F2" s="189"/>
    </row>
    <row r="3" spans="1:13" ht="26.25" customHeight="1" thickBot="1" x14ac:dyDescent="0.25">
      <c r="A3" s="143" t="s">
        <v>29</v>
      </c>
      <c r="B3" s="180"/>
      <c r="C3" s="190" t="s">
        <v>60</v>
      </c>
      <c r="D3" s="191"/>
      <c r="E3" s="192"/>
      <c r="F3" s="66" t="s">
        <v>56</v>
      </c>
    </row>
    <row r="4" spans="1:13" ht="13.5" thickBot="1" x14ac:dyDescent="0.25">
      <c r="A4" s="14"/>
      <c r="B4" s="40" t="s">
        <v>23</v>
      </c>
      <c r="C4" s="1" t="s">
        <v>61</v>
      </c>
      <c r="D4" s="1" t="s">
        <v>24</v>
      </c>
      <c r="E4" s="5" t="s">
        <v>21</v>
      </c>
      <c r="F4" s="5" t="s">
        <v>22</v>
      </c>
    </row>
    <row r="5" spans="1:13" ht="13.5" customHeight="1" thickBot="1" x14ac:dyDescent="0.25">
      <c r="A5" s="59"/>
      <c r="B5" s="47" t="s">
        <v>65</v>
      </c>
      <c r="C5" s="69">
        <f>E5/D5</f>
        <v>11.240181818181819</v>
      </c>
      <c r="D5" s="3">
        <v>220</v>
      </c>
      <c r="E5" s="68">
        <v>2472.84</v>
      </c>
      <c r="F5" s="68">
        <f>SUM(E5*12)</f>
        <v>29674.080000000002</v>
      </c>
      <c r="M5" s="140"/>
    </row>
    <row r="6" spans="1:13" ht="13.5" thickBot="1" x14ac:dyDescent="0.25">
      <c r="A6" s="13" t="s">
        <v>0</v>
      </c>
      <c r="B6" s="6" t="s">
        <v>43</v>
      </c>
      <c r="C6" s="69">
        <v>42.75</v>
      </c>
      <c r="D6" s="86">
        <v>4</v>
      </c>
      <c r="E6" s="68">
        <v>171</v>
      </c>
      <c r="F6" s="68">
        <f>SUM(E6*12)</f>
        <v>2052</v>
      </c>
      <c r="M6" s="140"/>
    </row>
    <row r="7" spans="1:13" ht="13.5" thickBot="1" x14ac:dyDescent="0.25">
      <c r="A7" s="13"/>
      <c r="B7" s="6" t="s">
        <v>1</v>
      </c>
      <c r="C7" s="8"/>
      <c r="D7" s="8"/>
      <c r="E7" s="67"/>
      <c r="F7" s="7">
        <f>SUM(E7*12)</f>
        <v>0</v>
      </c>
      <c r="H7" s="75">
        <v>185116.96</v>
      </c>
      <c r="I7" s="75"/>
    </row>
    <row r="8" spans="1:13" ht="13.5" thickBot="1" x14ac:dyDescent="0.25">
      <c r="A8" s="33"/>
      <c r="B8" s="99"/>
      <c r="C8" s="100"/>
      <c r="D8" s="98" t="s">
        <v>44</v>
      </c>
      <c r="E8" s="90">
        <f>E5+E6+E7</f>
        <v>2643.84</v>
      </c>
      <c r="F8" s="91">
        <f>F5+F6+F7</f>
        <v>31726.080000000002</v>
      </c>
      <c r="H8" s="75">
        <f>SUM(H7/12)</f>
        <v>15426.413333333332</v>
      </c>
      <c r="I8" s="75"/>
    </row>
    <row r="9" spans="1:13" ht="26.25" customHeight="1" thickBot="1" x14ac:dyDescent="0.25">
      <c r="A9" s="143" t="s">
        <v>25</v>
      </c>
      <c r="B9" s="144"/>
      <c r="C9" s="144"/>
      <c r="D9" s="144"/>
      <c r="E9" s="144"/>
      <c r="F9" s="145"/>
      <c r="H9" s="75"/>
      <c r="I9" s="75"/>
    </row>
    <row r="10" spans="1:13" x14ac:dyDescent="0.2">
      <c r="A10" s="9"/>
      <c r="B10" s="9" t="s">
        <v>2</v>
      </c>
      <c r="C10" s="41"/>
      <c r="D10" s="42">
        <v>0.2</v>
      </c>
      <c r="E10" s="43">
        <f>($E$8+$E$9)*D10</f>
        <v>528.76800000000003</v>
      </c>
      <c r="F10" s="60">
        <f>$F$8*D10</f>
        <v>6345.2160000000003</v>
      </c>
      <c r="H10" s="75"/>
      <c r="I10" s="75"/>
    </row>
    <row r="11" spans="1:13" x14ac:dyDescent="0.2">
      <c r="A11" s="9"/>
      <c r="B11" s="10" t="s">
        <v>3</v>
      </c>
      <c r="C11" s="11"/>
      <c r="D11" s="18">
        <v>1.4999999999999999E-2</v>
      </c>
      <c r="E11" s="19">
        <f t="shared" ref="E11:E18" si="0">($E$8+$E$9)*D11</f>
        <v>39.657600000000002</v>
      </c>
      <c r="F11" s="61">
        <f t="shared" ref="F11:F18" si="1">$F$8*D11</f>
        <v>475.89120000000003</v>
      </c>
      <c r="H11" s="75"/>
      <c r="I11" s="75"/>
    </row>
    <row r="12" spans="1:13" ht="11.45" customHeight="1" x14ac:dyDescent="0.2">
      <c r="A12" s="9"/>
      <c r="B12" s="10" t="s">
        <v>4</v>
      </c>
      <c r="C12" s="11"/>
      <c r="D12" s="18">
        <v>0.01</v>
      </c>
      <c r="E12" s="19">
        <f t="shared" si="0"/>
        <v>26.438400000000001</v>
      </c>
      <c r="F12" s="61">
        <f t="shared" si="1"/>
        <v>317.26080000000002</v>
      </c>
      <c r="H12" s="75"/>
      <c r="I12" s="75"/>
    </row>
    <row r="13" spans="1:13" ht="11.45" customHeight="1" x14ac:dyDescent="0.2">
      <c r="A13" s="12"/>
      <c r="B13" s="10" t="s">
        <v>5</v>
      </c>
      <c r="C13" s="11"/>
      <c r="D13" s="18">
        <v>2E-3</v>
      </c>
      <c r="E13" s="19">
        <f t="shared" si="0"/>
        <v>5.2876800000000008</v>
      </c>
      <c r="F13" s="61">
        <f t="shared" si="1"/>
        <v>63.452160000000006</v>
      </c>
      <c r="H13" s="75"/>
      <c r="I13" s="75"/>
    </row>
    <row r="14" spans="1:13" ht="11.45" customHeight="1" x14ac:dyDescent="0.2">
      <c r="A14" s="13" t="s">
        <v>6</v>
      </c>
      <c r="B14" s="10" t="s">
        <v>7</v>
      </c>
      <c r="C14" s="11"/>
      <c r="D14" s="18">
        <v>2.5000000000000001E-2</v>
      </c>
      <c r="E14" s="19">
        <f t="shared" si="0"/>
        <v>66.096000000000004</v>
      </c>
      <c r="F14" s="61">
        <f t="shared" si="1"/>
        <v>793.15200000000004</v>
      </c>
      <c r="H14" s="75"/>
      <c r="I14" s="75"/>
    </row>
    <row r="15" spans="1:13" ht="11.45" customHeight="1" x14ac:dyDescent="0.2">
      <c r="A15" s="9"/>
      <c r="B15" s="10" t="s">
        <v>8</v>
      </c>
      <c r="C15" s="11"/>
      <c r="D15" s="18">
        <v>0.08</v>
      </c>
      <c r="E15" s="19">
        <f t="shared" si="0"/>
        <v>211.50720000000001</v>
      </c>
      <c r="F15" s="61">
        <f t="shared" si="1"/>
        <v>2538.0864000000001</v>
      </c>
    </row>
    <row r="16" spans="1:13" ht="11.45" customHeight="1" x14ac:dyDescent="0.2">
      <c r="A16" s="9"/>
      <c r="B16" s="10" t="s">
        <v>9</v>
      </c>
      <c r="C16" s="11"/>
      <c r="D16" s="18">
        <v>0.06</v>
      </c>
      <c r="E16" s="19">
        <f t="shared" si="0"/>
        <v>158.63040000000001</v>
      </c>
      <c r="F16" s="61">
        <f t="shared" si="1"/>
        <v>1903.5648000000001</v>
      </c>
    </row>
    <row r="17" spans="1:9" ht="13.5" thickBot="1" x14ac:dyDescent="0.25">
      <c r="A17" s="9"/>
      <c r="B17" s="81" t="s">
        <v>10</v>
      </c>
      <c r="C17" s="82"/>
      <c r="D17" s="83">
        <v>6.0000000000000001E-3</v>
      </c>
      <c r="E17" s="84">
        <f t="shared" si="0"/>
        <v>15.863040000000002</v>
      </c>
      <c r="F17" s="85">
        <f t="shared" si="1"/>
        <v>190.35648</v>
      </c>
    </row>
    <row r="18" spans="1:9" ht="15" customHeight="1" thickBot="1" x14ac:dyDescent="0.25">
      <c r="A18" s="33"/>
      <c r="B18" s="29"/>
      <c r="C18" s="30" t="s">
        <v>45</v>
      </c>
      <c r="D18" s="131">
        <f>SUM(D10:D17)</f>
        <v>0.39800000000000008</v>
      </c>
      <c r="E18" s="132">
        <f t="shared" si="0"/>
        <v>1052.2483200000001</v>
      </c>
      <c r="F18" s="130">
        <f t="shared" si="1"/>
        <v>12626.979840000004</v>
      </c>
    </row>
    <row r="19" spans="1:9" s="22" customFormat="1" ht="15" customHeight="1" x14ac:dyDescent="0.2">
      <c r="A19" s="16"/>
      <c r="B19" s="15" t="s">
        <v>27</v>
      </c>
      <c r="C19" s="21"/>
      <c r="D19" s="36">
        <v>0.111</v>
      </c>
      <c r="E19" s="20">
        <f>($E$8+$E$9)*D19</f>
        <v>293.46624000000003</v>
      </c>
      <c r="F19" s="104">
        <f>$F$8*D19</f>
        <v>3521.5948800000001</v>
      </c>
      <c r="H19" s="46">
        <v>185116.96</v>
      </c>
      <c r="I19" s="46"/>
    </row>
    <row r="20" spans="1:9" s="22" customFormat="1" ht="15" customHeight="1" x14ac:dyDescent="0.2">
      <c r="A20" s="16"/>
      <c r="B20" s="23" t="s">
        <v>26</v>
      </c>
      <c r="C20" s="24"/>
      <c r="D20" s="37">
        <v>1E-4</v>
      </c>
      <c r="E20" s="19">
        <f t="shared" ref="E20:E32" si="2">($E$8+$E$9)*D20</f>
        <v>0.26438400000000001</v>
      </c>
      <c r="F20" s="61">
        <f t="shared" ref="F20:F26" si="3">$F$8*D20</f>
        <v>3.1726080000000003</v>
      </c>
      <c r="H20" s="76">
        <f>SUM(H19/24)</f>
        <v>7713.206666666666</v>
      </c>
      <c r="I20" s="46"/>
    </row>
    <row r="21" spans="1:9" s="22" customFormat="1" ht="15" customHeight="1" x14ac:dyDescent="0.2">
      <c r="A21" s="16"/>
      <c r="B21" s="23" t="s">
        <v>13</v>
      </c>
      <c r="C21" s="24"/>
      <c r="D21" s="37">
        <v>2.0000000000000001E-4</v>
      </c>
      <c r="E21" s="19">
        <f t="shared" si="2"/>
        <v>0.52876800000000002</v>
      </c>
      <c r="F21" s="61">
        <f t="shared" si="3"/>
        <v>6.3452160000000006</v>
      </c>
      <c r="H21" s="46">
        <v>74100</v>
      </c>
      <c r="I21" s="46"/>
    </row>
    <row r="22" spans="1:9" s="22" customFormat="1" ht="15" customHeight="1" x14ac:dyDescent="0.2">
      <c r="A22" s="25" t="s">
        <v>11</v>
      </c>
      <c r="B22" s="23" t="s">
        <v>14</v>
      </c>
      <c r="C22" s="24"/>
      <c r="D22" s="37">
        <v>3.2000000000000002E-3</v>
      </c>
      <c r="E22" s="19">
        <f t="shared" si="2"/>
        <v>8.4602880000000003</v>
      </c>
      <c r="F22" s="61">
        <f t="shared" si="3"/>
        <v>101.52345600000001</v>
      </c>
      <c r="H22" s="46">
        <f>SUM(H21/19)</f>
        <v>3900</v>
      </c>
      <c r="I22" s="46"/>
    </row>
    <row r="23" spans="1:9" s="22" customFormat="1" ht="15" customHeight="1" x14ac:dyDescent="0.2">
      <c r="A23" s="25"/>
      <c r="B23" s="23" t="s">
        <v>15</v>
      </c>
      <c r="C23" s="24"/>
      <c r="D23" s="37">
        <v>5.0000000000000001E-4</v>
      </c>
      <c r="E23" s="19">
        <f t="shared" si="2"/>
        <v>1.3219200000000002</v>
      </c>
      <c r="F23" s="61">
        <f t="shared" si="3"/>
        <v>15.863040000000002</v>
      </c>
      <c r="H23" s="46"/>
      <c r="I23" s="46"/>
    </row>
    <row r="24" spans="1:9" s="22" customFormat="1" ht="15" customHeight="1" x14ac:dyDescent="0.2">
      <c r="A24" s="16"/>
      <c r="B24" s="23" t="s">
        <v>16</v>
      </c>
      <c r="C24" s="24"/>
      <c r="D24" s="37">
        <v>2.3E-2</v>
      </c>
      <c r="E24" s="19">
        <f t="shared" si="2"/>
        <v>60.808320000000002</v>
      </c>
      <c r="F24" s="61">
        <f t="shared" si="3"/>
        <v>729.69983999999999</v>
      </c>
      <c r="H24" s="46"/>
      <c r="I24" s="46"/>
    </row>
    <row r="25" spans="1:9" s="22" customFormat="1" ht="15" customHeight="1" thickBot="1" x14ac:dyDescent="0.25">
      <c r="A25" s="16"/>
      <c r="B25" s="26" t="s">
        <v>17</v>
      </c>
      <c r="C25" s="27"/>
      <c r="D25" s="105">
        <v>0.09</v>
      </c>
      <c r="E25" s="84">
        <f t="shared" si="2"/>
        <v>237.94560000000001</v>
      </c>
      <c r="F25" s="85">
        <f t="shared" si="3"/>
        <v>2855.3472000000002</v>
      </c>
      <c r="H25" s="46"/>
      <c r="I25" s="46"/>
    </row>
    <row r="26" spans="1:9" s="22" customFormat="1" ht="15" customHeight="1" thickBot="1" x14ac:dyDescent="0.25">
      <c r="A26" s="28"/>
      <c r="B26" s="29"/>
      <c r="C26" s="30" t="s">
        <v>46</v>
      </c>
      <c r="D26" s="131">
        <f>D19+D20+D21+D22+D23+D24+D25</f>
        <v>0.22800000000000001</v>
      </c>
      <c r="E26" s="133">
        <f t="shared" si="2"/>
        <v>602.79552000000001</v>
      </c>
      <c r="F26" s="134">
        <f t="shared" si="3"/>
        <v>7233.5462400000006</v>
      </c>
      <c r="H26" s="46"/>
      <c r="I26" s="46"/>
    </row>
    <row r="27" spans="1:9" s="22" customFormat="1" ht="15" customHeight="1" x14ac:dyDescent="0.2">
      <c r="A27" s="16"/>
      <c r="B27" s="15" t="s">
        <v>18</v>
      </c>
      <c r="C27" s="48"/>
      <c r="D27" s="49">
        <v>0.03</v>
      </c>
      <c r="E27" s="107">
        <f t="shared" si="2"/>
        <v>79.315200000000004</v>
      </c>
      <c r="F27" s="108">
        <f t="shared" ref="F27:F32" si="4">$F$8*D27</f>
        <v>951.78240000000005</v>
      </c>
      <c r="H27" s="46"/>
      <c r="I27" s="46"/>
    </row>
    <row r="28" spans="1:9" s="22" customFormat="1" ht="15" customHeight="1" x14ac:dyDescent="0.2">
      <c r="A28" s="25" t="s">
        <v>12</v>
      </c>
      <c r="B28" s="23" t="s">
        <v>19</v>
      </c>
      <c r="C28" s="50"/>
      <c r="D28" s="51">
        <v>0</v>
      </c>
      <c r="E28" s="45">
        <f t="shared" si="2"/>
        <v>0</v>
      </c>
      <c r="F28" s="62">
        <f t="shared" si="4"/>
        <v>0</v>
      </c>
    </row>
    <row r="29" spans="1:9" s="22" customFormat="1" ht="15" customHeight="1" thickBot="1" x14ac:dyDescent="0.25">
      <c r="A29" s="16"/>
      <c r="B29" s="26" t="s">
        <v>20</v>
      </c>
      <c r="C29" s="52"/>
      <c r="D29" s="109">
        <v>1.4E-2</v>
      </c>
      <c r="E29" s="110">
        <f t="shared" si="2"/>
        <v>37.013760000000005</v>
      </c>
      <c r="F29" s="111">
        <f t="shared" si="4"/>
        <v>444.16512000000006</v>
      </c>
    </row>
    <row r="30" spans="1:9" s="22" customFormat="1" ht="15" customHeight="1" thickBot="1" x14ac:dyDescent="0.25">
      <c r="A30" s="94"/>
      <c r="B30" s="29"/>
      <c r="C30" s="106" t="s">
        <v>47</v>
      </c>
      <c r="D30" s="131">
        <f>SUM(D27:D29)</f>
        <v>4.3999999999999997E-2</v>
      </c>
      <c r="E30" s="139">
        <f t="shared" si="2"/>
        <v>116.32896</v>
      </c>
      <c r="F30" s="136">
        <f t="shared" si="4"/>
        <v>1395.9475199999999</v>
      </c>
    </row>
    <row r="31" spans="1:9" s="22" customFormat="1" ht="15" customHeight="1" thickBot="1" x14ac:dyDescent="0.25">
      <c r="A31" s="38"/>
      <c r="B31" s="39"/>
      <c r="C31" s="53"/>
      <c r="D31" s="54"/>
      <c r="E31" s="107">
        <f t="shared" si="2"/>
        <v>0</v>
      </c>
      <c r="F31" s="108">
        <f t="shared" si="4"/>
        <v>0</v>
      </c>
      <c r="I31" s="46"/>
    </row>
    <row r="32" spans="1:9" s="22" customFormat="1" ht="15" customHeight="1" thickBot="1" x14ac:dyDescent="0.25">
      <c r="A32" s="33"/>
      <c r="B32" s="29"/>
      <c r="C32" s="55"/>
      <c r="D32" s="49"/>
      <c r="E32" s="112">
        <f t="shared" si="2"/>
        <v>0</v>
      </c>
      <c r="F32" s="113">
        <f t="shared" si="4"/>
        <v>0</v>
      </c>
      <c r="G32" s="102"/>
      <c r="I32" s="46"/>
    </row>
    <row r="33" spans="1:9" s="22" customFormat="1" ht="15" customHeight="1" thickBot="1" x14ac:dyDescent="0.25">
      <c r="A33" s="33"/>
      <c r="B33" s="87"/>
      <c r="C33" s="80" t="s">
        <v>28</v>
      </c>
      <c r="D33" s="97">
        <f>D18+D26+D30+D31+D32</f>
        <v>0.67000000000000015</v>
      </c>
      <c r="E33" s="135">
        <f>E30+E26+E18</f>
        <v>1771.3728000000001</v>
      </c>
      <c r="F33" s="136">
        <f>F18+F26+F30</f>
        <v>21256.473600000005</v>
      </c>
      <c r="G33" s="102"/>
      <c r="I33" s="46"/>
    </row>
    <row r="34" spans="1:9" s="35" customFormat="1" ht="26.25" customHeight="1" thickBot="1" x14ac:dyDescent="0.25">
      <c r="A34" s="143" t="s">
        <v>30</v>
      </c>
      <c r="B34" s="144"/>
      <c r="C34" s="161"/>
      <c r="D34" s="144"/>
      <c r="E34" s="144"/>
      <c r="F34" s="145"/>
      <c r="I34" s="79"/>
    </row>
    <row r="35" spans="1:9" s="22" customFormat="1" ht="15" customHeight="1" thickBot="1" x14ac:dyDescent="0.25">
      <c r="A35" s="15"/>
      <c r="B35" s="32" t="s">
        <v>62</v>
      </c>
      <c r="C35" s="141">
        <v>24.88</v>
      </c>
      <c r="D35" s="56">
        <v>22</v>
      </c>
      <c r="E35" s="57">
        <f>C35*D35</f>
        <v>547.36</v>
      </c>
      <c r="F35" s="57">
        <f>SUM(E35*24)</f>
        <v>13136.64</v>
      </c>
      <c r="I35" s="46"/>
    </row>
    <row r="36" spans="1:9" s="22" customFormat="1" ht="15" customHeight="1" thickBot="1" x14ac:dyDescent="0.25">
      <c r="A36" s="16"/>
      <c r="B36" s="23" t="s">
        <v>63</v>
      </c>
      <c r="C36" s="141">
        <v>5.9</v>
      </c>
      <c r="D36" s="58">
        <v>44</v>
      </c>
      <c r="E36" s="57">
        <f>C36*D36</f>
        <v>259.60000000000002</v>
      </c>
      <c r="F36" s="57">
        <f>SUM(E36*24)</f>
        <v>6230.4000000000005</v>
      </c>
      <c r="I36" s="46"/>
    </row>
    <row r="37" spans="1:9" s="22" customFormat="1" ht="15" customHeight="1" thickBot="1" x14ac:dyDescent="0.25">
      <c r="A37" s="16"/>
      <c r="B37" s="93" t="s">
        <v>64</v>
      </c>
      <c r="C37" s="142">
        <v>125</v>
      </c>
      <c r="D37" s="92">
        <v>1</v>
      </c>
      <c r="E37" s="57">
        <f>C37*D37</f>
        <v>125</v>
      </c>
      <c r="F37" s="57">
        <f>SUM(E37*24)</f>
        <v>3000</v>
      </c>
    </row>
    <row r="38" spans="1:9" s="22" customFormat="1" ht="15" customHeight="1" thickBot="1" x14ac:dyDescent="0.25">
      <c r="A38" s="16"/>
      <c r="B38" s="30" t="s">
        <v>48</v>
      </c>
      <c r="C38" s="95">
        <f>SUM(C35:C37)</f>
        <v>155.78</v>
      </c>
      <c r="D38" s="96"/>
      <c r="E38" s="137">
        <f>SUM(E35:E37)</f>
        <v>931.96</v>
      </c>
      <c r="F38" s="138">
        <f>SUM(E38*12)</f>
        <v>11183.52</v>
      </c>
    </row>
    <row r="39" spans="1:9" s="22" customFormat="1" ht="27" customHeight="1" thickBot="1" x14ac:dyDescent="0.25">
      <c r="A39" s="143" t="s">
        <v>66</v>
      </c>
      <c r="B39" s="144"/>
      <c r="C39" s="144"/>
      <c r="D39" s="145"/>
      <c r="E39" s="71">
        <f>E8+E33+E38</f>
        <v>5347.1728000000003</v>
      </c>
      <c r="F39" s="72">
        <f>F8+F33+F38</f>
        <v>64166.073600000003</v>
      </c>
      <c r="G39" s="102"/>
    </row>
    <row r="40" spans="1:9" s="22" customFormat="1" ht="26.25" customHeight="1" thickBot="1" x14ac:dyDescent="0.25">
      <c r="A40" s="143" t="s">
        <v>31</v>
      </c>
      <c r="B40" s="144"/>
      <c r="C40" s="144"/>
      <c r="D40" s="144"/>
      <c r="E40" s="144"/>
      <c r="F40" s="145"/>
    </row>
    <row r="41" spans="1:9" s="22" customFormat="1" ht="15" customHeight="1" thickBot="1" x14ac:dyDescent="0.25">
      <c r="A41" s="177" t="s">
        <v>57</v>
      </c>
      <c r="B41" s="178"/>
      <c r="C41" s="178"/>
      <c r="D41" s="179"/>
      <c r="E41" s="31">
        <v>3091.88</v>
      </c>
      <c r="F41" s="31">
        <f t="shared" ref="F41:F45" si="5">SUM(E41*24)</f>
        <v>74205.119999999995</v>
      </c>
    </row>
    <row r="42" spans="1:9" s="22" customFormat="1" ht="15" customHeight="1" thickBot="1" x14ac:dyDescent="0.25">
      <c r="A42" s="177" t="s">
        <v>58</v>
      </c>
      <c r="B42" s="178"/>
      <c r="C42" s="178"/>
      <c r="D42" s="179"/>
      <c r="E42" s="31">
        <v>3992.8</v>
      </c>
      <c r="F42" s="31">
        <f t="shared" si="5"/>
        <v>95827.200000000012</v>
      </c>
      <c r="G42" s="46"/>
      <c r="H42" s="46"/>
    </row>
    <row r="43" spans="1:9" s="22" customFormat="1" ht="15" customHeight="1" thickBot="1" x14ac:dyDescent="0.25">
      <c r="A43" s="177" t="s">
        <v>59</v>
      </c>
      <c r="B43" s="178"/>
      <c r="C43" s="178"/>
      <c r="D43" s="179"/>
      <c r="E43" s="34">
        <v>75</v>
      </c>
      <c r="F43" s="31">
        <f t="shared" si="5"/>
        <v>1800</v>
      </c>
      <c r="G43" s="46"/>
      <c r="H43" s="46"/>
    </row>
    <row r="44" spans="1:9" s="22" customFormat="1" ht="15" customHeight="1" thickBot="1" x14ac:dyDescent="0.25">
      <c r="A44" s="177" t="s">
        <v>32</v>
      </c>
      <c r="B44" s="178"/>
      <c r="C44" s="178"/>
      <c r="D44" s="179"/>
      <c r="E44" s="34">
        <v>68.5</v>
      </c>
      <c r="F44" s="31">
        <f t="shared" si="5"/>
        <v>1644</v>
      </c>
      <c r="G44" s="46"/>
      <c r="H44" s="46"/>
    </row>
    <row r="45" spans="1:9" s="22" customFormat="1" ht="15" customHeight="1" thickBot="1" x14ac:dyDescent="0.25">
      <c r="A45" s="177" t="s">
        <v>33</v>
      </c>
      <c r="B45" s="178"/>
      <c r="C45" s="178"/>
      <c r="D45" s="179"/>
      <c r="E45" s="34">
        <v>380</v>
      </c>
      <c r="F45" s="31">
        <f t="shared" si="5"/>
        <v>9120</v>
      </c>
      <c r="G45" s="46"/>
      <c r="H45" s="46"/>
    </row>
    <row r="46" spans="1:9" s="22" customFormat="1" ht="15" customHeight="1" thickBot="1" x14ac:dyDescent="0.25">
      <c r="A46" s="181" t="s">
        <v>49</v>
      </c>
      <c r="B46" s="182"/>
      <c r="C46" s="182"/>
      <c r="D46" s="183"/>
      <c r="E46" s="137">
        <f>SUM(E41:E45)</f>
        <v>7608.18</v>
      </c>
      <c r="F46" s="137">
        <f>SUM(E46*12)</f>
        <v>91298.16</v>
      </c>
      <c r="G46" s="46"/>
      <c r="H46" s="46"/>
    </row>
    <row r="47" spans="1:9" s="22" customFormat="1" ht="26.25" customHeight="1" thickBot="1" x14ac:dyDescent="0.25">
      <c r="A47" s="143" t="s">
        <v>34</v>
      </c>
      <c r="B47" s="144"/>
      <c r="C47" s="144"/>
      <c r="D47" s="180"/>
      <c r="E47" s="88">
        <f>E39+E46</f>
        <v>12955.352800000001</v>
      </c>
      <c r="F47" s="89">
        <f>F39+F46</f>
        <v>155464.23360000001</v>
      </c>
    </row>
    <row r="48" spans="1:9" s="22" customFormat="1" ht="26.25" customHeight="1" x14ac:dyDescent="0.2">
      <c r="A48" s="174" t="s">
        <v>35</v>
      </c>
      <c r="B48" s="175"/>
      <c r="C48" s="175"/>
      <c r="D48" s="175"/>
      <c r="E48" s="175"/>
      <c r="F48" s="176"/>
    </row>
    <row r="49" spans="1:7" s="22" customFormat="1" ht="15" customHeight="1" thickBot="1" x14ac:dyDescent="0.25">
      <c r="A49" s="152" t="s">
        <v>36</v>
      </c>
      <c r="B49" s="153"/>
      <c r="C49" s="153"/>
      <c r="D49" s="167"/>
      <c r="E49" s="45">
        <v>9631.49</v>
      </c>
      <c r="F49" s="63">
        <f>SUM(E49*12)</f>
        <v>115577.88</v>
      </c>
    </row>
    <row r="50" spans="1:7" s="22" customFormat="1" ht="15" customHeight="1" thickBot="1" x14ac:dyDescent="0.25">
      <c r="A50" s="168" t="s">
        <v>50</v>
      </c>
      <c r="B50" s="169"/>
      <c r="C50" s="169"/>
      <c r="D50" s="170"/>
      <c r="E50" s="101">
        <f>SUM(E49:E49)</f>
        <v>9631.49</v>
      </c>
      <c r="F50" s="70">
        <f>SUM(F49:F49)</f>
        <v>115577.88</v>
      </c>
    </row>
    <row r="51" spans="1:7" s="22" customFormat="1" ht="15" customHeight="1" thickBot="1" x14ac:dyDescent="0.25">
      <c r="A51" s="64"/>
      <c r="B51" s="30"/>
      <c r="C51" s="30"/>
      <c r="D51" s="30"/>
      <c r="E51" s="44"/>
      <c r="F51" s="65"/>
    </row>
    <row r="52" spans="1:7" s="22" customFormat="1" ht="26.25" customHeight="1" thickBot="1" x14ac:dyDescent="0.25">
      <c r="A52" s="171" t="s">
        <v>51</v>
      </c>
      <c r="B52" s="172"/>
      <c r="C52" s="172"/>
      <c r="D52" s="173"/>
      <c r="E52" s="73">
        <f>SUM(E47+E50)</f>
        <v>22586.842799999999</v>
      </c>
      <c r="F52" s="74">
        <f>F47+F50</f>
        <v>271042.11360000004</v>
      </c>
    </row>
    <row r="53" spans="1:7" s="22" customFormat="1" ht="26.25" customHeight="1" thickBot="1" x14ac:dyDescent="0.25">
      <c r="A53" s="160" t="s">
        <v>42</v>
      </c>
      <c r="B53" s="161"/>
      <c r="C53" s="161"/>
      <c r="D53" s="161"/>
      <c r="E53" s="161"/>
      <c r="F53" s="162"/>
    </row>
    <row r="54" spans="1:7" s="22" customFormat="1" ht="15" customHeight="1" x14ac:dyDescent="0.2">
      <c r="A54" s="163" t="s">
        <v>37</v>
      </c>
      <c r="B54" s="164"/>
      <c r="C54" s="164"/>
      <c r="D54" s="114">
        <v>0.19</v>
      </c>
      <c r="E54" s="126">
        <f>E52*D54</f>
        <v>4291.5001320000001</v>
      </c>
      <c r="F54" s="117">
        <f>F52*0.19</f>
        <v>51498.001584000005</v>
      </c>
      <c r="G54" s="125"/>
    </row>
    <row r="55" spans="1:7" s="22" customFormat="1" ht="15" customHeight="1" thickBot="1" x14ac:dyDescent="0.25">
      <c r="A55" s="152" t="s">
        <v>38</v>
      </c>
      <c r="B55" s="153"/>
      <c r="C55" s="153"/>
      <c r="D55" s="115">
        <v>0.05</v>
      </c>
      <c r="E55" s="127">
        <f>E52*D55</f>
        <v>1129.34214</v>
      </c>
      <c r="F55" s="118">
        <f>F52*0.005</f>
        <v>1355.2105680000002</v>
      </c>
      <c r="G55" s="125"/>
    </row>
    <row r="56" spans="1:7" s="22" customFormat="1" ht="15" customHeight="1" thickBot="1" x14ac:dyDescent="0.25">
      <c r="A56" s="143"/>
      <c r="B56" s="144"/>
      <c r="C56" s="144"/>
      <c r="D56" s="144"/>
      <c r="E56" s="128">
        <f>E54+E55</f>
        <v>5420.8422719999999</v>
      </c>
      <c r="F56" s="129">
        <f>F54+F55</f>
        <v>52853.212152000007</v>
      </c>
      <c r="G56" s="125"/>
    </row>
    <row r="57" spans="1:7" s="22" customFormat="1" ht="15" customHeight="1" thickBot="1" x14ac:dyDescent="0.25">
      <c r="A57" s="157"/>
      <c r="B57" s="158"/>
      <c r="C57" s="158"/>
      <c r="D57" s="158"/>
      <c r="E57" s="159"/>
      <c r="F57" s="159"/>
    </row>
    <row r="58" spans="1:7" s="22" customFormat="1" ht="15" customHeight="1" x14ac:dyDescent="0.2">
      <c r="A58" s="165" t="s">
        <v>39</v>
      </c>
      <c r="B58" s="166"/>
      <c r="C58" s="166"/>
      <c r="D58" s="123">
        <v>0.05</v>
      </c>
      <c r="E58" s="124">
        <f>E56*0.05</f>
        <v>271.04211359999999</v>
      </c>
      <c r="F58" s="117">
        <f>F56*D58</f>
        <v>2642.6606076000007</v>
      </c>
    </row>
    <row r="59" spans="1:7" s="22" customFormat="1" ht="15" customHeight="1" x14ac:dyDescent="0.2">
      <c r="A59" s="152" t="s">
        <v>40</v>
      </c>
      <c r="B59" s="153"/>
      <c r="C59" s="153"/>
      <c r="D59" s="121">
        <v>0.03</v>
      </c>
      <c r="E59" s="116">
        <f>E56*D59</f>
        <v>162.62526815999999</v>
      </c>
      <c r="F59" s="118">
        <f>F56*D59</f>
        <v>1585.5963645600002</v>
      </c>
    </row>
    <row r="60" spans="1:7" s="22" customFormat="1" ht="15" customHeight="1" thickBot="1" x14ac:dyDescent="0.25">
      <c r="A60" s="152" t="s">
        <v>41</v>
      </c>
      <c r="B60" s="153"/>
      <c r="C60" s="153"/>
      <c r="D60" s="122">
        <v>6.4999999999999997E-3</v>
      </c>
      <c r="E60" s="116">
        <f>E56*D60</f>
        <v>35.235474767999996</v>
      </c>
      <c r="F60" s="118">
        <f>F56*D60</f>
        <v>343.54587898800003</v>
      </c>
    </row>
    <row r="61" spans="1:7" ht="15" customHeight="1" thickBot="1" x14ac:dyDescent="0.25">
      <c r="A61" s="154" t="s">
        <v>52</v>
      </c>
      <c r="B61" s="155"/>
      <c r="C61" s="156"/>
      <c r="D61" s="119"/>
      <c r="E61" s="103">
        <f>E56+E58+E59+E60</f>
        <v>5889.7451285280004</v>
      </c>
      <c r="F61" s="120">
        <f>F56+F58+F59+F60</f>
        <v>57425.015003148008</v>
      </c>
    </row>
    <row r="62" spans="1:7" ht="15" customHeight="1" thickBot="1" x14ac:dyDescent="0.25">
      <c r="A62" s="146"/>
      <c r="B62" s="147"/>
      <c r="C62" s="147"/>
      <c r="D62" s="147"/>
      <c r="E62" s="147"/>
      <c r="F62" s="148"/>
    </row>
    <row r="63" spans="1:7" ht="26.25" customHeight="1" thickBot="1" x14ac:dyDescent="0.25">
      <c r="A63" s="143" t="s">
        <v>53</v>
      </c>
      <c r="B63" s="144"/>
      <c r="C63" s="144"/>
      <c r="D63" s="145"/>
      <c r="E63" s="77">
        <f>E52+E61</f>
        <v>28476.587928527999</v>
      </c>
      <c r="F63" s="78">
        <f>+F52+F61</f>
        <v>328467.12860314804</v>
      </c>
      <c r="G63" s="17"/>
    </row>
    <row r="64" spans="1:7" ht="15" customHeight="1" thickBot="1" x14ac:dyDescent="0.25">
      <c r="A64" s="149"/>
      <c r="B64" s="150"/>
      <c r="C64" s="150"/>
      <c r="D64" s="150"/>
      <c r="E64" s="150"/>
      <c r="F64" s="151"/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</sheetData>
  <mergeCells count="31">
    <mergeCell ref="A39:D39"/>
    <mergeCell ref="A9:F9"/>
    <mergeCell ref="A3:B3"/>
    <mergeCell ref="A41:D41"/>
    <mergeCell ref="A1:F1"/>
    <mergeCell ref="A2:F2"/>
    <mergeCell ref="C3:E3"/>
    <mergeCell ref="A34:F34"/>
    <mergeCell ref="A40:F40"/>
    <mergeCell ref="A49:D49"/>
    <mergeCell ref="A50:D50"/>
    <mergeCell ref="A52:D52"/>
    <mergeCell ref="A48:F48"/>
    <mergeCell ref="A42:D42"/>
    <mergeCell ref="A47:D47"/>
    <mergeCell ref="A43:D43"/>
    <mergeCell ref="A44:D44"/>
    <mergeCell ref="A45:D45"/>
    <mergeCell ref="A46:D46"/>
    <mergeCell ref="A56:D56"/>
    <mergeCell ref="A57:F57"/>
    <mergeCell ref="A53:F53"/>
    <mergeCell ref="A54:C54"/>
    <mergeCell ref="A59:C59"/>
    <mergeCell ref="A55:C55"/>
    <mergeCell ref="A58:C58"/>
    <mergeCell ref="A63:D63"/>
    <mergeCell ref="A62:F62"/>
    <mergeCell ref="A64:F64"/>
    <mergeCell ref="A60:C60"/>
    <mergeCell ref="A61:C61"/>
  </mergeCells>
  <phoneticPr fontId="0" type="noConversion"/>
  <pageMargins left="1" right="1" top="1" bottom="1" header="0.5" footer="0.5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de Custo M.E</vt:lpstr>
      <vt:lpstr>Plan1</vt:lpstr>
      <vt:lpstr>Gráf1</vt:lpstr>
      <vt:lpstr>'Planilha de Custo M.E'!Area_de_impressao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e formação de preços</dc:title>
  <dc:creator>FIOCRUZ</dc:creator>
  <cp:lastModifiedBy>Hélio da Câmara Paiva</cp:lastModifiedBy>
  <cp:lastPrinted>2021-05-12T20:08:39Z</cp:lastPrinted>
  <dcterms:created xsi:type="dcterms:W3CDTF">2002-01-10T12:15:21Z</dcterms:created>
  <dcterms:modified xsi:type="dcterms:W3CDTF">2022-01-27T16:31:11Z</dcterms:modified>
</cp:coreProperties>
</file>