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EMOTO\Desktop\Central_Compras\Projetos\Projeto_Facility\Precificação\Precificação_TR\FINAL_02 12 2021\"/>
    </mc:Choice>
  </mc:AlternateContent>
  <bookViews>
    <workbookView xWindow="0" yWindow="0" windowWidth="24000" windowHeight="9000" tabRatio="728" firstSheet="1" activeTab="9"/>
  </bookViews>
  <sheets>
    <sheet name="Modelo de Proposta" sheetId="15" r:id="rId1"/>
    <sheet name="Observação" sheetId="20" r:id="rId2"/>
    <sheet name="1 Custos totais " sheetId="19" r:id="rId3"/>
    <sheet name="2 Cronograma" sheetId="12" r:id="rId4"/>
    <sheet name="3 Resumo MO" sheetId="13" r:id="rId5"/>
    <sheet name="4 CPU da MO" sheetId="14" r:id="rId6"/>
    <sheet name="5 CPU Unifor EPI" sheetId="5" r:id="rId7"/>
    <sheet name="6 Peq serviços sob demanda" sheetId="7" r:id="rId8"/>
    <sheet name="7 Equip de aplicação ar cond" sheetId="8" r:id="rId9"/>
    <sheet name="8 LCIT" sheetId="10" r:id="rId10"/>
  </sheets>
  <externalReferences>
    <externalReference r:id="rId11"/>
    <externalReference r:id="rId12"/>
    <externalReference r:id="rId13"/>
  </externalReferences>
  <definedNames>
    <definedName name="__xlnm.Print_Area_1">#REF!</definedName>
    <definedName name="__xlnm.Print_Area_2">#REF!</definedName>
    <definedName name="__xlnm.Print_Area_3">#REF!</definedName>
    <definedName name="_xlnm.Print_Area" localSheetId="5">'4 CPU da MO'!$A$1:$G$145</definedName>
    <definedName name="CONSUMO" localSheetId="4">#REF!</definedName>
    <definedName name="CONSUMO" localSheetId="5">#REF!</definedName>
    <definedName name="CONSUMO">'[1]Mat. de Consumo'!$G$82</definedName>
    <definedName name="EQUIPAMENTOS" localSheetId="4">#REF!</definedName>
    <definedName name="EQUIPAMENTOS" localSheetId="5">#REF!</definedName>
    <definedName name="EQUIPAMENTOS">'[1]Eq. apar. e ferram.'!$G$211</definedName>
    <definedName name="Excel_BuiltIn_Print_Area_1">#N/A</definedName>
    <definedName name="Excel_BuiltIn_Print_Area_1_2">#N/A</definedName>
    <definedName name="Excel_BuiltIn_Print_Area_2">#N/A</definedName>
    <definedName name="Excel_BuiltIn_Print_Area_2_2">#N/A</definedName>
    <definedName name="MATERIAIS" localSheetId="4">'[1]Mat. reposição'!$G$529</definedName>
    <definedName name="MATERIAIS" localSheetId="5">'[1]Mat. reposição'!$G$529</definedName>
    <definedName name="MATERIAIS">'[2]Mat. reposição TR 2018'!$G$529</definedName>
    <definedName name="PONTO" localSheetId="4">#REF!</definedName>
    <definedName name="PONTO" localSheetId="5">#REF!</definedName>
    <definedName name="PONTO">'[1]Software e Ponto Eletr.'!$G$17</definedName>
    <definedName name="SOFTWARE" localSheetId="4">#REF!</definedName>
    <definedName name="SOFTWARE" localSheetId="5">#REF!</definedName>
    <definedName name="SOFTWARE">'[1]Software e Ponto Eletr.'!$G$10</definedName>
    <definedName name="Teste">#N/A</definedName>
    <definedName name="unif_demais" localSheetId="4">#REF!</definedName>
    <definedName name="unif_demais" localSheetId="5">#REF!</definedName>
    <definedName name="unif_demais">[1]Uniforme!$I$26</definedName>
    <definedName name="unif_encarregados" localSheetId="4">#REF!</definedName>
    <definedName name="unif_encarregados" localSheetId="5">#REF!</definedName>
    <definedName name="unif_encarregados">[1]Uniforme!$I$12</definedName>
    <definedName name="unif_plant">#REF!</definedName>
    <definedName name="VT">[1]SALÁRIOS!$I$1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7" i="7" l="1"/>
  <c r="F97" i="7" s="1"/>
  <c r="C96" i="7" l="1"/>
  <c r="E96" i="7" s="1"/>
  <c r="F96" i="7" s="1"/>
  <c r="C95" i="7"/>
  <c r="E95" i="7" s="1"/>
  <c r="F3" i="7"/>
  <c r="E98" i="7" l="1"/>
  <c r="E64" i="19" s="1"/>
  <c r="F95" i="7"/>
  <c r="E99" i="7"/>
  <c r="F98" i="7"/>
  <c r="F99" i="7" s="1"/>
  <c r="D19" i="12" s="1"/>
  <c r="AB19" i="12" s="1"/>
  <c r="AD19" i="12" s="1"/>
  <c r="F16" i="19"/>
  <c r="F17" i="19" s="1"/>
  <c r="F23" i="19" s="1"/>
  <c r="G79" i="19"/>
  <c r="D23" i="12" s="1"/>
  <c r="F39" i="19" l="1"/>
  <c r="C65" i="13"/>
  <c r="E46" i="13"/>
  <c r="E45" i="13"/>
  <c r="F47" i="13" l="1"/>
  <c r="E47" i="13"/>
  <c r="E48" i="13" s="1"/>
  <c r="E39" i="19" s="1"/>
  <c r="E65" i="13"/>
  <c r="E66" i="13" s="1"/>
  <c r="F82" i="19" l="1"/>
  <c r="G81" i="19"/>
  <c r="G80" i="19"/>
  <c r="F69" i="19"/>
  <c r="E69" i="19"/>
  <c r="F63" i="19"/>
  <c r="F64" i="19" s="1"/>
  <c r="G64" i="19" s="1"/>
  <c r="H64" i="19" s="1"/>
  <c r="F62" i="19"/>
  <c r="F61" i="19"/>
  <c r="F60" i="19"/>
  <c r="F59" i="19"/>
  <c r="F58" i="19"/>
  <c r="F57" i="19"/>
  <c r="F56" i="19"/>
  <c r="F55" i="19"/>
  <c r="F50" i="19"/>
  <c r="E45" i="19"/>
  <c r="F44" i="19"/>
  <c r="F45" i="19" s="1"/>
  <c r="F34" i="19"/>
  <c r="G34" i="19" s="1"/>
  <c r="H34" i="19" s="1"/>
  <c r="F33" i="19"/>
  <c r="F28" i="19"/>
  <c r="G28" i="19" s="1"/>
  <c r="G23" i="19"/>
  <c r="H23" i="19" s="1"/>
  <c r="F22" i="19"/>
  <c r="H80" i="19" l="1"/>
  <c r="D22" i="12"/>
  <c r="H81" i="19"/>
  <c r="D24" i="12"/>
  <c r="G29" i="19"/>
  <c r="F15" i="15" s="1"/>
  <c r="G69" i="19"/>
  <c r="F74" i="19"/>
  <c r="G74" i="19" s="1"/>
  <c r="G45" i="19"/>
  <c r="H45" i="19" s="1"/>
  <c r="H79" i="19"/>
  <c r="H28" i="19"/>
  <c r="C48" i="10"/>
  <c r="C40" i="10"/>
  <c r="C34" i="10"/>
  <c r="C31" i="10"/>
  <c r="C23" i="10"/>
  <c r="H29" i="19" l="1"/>
  <c r="H90" i="19" s="1"/>
  <c r="G97" i="19"/>
  <c r="D20" i="12"/>
  <c r="G70" i="19"/>
  <c r="F21" i="15" s="1"/>
  <c r="H69" i="19"/>
  <c r="H74" i="19"/>
  <c r="D21" i="12"/>
  <c r="G75" i="19"/>
  <c r="F22" i="15" s="1"/>
  <c r="G90" i="19"/>
  <c r="D5" i="12" s="1"/>
  <c r="G98" i="19"/>
  <c r="H70" i="19" l="1"/>
  <c r="H97" i="19" s="1"/>
  <c r="H75" i="19"/>
  <c r="H98" i="19" s="1"/>
  <c r="F43" i="8"/>
  <c r="F42" i="8"/>
  <c r="F41" i="8"/>
  <c r="E5" i="7" l="1"/>
  <c r="E6" i="7"/>
  <c r="E7" i="7"/>
  <c r="E8" i="7"/>
  <c r="E9" i="7"/>
  <c r="E10" i="7"/>
  <c r="E11" i="7"/>
  <c r="E12" i="7"/>
  <c r="E13" i="7"/>
  <c r="E14" i="7"/>
  <c r="E15" i="7"/>
  <c r="E16" i="7"/>
  <c r="E17" i="7"/>
  <c r="E18" i="7"/>
  <c r="E19" i="7"/>
  <c r="E4" i="7"/>
  <c r="E20" i="7" s="1"/>
  <c r="E21" i="7" l="1"/>
  <c r="E56" i="19" l="1"/>
  <c r="G56" i="19" s="1"/>
  <c r="C44" i="7"/>
  <c r="H56" i="19" l="1"/>
  <c r="D11" i="12"/>
  <c r="E105" i="7"/>
  <c r="E106" i="7"/>
  <c r="E104" i="7"/>
  <c r="E107" i="7" l="1"/>
  <c r="E82" i="19" s="1"/>
  <c r="G82" i="19" s="1"/>
  <c r="E48" i="7"/>
  <c r="E49" i="7"/>
  <c r="D25" i="12" l="1"/>
  <c r="G83" i="19"/>
  <c r="F23" i="15" s="1"/>
  <c r="H82" i="19"/>
  <c r="E50" i="7"/>
  <c r="E24" i="7"/>
  <c r="E25" i="7"/>
  <c r="E26" i="7"/>
  <c r="E27" i="7"/>
  <c r="E28" i="7"/>
  <c r="E29" i="7"/>
  <c r="E30" i="7"/>
  <c r="E31" i="7"/>
  <c r="E32" i="7"/>
  <c r="E33" i="7"/>
  <c r="E34" i="7"/>
  <c r="E35" i="7"/>
  <c r="E36" i="7"/>
  <c r="E23" i="7"/>
  <c r="C40" i="7"/>
  <c r="E40" i="7" s="1"/>
  <c r="E41" i="7" s="1"/>
  <c r="E42" i="7" s="1"/>
  <c r="E44" i="7"/>
  <c r="E45" i="7" s="1"/>
  <c r="E46" i="7" s="1"/>
  <c r="H83" i="19" l="1"/>
  <c r="E59" i="19"/>
  <c r="G59" i="19" s="1"/>
  <c r="E58" i="19"/>
  <c r="G58" i="19" s="1"/>
  <c r="E37" i="7"/>
  <c r="E38" i="7" s="1"/>
  <c r="E51" i="7"/>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 i="8"/>
  <c r="F44" i="8" s="1"/>
  <c r="F45" i="8" s="1"/>
  <c r="E78" i="7"/>
  <c r="E77" i="7"/>
  <c r="E76" i="7"/>
  <c r="E75" i="7"/>
  <c r="E74" i="7"/>
  <c r="H58" i="19" l="1"/>
  <c r="D13" i="12"/>
  <c r="H59" i="19"/>
  <c r="D14" i="12"/>
  <c r="H99" i="19"/>
  <c r="E57" i="19"/>
  <c r="G57" i="19" s="1"/>
  <c r="E63" i="19"/>
  <c r="G63" i="19" s="1"/>
  <c r="E79" i="7"/>
  <c r="E80" i="7" s="1"/>
  <c r="E54" i="7"/>
  <c r="E55" i="7"/>
  <c r="E56" i="7"/>
  <c r="E57" i="7"/>
  <c r="E58" i="7"/>
  <c r="E59" i="7"/>
  <c r="E63" i="7"/>
  <c r="E64" i="7"/>
  <c r="E65" i="7"/>
  <c r="E66" i="7"/>
  <c r="E67" i="7"/>
  <c r="E68" i="7"/>
  <c r="E69" i="7"/>
  <c r="E70" i="7"/>
  <c r="E53" i="7"/>
  <c r="H63" i="19" l="1"/>
  <c r="D18" i="12"/>
  <c r="H57" i="19"/>
  <c r="D12" i="12"/>
  <c r="E60" i="19"/>
  <c r="G60" i="19" s="1"/>
  <c r="E60" i="7"/>
  <c r="E61" i="7" s="1"/>
  <c r="E71" i="7"/>
  <c r="E72" i="7" s="1"/>
  <c r="A22" i="8"/>
  <c r="A23" i="8" s="1"/>
  <c r="A24" i="8" s="1"/>
  <c r="A25" i="8" s="1"/>
  <c r="A26" i="8" s="1"/>
  <c r="A27" i="8" s="1"/>
  <c r="A28" i="8" s="1"/>
  <c r="A29" i="8" s="1"/>
  <c r="A30" i="8" s="1"/>
  <c r="A31" i="8" s="1"/>
  <c r="A32" i="8" s="1"/>
  <c r="A33" i="8" s="1"/>
  <c r="A34" i="8" s="1"/>
  <c r="A35" i="8" s="1"/>
  <c r="A36" i="8" s="1"/>
  <c r="A37" i="8" s="1"/>
  <c r="A38" i="8" s="1"/>
  <c r="A39" i="8" s="1"/>
  <c r="A40" i="8" s="1"/>
  <c r="H60" i="19" l="1"/>
  <c r="D15" i="12"/>
  <c r="E61" i="19"/>
  <c r="G61" i="19" s="1"/>
  <c r="G34" i="14"/>
  <c r="E62" i="13"/>
  <c r="E61" i="13"/>
  <c r="E41" i="13"/>
  <c r="E40" i="13"/>
  <c r="E39" i="13"/>
  <c r="E38" i="13"/>
  <c r="C34" i="13"/>
  <c r="C33" i="13"/>
  <c r="E29" i="13"/>
  <c r="E28" i="13"/>
  <c r="E27" i="13"/>
  <c r="E23" i="13"/>
  <c r="E22" i="13"/>
  <c r="E17" i="13"/>
  <c r="E16" i="13"/>
  <c r="E15" i="13"/>
  <c r="E14" i="13"/>
  <c r="E13" i="13"/>
  <c r="E12" i="13"/>
  <c r="E11" i="13"/>
  <c r="E8" i="13"/>
  <c r="E7" i="13"/>
  <c r="E5" i="13"/>
  <c r="E4" i="13"/>
  <c r="H61" i="19" l="1"/>
  <c r="D16" i="12"/>
  <c r="E34" i="13"/>
  <c r="E33" i="13"/>
  <c r="E30" i="13"/>
  <c r="E50" i="19" s="1"/>
  <c r="G50" i="19" s="1"/>
  <c r="G51" i="19" s="1"/>
  <c r="F19" i="15" s="1"/>
  <c r="E54" i="13"/>
  <c r="D87" i="7"/>
  <c r="E56" i="13"/>
  <c r="D89" i="7"/>
  <c r="E24" i="13"/>
  <c r="E22" i="19" s="1"/>
  <c r="G22" i="19" s="1"/>
  <c r="G24" i="19" s="1"/>
  <c r="F14" i="15" s="1"/>
  <c r="E57" i="13"/>
  <c r="D90" i="7"/>
  <c r="E90" i="7" s="1"/>
  <c r="E9" i="13"/>
  <c r="E58" i="13"/>
  <c r="D91" i="7"/>
  <c r="E42" i="13"/>
  <c r="E33" i="19" s="1"/>
  <c r="G33" i="19" s="1"/>
  <c r="G35" i="19" s="1"/>
  <c r="F16" i="15" s="1"/>
  <c r="E6" i="13"/>
  <c r="E35" i="13" l="1"/>
  <c r="E44" i="19" s="1"/>
  <c r="G44" i="19" s="1"/>
  <c r="G46" i="19" s="1"/>
  <c r="F18" i="15" s="1"/>
  <c r="H33" i="19"/>
  <c r="G91" i="19"/>
  <c r="D6" i="12" s="1"/>
  <c r="H50" i="19"/>
  <c r="G94" i="19"/>
  <c r="D9" i="12" s="1"/>
  <c r="H22" i="19"/>
  <c r="H24" i="19" s="1"/>
  <c r="G89" i="19"/>
  <c r="D4" i="12" s="1"/>
  <c r="G39" i="19"/>
  <c r="G40" i="19" s="1"/>
  <c r="F17" i="15" s="1"/>
  <c r="E19" i="13"/>
  <c r="E16" i="19" s="1"/>
  <c r="G16" i="19" s="1"/>
  <c r="E55" i="13"/>
  <c r="D88" i="7"/>
  <c r="E88" i="7" s="1"/>
  <c r="G41" i="14"/>
  <c r="G46" i="14" s="1"/>
  <c r="E89" i="7"/>
  <c r="E91" i="7"/>
  <c r="G93" i="19" l="1"/>
  <c r="D8" i="12" s="1"/>
  <c r="H44" i="19"/>
  <c r="H46" i="19"/>
  <c r="H93" i="19" s="1"/>
  <c r="H35" i="19"/>
  <c r="H91" i="19" s="1"/>
  <c r="H51" i="19"/>
  <c r="H94" i="19" s="1"/>
  <c r="H89" i="19"/>
  <c r="E17" i="19"/>
  <c r="G17" i="19" s="1"/>
  <c r="H17" i="19" s="1"/>
  <c r="H39" i="19"/>
  <c r="H40" i="19" s="1"/>
  <c r="E50" i="13"/>
  <c r="E87" i="7"/>
  <c r="E92" i="7" s="1"/>
  <c r="G18" i="19" l="1"/>
  <c r="F13" i="15" s="1"/>
  <c r="G13" i="15" s="1"/>
  <c r="H92" i="19"/>
  <c r="G92" i="19"/>
  <c r="D7" i="12" s="1"/>
  <c r="G88" i="19"/>
  <c r="D3" i="12" s="1"/>
  <c r="H16" i="19"/>
  <c r="H18" i="19" s="1"/>
  <c r="E93" i="7"/>
  <c r="G23" i="10"/>
  <c r="G15" i="10"/>
  <c r="G9" i="10"/>
  <c r="G6" i="10"/>
  <c r="E62" i="19" l="1"/>
  <c r="G62" i="19" s="1"/>
  <c r="D17" i="12" s="1"/>
  <c r="H88" i="19"/>
  <c r="H95" i="19" s="1"/>
  <c r="G95" i="19"/>
  <c r="C6" i="10"/>
  <c r="C15" i="10"/>
  <c r="C9" i="10"/>
  <c r="H62" i="19" l="1"/>
  <c r="F17" i="7"/>
  <c r="F12" i="7"/>
  <c r="F7" i="7"/>
  <c r="F6" i="7"/>
  <c r="F13" i="7"/>
  <c r="F19" i="7"/>
  <c r="F9" i="7"/>
  <c r="F11" i="7"/>
  <c r="F5" i="7"/>
  <c r="F16" i="7"/>
  <c r="F8" i="7"/>
  <c r="F18" i="7"/>
  <c r="F15" i="7"/>
  <c r="F14" i="7"/>
  <c r="F4" i="7"/>
  <c r="F10" i="7"/>
  <c r="F77" i="7"/>
  <c r="F106" i="7"/>
  <c r="F105" i="7"/>
  <c r="F104" i="7"/>
  <c r="F67" i="7"/>
  <c r="F59" i="7"/>
  <c r="F63" i="7"/>
  <c r="F64" i="7"/>
  <c r="F74" i="7"/>
  <c r="F25" i="7"/>
  <c r="F23" i="7"/>
  <c r="F27" i="7"/>
  <c r="F36" i="7"/>
  <c r="F76" i="7"/>
  <c r="F53" i="7"/>
  <c r="F30" i="7"/>
  <c r="F26" i="7"/>
  <c r="F24" i="7"/>
  <c r="F54" i="7"/>
  <c r="F49" i="7"/>
  <c r="F33" i="7"/>
  <c r="F56" i="7"/>
  <c r="F55" i="7"/>
  <c r="F69" i="7"/>
  <c r="F57" i="7"/>
  <c r="F35" i="7"/>
  <c r="F31" i="7"/>
  <c r="F78" i="7"/>
  <c r="F44" i="7"/>
  <c r="F45" i="7" s="1"/>
  <c r="F46" i="7" s="1"/>
  <c r="F70" i="7"/>
  <c r="F65" i="7"/>
  <c r="F58" i="7"/>
  <c r="F75" i="7"/>
  <c r="F48" i="7"/>
  <c r="F28" i="7"/>
  <c r="F29" i="7"/>
  <c r="F32" i="7"/>
  <c r="F66" i="7"/>
  <c r="F68" i="7"/>
  <c r="F40" i="7"/>
  <c r="F41" i="7" s="1"/>
  <c r="F42" i="7" s="1"/>
  <c r="F34" i="7"/>
  <c r="F90" i="7"/>
  <c r="F88" i="7"/>
  <c r="F89" i="7"/>
  <c r="F91" i="7"/>
  <c r="F87" i="7"/>
  <c r="G21" i="15" l="1"/>
  <c r="F50" i="7"/>
  <c r="F51" i="7" s="1"/>
  <c r="F92" i="7"/>
  <c r="F79" i="7"/>
  <c r="F80" i="7" s="1"/>
  <c r="F71" i="7"/>
  <c r="F72" i="7" s="1"/>
  <c r="F60" i="7"/>
  <c r="F37" i="7"/>
  <c r="F38" i="7" s="1"/>
  <c r="F20" i="7"/>
  <c r="F21" i="7" s="1"/>
  <c r="F107" i="7"/>
  <c r="AC20" i="12" l="1"/>
  <c r="K20" i="12"/>
  <c r="T20" i="12"/>
  <c r="O20" i="12"/>
  <c r="S20" i="12"/>
  <c r="W20" i="12"/>
  <c r="R20" i="12"/>
  <c r="AA20" i="12"/>
  <c r="L20" i="12"/>
  <c r="X20" i="12"/>
  <c r="P20" i="12"/>
  <c r="J20" i="12"/>
  <c r="V20" i="12"/>
  <c r="Z20" i="12"/>
  <c r="Y20" i="12"/>
  <c r="AB20" i="12"/>
  <c r="N20" i="12"/>
  <c r="M20" i="12"/>
  <c r="Q20" i="12"/>
  <c r="U20" i="12"/>
  <c r="F61" i="7"/>
  <c r="F93" i="7"/>
  <c r="AD20" i="12" l="1"/>
  <c r="G15" i="15" l="1"/>
  <c r="K5" i="12" l="1"/>
  <c r="O5" i="12"/>
  <c r="S5" i="12"/>
  <c r="W5" i="12"/>
  <c r="AA5" i="12"/>
  <c r="L5" i="12"/>
  <c r="P5" i="12"/>
  <c r="T5" i="12"/>
  <c r="X5" i="12"/>
  <c r="AB5" i="12"/>
  <c r="M5" i="12"/>
  <c r="Q5" i="12"/>
  <c r="U5" i="12"/>
  <c r="Y5" i="12"/>
  <c r="AC5" i="12"/>
  <c r="J5" i="12"/>
  <c r="N5" i="12"/>
  <c r="R5" i="12"/>
  <c r="V5" i="12"/>
  <c r="Z5" i="12"/>
  <c r="I5" i="12"/>
  <c r="AD5" i="12" l="1"/>
  <c r="G18" i="15" l="1"/>
  <c r="G14" i="15" l="1"/>
  <c r="K4" i="12" l="1"/>
  <c r="M7" i="12"/>
  <c r="G17" i="15"/>
  <c r="P4" i="12" l="1"/>
  <c r="L4" i="12"/>
  <c r="AB4" i="12"/>
  <c r="Z11" i="12"/>
  <c r="AB11" i="12"/>
  <c r="Y11" i="12"/>
  <c r="AA11" i="12"/>
  <c r="AC11" i="12"/>
  <c r="P11" i="12"/>
  <c r="R11" i="12"/>
  <c r="O11" i="12"/>
  <c r="Q11" i="12"/>
  <c r="S11" i="12"/>
  <c r="U11" i="12"/>
  <c r="T11" i="12"/>
  <c r="X11" i="12"/>
  <c r="W11" i="12"/>
  <c r="N11" i="12"/>
  <c r="V11" i="12"/>
  <c r="O4" i="12"/>
  <c r="W4" i="12"/>
  <c r="J4" i="12"/>
  <c r="M4" i="12"/>
  <c r="X4" i="12"/>
  <c r="AC4" i="12"/>
  <c r="U4" i="12"/>
  <c r="N4" i="12"/>
  <c r="V4" i="12"/>
  <c r="T4" i="12"/>
  <c r="S4" i="12"/>
  <c r="R4" i="12"/>
  <c r="Z4" i="12"/>
  <c r="Q4" i="12"/>
  <c r="Y4" i="12"/>
  <c r="AA4" i="12"/>
  <c r="T7" i="12"/>
  <c r="N7" i="12"/>
  <c r="G22" i="15"/>
  <c r="W7" i="12"/>
  <c r="O7" i="12"/>
  <c r="X7" i="12"/>
  <c r="V7" i="12"/>
  <c r="L7" i="12"/>
  <c r="K7" i="12"/>
  <c r="J7" i="12"/>
  <c r="AB7" i="12"/>
  <c r="AA7" i="12"/>
  <c r="I7" i="12"/>
  <c r="U7" i="12"/>
  <c r="P7" i="12"/>
  <c r="S7" i="12"/>
  <c r="Z7" i="12"/>
  <c r="AC7" i="12"/>
  <c r="R7" i="12"/>
  <c r="Y7" i="12"/>
  <c r="Q7" i="12"/>
  <c r="F9" i="12"/>
  <c r="G19" i="15"/>
  <c r="T12" i="12" l="1"/>
  <c r="V12" i="12"/>
  <c r="Q12" i="12"/>
  <c r="X12" i="12"/>
  <c r="Z12" i="12"/>
  <c r="AB12" i="12"/>
  <c r="P12" i="12"/>
  <c r="U12" i="12"/>
  <c r="S12" i="12"/>
  <c r="AC12" i="12"/>
  <c r="Y12" i="12"/>
  <c r="W12" i="12"/>
  <c r="AA12" i="12"/>
  <c r="R12" i="12"/>
  <c r="AD4" i="12"/>
  <c r="L13" i="12"/>
  <c r="Z13" i="12"/>
  <c r="W13" i="12"/>
  <c r="T13" i="12"/>
  <c r="R13" i="12"/>
  <c r="M13" i="12"/>
  <c r="V13" i="12"/>
  <c r="U13" i="12"/>
  <c r="P13" i="12"/>
  <c r="Y13" i="12"/>
  <c r="AA13" i="12"/>
  <c r="O13" i="12"/>
  <c r="AB13" i="12"/>
  <c r="X13" i="12"/>
  <c r="N13" i="12"/>
  <c r="S13" i="12"/>
  <c r="AC13" i="12"/>
  <c r="Q13" i="12"/>
  <c r="AD11" i="12"/>
  <c r="K3" i="12"/>
  <c r="AD7" i="12"/>
  <c r="G16" i="15"/>
  <c r="L21" i="12"/>
  <c r="P21" i="12"/>
  <c r="T21" i="12"/>
  <c r="X21" i="12"/>
  <c r="AB21" i="12"/>
  <c r="N21" i="12"/>
  <c r="V21" i="12"/>
  <c r="I21" i="12"/>
  <c r="K21" i="12"/>
  <c r="S21" i="12"/>
  <c r="AA21" i="12"/>
  <c r="M21" i="12"/>
  <c r="Q21" i="12"/>
  <c r="U21" i="12"/>
  <c r="Y21" i="12"/>
  <c r="AC21" i="12"/>
  <c r="J21" i="12"/>
  <c r="R21" i="12"/>
  <c r="Z21" i="12"/>
  <c r="O21" i="12"/>
  <c r="W21" i="12"/>
  <c r="N8" i="12"/>
  <c r="R8" i="12"/>
  <c r="V8" i="12"/>
  <c r="Z8" i="12"/>
  <c r="J8" i="12"/>
  <c r="K8" i="12"/>
  <c r="O8" i="12"/>
  <c r="S8" i="12"/>
  <c r="W8" i="12"/>
  <c r="AA8" i="12"/>
  <c r="L8" i="12"/>
  <c r="P8" i="12"/>
  <c r="T8" i="12"/>
  <c r="X8" i="12"/>
  <c r="AB8" i="12"/>
  <c r="M8" i="12"/>
  <c r="Q8" i="12"/>
  <c r="U8" i="12"/>
  <c r="Y8" i="12"/>
  <c r="AC8" i="12"/>
  <c r="J9" i="12"/>
  <c r="N9" i="12"/>
  <c r="R9" i="12"/>
  <c r="V9" i="12"/>
  <c r="Z9" i="12"/>
  <c r="F26" i="12"/>
  <c r="G9" i="12"/>
  <c r="G26" i="12" s="1"/>
  <c r="K9" i="12"/>
  <c r="O9" i="12"/>
  <c r="S9" i="12"/>
  <c r="W9" i="12"/>
  <c r="AA9" i="12"/>
  <c r="H9" i="12"/>
  <c r="H26" i="12" s="1"/>
  <c r="L9" i="12"/>
  <c r="P9" i="12"/>
  <c r="T9" i="12"/>
  <c r="X9" i="12"/>
  <c r="AB9" i="12"/>
  <c r="I9" i="12"/>
  <c r="M9" i="12"/>
  <c r="Q9" i="12"/>
  <c r="U9" i="12"/>
  <c r="Y9" i="12"/>
  <c r="AC9" i="12"/>
  <c r="D82" i="7"/>
  <c r="E82" i="7" s="1"/>
  <c r="M3" i="12" l="1"/>
  <c r="AA3" i="12"/>
  <c r="N3" i="12"/>
  <c r="U3" i="12"/>
  <c r="AD13" i="12"/>
  <c r="Z14" i="12"/>
  <c r="U14" i="12"/>
  <c r="V14" i="12"/>
  <c r="S14" i="12"/>
  <c r="Y14" i="12"/>
  <c r="W14" i="12"/>
  <c r="X14" i="12"/>
  <c r="AA14" i="12"/>
  <c r="T14" i="12"/>
  <c r="R14" i="12"/>
  <c r="AC14" i="12"/>
  <c r="AB14" i="12"/>
  <c r="T3" i="12"/>
  <c r="AD12" i="12"/>
  <c r="L3" i="12"/>
  <c r="J3" i="12"/>
  <c r="X3" i="12"/>
  <c r="O3" i="12"/>
  <c r="AB6" i="12"/>
  <c r="P3" i="12"/>
  <c r="I3" i="12"/>
  <c r="Q3" i="12"/>
  <c r="S3" i="12"/>
  <c r="V3" i="12"/>
  <c r="Z3" i="12"/>
  <c r="AC3" i="12"/>
  <c r="AB3" i="12"/>
  <c r="Y3" i="12"/>
  <c r="R3" i="12"/>
  <c r="W3" i="12"/>
  <c r="AD9" i="12"/>
  <c r="U23" i="12"/>
  <c r="Y23" i="12"/>
  <c r="AC23" i="12"/>
  <c r="V23" i="12"/>
  <c r="Z23" i="12"/>
  <c r="T23" i="12"/>
  <c r="W23" i="12"/>
  <c r="AA23" i="12"/>
  <c r="X23" i="12"/>
  <c r="AB23" i="12"/>
  <c r="AD21" i="12"/>
  <c r="F82" i="7"/>
  <c r="D83" i="7"/>
  <c r="E83" i="7" s="1"/>
  <c r="F83" i="7" s="1"/>
  <c r="AD14" i="12" l="1"/>
  <c r="Q15" i="12"/>
  <c r="O15" i="12"/>
  <c r="AA15" i="12"/>
  <c r="U15" i="12"/>
  <c r="S15" i="12"/>
  <c r="Y15" i="12"/>
  <c r="W15" i="12"/>
  <c r="R15" i="12"/>
  <c r="AB15" i="12"/>
  <c r="AC15" i="12"/>
  <c r="P15" i="12"/>
  <c r="N15" i="12"/>
  <c r="T15" i="12"/>
  <c r="V15" i="12"/>
  <c r="Z15" i="12"/>
  <c r="X15" i="12"/>
  <c r="AC6" i="12"/>
  <c r="R6" i="12"/>
  <c r="S6" i="12"/>
  <c r="V6" i="12"/>
  <c r="W6" i="12"/>
  <c r="T6" i="12"/>
  <c r="Y6" i="12"/>
  <c r="Z6" i="12"/>
  <c r="AA6" i="12"/>
  <c r="Q6" i="12"/>
  <c r="Z24" i="12"/>
  <c r="U6" i="12"/>
  <c r="X6" i="12"/>
  <c r="AD3" i="12"/>
  <c r="F84" i="7"/>
  <c r="E84" i="7"/>
  <c r="T22" i="12"/>
  <c r="U22" i="12"/>
  <c r="R22" i="12"/>
  <c r="Q22" i="12"/>
  <c r="S22" i="12"/>
  <c r="AD23" i="12"/>
  <c r="AD8" i="12"/>
  <c r="Y16" i="12" l="1"/>
  <c r="P16" i="12"/>
  <c r="AC16" i="12"/>
  <c r="V16" i="12"/>
  <c r="X16" i="12"/>
  <c r="AB16" i="12"/>
  <c r="O16" i="12"/>
  <c r="U16" i="12"/>
  <c r="AA16" i="12"/>
  <c r="W16" i="12"/>
  <c r="R16" i="12"/>
  <c r="N16" i="12"/>
  <c r="Z16" i="12"/>
  <c r="S16" i="12"/>
  <c r="Q16" i="12"/>
  <c r="T16" i="12"/>
  <c r="AD15" i="12"/>
  <c r="W24" i="12"/>
  <c r="Y24" i="12"/>
  <c r="X24" i="12"/>
  <c r="AD6" i="12"/>
  <c r="J25" i="12"/>
  <c r="E85" i="7"/>
  <c r="E101" i="7" s="1"/>
  <c r="F85" i="7"/>
  <c r="F101" i="7" s="1"/>
  <c r="AD22" i="12"/>
  <c r="E55" i="19" l="1"/>
  <c r="G55" i="19" s="1"/>
  <c r="G65" i="19"/>
  <c r="G96" i="19" s="1"/>
  <c r="G100" i="19" s="1"/>
  <c r="E85" i="19" s="1"/>
  <c r="D10" i="12"/>
  <c r="H55" i="19"/>
  <c r="H65" i="19" s="1"/>
  <c r="AD16" i="12"/>
  <c r="AA17" i="12"/>
  <c r="AB17" i="12"/>
  <c r="I17" i="12"/>
  <c r="S17" i="12"/>
  <c r="Z17" i="12"/>
  <c r="N17" i="12"/>
  <c r="Q17" i="12"/>
  <c r="X17" i="12"/>
  <c r="T17" i="12"/>
  <c r="M17" i="12"/>
  <c r="K17" i="12"/>
  <c r="W17" i="12"/>
  <c r="U17" i="12"/>
  <c r="O17" i="12"/>
  <c r="J17" i="12"/>
  <c r="AC17" i="12"/>
  <c r="V17" i="12"/>
  <c r="P17" i="12"/>
  <c r="Y17" i="12"/>
  <c r="L17" i="12"/>
  <c r="R17" i="12"/>
  <c r="AD24" i="12"/>
  <c r="X25" i="12"/>
  <c r="AB25" i="12"/>
  <c r="Z25" i="12"/>
  <c r="V25" i="12"/>
  <c r="M25" i="12"/>
  <c r="R25" i="12"/>
  <c r="I25" i="12"/>
  <c r="Q25" i="12"/>
  <c r="K25" i="12"/>
  <c r="L25" i="12"/>
  <c r="U25" i="12"/>
  <c r="T25" i="12"/>
  <c r="N25" i="12"/>
  <c r="S25" i="12"/>
  <c r="Y25" i="12"/>
  <c r="O25" i="12"/>
  <c r="W25" i="12"/>
  <c r="P25" i="12"/>
  <c r="AA25" i="12"/>
  <c r="G23" i="15"/>
  <c r="F20" i="15" l="1"/>
  <c r="G20" i="15" s="1"/>
  <c r="F25" i="15" s="1"/>
  <c r="AD17" i="12"/>
  <c r="Q18" i="12"/>
  <c r="V18" i="12"/>
  <c r="T18" i="12"/>
  <c r="L18" i="12"/>
  <c r="X18" i="12"/>
  <c r="S18" i="12"/>
  <c r="P18" i="12"/>
  <c r="R18" i="12"/>
  <c r="AB18" i="12"/>
  <c r="W18" i="12"/>
  <c r="M18" i="12"/>
  <c r="O18" i="12"/>
  <c r="N18" i="12"/>
  <c r="AC18" i="12"/>
  <c r="Y18" i="12"/>
  <c r="K18" i="12"/>
  <c r="J18" i="12"/>
  <c r="AA18" i="12"/>
  <c r="U18" i="12"/>
  <c r="Z18" i="12"/>
  <c r="I26" i="12"/>
  <c r="X10" i="12"/>
  <c r="AD25" i="12"/>
  <c r="H96" i="19" l="1"/>
  <c r="H100" i="19" s="1"/>
  <c r="H85" i="19" s="1"/>
  <c r="Z10" i="12"/>
  <c r="Z26" i="12" s="1"/>
  <c r="W10" i="12"/>
  <c r="W26" i="12" s="1"/>
  <c r="Q10" i="12"/>
  <c r="Q26" i="12" s="1"/>
  <c r="K10" i="12"/>
  <c r="K26" i="12" s="1"/>
  <c r="L10" i="12"/>
  <c r="L26" i="12" s="1"/>
  <c r="S10" i="12"/>
  <c r="S26" i="12" s="1"/>
  <c r="O10" i="12"/>
  <c r="O26" i="12" s="1"/>
  <c r="U10" i="12"/>
  <c r="U26" i="12" s="1"/>
  <c r="AC10" i="12"/>
  <c r="AA10" i="12"/>
  <c r="AA26" i="12" s="1"/>
  <c r="N10" i="12"/>
  <c r="P10" i="12"/>
  <c r="P26" i="12" s="1"/>
  <c r="R10" i="12"/>
  <c r="R26" i="12" s="1"/>
  <c r="M10" i="12"/>
  <c r="M26" i="12" s="1"/>
  <c r="V10" i="12"/>
  <c r="V26" i="12" s="1"/>
  <c r="AB10" i="12"/>
  <c r="AB26" i="12" s="1"/>
  <c r="T10" i="12"/>
  <c r="T26" i="12" s="1"/>
  <c r="Y10" i="12"/>
  <c r="Y26" i="12" s="1"/>
  <c r="N26" i="12"/>
  <c r="X26" i="12"/>
  <c r="AC26" i="12"/>
  <c r="AD18" i="12"/>
  <c r="J26" i="12"/>
  <c r="AD10" i="12" l="1"/>
  <c r="AD26" i="12" s="1"/>
  <c r="D26" i="12"/>
</calcChain>
</file>

<file path=xl/comments1.xml><?xml version="1.0" encoding="utf-8"?>
<comments xmlns="http://schemas.openxmlformats.org/spreadsheetml/2006/main">
  <authors>
    <author/>
  </authors>
  <commentList>
    <comment ref="G30" authorId="0" shapeId="0">
      <text>
        <r>
          <rPr>
            <sz val="11"/>
            <color rgb="FF000000"/>
            <rFont val="Calibri"/>
            <family val="2"/>
            <charset val="1"/>
          </rPr>
          <t>Conforme CCT adotada pela Administração para precificação. Caso seja adotada outra CCT, ajustar conforme o caso.</t>
        </r>
      </text>
    </comment>
  </commentList>
</comments>
</file>

<file path=xl/sharedStrings.xml><?xml version="1.0" encoding="utf-8"?>
<sst xmlns="http://schemas.openxmlformats.org/spreadsheetml/2006/main" count="1187" uniqueCount="596">
  <si>
    <t>RAZÃO SOCIAL:</t>
  </si>
  <si>
    <t>CNPJ:</t>
  </si>
  <si>
    <t>ENDEREÇO COMPLETO:</t>
  </si>
  <si>
    <t>TELEFONE / E-MAIL:</t>
  </si>
  <si>
    <t>-</t>
  </si>
  <si>
    <t>Órgão Licitante:</t>
  </si>
  <si>
    <t>CENTRAL DE COMPRAS/ME (UASG 201057)</t>
  </si>
  <si>
    <t>Processo nº:</t>
  </si>
  <si>
    <t>00000.000000/0000-00</t>
  </si>
  <si>
    <t>Licitação nº:</t>
  </si>
  <si>
    <t>MODELO DE PROPOSTA</t>
  </si>
  <si>
    <t>DESCRIÇÃO DO SERVIÇO</t>
  </si>
  <si>
    <t>UNIDADE</t>
  </si>
  <si>
    <t>QUANTIDADE</t>
  </si>
  <si>
    <t>PREÇO UNITÁRIO MENSAL</t>
  </si>
  <si>
    <t>PREÇO TOTAL</t>
  </si>
  <si>
    <t>1.1</t>
  </si>
  <si>
    <t>1.2</t>
  </si>
  <si>
    <t>Projetos e serviços sob demanda</t>
  </si>
  <si>
    <t>PREÇO GLOBAL DO CONTRATO, 24 MESES</t>
  </si>
  <si>
    <t>Valor total por extenso: (digite aqui)</t>
  </si>
  <si>
    <t>b) No preço ofertado estão inclusos todos os custos necessários, impostos, tributos, custos, encargos trabalhistas, previdenciários, fiscais e comerciais, taxas, frete, deslocamento de pessoal e quaisquer outros que incidam ou venham a incidir sobre o valor do item;
c) Caso nos seja adjudicado o objeto da licitação, nos comprometemos a retirar a Nota de Empenho e/ou assinar o Contrato no prazo determinado;
d) O preço se encontra compatível com o de mercado, bem como o mesmo é praticado indistintamente aos setores público e privado.</t>
  </si>
  <si>
    <t xml:space="preserve">VALIDADE DA PROPOSTA¹: ___________ dias. </t>
  </si>
  <si>
    <t>¹ Observada a validade mínima de 60 dias, conforme Lei nº 8.666/1993.</t>
  </si>
  <si>
    <t>______________________________</t>
  </si>
  <si>
    <t>Nome do responsável</t>
  </si>
  <si>
    <t>Carimbo e assinatura do responsável</t>
  </si>
  <si>
    <t>Doc. Identidade:</t>
  </si>
  <si>
    <t>Observações:</t>
  </si>
  <si>
    <t>1) Emitir preferencialmente em papel que identifique a licitante;</t>
  </si>
  <si>
    <t xml:space="preserve">2) A conta bancária indicada deverá estar em nome da licitante; </t>
  </si>
  <si>
    <t>3) Proposta comercial destinada ao Ministério da Economia.</t>
  </si>
  <si>
    <t>Tabela 1 - Planilha de custos e formação de preços</t>
  </si>
  <si>
    <t>PLANILHA DE CUSTOS TOTAIS</t>
  </si>
  <si>
    <t>MANUTENÇÃO PREDIAL</t>
  </si>
  <si>
    <t>Quantidade</t>
  </si>
  <si>
    <t>MENSAL</t>
  </si>
  <si>
    <t xml:space="preserve"> TOTAL CONTRATO</t>
  </si>
  <si>
    <t>CUSTO UNITÁRIO</t>
  </si>
  <si>
    <t>L/CI/T%</t>
  </si>
  <si>
    <t>PREÇO TOTAL Mensal</t>
  </si>
  <si>
    <t>Mão de Obra</t>
  </si>
  <si>
    <t>Materiais, ferramentas e peças de consumo</t>
  </si>
  <si>
    <t>PREÇO MANUTENÇÃO MENSAL</t>
  </si>
  <si>
    <t>MANUTENÇÃO DE EXAUSTÃO, RENOVAÇÃO DE AR, VENTILAÇÃO E CLIMATIZAÇÃO </t>
  </si>
  <si>
    <t>2.1</t>
  </si>
  <si>
    <t>2.2</t>
  </si>
  <si>
    <t>MANUTENÇÃO DE ELEVADORES</t>
  </si>
  <si>
    <t>3.1</t>
  </si>
  <si>
    <t>Elevadores Social, privativo e de serviço</t>
  </si>
  <si>
    <t>PREÇO MANUTENÇÃO DE ELEVADORES MENSAL</t>
  </si>
  <si>
    <t>SERVIÇOS DE BRIGADA</t>
  </si>
  <si>
    <t>4.1</t>
  </si>
  <si>
    <t>4.2</t>
  </si>
  <si>
    <t>PREÇO SERVIÇOS DE BRIGADA MENSAL</t>
  </si>
  <si>
    <t>SERVIÇOS DE LIMPEZA</t>
  </si>
  <si>
    <t>5.1</t>
  </si>
  <si>
    <t>PREÇO SERVIÇOS DE LIMPEZA MENSAL</t>
  </si>
  <si>
    <t>SERVIÇOS DE COPEIRAGEM</t>
  </si>
  <si>
    <t>6.1</t>
  </si>
  <si>
    <t>6.2</t>
  </si>
  <si>
    <t>PREÇO SERVIÇOS DE COPEIRAGEM MENSAL</t>
  </si>
  <si>
    <t>SERVIÇOS DE GERENCIAMENTO DE FACILITIES</t>
  </si>
  <si>
    <t>7.1</t>
  </si>
  <si>
    <t>Custo de Mão de Obra</t>
  </si>
  <si>
    <t>PREÇO SERVIÇOS DE GERECIAMENTO DE FACILITIES MENSAL</t>
  </si>
  <si>
    <t>8.1</t>
  </si>
  <si>
    <t>Mensageria</t>
  </si>
  <si>
    <t>8.2</t>
  </si>
  <si>
    <t xml:space="preserve">Divisórias </t>
  </si>
  <si>
    <t>8.3</t>
  </si>
  <si>
    <t>Extintores</t>
  </si>
  <si>
    <t>8.4</t>
  </si>
  <si>
    <t>Desinsetização</t>
  </si>
  <si>
    <t>8.5</t>
  </si>
  <si>
    <t>Sanitização</t>
  </si>
  <si>
    <t>8.6</t>
  </si>
  <si>
    <t>Carimbos</t>
  </si>
  <si>
    <t>8.7</t>
  </si>
  <si>
    <t>Chaveiro</t>
  </si>
  <si>
    <t>8.8</t>
  </si>
  <si>
    <t>Mudanças de layout</t>
  </si>
  <si>
    <t>8.9</t>
  </si>
  <si>
    <t>Remanejamento e instalação de equipamentos de ar condicionado</t>
  </si>
  <si>
    <t>PEQUENOS SERVIÇOS SOB DEMANDA (Apêndice A, anexo IV) Total do Contrato</t>
  </si>
  <si>
    <t>TOTAL MENSAL</t>
  </si>
  <si>
    <t>9.1</t>
  </si>
  <si>
    <t>PREÇO SERVIÇOS E MATERIAIS SOB DEMANDA ANUAL</t>
  </si>
  <si>
    <t>MATERIAIS DE APLICAÇÃO PARA MANUTENÇÃO PREDIAL E SISTEMA DE CLIMATIZAÇÃO SOB DEMANDA</t>
  </si>
  <si>
    <t>DESCONTO NA TABELA SINAPI</t>
  </si>
  <si>
    <t>10.1</t>
  </si>
  <si>
    <t>PREÇO MATERIAIS DE APLICAÇÃO PARA MANUTENÇÃO PREDIAL SOB DEMANDA</t>
  </si>
  <si>
    <t>PROJETOS E SERVIÇOS SOB DEMANDA</t>
  </si>
  <si>
    <t>TOTAL GLOBAL</t>
  </si>
  <si>
    <t>11.1</t>
  </si>
  <si>
    <t>11.2</t>
  </si>
  <si>
    <t>11.3</t>
  </si>
  <si>
    <t>11.4</t>
  </si>
  <si>
    <t>PREÇO PROJETOS E SERVIÇOS SOB DEMANDA</t>
  </si>
  <si>
    <t xml:space="preserve">SERVIÇOS DE ROTINA </t>
  </si>
  <si>
    <t>TOTAL</t>
  </si>
  <si>
    <t>PREÇO DA MANUTENÇÃO PREDIAL</t>
  </si>
  <si>
    <t>PREÇO DA MANUTENÇÃO DO SISTEMA DE CLIMATIZAÇÃO</t>
  </si>
  <si>
    <t>PREÇO DA MANUTENÇÃO DE ELEVADORES</t>
  </si>
  <si>
    <t>PREÇO DOS SERVIÇOS DE BRIGADA</t>
  </si>
  <si>
    <t>11.5</t>
  </si>
  <si>
    <t>PREÇO DOS SERVIÇOS DE LIMPEZA</t>
  </si>
  <si>
    <t>11.6</t>
  </si>
  <si>
    <t>PREÇO DOS SERVIÇOS DE COPEIRAGEM</t>
  </si>
  <si>
    <t>11.7</t>
  </si>
  <si>
    <t>PREÇO DOS SERVIÇOS DE GERENCIAMENTO DE FACILITIES</t>
  </si>
  <si>
    <t>PREÇO DOS SERVIÇOS DE ROTINA</t>
  </si>
  <si>
    <t>PREÇO PEQUENOS SERVIÇOS SOB DEMANDA (Apêndice A, anexo IV)</t>
  </si>
  <si>
    <t>PREÇO DAS PEÇAS E EQUIPAMENTOS DE CLIMATIZAÇÃO SOB DEMANDA (ANEXO IX)</t>
  </si>
  <si>
    <t>PREÇO DOS MATERIAIS DE APLICAÇÃO PARA MANUTENÇÃO PREDIAL E SISTEMA DE CLIMATIZAÇÃO SOB DEMANDA</t>
  </si>
  <si>
    <t> </t>
  </si>
  <si>
    <t>Vigência do contrato</t>
  </si>
  <si>
    <t>Unidade</t>
  </si>
  <si>
    <t>Preço</t>
  </si>
  <si>
    <t>Tempo de execução</t>
  </si>
  <si>
    <t>1º</t>
  </si>
  <si>
    <t>2º</t>
  </si>
  <si>
    <t>3º</t>
  </si>
  <si>
    <t>4º</t>
  </si>
  <si>
    <t>5º</t>
  </si>
  <si>
    <t>6º</t>
  </si>
  <si>
    <t>7º</t>
  </si>
  <si>
    <t>8º</t>
  </si>
  <si>
    <t>9º</t>
  </si>
  <si>
    <t>10º</t>
  </si>
  <si>
    <t>11º</t>
  </si>
  <si>
    <t>12º</t>
  </si>
  <si>
    <t>13º</t>
  </si>
  <si>
    <t>14º</t>
  </si>
  <si>
    <t>15º</t>
  </si>
  <si>
    <t>16º</t>
  </si>
  <si>
    <t>17º</t>
  </si>
  <si>
    <t>18º</t>
  </si>
  <si>
    <t>19º</t>
  </si>
  <si>
    <t>20º</t>
  </si>
  <si>
    <t>21º</t>
  </si>
  <si>
    <t>22º</t>
  </si>
  <si>
    <t>23º</t>
  </si>
  <si>
    <t>24º</t>
  </si>
  <si>
    <t>TOTAL POR SERVIÇO 24 MESES</t>
  </si>
  <si>
    <t>Serviços de rotina</t>
  </si>
  <si>
    <t>Manutenção Predial</t>
  </si>
  <si>
    <t>21 meses</t>
  </si>
  <si>
    <t>Manutenção do Sistema de Climatização</t>
  </si>
  <si>
    <t>20 meses</t>
  </si>
  <si>
    <t>Manutenção de Elevadores</t>
  </si>
  <si>
    <t xml:space="preserve">Brigada </t>
  </si>
  <si>
    <t>13 meses</t>
  </si>
  <si>
    <t>Limpeza</t>
  </si>
  <si>
    <t>Copeiragem</t>
  </si>
  <si>
    <t>Gerenciamento de facilities</t>
  </si>
  <si>
    <t>24 meses</t>
  </si>
  <si>
    <t>Seviços sob demanda</t>
  </si>
  <si>
    <t>19 meses</t>
  </si>
  <si>
    <t>16 meses</t>
  </si>
  <si>
    <t>14 meses</t>
  </si>
  <si>
    <t>18 meses</t>
  </si>
  <si>
    <t>Remanejamento e instalação de equipamentos de ar cond</t>
  </si>
  <si>
    <t>Materiais sob demanda</t>
  </si>
  <si>
    <t>Materiais para a manutenção predial e manutenção do sistema de climatização</t>
  </si>
  <si>
    <t>Projetos "as built"</t>
  </si>
  <si>
    <t>Total</t>
  </si>
  <si>
    <t>5 meses</t>
  </si>
  <si>
    <t>Projeto de sistema de combate a incêndio</t>
  </si>
  <si>
    <t>10 meses</t>
  </si>
  <si>
    <t>Laudo da fachada</t>
  </si>
  <si>
    <t>4 meses</t>
  </si>
  <si>
    <t>Troca das lâmpadas fluorecentes por led - toda edificação</t>
  </si>
  <si>
    <t>TOTAL DE DESEMBOLSO MENSAL</t>
  </si>
  <si>
    <t>PLANILHA RESUMO DE MÃO DE OBRA</t>
  </si>
  <si>
    <t>MANUTENÇÃO PREDITIVA, PREVENTIVA E CORRETIVA DA EDIFICAÇÃO</t>
  </si>
  <si>
    <t>Unidade HH ou mensal</t>
  </si>
  <si>
    <t>CUSTO UNITÁRIO MENSAL</t>
  </si>
  <si>
    <t>CUSTO TOTAL</t>
  </si>
  <si>
    <t>Engº Civil</t>
  </si>
  <si>
    <t>HH</t>
  </si>
  <si>
    <t>Encarregado de Manut  Elétrica</t>
  </si>
  <si>
    <t>Mensal</t>
  </si>
  <si>
    <t xml:space="preserve">Eletricista </t>
  </si>
  <si>
    <t>Eletricista Plantonista  12 x 36 diurno</t>
  </si>
  <si>
    <t>Eletricista Plantonista  12 x 36 Noturno</t>
  </si>
  <si>
    <t xml:space="preserve">Instalador Reparador de Rede de  dados </t>
  </si>
  <si>
    <t>Encarregado de Manut. Civil</t>
  </si>
  <si>
    <t>Bombeiro Hidraulico</t>
  </si>
  <si>
    <t>Pedreiro</t>
  </si>
  <si>
    <t>Pintor</t>
  </si>
  <si>
    <t>Serralheiro</t>
  </si>
  <si>
    <t>Marceneiro</t>
  </si>
  <si>
    <t>Ajudante geral de Manut.</t>
  </si>
  <si>
    <t>Mecânico de refrigração</t>
  </si>
  <si>
    <t>Engenheiro Mecânico</t>
  </si>
  <si>
    <t xml:space="preserve">Subtotal </t>
  </si>
  <si>
    <t>GERENCIAMENTO DE FACILITIES</t>
  </si>
  <si>
    <t xml:space="preserve">Gerente de Facilities - Engenheiro </t>
  </si>
  <si>
    <t>Supervisor de apoio</t>
  </si>
  <si>
    <t>Supervisor de manutenção</t>
  </si>
  <si>
    <t>COPEIRAGEM</t>
  </si>
  <si>
    <t>Copeira</t>
  </si>
  <si>
    <t>Garçom</t>
  </si>
  <si>
    <t>BRIGADA - BOMBEIRO CIVIL</t>
  </si>
  <si>
    <t>Bombeiro Civil (Brigadista Particular) - Diurno</t>
  </si>
  <si>
    <t>Bombeiro Civil (Brigadista Particular) - Noturno</t>
  </si>
  <si>
    <t>Bombeiro Civil (Brigadista Particular) – Folguista Noturno</t>
  </si>
  <si>
    <t>Líder de Brigada (chefe) - Diurno</t>
  </si>
  <si>
    <t>LIMPEZA</t>
  </si>
  <si>
    <t>Servente</t>
  </si>
  <si>
    <t>Jauzeiro</t>
  </si>
  <si>
    <t>TOTAL DA MÃO DE OBRA DOS SERVIÇOS DE ROTINA</t>
  </si>
  <si>
    <t>PEQUENOS SERVIÇOS SOB DEMANDA</t>
  </si>
  <si>
    <t>MUDANÇA DE LAYOUT</t>
  </si>
  <si>
    <t>Eletricista</t>
  </si>
  <si>
    <t>Auxiliar de Eletricista</t>
  </si>
  <si>
    <t>Instalador de rede de dados, ponto lógico e telefônico</t>
  </si>
  <si>
    <t>Montador</t>
  </si>
  <si>
    <t>Carregador</t>
  </si>
  <si>
    <t>MENSAGERIA</t>
  </si>
  <si>
    <t>Contínuo - distâncias de até 20 km (ida, a partir do Bloco B, Esplanada dos Ministérios).</t>
  </si>
  <si>
    <t>Contínuo - distâncias superiores a 20 km até 50 km (ida, a partir do Bloco B, Esplanada dos Ministérios).</t>
  </si>
  <si>
    <t>Observação: Esta planilha de custos é uma adaptação do modelo disposto no Anexo VII-D da IN/SEGES nº 05/2017 e alterações (destaque para IN 07/2018) e com ajustes após publicação da Lei n° 13.467/2017 (Reforma Trabalhista). Os valores são referenciais do extinto MPOG, CNJ, TCU, contratos praticados e estimativa de insumos pelo Painel de Preços. Trata-se de modelo inspiracional, cabendo à licitante ajustar no que couber.</t>
  </si>
  <si>
    <t>DISCRIMINAÇÃO DOS SERVIÇOS (DADOS REFERENTES À CONTRATAÇÃO)</t>
  </si>
  <si>
    <t>A</t>
  </si>
  <si>
    <t>Data de apresentação da proposta (dia/mês/ano):</t>
  </si>
  <si>
    <t>___/___/___</t>
  </si>
  <si>
    <t>B</t>
  </si>
  <si>
    <t>Município/UF:</t>
  </si>
  <si>
    <t>BRASÍLIA/DF</t>
  </si>
  <si>
    <t>C</t>
  </si>
  <si>
    <t>Ano do Acordo, Convenção ou Dissídio Coletivo:</t>
  </si>
  <si>
    <t>D</t>
  </si>
  <si>
    <t>Número de meses de execução contratual:</t>
  </si>
  <si>
    <t>E</t>
  </si>
  <si>
    <t>Regime tributário:</t>
  </si>
  <si>
    <t>IDENTIFICAÇÃO DO SERVIÇO</t>
  </si>
  <si>
    <t>Tipo de Serviço</t>
  </si>
  <si>
    <t>Unidade de Medida</t>
  </si>
  <si>
    <t>Quantidade de postos a contratar (em função da unidade de medida)</t>
  </si>
  <si>
    <t>Nota 1: Esta tabela poderá ser adaptada às características do serviço contratado, inclusive no que concerne às rubricas e suas respectivas provisões e/ou estimativas, desde que haja justificativa.</t>
  </si>
  <si>
    <t>Nota 2: As provisões constantes desta planilha poderão ser desnecessárias quando se tratar de determinados serviços que prescindam da dedicação exclusiva dos trabalhadores da contratada para com a Administração.</t>
  </si>
  <si>
    <t>MÃO-DE-OBRA VINCULADA À EXECUÇÃO CONTRATUAL</t>
  </si>
  <si>
    <t>Dados para composição dos custos referentes a mão de obra</t>
  </si>
  <si>
    <t>Tipo de Serviço (mesmo serviço com características distintas)</t>
  </si>
  <si>
    <t>Classificação Brasileira de Ocupações (CBO)</t>
  </si>
  <si>
    <t>Salário normativo da categoria profissional</t>
  </si>
  <si>
    <t>Categoria profissional (vinculada à execução contratual)</t>
  </si>
  <si>
    <t>Data base da categoria (dia/mês/ano)</t>
  </si>
  <si>
    <t>Quantidade de dias trabalhados por mês</t>
  </si>
  <si>
    <t>Salário mínimo nacional</t>
  </si>
  <si>
    <t>Nota 1: Deverá ser elaborado um quadro para cada tipo de serviço</t>
  </si>
  <si>
    <t>Nota 2: A planilha será calculada considerando o valor mensal do empregado.</t>
  </si>
  <si>
    <t>MÓDULO 1 - COMPOSIÇÃO DA REMUNERAÇÃO</t>
  </si>
  <si>
    <t>Composição da Remuneração</t>
  </si>
  <si>
    <t>Valor (R$)</t>
  </si>
  <si>
    <t>Adicional noturno</t>
  </si>
  <si>
    <t>Periculosidade (30%)</t>
  </si>
  <si>
    <t>Total da Remuneração:</t>
  </si>
  <si>
    <t>MÓDULO 2 - ENCARGOS E BENEFÍCIOS ANUAIS, MENSAIS E DIÁRIOS</t>
  </si>
  <si>
    <t>Submódulo 2.1 - 13º (décimo terceiro) Salário, Férias e Adicional de Férias</t>
  </si>
  <si>
    <t>13º (décimo terceiro) Salário, Férias e Adicional de Férias</t>
  </si>
  <si>
    <t>%</t>
  </si>
  <si>
    <t>Férias e Adicional de Férias</t>
  </si>
  <si>
    <t>Total do Submódulo 2.1:</t>
  </si>
  <si>
    <t>Nota 1: Como a planilha de custos e formação de preços é calculada mensalmente, provisiona-se proporcionalmente 1/12 (um doze avos) dos valores referentes a gratificação natalina, férias e adicional de férias.</t>
  </si>
  <si>
    <t>Nota 2: O adicional de férias contido no Submódulo 2.1 corresponde a 1/3 (um terço) da remuneração que por sua vez é divido por 12 (doze) conforme Nota 1 acima.</t>
  </si>
  <si>
    <t>Nota 3: Levando em consideração a vigência contratual prevista no art. 57 da Lei nº 8.666, de 23 de junho de 1993, a rubrica férias tem como objetivo principal suprir a necessidade do pagamento das férias remuneradas ao final do contrato de 12 meses. Esta rubrica, quando da prorrogação contratual, torna-se custo não renovável.</t>
  </si>
  <si>
    <t>Base de cálculo para Submódulo 2.2:</t>
  </si>
  <si>
    <t>Submódulo 2.2 - Encargos Previdenciários (GPS), Fundo de Garantia por Tempo de Serviço (FGTS) e outras contribuições.</t>
  </si>
  <si>
    <t>GPS, FGTS e outras contribuições</t>
  </si>
  <si>
    <t>G</t>
  </si>
  <si>
    <t>H</t>
  </si>
  <si>
    <t>F</t>
  </si>
  <si>
    <t>Total do Submódulo 2.2:</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</si>
  <si>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</si>
  <si>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</si>
  <si>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 xml:space="preserve">Nota 3: Esses percentuais incidem sobre o Módulo 1, o Submódulo 2.1. </t>
  </si>
  <si>
    <t>Submódulo 2.3 - Benefícios Mensais e Diários.</t>
  </si>
  <si>
    <t>2.3</t>
  </si>
  <si>
    <t>Benefícios Mensais e Diários</t>
  </si>
  <si>
    <t>Transporte</t>
  </si>
  <si>
    <t>Valor Ticket:</t>
  </si>
  <si>
    <t>A1</t>
  </si>
  <si>
    <t>B1</t>
  </si>
  <si>
    <t>Assistência Odontológica</t>
  </si>
  <si>
    <t>Auxílio Morte/Funeral</t>
  </si>
  <si>
    <t>Plano Ambulatorial</t>
  </si>
  <si>
    <t>Total do Submódulo 2.3:</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</si>
  <si>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</si>
  <si>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desta Instrução Normativa.</t>
  </si>
  <si>
    <t>QUADRO-RESUMO DO MÓDULO 2 - ENCARGOS E BENEFÍCIOS ANUAIS, MENSAIS E DIÁRIOS</t>
  </si>
  <si>
    <t>Encargos e Benefícios Anuais, Mensais e Diários</t>
  </si>
  <si>
    <t>Total dos Encargos e Benefícios Anuais, Mensais e Diários:</t>
  </si>
  <si>
    <t>MÓDULO 3 - PROVISÃO PARA RESCISÃO</t>
  </si>
  <si>
    <t>Provisão para Rescisão</t>
  </si>
  <si>
    <t xml:space="preserve">Aviso Prévio Indenizado - API  </t>
  </si>
  <si>
    <t>Incidência do FGTS sobre Aviso Prévio Indenizado</t>
  </si>
  <si>
    <t xml:space="preserve">Aviso Prévio Trabalhado - APT </t>
  </si>
  <si>
    <t>Incidência de GPS, FGTS e outras contribuições sobre o Aviso Prévio Trabalhado</t>
  </si>
  <si>
    <t>Total da Provisão para Rescisão:</t>
  </si>
  <si>
    <t>MÓDULO 4 - CUSTO DE REPOSIÇÃO DO PROFISSIONAL AUSENTE</t>
  </si>
  <si>
    <t>Submódulo 4.1 - Substituto nas Ausências Legais</t>
  </si>
  <si>
    <t>Ausências Legais</t>
  </si>
  <si>
    <t>Substituto na cobertura de Férias</t>
  </si>
  <si>
    <t>Incidência  do Submódulo 2.2 sobre o custo da reposição</t>
  </si>
  <si>
    <t xml:space="preserve">Substituto na cobertura de Ausências Legais </t>
  </si>
  <si>
    <t xml:space="preserve">Substituto na cobertura de Licença Paternidade </t>
  </si>
  <si>
    <t xml:space="preserve">Substituto na cobertura de Ausência por acidente de trabalho </t>
  </si>
  <si>
    <t xml:space="preserve">Substituto na cobertura de Afastamento Maternidade  </t>
  </si>
  <si>
    <t>Substituto na cobertura de Outras ausências (especificar)</t>
  </si>
  <si>
    <t>Total do Submódulo 4.1:</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</si>
  <si>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</si>
  <si>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 xml:space="preserve">Submódulo 4.2 - Substituto na Intrajornada 
</t>
  </si>
  <si>
    <t>Intrajornada</t>
  </si>
  <si>
    <t>V.Hora (R$)</t>
  </si>
  <si>
    <t>Substituto na cobertura de Intervalo para repouso ou alimentação</t>
  </si>
  <si>
    <t>Total do Submódulo 4.2:</t>
  </si>
  <si>
    <t>Nota: Quando houver a necessidade de reposição de um empregado durante sua ausência nos casos de intervalo para repouso ou alimentação deve-se contemplar o Submódulo 4.2.</t>
  </si>
  <si>
    <t>QUADRO-RESUMO DO MÓDULO 4 - CUSTO DE REPOSIÇÃO DO PROFISSIONAL AUSENTE</t>
  </si>
  <si>
    <t>Substituto nas Ausências Legais</t>
  </si>
  <si>
    <t>Substituto na Intrajornada</t>
  </si>
  <si>
    <t>Total do Custo de Reposição do Profissional Ausente:</t>
  </si>
  <si>
    <t>MÓDULO 5 - INSUMOS DIVERSOS</t>
  </si>
  <si>
    <t>Insumos Diversos</t>
  </si>
  <si>
    <t>Total dos Insumos Diversos:</t>
  </si>
  <si>
    <t>Nota: Valores mensais por empregado.</t>
  </si>
  <si>
    <t>QUADRO RESUMO - CUSTO POR EMPREGADO</t>
  </si>
  <si>
    <t>Mão-de-Obra vinculada à execução contratual</t>
  </si>
  <si>
    <t>Módulo 1 - Composição da Remuneração</t>
  </si>
  <si>
    <t>Módulo 2 - Encargos e Benefícios Anuais, Mensais e Diários</t>
  </si>
  <si>
    <t>Módulo 3 - Provisão para Rescisão</t>
  </si>
  <si>
    <t>Módulo 4 - Custo de Reposição do Profissional Ausente</t>
  </si>
  <si>
    <t>Módulo 5 - Insumos Diversos</t>
  </si>
  <si>
    <t>Subtotal:</t>
  </si>
  <si>
    <t>QUADRO DEMONSTRATIVO - VALOR GLOBAL DA PROPOSTA</t>
  </si>
  <si>
    <t>Descrição</t>
  </si>
  <si>
    <t>Valor proposto por unidade de medida</t>
  </si>
  <si>
    <t>Valor diário do serviço</t>
  </si>
  <si>
    <t>Valor horário do serviço</t>
  </si>
  <si>
    <t>Nota (1): Informar o valor da unidade de medida por tipo de serviço.</t>
  </si>
  <si>
    <t>Cargo</t>
  </si>
  <si>
    <t>Item</t>
  </si>
  <si>
    <t>Custo unitário</t>
  </si>
  <si>
    <t>Valor anual do uniforme</t>
  </si>
  <si>
    <t>Valor mensal do uniforme por empregado</t>
  </si>
  <si>
    <t>Valor anual do EPI</t>
  </si>
  <si>
    <t>Valor mensal do EPI por empregado</t>
  </si>
  <si>
    <t>SERVIÇO </t>
  </si>
  <si>
    <t>QNT/ANO</t>
  </si>
  <si>
    <t>CUSTO TOTAL ANUAL</t>
  </si>
  <si>
    <t>PREÇO TOTAL ANUAL COM BDI</t>
  </si>
  <si>
    <t>DIVISÓRIAS E FORRO MINERAL</t>
  </si>
  <si>
    <t>Fornecimento e instalação de divisória painel cega do piso até o teto, composição: duas placas em MDF com espessura de 80 mm.</t>
  </si>
  <si>
    <t>m²</t>
  </si>
  <si>
    <t>Fornecimento e instalação de divisória painel cego até 1.100 mm de altura, mais vidro simples até a altura da porta e bandeira cega até o teto, composição: duas placas em MDF com espessura de 80mm.</t>
  </si>
  <si>
    <t>Fornecimento e instalação de divisória painel cego até altura da porta, mais vidro duplo até o teto, composição: duas placas em MDF com espessura de 80 mm</t>
  </si>
  <si>
    <t>Fornecimento e instalação de divisória painel/vidro duplo/painel com persiana até a altura da porta e bandeira cega até o teto com espessura de 80 mm</t>
  </si>
  <si>
    <t>Fornecimento e instalação de divisória painel/vidro duplo/painel, sem persiana até a altura da porta e bandeira cega até o teto com espessura de 80 mm</t>
  </si>
  <si>
    <t>Fornecimento e instalação de uma porta (oca): largura 800 mm X altura 2.100 mm. Espessura 80 mm. Com bandeira</t>
  </si>
  <si>
    <t>unidade</t>
  </si>
  <si>
    <t>Fornecimento e instalação de uma porta (oca): largura 900 mm X altura 2.100 mm. Espessura 80 mm. Com bandeira.</t>
  </si>
  <si>
    <t>Fornecimento e instalação de uma porta (oca) dupla largura 1.600 mm X altura 2.100 mm. Espessura 80 mm. Com bandeira.</t>
  </si>
  <si>
    <t>Fornecimento e instalação de painel divisória piso teto cega, modulação: painel/painel com miolo acústico (lã de vidro não inferior a 40 kg/m³,  com 60 mm de espessura.</t>
  </si>
  <si>
    <t>Fornecimento e instalação de painel divisória piso teto cega com 60 mm de espessura, modulação painel/painel, miolo papel kraft de alta densidade.</t>
  </si>
  <si>
    <t>Fornecimento e instalação de painel divisória piso teto, painel/vidro/painel, vidro duplo com persianas, 60 mm de espessura, monobloco.</t>
  </si>
  <si>
    <t>Fornecimento e instalação de painel divisória piso teto, painel/vidro/painel, vidro duplo sem persianas, 60 mm de espessura, monobloco.</t>
  </si>
  <si>
    <t>Fornecimento e instalação de painel divisória retrátil com sistema eletro-mecânico.</t>
  </si>
  <si>
    <t>Fornecimento e instalação de módulo guichê com vidro simples, espessura final de 80mm, modulação 90mm.</t>
  </si>
  <si>
    <t>Serviço de remanejamento de divisória (retirada ou desmontagem).</t>
  </si>
  <si>
    <t>Serviço de remanejamento de divisória (colocação ou montagem sem fornecimento de material).</t>
  </si>
  <si>
    <t>TOTAL ANUAL</t>
  </si>
  <si>
    <t>EXTINTORES </t>
  </si>
  <si>
    <t>Recarga de extintor de incêndio PQS/BC 6 Kg.</t>
  </si>
  <si>
    <t>und</t>
  </si>
  <si>
    <t>Recarga de extintor de incêndio do tipo CO² 6 Kg.</t>
  </si>
  <si>
    <t>Recarga de extintor de incêndio do tipo AP 10 Litros.</t>
  </si>
  <si>
    <t>Recarga de extintor de incêndio tipo AP  75 Litros.</t>
  </si>
  <si>
    <t>Recarga de extintor de incêndio tipo ABC 6 Kg.</t>
  </si>
  <si>
    <t>Recarga de extintor de incêndio tipo ABC 4 Kg.</t>
  </si>
  <si>
    <t>Recarga de extintor de incêndio tipo ESPUMA.</t>
  </si>
  <si>
    <t>Teste Hidrostático de Extintor de incêndio PQS/BC 6 Kg.</t>
  </si>
  <si>
    <t>Teste Hidrostático de Extintor de incêndio do tipo CO² 6 Kg.</t>
  </si>
  <si>
    <t>Teste Hidrostático de Extintor de incêndio do tipo AP 10 Litros.</t>
  </si>
  <si>
    <t>Teste Hidrostático de Extintor de incêndio tipo AP  75 Litros.</t>
  </si>
  <si>
    <t>Teste Hidrostático de Extintor de incêndio tipo ABC  6 Kg.</t>
  </si>
  <si>
    <t>Teste Hidrostático de Extintor de incêndio tipo ABC  4 Kg.</t>
  </si>
  <si>
    <t>Teste Hidrostático de Extintor de incêndio tipo ESPUMA.</t>
  </si>
  <si>
    <t>DESINSETIZAÇÃO</t>
  </si>
  <si>
    <t>Desinsetização-Desratização (4 vezez ao ano)</t>
  </si>
  <si>
    <t xml:space="preserve">SANITIZAÇÃO </t>
  </si>
  <si>
    <t>Sanitização/imunização para prevenção contra vírus, bactérias e fungos, inclusive contra o covid-19 (12 vezes ao ano)</t>
  </si>
  <si>
    <t>REMANEJAMENTO DE EQUIPAMENTO DE AR CONDICIONADO</t>
  </si>
  <si>
    <t>Remanejamento de equipamentos de ar condicionado, exceto os de Fluxo de Refrigerante Variável (VRF).</t>
  </si>
  <si>
    <t>unid</t>
  </si>
  <si>
    <t>Instalação de novos equipamentos de ar condicionado, exceto os de Fluxo de Refrigerante Variável (VRF).</t>
  </si>
  <si>
    <t>FORNECIMENTO DE CHAVES</t>
  </si>
  <si>
    <t>Cópias de chaves simples.</t>
  </si>
  <si>
    <t>Cópias de chaves tetra.</t>
  </si>
  <si>
    <t>Modelagens de chaves comuns.</t>
  </si>
  <si>
    <t>Modelagens de chaves tetra.</t>
  </si>
  <si>
    <t>Troca de segredos de fechaduras em geral.</t>
  </si>
  <si>
    <t>Mestragem de fechadura.</t>
  </si>
  <si>
    <t>Controle para fechadura elétrica.</t>
  </si>
  <si>
    <t>PRESTAÇÃO DE SERVIÇOS DE CHAVEIRO</t>
  </si>
  <si>
    <t>Abertura de fechaduras de armários, gavetas de mesas, estantes, escaninhos, portas, arquivos e móveis em geral.</t>
  </si>
  <si>
    <t>Abertura de fechaduras de veículos.</t>
  </si>
  <si>
    <t>Consertos de fechaduras de portas, armários, gavetas de mesas, estantes, escaninhos, arquivos, travas de mesas e móveis em geral com reposição de peças, caso necessário.</t>
  </si>
  <si>
    <t>Consertos de fechaduras elétricas e/ou seu respectivo controle, com substituição de fechos eletromagnéticos.</t>
  </si>
  <si>
    <t>Fornecimento e instalação de fechaduras de armários, gavetas de mesas, estantes, escaninhos arquivos, racks e móveis em geral, caso necessário.</t>
  </si>
  <si>
    <t>Fornecimento e instalação de fechadura elétrica.</t>
  </si>
  <si>
    <t>Abertura de fechaduras de portas eletrônicas de salas</t>
  </si>
  <si>
    <t>Abertura de fechaduras eletrônica de cofres digital eletrônicos</t>
  </si>
  <si>
    <t>CARIMBOS </t>
  </si>
  <si>
    <t>Carimbo automático, acrílico, retangular, retrátil com mola, medindo 3,80cmx1,60cm, parte descritiva a ser confeccionada em fotopolymero, cobrado ao preço unitário.</t>
  </si>
  <si>
    <t>Borracha (parte descritiva) para carimbo automático, medindo 3,80cmx1,60cm, cobrado ao preço unitário.</t>
  </si>
  <si>
    <t>Refil de reposição para carimbo automático, medindo 3,80cmx1,60cm, cobrado ao preço unitário.</t>
  </si>
  <si>
    <t>Contínuo - Entrega de documentos em estabelecimentos com distância máxima até 20 km, ida, a partir do Bloco B da Esplanada dos Ministérios</t>
  </si>
  <si>
    <t>Contínuo - Entrega de documentos em estabelecimentos com distância acima de 20 km e até 50 km, ida, a partir do Bloco B da Esplanada dos Ministérios</t>
  </si>
  <si>
    <t>ANUAL</t>
  </si>
  <si>
    <t>SUBSTITUIÇÃO DAS LÂMPADAS EXISTENTES POR LED</t>
  </si>
  <si>
    <t>Quant. Total</t>
  </si>
  <si>
    <t>TUBO LED T8, 18W/6500K 1200 mm</t>
  </si>
  <si>
    <t>TUBO LED T8, 9W/6500K 600 mm</t>
  </si>
  <si>
    <t>LAMPADA LED 10W Bivolt branca, formato tradicional</t>
  </si>
  <si>
    <t xml:space="preserve">unid </t>
  </si>
  <si>
    <t>MATERIAIS DE APLICAÇÃO PARA MANUTENÇÃO DO SISTEMA DE CLIMATIZAÇÃO</t>
  </si>
  <si>
    <t>Custo Unitário</t>
  </si>
  <si>
    <t>Custo Total Anual</t>
  </si>
  <si>
    <t>Compressor hermético de 9.000 BTU/h</t>
  </si>
  <si>
    <t>pç</t>
  </si>
  <si>
    <t>Compressor hermético de 12.000 BTU/h</t>
  </si>
  <si>
    <t>Compressor hermético de 18.000 BTU/h</t>
  </si>
  <si>
    <t>Compressor hermético de 24.000 BTU/h</t>
  </si>
  <si>
    <t>Compressor hermético de 30.000 BTU/h</t>
  </si>
  <si>
    <t>Compressor hermético de 36.000 BTU/h</t>
  </si>
  <si>
    <t>Motor ventilador p/ split 9.000 BTU/h</t>
  </si>
  <si>
    <t>Motor ventilador p/ split 12.000 BTU/h</t>
  </si>
  <si>
    <t>Motor ventilador p/ split 18.000 BTU/h</t>
  </si>
  <si>
    <t>Motor ventilador p/ split 24.000 BTU/h</t>
  </si>
  <si>
    <t>Motor ventilador p/ split 30.000 BTU/h</t>
  </si>
  <si>
    <t>Motor ventilador p/ split 36.000 BTU/h</t>
  </si>
  <si>
    <t>Hélice plástica p/ split 9.000 BTU/h</t>
  </si>
  <si>
    <t>Hélice plástica p/ split 12.000 BTU/h</t>
  </si>
  <si>
    <t>Hélice plástica p/ split 18.000 BTU/h</t>
  </si>
  <si>
    <t>Hélice plástica p/ split 24.000 BTU/h</t>
  </si>
  <si>
    <t>Hélice plástica p/ split 30.000 BTU/h</t>
  </si>
  <si>
    <t>Hélice plástica p/ split 36.000 BTU/h</t>
  </si>
  <si>
    <t>Placas eletrônicas para as condensadoras do sistema VRF</t>
  </si>
  <si>
    <t>Placa de Controle – unidade condensadora modelo PUHY</t>
  </si>
  <si>
    <t>Bomba de dreno p/ split</t>
  </si>
  <si>
    <t>Evaporadora 9.000 BTU/h</t>
  </si>
  <si>
    <t>Evaporadora 12.000 BTU/h</t>
  </si>
  <si>
    <t>Evaporadora 18.000 BTU/h</t>
  </si>
  <si>
    <t>Evaporadora 24.000 BTU/h</t>
  </si>
  <si>
    <t>Evaporadora 30.000 BTU/h</t>
  </si>
  <si>
    <t>Evaporadora 36.000 BTU/h</t>
  </si>
  <si>
    <t>Condensadora 9.000 BTU/h</t>
  </si>
  <si>
    <t>Condensadora 12.000 BTU/h</t>
  </si>
  <si>
    <t>Condensadora 18.000 BTU/h</t>
  </si>
  <si>
    <t>Condensadora 24.000 BTU/h</t>
  </si>
  <si>
    <t>Condensadora 30.000 BTU/h</t>
  </si>
  <si>
    <t>Condensadora 36.000 BTU/h</t>
  </si>
  <si>
    <t>Sensor de temperatura “TH2” – unidade evaporadora modelo PLFY</t>
  </si>
  <si>
    <t>Atuador da válvula de expansão – unidade evaporadora modelo PLFY</t>
  </si>
  <si>
    <t>Motor de atuação das aletas de ventilação – unidade evaporadora PLFY</t>
  </si>
  <si>
    <t>Controle remoto para equipamento split</t>
  </si>
  <si>
    <t>pc</t>
  </si>
  <si>
    <t>Gás refrigerante 407C</t>
  </si>
  <si>
    <t>botijão 11,35kg</t>
  </si>
  <si>
    <t>Gás refrigerante 410A</t>
  </si>
  <si>
    <t>Gás refrigerante R22</t>
  </si>
  <si>
    <t>ESTIMATIVA DE EQUIPAMENTOS E PEÇAS PARA MANUTENÇÃO DE EXAUSTÃO, RENOVAÇÃO DE AR, VENTILAÇÃO E CLIMATIZAÇÃO</t>
  </si>
  <si>
    <t>Aliquota</t>
  </si>
  <si>
    <t>Custos Indiretos</t>
  </si>
  <si>
    <t>subtotal - Custos Indiretos</t>
  </si>
  <si>
    <t>Lucro</t>
  </si>
  <si>
    <t>subtotal - Lucro</t>
  </si>
  <si>
    <t>Tributos</t>
  </si>
  <si>
    <t>PIS</t>
  </si>
  <si>
    <t>3.2</t>
  </si>
  <si>
    <t>COFINS</t>
  </si>
  <si>
    <t>3.3</t>
  </si>
  <si>
    <t>ISS</t>
  </si>
  <si>
    <t>3.4</t>
  </si>
  <si>
    <t>Outros (**)</t>
  </si>
  <si>
    <t>subtotal - Tributos</t>
  </si>
  <si>
    <t>Glossário</t>
  </si>
  <si>
    <t>Fórmula Geral Utilizada</t>
  </si>
  <si>
    <t>L</t>
  </si>
  <si>
    <t>CI</t>
  </si>
  <si>
    <t xml:space="preserve">                    1-T</t>
  </si>
  <si>
    <t>T</t>
  </si>
  <si>
    <t>BDI</t>
  </si>
  <si>
    <t>Benefício e Despesas Indiretas</t>
  </si>
  <si>
    <t>Lucros, Custos Indiretos e Tributos</t>
  </si>
  <si>
    <t>Auxiliar de jardinagem</t>
  </si>
  <si>
    <t>CUSTOS INDIRETOS, TRIBUTOS E LUCROS - MATERIAIS HARD</t>
  </si>
  <si>
    <t>CUSTOS INDIRETOS, TRIBUTOS E LUCROS - SOFT SERVICES E ELEVADORES</t>
  </si>
  <si>
    <t>CUSTOS INDIRETOS, TRIBUTOS E LUCROS - SERVIÇOS HARD MENOS ELEVADORES</t>
  </si>
  <si>
    <t>Grupo</t>
  </si>
  <si>
    <t xml:space="preserve">Manutenção predial - mão de obra e materiais de consumo, equipamentos, instrumentos, ferramentas e utensílios. </t>
  </si>
  <si>
    <t xml:space="preserve">Manutenção de exaustão, renovação de ar, ventilação e climatização - mão de obra e materiais de consumo. </t>
  </si>
  <si>
    <t xml:space="preserve">Global </t>
  </si>
  <si>
    <t>Manutenção de elevadores.</t>
  </si>
  <si>
    <t xml:space="preserve">Serviços de brigada - mão de obra e materiais de consumo, equipamentos, instrumentos, ferramentas e utensílios. </t>
  </si>
  <si>
    <t xml:space="preserve">Serviços de limpeza - mão de obra e materiais de consumo, equipamentos, instrumentos, ferramentas e utensílios. </t>
  </si>
  <si>
    <t>Serviços de gerenciamento de facilities - mão de obra.</t>
  </si>
  <si>
    <t>Pequenos serviços sob demanda.</t>
  </si>
  <si>
    <t>Peças de equipamento de climatização sob demanda.</t>
  </si>
  <si>
    <t xml:space="preserve">Materiais de aplicação para a manutenção predial e manutenção do sistema de climatização. </t>
  </si>
  <si>
    <t>Projetos, laudo, troca de lâmpadas.</t>
  </si>
  <si>
    <t>PREGÃO ELETRÔNICO 000/2021</t>
  </si>
  <si>
    <t>- O valor unitário a ser inserido para cada item quando do cadastramento da proposta no sistema Comprasnet é o VALOR UNITÁRIO MENSAL, correspondente à coluna F da tabela acima.</t>
  </si>
  <si>
    <t>Qtd./Ano</t>
  </si>
  <si>
    <r>
      <t xml:space="preserve">PREGÃO ELETRÔNICO </t>
    </r>
    <r>
      <rPr>
        <sz val="11"/>
        <color rgb="FFFF0000"/>
        <rFont val="Calibri"/>
        <family val="2"/>
        <scheme val="minor"/>
      </rPr>
      <t>000/2021</t>
    </r>
  </si>
  <si>
    <r>
      <t>PREÇO MANUTENÇÃO DO SISTEMA DE CLIMATIZAÇÃO/VENTILAÇÃO MENSAL</t>
    </r>
    <r>
      <rPr>
        <sz val="11"/>
        <color rgb="FF000000"/>
        <rFont val="Calibri"/>
        <family val="2"/>
        <scheme val="minor"/>
      </rPr>
      <t> </t>
    </r>
  </si>
  <si>
    <r>
      <t>Carimbo confeccionado em fotopolymero, com base em madeira, medindo até 10 cm</t>
    </r>
    <r>
      <rPr>
        <vertAlign val="superscript"/>
        <sz val="11"/>
        <color rgb="FF000000"/>
        <rFont val="Calibri"/>
        <family val="2"/>
        <scheme val="minor"/>
      </rPr>
      <t>2</t>
    </r>
    <r>
      <rPr>
        <sz val="11"/>
        <color rgb="FF000000"/>
        <rFont val="Calibri"/>
        <family val="2"/>
        <scheme val="minor"/>
      </rPr>
      <t>, cobrado ao preço unitário.</t>
    </r>
  </si>
  <si>
    <r>
      <t>Borracha (parte descritiva) para carimbo com base em madeira, medindo até 10 cm</t>
    </r>
    <r>
      <rPr>
        <vertAlign val="superscript"/>
        <sz val="11"/>
        <color rgb="FF000000"/>
        <rFont val="Calibri"/>
        <family val="2"/>
        <scheme val="minor"/>
      </rPr>
      <t>2</t>
    </r>
    <r>
      <rPr>
        <sz val="11"/>
        <color rgb="FF000000"/>
        <rFont val="Calibri"/>
        <family val="2"/>
        <scheme val="minor"/>
      </rPr>
      <t>, cobrado ao preço unitário.</t>
    </r>
  </si>
  <si>
    <t>Notas</t>
  </si>
  <si>
    <t>PREÇO TOTAL GERAL</t>
  </si>
  <si>
    <t>PEQUENOS SERVIÇOS SOB DEMANDA (Apêndice A do Anexo IV)</t>
  </si>
  <si>
    <t>TOTAL DE PEQUENOS SERVIÇOS SOB DEMANDA (Apêndice A do Anexo IV)</t>
  </si>
  <si>
    <t>TOTAL DA SUBSTITUIÇÃO DAS LÂMPADAS EXISTENTES POR LED (Apêndice A do Anexo IV)</t>
  </si>
  <si>
    <t>MANUTENÇÃO DE EXAUSTÃO, RENOVAÇÃO DE AR, VENTILAÇÃO E CLIMATIZAÇÃO ( Anexo VIII)</t>
  </si>
  <si>
    <t>Global</t>
  </si>
  <si>
    <t>Unitário</t>
  </si>
  <si>
    <t>12 meses</t>
  </si>
  <si>
    <t>Quantidade Anual</t>
  </si>
  <si>
    <r>
      <t xml:space="preserve">BDI= </t>
    </r>
    <r>
      <rPr>
        <u/>
        <sz val="11"/>
        <rFont val="Calibri"/>
        <family val="2"/>
        <scheme val="minor"/>
      </rPr>
      <t xml:space="preserve">(1+CI)*(1+L)     </t>
    </r>
    <r>
      <rPr>
        <sz val="11"/>
        <rFont val="Calibri"/>
        <family val="2"/>
        <scheme val="minor"/>
      </rPr>
      <t xml:space="preserve"> - 1</t>
    </r>
  </si>
  <si>
    <t>Unidade HH ou Mensal</t>
  </si>
  <si>
    <t>Unidade HH, Mensal ou Diária</t>
  </si>
  <si>
    <r>
      <t xml:space="preserve">Adicional de hora noturna reduzida </t>
    </r>
    <r>
      <rPr>
        <sz val="11"/>
        <color rgb="FFFF0000"/>
        <rFont val="Calibri"/>
        <family val="2"/>
        <scheme val="minor"/>
      </rPr>
      <t>(O pagamento será pelo efetivo consumo.)</t>
    </r>
  </si>
  <si>
    <r>
      <t xml:space="preserve">Plano de Saúde </t>
    </r>
    <r>
      <rPr>
        <sz val="11"/>
        <color rgb="FFFF0000"/>
        <rFont val="Calibri"/>
        <family val="2"/>
        <scheme val="minor"/>
      </rPr>
      <t>(Ref. CCT)</t>
    </r>
  </si>
  <si>
    <r>
      <t xml:space="preserve">Multa do FGTS </t>
    </r>
    <r>
      <rPr>
        <strike/>
        <sz val="11"/>
        <color rgb="FFFF0000"/>
        <rFont val="Calibri"/>
        <family val="2"/>
        <scheme val="minor"/>
      </rPr>
      <t xml:space="preserve">e contribuição social </t>
    </r>
    <r>
      <rPr>
        <sz val="11"/>
        <color rgb="FF000000"/>
        <rFont val="Calibri"/>
        <family val="2"/>
        <scheme val="minor"/>
      </rPr>
      <t>sobre o API e APT</t>
    </r>
  </si>
  <si>
    <r>
      <t>Outros</t>
    </r>
    <r>
      <rPr>
        <sz val="11"/>
        <color rgb="FFFF0000"/>
        <rFont val="Calibri"/>
        <family val="2"/>
        <scheme val="minor"/>
      </rPr>
      <t xml:space="preserve"> (especificar)</t>
    </r>
  </si>
  <si>
    <r>
      <t>Salário-Base</t>
    </r>
    <r>
      <rPr>
        <sz val="11"/>
        <color rgb="FFFF0000"/>
        <rFont val="Calibri"/>
        <family val="2"/>
        <scheme val="minor"/>
      </rPr>
      <t xml:space="preserve"> (Ref. CCT)</t>
    </r>
  </si>
  <si>
    <r>
      <t xml:space="preserve">13º (décimo terceiro) Salário </t>
    </r>
    <r>
      <rPr>
        <sz val="11"/>
        <color rgb="FFFF0000"/>
        <rFont val="Calibri"/>
        <family val="2"/>
        <scheme val="minor"/>
      </rPr>
      <t>(Ref. Manual planilha de custos MPOG)</t>
    </r>
  </si>
  <si>
    <r>
      <t>INSS</t>
    </r>
    <r>
      <rPr>
        <sz val="11"/>
        <color rgb="FFFF0000"/>
        <rFont val="Calibri"/>
        <family val="2"/>
        <scheme val="minor"/>
      </rPr>
      <t xml:space="preserve"> (Ref. 20%)</t>
    </r>
  </si>
  <si>
    <r>
      <t xml:space="preserve">Salário Educação </t>
    </r>
    <r>
      <rPr>
        <sz val="11"/>
        <color rgb="FFFF0000"/>
        <rFont val="Calibri"/>
        <family val="2"/>
        <scheme val="minor"/>
      </rPr>
      <t>(Ref. 2,5%)</t>
    </r>
  </si>
  <si>
    <r>
      <t xml:space="preserve">SAT </t>
    </r>
    <r>
      <rPr>
        <sz val="11"/>
        <color rgb="FFFF0000"/>
        <rFont val="Calibri"/>
        <family val="2"/>
        <scheme val="minor"/>
      </rPr>
      <t>(Ref. RAP x FAP - Enviar relatório SEFIP/GPS)</t>
    </r>
  </si>
  <si>
    <r>
      <t>FGTS</t>
    </r>
    <r>
      <rPr>
        <sz val="11"/>
        <color rgb="FFFF0000"/>
        <rFont val="Calibri"/>
        <family val="2"/>
        <scheme val="minor"/>
      </rPr>
      <t xml:space="preserve"> (Ref. 8%)</t>
    </r>
  </si>
  <si>
    <r>
      <t>SESI OU SESC</t>
    </r>
    <r>
      <rPr>
        <sz val="11"/>
        <color rgb="FFFF0000"/>
        <rFont val="Calibri"/>
        <family val="2"/>
        <scheme val="minor"/>
      </rPr>
      <t xml:space="preserve"> (Ref. 1,5%)</t>
    </r>
  </si>
  <si>
    <r>
      <t xml:space="preserve">SENAI OU SENAC </t>
    </r>
    <r>
      <rPr>
        <sz val="11"/>
        <color rgb="FFFF0000"/>
        <rFont val="Calibri"/>
        <family val="2"/>
        <scheme val="minor"/>
      </rPr>
      <t>(Ref. 1%)</t>
    </r>
  </si>
  <si>
    <r>
      <t>SEBRAE</t>
    </r>
    <r>
      <rPr>
        <sz val="11"/>
        <color rgb="FFFF0000"/>
        <rFont val="Calibri"/>
        <family val="2"/>
        <scheme val="minor"/>
      </rPr>
      <t xml:space="preserve"> (Ref. 0,6%)</t>
    </r>
  </si>
  <si>
    <r>
      <t xml:space="preserve">INCRA </t>
    </r>
    <r>
      <rPr>
        <sz val="11"/>
        <color rgb="FFFF0000"/>
        <rFont val="Calibri"/>
        <family val="2"/>
        <scheme val="minor"/>
      </rPr>
      <t>(Ref. 0,20%)</t>
    </r>
  </si>
  <si>
    <r>
      <t>Desconto Auxílio transporte</t>
    </r>
    <r>
      <rPr>
        <i/>
        <sz val="11"/>
        <color rgb="FFFF0000"/>
        <rFont val="Calibri"/>
        <family val="2"/>
        <scheme val="minor"/>
      </rPr>
      <t xml:space="preserve"> (CLT: 6% do salário base)</t>
    </r>
  </si>
  <si>
    <r>
      <t>Auxílio-Refeição/Alimentação</t>
    </r>
    <r>
      <rPr>
        <sz val="11"/>
        <color rgb="FFFF0000"/>
        <rFont val="Calibri"/>
        <family val="2"/>
        <scheme val="minor"/>
      </rPr>
      <t xml:space="preserve"> (Ref. CCT)</t>
    </r>
  </si>
  <si>
    <r>
      <t xml:space="preserve">Desconto Auxílio alimentação </t>
    </r>
    <r>
      <rPr>
        <i/>
        <sz val="11"/>
        <color rgb="FFFF0000"/>
        <rFont val="Calibri"/>
        <family val="2"/>
        <scheme val="minor"/>
      </rPr>
      <t>(Ref. CCT)</t>
    </r>
  </si>
  <si>
    <r>
      <t>Outros</t>
    </r>
    <r>
      <rPr>
        <sz val="11"/>
        <color rgb="FFFF0000"/>
        <rFont val="Calibri"/>
        <family val="2"/>
        <scheme val="minor"/>
      </rPr>
      <t xml:space="preserve"> (especificar) </t>
    </r>
  </si>
  <si>
    <r>
      <t>Uniformes e EPI</t>
    </r>
    <r>
      <rPr>
        <sz val="11"/>
        <color rgb="FFFF0000"/>
        <rFont val="Calibri"/>
        <family val="2"/>
        <scheme val="minor"/>
      </rPr>
      <t xml:space="preserve"> </t>
    </r>
  </si>
  <si>
    <r>
      <t>Materiais</t>
    </r>
    <r>
      <rPr>
        <sz val="11"/>
        <color rgb="FFFF0000"/>
        <rFont val="Calibri"/>
        <family val="2"/>
        <scheme val="minor"/>
      </rPr>
      <t xml:space="preserve">  </t>
    </r>
  </si>
  <si>
    <t>- Anexar planilhas com o detalhamento dos valores de serviços e materiais.</t>
  </si>
  <si>
    <t>- Para os serviços com mão de obra exclusiva, a elaboração da proposta deverá considerar as planilhas de custo e formação de preços deverá considerar as disposições da IN SEGES/MP nº 5/2017, bem como a legislação pertinente à matéria.</t>
  </si>
  <si>
    <t>- Os pisos salariais dos profissionais colocados à disposição do Contratante para a prestação dos serviços, quando fixados com base em Acordo, Dissídio ou Convenção Coletiva de Trabalho, deverão utilizar como parâmetro aquelas registradas no Ministério do Trabalho e Emprego e em vigor, cujo enquadramento sindical decorre da atividade preponderante da empresa.</t>
  </si>
  <si>
    <t>- Declaro, para todos os fins, que:
a) Tomei conhecimento pleno de todas as exigências previstas para esta contratação e que as cumprirei fielmente, tais como:
1. A execução do Contrato deverá atender fielmente o disposto no Termo de Referência e seu anexos, bem como o disposto no ANEXO VIII - DA FISCALIZAÇÃO TÉCNICA E ADMINISTRATIVA da Instrução Normativa - IN SEGES/MPDG nº 05/2017.;
2. É vedado o fornecimento de qualquer mercadoria ou serviço em desacordo com as normas expedidas pelos órgãos oficiais competentes ou, se normas especificadas não existirem, pela Associação Brasileira de Normas Técnicas ou outra entidade credenciada oficial;
3. O fornecedor deverá estar legalmente estabelecido e explorar ramo de atividade pertinente e compatível com o objeto desta contratação;</t>
  </si>
  <si>
    <t xml:space="preserve">Serviços de copeiragem - mão de obra e materiais de consumo, equipamentos, instrumentos, ferramentas e utensílios. </t>
  </si>
  <si>
    <t xml:space="preserve">LIMPEZA DA FACHADA </t>
  </si>
  <si>
    <t>mês</t>
  </si>
  <si>
    <t>8.10</t>
  </si>
  <si>
    <t>Limpeza de fachada - trabalho em altura</t>
  </si>
  <si>
    <t>diária</t>
  </si>
  <si>
    <t>JAUZEIRO - (5 jauzeiros * 15 dias úteis)</t>
  </si>
  <si>
    <t>BALANCIM - (2 balancins * 1/2 mês)</t>
  </si>
  <si>
    <t>MATERIAIS DE CONSUMO (12% da MO, descontada tributação)</t>
  </si>
  <si>
    <t>Neste anexo, consta a composição dos custos totais estimados da contratação, cujos valores também são provenientes daqueles estimados no Anexo XI.</t>
  </si>
  <si>
    <t>O detalhamento da metodologia aplicada na precificação consta da Nota Técnica SEI nº 56870/2021/ME, anexa a este Edital.</t>
  </si>
  <si>
    <t>Planilha 1: apresentação dos custos totais dos serviços contemplados na solução facilities. Nessa planilha, os custos são apresentados por mão de obra e materiais.</t>
  </si>
  <si>
    <t>Planilha 2: cronograma de desembolso por serviço, na vigência de 24 meses.</t>
  </si>
  <si>
    <t>Planilha 3: resumo da composição de custo estimado da mão de obra exclusiva e não exclusiva da contratação. Os cálculos consideram, também, estimativas constantes do Anexo XI.</t>
  </si>
  <si>
    <t>Planilhas 4: modelo de planilha de custo e formação de preço adapatada do modelo disposto no Anexo VII-D da IN/SEGES nº 05/2017 e alterações (destaque para IN 07/2018) e com ajustes após publicação da Lei n° 13.467/2017 (Reforma Trabalhista). Trata-se de modelo inspiracional, cabendo à licitante ajustar no que couber.</t>
  </si>
  <si>
    <t>Planilha 5: modelo para apresentação dos custos do uniforme e EPI.</t>
  </si>
  <si>
    <t>Planilha 6: composição dos custos estimados dos pequenos serviços sob demanda.</t>
  </si>
  <si>
    <t>I</t>
  </si>
  <si>
    <t>Planilha 7: composição dos custos estimados dos materiais de aplicação do sistema de climatização.</t>
  </si>
  <si>
    <t>J</t>
  </si>
  <si>
    <t>Planilha 8: composição dos custos indiretos, custos e tributos aplicados na estimativa dos custos.</t>
  </si>
  <si>
    <t>Mão de Obra, materiais, ferramentas e peças de consumo (29.552,75m²)</t>
  </si>
  <si>
    <t>Diária (Mensal)</t>
  </si>
  <si>
    <t>LIMPEZA EXTERNA - FACHADA - TRABALHO EM ALTURA</t>
  </si>
  <si>
    <t>Custo Mensal</t>
  </si>
  <si>
    <t>TOTAL DA LIMPEZA DE FACHADA (Apêndice A do Anexo IV)</t>
  </si>
  <si>
    <t>1 mês</t>
  </si>
  <si>
    <t>Material de consumo limpeza (12% da MO-tributos)</t>
  </si>
  <si>
    <t>Projeto do sistema de combate a incêndio e SPDA (Apêndice C do Anexo IV)</t>
  </si>
  <si>
    <t>Projeto de "as built" (Apêndice B do Anexo IV)</t>
  </si>
  <si>
    <t>Laudo para revitalização da fachada (Apêndice D do Anexo IV)</t>
  </si>
  <si>
    <t>Troca das lâmpadas fluorecentes por led - toda edificação (Apêndice A do Anexo IV)</t>
  </si>
  <si>
    <t>PEÇAS E EQUIPAMENTOS DE CLIMATIZAÇÃO SOB DEMANDA (ANEXO VIII)</t>
  </si>
  <si>
    <t>Peças de equipamento de climatização sob demanda (Anexo VIII)</t>
  </si>
  <si>
    <t>Materiais para a manutenção predial e manutenção do sistema de climatização (Anexo VIII) Insumos do SINAPI</t>
  </si>
  <si>
    <t>Diária</t>
  </si>
  <si>
    <t>Unidade HH, Mensal e Diária</t>
  </si>
  <si>
    <t>Composição de Custo do Uniforme</t>
  </si>
  <si>
    <t>Composição de EPI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</si>
</sst>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R$&quot;* #,##0.00_-;\-&quot;R$&quot;* #,##0.00_-;_-&quot;R$&quot;* &quot;-&quot;??_-;_-@_-"/>
    <numFmt numFmtId="43" formatCode="_-* #,##0.00_-;\-* #,##0.00_-;_-* &quot;-&quot;??_-;_-@_-"/>
    <numFmt numFmtId="164" formatCode="&quot;R$&quot;\ #,##0.00;[Red]\-&quot;R$&quot;\ #,##0.00"/>
    <numFmt numFmtId="165" formatCode="_-&quot;R$&quot;\ * #,##0.00_-;\-&quot;R$&quot;\ * #,##0.00_-;_-&quot;R$&quot;\ * &quot;-&quot;??_-;_-@_-"/>
    <numFmt numFmtId="166" formatCode="_-[$R$-416]* #,##0.00_-;\-[$R$-416]* #,##0.00_-;_-[$R$-416]* &quot;-&quot;??_-;_-@_-"/>
    <numFmt numFmtId="167" formatCode="_(&quot;R$ &quot;* #,##0.00_);_(&quot;R$ &quot;* \(#,##0.00\);_(&quot;R$ &quot;* &quot;-&quot;??_);_(@_)"/>
    <numFmt numFmtId="168" formatCode="0.000%"/>
    <numFmt numFmtId="169" formatCode="[$R$ -416]#,##0.00"/>
    <numFmt numFmtId="170" formatCode="_-[$R$-416]\ * #,##0.00_-;\-[$R$-416]\ * #,##0.00_-;_-[$R$-416]\ * &quot;-&quot;??_-;_-@_-"/>
    <numFmt numFmtId="171" formatCode="d/m/yyyy"/>
    <numFmt numFmtId="172" formatCode="_([$R$ -416]* #,##0.00_);_([$R$ -416]* \(#,##0.00\);_([$R$ -416]* \-??_);_(@_)"/>
    <numFmt numFmtId="173" formatCode="_-&quot;R$&quot;\ * #,##0.000_-;\-&quot;R$&quot;\ * #,##0.000_-;_-&quot;R$&quot;\ * &quot;-&quot;???_-;_-@_-"/>
  </numFmts>
  <fonts count="31">
    <font>
      <sz val="11"/>
      <color theme="1"/>
      <name val="Calibri"/>
      <family val="2"/>
      <scheme val="minor"/>
    </font>
    <font>
      <sz val="10"/>
      <name val="Arial"/>
      <family val="2"/>
    </font>
    <font>
      <sz val="11"/>
      <name val="Calibri"/>
      <family val="2"/>
      <scheme val="minor"/>
    </font>
    <font>
      <sz val="11"/>
      <color theme="1"/>
      <name val="Calibri"/>
      <family val="2"/>
      <scheme val="minor"/>
    </font>
    <font>
      <sz val="11"/>
      <color rgb="FFFF0000"/>
      <name val="Calibri"/>
      <family val="2"/>
      <scheme val="minor"/>
    </font>
    <font>
      <sz val="8"/>
      <name val="Calibri"/>
      <family val="2"/>
      <scheme val="minor"/>
    </font>
    <font>
      <sz val="11"/>
      <color rgb="FF000000"/>
      <name val="Calibri"/>
      <family val="2"/>
    </font>
    <font>
      <sz val="11"/>
      <name val="Calibri"/>
      <family val="2"/>
    </font>
    <font>
      <b/>
      <sz val="11"/>
      <color theme="1"/>
      <name val="Calibri"/>
      <family val="2"/>
      <scheme val="minor"/>
    </font>
    <font>
      <sz val="11"/>
      <color theme="1"/>
      <name val="Arial"/>
      <family val="2"/>
    </font>
    <font>
      <sz val="11"/>
      <color rgb="FF000000"/>
      <name val="Calibri"/>
      <family val="2"/>
      <charset val="1"/>
    </font>
    <font>
      <b/>
      <sz val="11"/>
      <name val="Calibri"/>
      <family val="2"/>
      <scheme val="minor"/>
    </font>
    <font>
      <b/>
      <sz val="11"/>
      <color rgb="FFFF0000"/>
      <name val="Calibri"/>
      <family val="2"/>
      <scheme val="minor"/>
    </font>
    <font>
      <sz val="11"/>
      <name val="Calibri "/>
    </font>
    <font>
      <b/>
      <sz val="11"/>
      <name val="Calibri "/>
    </font>
    <font>
      <b/>
      <sz val="11"/>
      <color rgb="FF000000"/>
      <name val="Calibri"/>
      <family val="2"/>
      <scheme val="minor"/>
    </font>
    <font>
      <sz val="11"/>
      <color rgb="FF000000"/>
      <name val="Calibri"/>
      <family val="2"/>
      <scheme val="minor"/>
    </font>
    <font>
      <sz val="11"/>
      <color theme="1"/>
      <name val="Calibri"/>
      <family val="2"/>
    </font>
    <font>
      <b/>
      <sz val="11"/>
      <color theme="1"/>
      <name val="Calibri"/>
      <family val="2"/>
    </font>
    <font>
      <b/>
      <sz val="11"/>
      <color rgb="FF000000"/>
      <name val="Calibri"/>
      <family val="2"/>
    </font>
    <font>
      <b/>
      <sz val="11"/>
      <name val="Calibri"/>
      <family val="2"/>
    </font>
    <font>
      <b/>
      <sz val="11"/>
      <color theme="1" tint="0.34998626667073579"/>
      <name val="Calibri"/>
      <family val="2"/>
    </font>
    <font>
      <vertAlign val="superscript"/>
      <sz val="11"/>
      <color rgb="FF000000"/>
      <name val="Calibri"/>
      <family val="2"/>
      <scheme val="minor"/>
    </font>
    <font>
      <u/>
      <sz val="11"/>
      <name val="Calibri"/>
      <family val="2"/>
      <scheme val="minor"/>
    </font>
    <font>
      <i/>
      <sz val="11"/>
      <name val="Calibri"/>
      <family val="2"/>
      <scheme val="minor"/>
    </font>
    <font>
      <i/>
      <sz val="11"/>
      <color rgb="FF000000"/>
      <name val="Calibri"/>
      <family val="2"/>
      <scheme val="minor"/>
    </font>
    <font>
      <b/>
      <i/>
      <sz val="11"/>
      <color rgb="FFFFFFFF"/>
      <name val="Calibri"/>
      <family val="2"/>
      <scheme val="minor"/>
    </font>
    <font>
      <b/>
      <i/>
      <sz val="11"/>
      <color rgb="FFFFFF00"/>
      <name val="Calibri"/>
      <family val="2"/>
      <scheme val="minor"/>
    </font>
    <font>
      <i/>
      <sz val="11"/>
      <color rgb="FFFF0000"/>
      <name val="Calibri"/>
      <family val="2"/>
      <scheme val="minor"/>
    </font>
    <font>
      <b/>
      <i/>
      <sz val="11"/>
      <color rgb="FF000000"/>
      <name val="Calibri"/>
      <family val="2"/>
      <scheme val="minor"/>
    </font>
    <font>
      <strike/>
      <sz val="11"/>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FFF00"/>
        <bgColor rgb="FFFFFF00"/>
      </patternFill>
    </fill>
    <fill>
      <patternFill patternType="solid">
        <fgColor theme="2"/>
        <bgColor indexed="64"/>
      </patternFill>
    </fill>
    <fill>
      <patternFill patternType="solid">
        <fgColor theme="2" tint="-0.14999847407452621"/>
        <bgColor indexed="64"/>
      </patternFill>
    </fill>
    <fill>
      <patternFill patternType="solid">
        <fgColor rgb="FFFF9900"/>
        <bgColor rgb="FFE69138"/>
      </patternFill>
    </fill>
    <fill>
      <patternFill patternType="solid">
        <fgColor rgb="FFE69138"/>
        <bgColor rgb="FFED7D31"/>
      </patternFill>
    </fill>
    <fill>
      <patternFill patternType="solid">
        <fgColor rgb="FFD9D9D9"/>
        <bgColor rgb="FFEFEFEF"/>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499984740745262"/>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right/>
      <top/>
      <bottom style="thin">
        <color auto="1"/>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165" fontId="3" fillId="0" borderId="0" applyFont="0" applyFill="0" applyBorder="0" applyAlignment="0" applyProtection="0"/>
    <xf numFmtId="43" fontId="3" fillId="0" borderId="0" applyFont="0" applyFill="0" applyBorder="0" applyAlignment="0" applyProtection="0"/>
    <xf numFmtId="0" fontId="1" fillId="0" borderId="0"/>
    <xf numFmtId="167" fontId="1" fillId="0" borderId="0" applyFill="0" applyBorder="0" applyAlignment="0" applyProtection="0"/>
    <xf numFmtId="9" fontId="1" fillId="0" borderId="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6" fillId="0" borderId="0"/>
    <xf numFmtId="0" fontId="9" fillId="0" borderId="0"/>
    <xf numFmtId="165" fontId="9" fillId="0" borderId="0" applyFont="0" applyFill="0" applyBorder="0" applyAlignment="0" applyProtection="0"/>
    <xf numFmtId="43" fontId="9" fillId="0" borderId="0" applyFont="0" applyFill="0" applyBorder="0" applyAlignment="0" applyProtection="0"/>
  </cellStyleXfs>
  <cellXfs count="475">
    <xf numFmtId="0" fontId="0" fillId="0" borderId="0" xfId="0"/>
    <xf numFmtId="0" fontId="4" fillId="0" borderId="0" xfId="0" applyFont="1"/>
    <xf numFmtId="168" fontId="0" fillId="9" borderId="13" xfId="6" applyNumberFormat="1" applyFont="1" applyFill="1" applyBorder="1"/>
    <xf numFmtId="0" fontId="2" fillId="0" borderId="0" xfId="0" applyFont="1"/>
    <xf numFmtId="0" fontId="8" fillId="0" borderId="13" xfId="0" applyFont="1" applyBorder="1" applyAlignment="1">
      <alignment horizontal="center" vertical="center"/>
    </xf>
    <xf numFmtId="165" fontId="8" fillId="0" borderId="13" xfId="1" applyFont="1" applyBorder="1" applyAlignment="1">
      <alignment horizontal="center" vertical="center"/>
    </xf>
    <xf numFmtId="43" fontId="2" fillId="0" borderId="0" xfId="0" applyNumberFormat="1" applyFont="1"/>
    <xf numFmtId="0" fontId="2" fillId="2" borderId="0" xfId="0" applyFont="1" applyFill="1" applyAlignment="1">
      <alignment horizontal="center"/>
    </xf>
    <xf numFmtId="0" fontId="2" fillId="2" borderId="0" xfId="0" applyFont="1" applyFill="1"/>
    <xf numFmtId="0" fontId="13" fillId="0" borderId="0" xfId="9" applyFont="1" applyAlignment="1" applyProtection="1">
      <alignment horizontal="left" vertical="center"/>
      <protection locked="0"/>
    </xf>
    <xf numFmtId="0" fontId="13" fillId="0" borderId="0" xfId="9" applyFont="1" applyAlignment="1" applyProtection="1">
      <alignment vertical="center"/>
      <protection locked="0"/>
    </xf>
    <xf numFmtId="0" fontId="13" fillId="0" borderId="0" xfId="9" applyFont="1" applyAlignment="1" applyProtection="1">
      <alignment horizontal="center" vertical="center"/>
      <protection locked="0"/>
    </xf>
    <xf numFmtId="165" fontId="13" fillId="0" borderId="0" xfId="1" applyFont="1" applyAlignment="1" applyProtection="1">
      <alignment vertical="center"/>
      <protection locked="0"/>
    </xf>
    <xf numFmtId="0" fontId="13" fillId="0" borderId="0" xfId="0" applyFont="1"/>
    <xf numFmtId="0" fontId="14" fillId="0" borderId="0" xfId="9" applyFont="1" applyAlignment="1" applyProtection="1">
      <alignment horizontal="left" vertical="center"/>
      <protection locked="0"/>
    </xf>
    <xf numFmtId="0" fontId="13" fillId="0" borderId="0" xfId="9" applyFont="1" applyProtection="1">
      <protection locked="0"/>
    </xf>
    <xf numFmtId="0" fontId="13" fillId="0" borderId="0" xfId="9" applyFont="1" applyAlignment="1" applyProtection="1">
      <alignment horizontal="center"/>
      <protection locked="0"/>
    </xf>
    <xf numFmtId="165" fontId="13" fillId="0" borderId="0" xfId="1" applyFont="1" applyBorder="1" applyProtection="1">
      <protection locked="0"/>
    </xf>
    <xf numFmtId="0" fontId="13" fillId="4" borderId="1" xfId="9" applyFont="1" applyFill="1" applyBorder="1" applyAlignment="1">
      <alignment horizontal="left" vertical="center"/>
    </xf>
    <xf numFmtId="0" fontId="13" fillId="4" borderId="1" xfId="9" applyFont="1" applyFill="1" applyBorder="1" applyAlignment="1">
      <alignment vertical="center"/>
    </xf>
    <xf numFmtId="0" fontId="14" fillId="4" borderId="14" xfId="0" applyFont="1" applyFill="1" applyBorder="1" applyAlignment="1">
      <alignment horizontal="left" vertical="center" wrapText="1"/>
    </xf>
    <xf numFmtId="0" fontId="14" fillId="4" borderId="14" xfId="0" applyFont="1" applyFill="1" applyBorder="1" applyAlignment="1">
      <alignment vertical="center" wrapText="1"/>
    </xf>
    <xf numFmtId="0" fontId="14" fillId="4" borderId="14" xfId="0" applyFont="1" applyFill="1" applyBorder="1" applyAlignment="1">
      <alignment horizontal="center" vertical="center" wrapText="1"/>
    </xf>
    <xf numFmtId="0" fontId="14" fillId="4" borderId="13" xfId="0" applyFont="1" applyFill="1" applyBorder="1" applyAlignment="1">
      <alignment horizontal="center" vertical="center" wrapText="1"/>
    </xf>
    <xf numFmtId="165" fontId="14" fillId="4" borderId="13" xfId="1" applyFont="1" applyFill="1" applyBorder="1" applyAlignment="1">
      <alignment horizontal="center" vertical="center" wrapText="1"/>
    </xf>
    <xf numFmtId="0" fontId="13" fillId="0" borderId="13" xfId="0" applyFont="1" applyBorder="1" applyAlignment="1">
      <alignment vertical="center" wrapText="1"/>
    </xf>
    <xf numFmtId="0" fontId="13" fillId="0" borderId="13" xfId="0" applyFont="1" applyBorder="1" applyAlignment="1">
      <alignment horizontal="center" vertical="center" wrapText="1"/>
    </xf>
    <xf numFmtId="165" fontId="13" fillId="0" borderId="13" xfId="1" applyFont="1" applyBorder="1" applyAlignment="1">
      <alignment vertical="center" wrapText="1"/>
    </xf>
    <xf numFmtId="0" fontId="13" fillId="0" borderId="0" xfId="0" applyFont="1" applyAlignment="1">
      <alignment horizontal="left"/>
    </xf>
    <xf numFmtId="0" fontId="13" fillId="0" borderId="0" xfId="0" applyFont="1" applyAlignment="1">
      <alignment horizontal="center"/>
    </xf>
    <xf numFmtId="165" fontId="13" fillId="0" borderId="0" xfId="1" applyFont="1"/>
    <xf numFmtId="49" fontId="13" fillId="0" borderId="0" xfId="0" applyNumberFormat="1" applyFont="1" applyAlignment="1">
      <alignment horizontal="left" vertical="center"/>
    </xf>
    <xf numFmtId="49" fontId="13" fillId="0" borderId="0" xfId="1" applyNumberFormat="1" applyFont="1" applyAlignment="1">
      <alignment horizontal="left" vertical="center"/>
    </xf>
    <xf numFmtId="0" fontId="3" fillId="2" borderId="0" xfId="0" applyFont="1" applyFill="1"/>
    <xf numFmtId="165" fontId="3" fillId="2" borderId="0" xfId="1" applyFont="1" applyFill="1"/>
    <xf numFmtId="165" fontId="3" fillId="2" borderId="0" xfId="0" applyNumberFormat="1" applyFont="1" applyFill="1"/>
    <xf numFmtId="166" fontId="3" fillId="2" borderId="0" xfId="0" applyNumberFormat="1" applyFont="1" applyFill="1"/>
    <xf numFmtId="0" fontId="2" fillId="2" borderId="0" xfId="9" applyFont="1" applyFill="1" applyAlignment="1" applyProtection="1">
      <alignment vertical="center"/>
      <protection locked="0"/>
    </xf>
    <xf numFmtId="0" fontId="2" fillId="2" borderId="0" xfId="9" applyFont="1" applyFill="1" applyAlignment="1" applyProtection="1">
      <alignment horizontal="center" vertical="center"/>
      <protection locked="0"/>
    </xf>
    <xf numFmtId="0" fontId="2" fillId="2" borderId="0" xfId="9" applyFont="1" applyFill="1" applyBorder="1" applyProtection="1">
      <protection locked="0"/>
    </xf>
    <xf numFmtId="0" fontId="16" fillId="2" borderId="13" xfId="9" applyFont="1" applyFill="1" applyBorder="1" applyAlignment="1">
      <alignment horizontal="center" vertical="center"/>
    </xf>
    <xf numFmtId="0" fontId="16" fillId="2" borderId="13" xfId="9" applyFont="1" applyFill="1" applyBorder="1" applyAlignment="1">
      <alignment vertical="center"/>
    </xf>
    <xf numFmtId="0" fontId="2" fillId="2" borderId="0" xfId="9" applyFont="1" applyFill="1" applyBorder="1"/>
    <xf numFmtId="0" fontId="16" fillId="2" borderId="13" xfId="0" applyFont="1" applyFill="1" applyBorder="1" applyAlignment="1">
      <alignment horizontal="center" vertical="center" wrapText="1"/>
    </xf>
    <xf numFmtId="0" fontId="16" fillId="2" borderId="13" xfId="0" applyFont="1" applyFill="1" applyBorder="1" applyAlignment="1">
      <alignment vertical="center" wrapText="1"/>
    </xf>
    <xf numFmtId="165" fontId="16" fillId="2" borderId="13" xfId="0" applyNumberFormat="1" applyFont="1" applyFill="1" applyBorder="1" applyAlignment="1">
      <alignment vertical="center" wrapText="1"/>
    </xf>
    <xf numFmtId="10" fontId="16" fillId="2" borderId="13" xfId="6" applyNumberFormat="1" applyFont="1" applyFill="1" applyBorder="1" applyAlignment="1">
      <alignment vertical="center" wrapText="1"/>
    </xf>
    <xf numFmtId="166" fontId="16" fillId="2" borderId="13" xfId="0" applyNumberFormat="1" applyFont="1" applyFill="1" applyBorder="1" applyAlignment="1">
      <alignment vertical="center" wrapText="1"/>
    </xf>
    <xf numFmtId="10" fontId="16" fillId="2" borderId="13" xfId="0" applyNumberFormat="1" applyFont="1" applyFill="1" applyBorder="1" applyAlignment="1">
      <alignment vertical="center" wrapText="1"/>
    </xf>
    <xf numFmtId="166" fontId="15" fillId="2" borderId="13" xfId="0" applyNumberFormat="1" applyFont="1" applyFill="1" applyBorder="1" applyAlignment="1">
      <alignment vertical="center" wrapText="1"/>
    </xf>
    <xf numFmtId="165" fontId="16" fillId="2" borderId="13" xfId="1" applyFont="1" applyFill="1" applyBorder="1" applyAlignment="1">
      <alignment vertical="center" wrapText="1"/>
    </xf>
    <xf numFmtId="0" fontId="16" fillId="2" borderId="13" xfId="0" applyFont="1" applyFill="1" applyBorder="1" applyAlignment="1">
      <alignment wrapText="1"/>
    </xf>
    <xf numFmtId="165" fontId="15" fillId="2" borderId="13" xfId="0" applyNumberFormat="1" applyFont="1" applyFill="1" applyBorder="1" applyAlignment="1">
      <alignment horizontal="center" vertical="center" wrapText="1"/>
    </xf>
    <xf numFmtId="10" fontId="16" fillId="2" borderId="13" xfId="0" applyNumberFormat="1" applyFont="1" applyFill="1" applyBorder="1" applyAlignment="1">
      <alignment horizontal="center" vertical="center" wrapText="1"/>
    </xf>
    <xf numFmtId="0" fontId="2" fillId="2" borderId="13" xfId="0" applyFont="1" applyFill="1" applyBorder="1" applyAlignment="1">
      <alignment wrapText="1"/>
    </xf>
    <xf numFmtId="166" fontId="15" fillId="2" borderId="14" xfId="0" applyNumberFormat="1" applyFont="1" applyFill="1" applyBorder="1" applyAlignment="1">
      <alignment vertical="center" wrapText="1"/>
    </xf>
    <xf numFmtId="165" fontId="15" fillId="2" borderId="13" xfId="0" applyNumberFormat="1" applyFont="1" applyFill="1" applyBorder="1" applyAlignment="1">
      <alignment horizontal="right" vertical="center" wrapText="1"/>
    </xf>
    <xf numFmtId="0" fontId="16" fillId="2" borderId="0" xfId="0" applyFont="1" applyFill="1" applyAlignment="1">
      <alignment wrapText="1"/>
    </xf>
    <xf numFmtId="0" fontId="2" fillId="2" borderId="13" xfId="0" applyFont="1" applyFill="1" applyBorder="1" applyAlignment="1">
      <alignment horizontal="center" vertical="center" wrapText="1"/>
    </xf>
    <xf numFmtId="0" fontId="2" fillId="2" borderId="13" xfId="0" applyFont="1" applyFill="1" applyBorder="1" applyAlignment="1">
      <alignment vertical="center" wrapText="1"/>
    </xf>
    <xf numFmtId="165" fontId="2" fillId="2" borderId="13" xfId="1" applyFont="1" applyFill="1" applyBorder="1" applyAlignment="1">
      <alignment horizontal="center" vertical="center" wrapText="1"/>
    </xf>
    <xf numFmtId="9" fontId="12" fillId="2" borderId="13" xfId="0" applyNumberFormat="1" applyFont="1" applyFill="1" applyBorder="1" applyAlignment="1">
      <alignment horizontal="right" vertical="center" wrapText="1"/>
    </xf>
    <xf numFmtId="10" fontId="2" fillId="2" borderId="13" xfId="0" applyNumberFormat="1" applyFont="1" applyFill="1" applyBorder="1" applyAlignment="1">
      <alignment vertical="center" wrapText="1"/>
    </xf>
    <xf numFmtId="165" fontId="2" fillId="2" borderId="13" xfId="0" applyNumberFormat="1" applyFont="1" applyFill="1" applyBorder="1" applyAlignment="1">
      <alignment vertical="center" wrapText="1"/>
    </xf>
    <xf numFmtId="165" fontId="16" fillId="2" borderId="0" xfId="0" applyNumberFormat="1" applyFont="1" applyFill="1" applyAlignment="1">
      <alignment wrapText="1"/>
    </xf>
    <xf numFmtId="165" fontId="11" fillId="2" borderId="13" xfId="0" applyNumberFormat="1" applyFont="1" applyFill="1" applyBorder="1" applyAlignment="1">
      <alignment vertical="center" wrapText="1"/>
    </xf>
    <xf numFmtId="165" fontId="11" fillId="2" borderId="13" xfId="0" applyNumberFormat="1" applyFont="1" applyFill="1" applyBorder="1" applyAlignment="1">
      <alignment wrapText="1"/>
    </xf>
    <xf numFmtId="0" fontId="16" fillId="2" borderId="16" xfId="0" applyFont="1" applyFill="1" applyBorder="1" applyAlignment="1">
      <alignment horizontal="center" vertical="center" wrapText="1"/>
    </xf>
    <xf numFmtId="166" fontId="16" fillId="2" borderId="11" xfId="0" applyNumberFormat="1" applyFont="1" applyFill="1" applyBorder="1" applyAlignment="1">
      <alignment vertical="center" wrapText="1"/>
    </xf>
    <xf numFmtId="0" fontId="16" fillId="2" borderId="20" xfId="0" applyFont="1" applyFill="1" applyBorder="1" applyAlignment="1">
      <alignment horizontal="center" vertical="center" wrapText="1"/>
    </xf>
    <xf numFmtId="165" fontId="16" fillId="2" borderId="11" xfId="0" applyNumberFormat="1" applyFont="1" applyFill="1" applyBorder="1" applyAlignment="1">
      <alignment vertical="center" wrapText="1"/>
    </xf>
    <xf numFmtId="0" fontId="3" fillId="2" borderId="0" xfId="0" applyFont="1" applyFill="1" applyAlignment="1">
      <alignment horizontal="center"/>
    </xf>
    <xf numFmtId="0" fontId="17" fillId="0" borderId="0" xfId="10" applyFont="1"/>
    <xf numFmtId="164" fontId="17" fillId="0" borderId="0" xfId="10" applyNumberFormat="1" applyFont="1"/>
    <xf numFmtId="0" fontId="19" fillId="0" borderId="13" xfId="10" applyFont="1" applyBorder="1" applyAlignment="1">
      <alignment vertical="center" wrapText="1"/>
    </xf>
    <xf numFmtId="0" fontId="19" fillId="0" borderId="13" xfId="10" applyFont="1" applyBorder="1" applyAlignment="1">
      <alignment horizontal="center" vertical="center" wrapText="1"/>
    </xf>
    <xf numFmtId="165" fontId="20" fillId="0" borderId="13" xfId="11" applyFont="1" applyBorder="1" applyAlignment="1">
      <alignment horizontal="center" vertical="center" wrapText="1"/>
    </xf>
    <xf numFmtId="165" fontId="6" fillId="0" borderId="13" xfId="11" applyFont="1" applyBorder="1" applyAlignment="1">
      <alignment vertical="center" wrapText="1"/>
    </xf>
    <xf numFmtId="0" fontId="6" fillId="0" borderId="13" xfId="10" applyFont="1" applyBorder="1" applyAlignment="1">
      <alignment vertical="center" wrapText="1"/>
    </xf>
    <xf numFmtId="165" fontId="7" fillId="0" borderId="13" xfId="11" applyFont="1" applyBorder="1" applyAlignment="1">
      <alignment vertical="center" wrapText="1"/>
    </xf>
    <xf numFmtId="165" fontId="19" fillId="5" borderId="13" xfId="10" applyNumberFormat="1" applyFont="1" applyFill="1" applyBorder="1" applyAlignment="1">
      <alignment vertical="center" wrapText="1"/>
    </xf>
    <xf numFmtId="165" fontId="6" fillId="0" borderId="11" xfId="11" applyFont="1" applyBorder="1" applyAlignment="1">
      <alignment vertical="center" wrapText="1"/>
    </xf>
    <xf numFmtId="0" fontId="19" fillId="0" borderId="1" xfId="10" applyFont="1" applyBorder="1" applyAlignment="1">
      <alignment vertical="center" wrapText="1"/>
    </xf>
    <xf numFmtId="0" fontId="19" fillId="0" borderId="5" xfId="10" applyFont="1" applyBorder="1" applyAlignment="1">
      <alignment vertical="center" wrapText="1"/>
    </xf>
    <xf numFmtId="0" fontId="6" fillId="0" borderId="1" xfId="10" applyFont="1" applyBorder="1" applyAlignment="1">
      <alignment vertical="center" wrapText="1"/>
    </xf>
    <xf numFmtId="0" fontId="19" fillId="0" borderId="0" xfId="10" applyFont="1" applyAlignment="1">
      <alignment horizontal="right" vertical="center" wrapText="1"/>
    </xf>
    <xf numFmtId="165" fontId="20" fillId="0" borderId="0" xfId="11" applyFont="1" applyBorder="1" applyAlignment="1">
      <alignment horizontal="right" vertical="center" wrapText="1"/>
    </xf>
    <xf numFmtId="165" fontId="20" fillId="0" borderId="15" xfId="11" applyFont="1" applyBorder="1" applyAlignment="1">
      <alignment horizontal="center" vertical="center" wrapText="1"/>
    </xf>
    <xf numFmtId="0" fontId="19" fillId="0" borderId="15" xfId="10" applyFont="1" applyBorder="1" applyAlignment="1">
      <alignment horizontal="center" vertical="center" wrapText="1"/>
    </xf>
    <xf numFmtId="0" fontId="7" fillId="0" borderId="1" xfId="10" applyFont="1" applyBorder="1" applyAlignment="1">
      <alignment horizontal="center" vertical="center" wrapText="1"/>
    </xf>
    <xf numFmtId="0" fontId="7" fillId="0" borderId="13" xfId="10" applyFont="1" applyBorder="1" applyAlignment="1">
      <alignment horizontal="center" vertical="center" wrapText="1"/>
    </xf>
    <xf numFmtId="0" fontId="0" fillId="0" borderId="0" xfId="0" applyFont="1"/>
    <xf numFmtId="165" fontId="0" fillId="0" borderId="0" xfId="0" applyNumberFormat="1" applyFont="1"/>
    <xf numFmtId="0" fontId="15" fillId="9" borderId="6" xfId="0" applyFont="1" applyFill="1" applyBorder="1" applyAlignment="1">
      <alignment horizontal="center" vertical="center" wrapText="1"/>
    </xf>
    <xf numFmtId="43" fontId="15" fillId="9" borderId="6" xfId="2" applyFont="1" applyFill="1" applyBorder="1" applyAlignment="1">
      <alignment horizontal="center" vertical="center" wrapText="1"/>
    </xf>
    <xf numFmtId="165" fontId="15" fillId="9" borderId="6" xfId="1" applyFont="1" applyFill="1" applyBorder="1" applyAlignment="1">
      <alignment horizontal="center" vertical="center" wrapText="1"/>
    </xf>
    <xf numFmtId="165" fontId="15" fillId="9" borderId="8" xfId="1"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5" fillId="9" borderId="1" xfId="0" applyFont="1" applyFill="1" applyBorder="1" applyAlignment="1">
      <alignment wrapText="1"/>
    </xf>
    <xf numFmtId="0" fontId="16" fillId="9" borderId="1" xfId="0" applyFont="1" applyFill="1" applyBorder="1" applyAlignment="1">
      <alignment horizontal="center" vertical="center" wrapText="1"/>
    </xf>
    <xf numFmtId="43" fontId="16" fillId="9" borderId="1" xfId="2" applyFont="1" applyFill="1" applyBorder="1" applyAlignment="1">
      <alignment horizontal="center" vertical="center" wrapText="1"/>
    </xf>
    <xf numFmtId="165" fontId="16" fillId="9" borderId="1" xfId="1" applyFont="1" applyFill="1" applyBorder="1" applyAlignment="1">
      <alignment horizontal="center" vertical="center" wrapText="1"/>
    </xf>
    <xf numFmtId="165" fontId="16" fillId="9" borderId="2" xfId="1"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43" fontId="16" fillId="0" borderId="1" xfId="2" applyFont="1" applyBorder="1" applyAlignment="1">
      <alignment horizontal="center" vertical="center" wrapText="1"/>
    </xf>
    <xf numFmtId="165" fontId="16" fillId="0" borderId="1" xfId="1" applyFont="1" applyBorder="1" applyAlignment="1">
      <alignment horizontal="center" vertical="center" wrapText="1"/>
    </xf>
    <xf numFmtId="173" fontId="16" fillId="0" borderId="6" xfId="0" applyNumberFormat="1" applyFont="1" applyBorder="1" applyAlignment="1">
      <alignment horizontal="center" vertical="center" wrapText="1"/>
    </xf>
    <xf numFmtId="0" fontId="15" fillId="0" borderId="1" xfId="0" applyFont="1" applyBorder="1" applyAlignment="1">
      <alignment horizontal="right" vertical="center" wrapText="1"/>
    </xf>
    <xf numFmtId="0" fontId="15" fillId="0" borderId="1" xfId="0" applyFont="1" applyBorder="1" applyAlignment="1">
      <alignment horizontal="center" vertical="center" wrapText="1"/>
    </xf>
    <xf numFmtId="43" fontId="16" fillId="0" borderId="2" xfId="2" applyFont="1" applyBorder="1" applyAlignment="1">
      <alignment horizontal="center" vertical="center" wrapText="1"/>
    </xf>
    <xf numFmtId="165" fontId="15" fillId="0" borderId="6" xfId="1" applyFont="1" applyBorder="1" applyAlignment="1">
      <alignment horizontal="center" vertical="center" wrapText="1"/>
    </xf>
    <xf numFmtId="165" fontId="15" fillId="0" borderId="1" xfId="1" applyFont="1" applyBorder="1" applyAlignment="1">
      <alignment horizontal="center" vertical="center" wrapText="1"/>
    </xf>
    <xf numFmtId="43" fontId="16" fillId="9" borderId="2" xfId="2" applyFont="1" applyFill="1" applyBorder="1" applyAlignment="1">
      <alignment horizontal="center" vertical="center" wrapText="1"/>
    </xf>
    <xf numFmtId="0" fontId="16" fillId="0" borderId="1" xfId="0" applyFont="1" applyBorder="1" applyAlignment="1">
      <alignment wrapText="1"/>
    </xf>
    <xf numFmtId="165" fontId="2" fillId="0" borderId="1" xfId="0" applyNumberFormat="1" applyFont="1" applyBorder="1" applyAlignment="1">
      <alignment horizontal="center" vertical="center" wrapText="1"/>
    </xf>
    <xf numFmtId="0" fontId="15" fillId="2" borderId="1" xfId="0" applyFont="1" applyFill="1" applyBorder="1" applyAlignment="1">
      <alignment horizontal="right" wrapText="1"/>
    </xf>
    <xf numFmtId="43" fontId="16" fillId="0" borderId="13" xfId="2" applyFont="1" applyBorder="1" applyAlignment="1">
      <alignment horizontal="center" vertical="center" wrapText="1"/>
    </xf>
    <xf numFmtId="165" fontId="16" fillId="0" borderId="4" xfId="1" applyFont="1" applyBorder="1" applyAlignment="1">
      <alignment horizontal="center" vertical="center" wrapText="1"/>
    </xf>
    <xf numFmtId="0" fontId="16" fillId="2" borderId="1" xfId="0" applyFont="1" applyFill="1" applyBorder="1" applyAlignment="1">
      <alignment wrapText="1"/>
    </xf>
    <xf numFmtId="0" fontId="16" fillId="0" borderId="2" xfId="0" applyFont="1" applyBorder="1" applyAlignment="1">
      <alignment horizontal="center" vertical="center" wrapText="1"/>
    </xf>
    <xf numFmtId="43" fontId="16" fillId="0" borderId="8" xfId="2" applyFont="1" applyBorder="1" applyAlignment="1">
      <alignment horizontal="center" vertical="center" wrapText="1"/>
    </xf>
    <xf numFmtId="165" fontId="16" fillId="0" borderId="6" xfId="1" applyFont="1" applyBorder="1" applyAlignment="1">
      <alignment horizontal="center" vertical="center" wrapText="1"/>
    </xf>
    <xf numFmtId="0" fontId="15" fillId="0" borderId="1" xfId="0" applyFont="1" applyBorder="1" applyAlignment="1">
      <alignment horizontal="right" wrapText="1"/>
    </xf>
    <xf numFmtId="165" fontId="2" fillId="9" borderId="1" xfId="0" applyNumberFormat="1" applyFont="1" applyFill="1" applyBorder="1" applyAlignment="1">
      <alignment horizontal="center" vertical="center" wrapText="1"/>
    </xf>
    <xf numFmtId="43" fontId="2" fillId="0" borderId="1" xfId="2" applyFont="1" applyBorder="1" applyAlignment="1">
      <alignment horizontal="center" vertical="center" wrapText="1"/>
    </xf>
    <xf numFmtId="43" fontId="16" fillId="2" borderId="1" xfId="2" applyFont="1" applyFill="1" applyBorder="1" applyAlignment="1">
      <alignment horizontal="center" vertical="center" wrapText="1"/>
    </xf>
    <xf numFmtId="43" fontId="16" fillId="0" borderId="5" xfId="2" applyFont="1" applyBorder="1" applyAlignment="1">
      <alignment horizontal="center" vertical="center" wrapText="1"/>
    </xf>
    <xf numFmtId="165" fontId="16" fillId="0" borderId="5" xfId="1" applyFont="1" applyBorder="1" applyAlignment="1">
      <alignment horizontal="center" vertical="center" wrapText="1"/>
    </xf>
    <xf numFmtId="0" fontId="11" fillId="9" borderId="5" xfId="0" applyFont="1" applyFill="1" applyBorder="1" applyAlignment="1">
      <alignment wrapText="1"/>
    </xf>
    <xf numFmtId="0" fontId="2" fillId="9" borderId="5" xfId="0" applyFont="1" applyFill="1" applyBorder="1" applyAlignment="1">
      <alignment horizontal="center" vertical="center" wrapText="1"/>
    </xf>
    <xf numFmtId="43" fontId="2" fillId="9" borderId="5" xfId="2" applyFont="1" applyFill="1" applyBorder="1" applyAlignment="1">
      <alignment horizontal="center" vertical="center" wrapText="1"/>
    </xf>
    <xf numFmtId="165" fontId="2" fillId="9" borderId="5" xfId="1" applyFont="1" applyFill="1" applyBorder="1" applyAlignment="1">
      <alignment horizontal="center" vertical="center" wrapText="1"/>
    </xf>
    <xf numFmtId="165" fontId="4" fillId="9" borderId="5" xfId="1" applyFont="1" applyFill="1" applyBorder="1" applyAlignment="1">
      <alignment horizontal="center" vertical="center" wrapText="1"/>
    </xf>
    <xf numFmtId="0" fontId="4" fillId="9" borderId="5" xfId="0" applyFont="1" applyFill="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center" vertical="center" wrapText="1"/>
    </xf>
    <xf numFmtId="165" fontId="2" fillId="0" borderId="1" xfId="1" applyFont="1" applyBorder="1" applyAlignment="1">
      <alignment horizontal="center" vertical="center" wrapText="1"/>
    </xf>
    <xf numFmtId="165" fontId="2" fillId="0" borderId="5" xfId="1" applyFont="1" applyBorder="1" applyAlignment="1">
      <alignment horizontal="center" vertical="center" wrapText="1"/>
    </xf>
    <xf numFmtId="165" fontId="2" fillId="0" borderId="5" xfId="0" applyNumberFormat="1" applyFont="1" applyBorder="1" applyAlignment="1">
      <alignment horizontal="center" vertical="center" wrapText="1"/>
    </xf>
    <xf numFmtId="0" fontId="2" fillId="0" borderId="5" xfId="0" applyFont="1" applyBorder="1" applyAlignment="1">
      <alignment wrapText="1"/>
    </xf>
    <xf numFmtId="0" fontId="2" fillId="0" borderId="5" xfId="0" applyFont="1" applyBorder="1" applyAlignment="1">
      <alignment horizontal="center" vertical="center" wrapText="1"/>
    </xf>
    <xf numFmtId="43" fontId="2" fillId="0" borderId="22" xfId="2" applyFont="1" applyBorder="1" applyAlignment="1">
      <alignment horizontal="center" vertical="center" wrapText="1"/>
    </xf>
    <xf numFmtId="165" fontId="2" fillId="0" borderId="13" xfId="1" applyFont="1" applyBorder="1" applyAlignment="1">
      <alignment horizontal="center" vertical="center" wrapText="1"/>
    </xf>
    <xf numFmtId="165" fontId="2" fillId="0" borderId="13" xfId="0" applyNumberFormat="1" applyFont="1" applyBorder="1" applyAlignment="1">
      <alignment horizontal="center" vertical="center" wrapText="1"/>
    </xf>
    <xf numFmtId="0" fontId="11" fillId="0" borderId="13" xfId="0" applyFont="1" applyBorder="1" applyAlignment="1">
      <alignment horizontal="right" wrapText="1"/>
    </xf>
    <xf numFmtId="43" fontId="2" fillId="0" borderId="13" xfId="2" applyFont="1" applyBorder="1" applyAlignment="1">
      <alignment horizontal="center" vertical="center" wrapText="1"/>
    </xf>
    <xf numFmtId="165" fontId="2" fillId="0" borderId="15" xfId="1" applyFont="1" applyBorder="1" applyAlignment="1">
      <alignment horizontal="center" vertical="center" wrapText="1"/>
    </xf>
    <xf numFmtId="165" fontId="8" fillId="9" borderId="13" xfId="1" applyFont="1" applyFill="1" applyBorder="1" applyAlignment="1">
      <alignment horizontal="center" vertical="center"/>
    </xf>
    <xf numFmtId="0" fontId="8" fillId="0" borderId="0" xfId="0" applyFont="1" applyAlignment="1">
      <alignment horizontal="right"/>
    </xf>
    <xf numFmtId="43" fontId="8" fillId="0" borderId="0" xfId="2" applyFont="1" applyBorder="1" applyAlignment="1">
      <alignment horizontal="right"/>
    </xf>
    <xf numFmtId="165" fontId="8" fillId="0" borderId="0" xfId="1" applyFont="1" applyBorder="1" applyAlignment="1">
      <alignment horizontal="center" vertical="center"/>
    </xf>
    <xf numFmtId="165" fontId="0" fillId="0" borderId="0" xfId="1" applyFont="1" applyBorder="1" applyAlignment="1">
      <alignment horizontal="center" vertical="center"/>
    </xf>
    <xf numFmtId="0" fontId="0" fillId="0" borderId="0" xfId="0" applyFont="1" applyAlignment="1">
      <alignment horizontal="center" vertical="center"/>
    </xf>
    <xf numFmtId="0" fontId="11" fillId="9" borderId="13" xfId="0" applyFont="1" applyFill="1" applyBorder="1" applyAlignment="1">
      <alignment wrapText="1"/>
    </xf>
    <xf numFmtId="0" fontId="2" fillId="9" borderId="13" xfId="0" applyFont="1" applyFill="1" applyBorder="1" applyAlignment="1">
      <alignment horizontal="center" vertical="center" wrapText="1"/>
    </xf>
    <xf numFmtId="43" fontId="11" fillId="9" borderId="13" xfId="2" applyFont="1" applyFill="1" applyBorder="1" applyAlignment="1">
      <alignment horizontal="center" vertical="center" wrapText="1"/>
    </xf>
    <xf numFmtId="165" fontId="2" fillId="9" borderId="13" xfId="1" applyFont="1" applyFill="1" applyBorder="1" applyAlignment="1">
      <alignment horizontal="center" vertical="center" wrapText="1"/>
    </xf>
    <xf numFmtId="165" fontId="4" fillId="9" borderId="13" xfId="1" applyFont="1" applyFill="1" applyBorder="1" applyAlignment="1">
      <alignment horizontal="center" vertical="center" wrapText="1"/>
    </xf>
    <xf numFmtId="0" fontId="4" fillId="9" borderId="13" xfId="0" applyFont="1" applyFill="1" applyBorder="1" applyAlignment="1">
      <alignment horizontal="center" vertical="center" wrapText="1"/>
    </xf>
    <xf numFmtId="0" fontId="2" fillId="0" borderId="13" xfId="0" applyFont="1" applyBorder="1" applyAlignment="1">
      <alignment wrapText="1"/>
    </xf>
    <xf numFmtId="0" fontId="2" fillId="0" borderId="13" xfId="0" applyFont="1" applyBorder="1" applyAlignment="1">
      <alignment horizontal="center" vertical="center" wrapText="1"/>
    </xf>
    <xf numFmtId="165" fontId="0" fillId="0" borderId="13" xfId="1" applyFont="1" applyBorder="1" applyAlignment="1">
      <alignment horizontal="center" vertical="center"/>
    </xf>
    <xf numFmtId="43" fontId="0" fillId="0" borderId="0" xfId="2" applyFont="1" applyAlignment="1">
      <alignment horizontal="center" vertical="center"/>
    </xf>
    <xf numFmtId="165" fontId="0" fillId="0" borderId="0" xfId="1" applyFont="1" applyAlignment="1">
      <alignment horizontal="center" vertical="center"/>
    </xf>
    <xf numFmtId="165" fontId="15" fillId="0" borderId="1" xfId="1" applyFont="1" applyFill="1" applyBorder="1" applyAlignment="1">
      <alignment horizontal="center" vertical="center" wrapText="1"/>
    </xf>
    <xf numFmtId="165" fontId="0" fillId="0" borderId="0" xfId="1" applyFont="1" applyFill="1" applyAlignment="1">
      <alignment horizontal="center" vertical="center"/>
    </xf>
    <xf numFmtId="0" fontId="14" fillId="0" borderId="0" xfId="0" applyFont="1" applyAlignment="1">
      <alignment horizontal="left"/>
    </xf>
    <xf numFmtId="166" fontId="2" fillId="2" borderId="13" xfId="0" applyNumberFormat="1" applyFont="1" applyFill="1" applyBorder="1" applyAlignment="1">
      <alignment vertical="center" wrapText="1"/>
    </xf>
    <xf numFmtId="166" fontId="11" fillId="2" borderId="13" xfId="0" applyNumberFormat="1" applyFont="1" applyFill="1" applyBorder="1" applyAlignment="1">
      <alignment vertical="center" wrapText="1"/>
    </xf>
    <xf numFmtId="0" fontId="2" fillId="10" borderId="0" xfId="0" applyFont="1" applyFill="1" applyAlignment="1">
      <alignment horizontal="center"/>
    </xf>
    <xf numFmtId="0" fontId="11" fillId="2" borderId="15" xfId="0" applyFont="1" applyFill="1" applyBorder="1" applyAlignment="1">
      <alignment horizontal="center" vertical="center" wrapText="1"/>
    </xf>
    <xf numFmtId="165" fontId="2" fillId="2" borderId="13" xfId="1" applyFont="1" applyFill="1" applyBorder="1" applyAlignment="1">
      <alignment vertical="center" wrapText="1"/>
    </xf>
    <xf numFmtId="166" fontId="2" fillId="2" borderId="11" xfId="0" applyNumberFormat="1" applyFont="1" applyFill="1" applyBorder="1" applyAlignment="1">
      <alignment vertical="center" wrapText="1"/>
    </xf>
    <xf numFmtId="165" fontId="2" fillId="2" borderId="11" xfId="0" applyNumberFormat="1" applyFont="1" applyFill="1" applyBorder="1" applyAlignment="1">
      <alignment vertical="center" wrapText="1"/>
    </xf>
    <xf numFmtId="165" fontId="2" fillId="2" borderId="0" xfId="0" applyNumberFormat="1" applyFont="1" applyFill="1"/>
    <xf numFmtId="165" fontId="16" fillId="0" borderId="13" xfId="1" applyFont="1" applyFill="1" applyBorder="1" applyAlignment="1">
      <alignment vertical="center" wrapText="1"/>
    </xf>
    <xf numFmtId="165" fontId="8" fillId="0" borderId="13" xfId="1" applyFont="1" applyBorder="1" applyAlignment="1">
      <alignment horizontal="center" vertical="center" wrapText="1"/>
    </xf>
    <xf numFmtId="0" fontId="8" fillId="0" borderId="13" xfId="0" applyFont="1" applyBorder="1" applyAlignment="1">
      <alignment horizontal="left" vertical="center"/>
    </xf>
    <xf numFmtId="0" fontId="8" fillId="0" borderId="13" xfId="0" applyFont="1" applyBorder="1" applyAlignment="1">
      <alignment horizontal="left" vertical="center" wrapText="1"/>
    </xf>
    <xf numFmtId="0" fontId="8" fillId="0" borderId="13" xfId="0" applyFont="1" applyBorder="1" applyAlignment="1">
      <alignment horizontal="center" vertical="center" wrapText="1"/>
    </xf>
    <xf numFmtId="165" fontId="8" fillId="0" borderId="13" xfId="1" applyFont="1" applyBorder="1" applyAlignment="1">
      <alignment vertical="center" wrapText="1"/>
    </xf>
    <xf numFmtId="165" fontId="11" fillId="0" borderId="13" xfId="1" applyFont="1" applyFill="1" applyBorder="1" applyAlignment="1">
      <alignment horizontal="center" vertical="center" wrapText="1"/>
    </xf>
    <xf numFmtId="0" fontId="0" fillId="0" borderId="0" xfId="0" applyFont="1" applyAlignment="1">
      <alignment vertical="center"/>
    </xf>
    <xf numFmtId="0" fontId="0" fillId="0" borderId="13" xfId="0" applyFont="1" applyBorder="1" applyAlignment="1">
      <alignment vertical="center"/>
    </xf>
    <xf numFmtId="165" fontId="0" fillId="0" borderId="13" xfId="0" applyNumberFormat="1" applyFont="1" applyBorder="1" applyAlignment="1">
      <alignment vertical="center"/>
    </xf>
    <xf numFmtId="0" fontId="0" fillId="0" borderId="13" xfId="0" applyFont="1" applyBorder="1"/>
    <xf numFmtId="0" fontId="8" fillId="0" borderId="13" xfId="0" applyFont="1" applyFill="1" applyBorder="1" applyAlignment="1">
      <alignment horizontal="left" vertical="center" wrapText="1"/>
    </xf>
    <xf numFmtId="165" fontId="8" fillId="0" borderId="13" xfId="1" applyFont="1" applyFill="1" applyBorder="1" applyAlignment="1">
      <alignment horizontal="center" vertical="center" wrapText="1"/>
    </xf>
    <xf numFmtId="0" fontId="0" fillId="0" borderId="13" xfId="0" applyFont="1" applyFill="1" applyBorder="1" applyAlignment="1">
      <alignment vertical="center"/>
    </xf>
    <xf numFmtId="165" fontId="0" fillId="0" borderId="13" xfId="0" applyNumberFormat="1" applyFont="1" applyFill="1" applyBorder="1" applyAlignment="1">
      <alignment vertical="center"/>
    </xf>
    <xf numFmtId="0" fontId="8" fillId="4" borderId="13" xfId="0" applyFont="1" applyFill="1" applyBorder="1" applyAlignment="1">
      <alignment horizontal="center" vertical="center"/>
    </xf>
    <xf numFmtId="0" fontId="8" fillId="4" borderId="13" xfId="0" applyFont="1" applyFill="1" applyBorder="1" applyAlignment="1">
      <alignment horizontal="left" vertical="center"/>
    </xf>
    <xf numFmtId="165" fontId="8" fillId="4" borderId="13" xfId="1" applyFont="1" applyFill="1" applyBorder="1" applyAlignment="1">
      <alignment horizontal="center" vertical="center"/>
    </xf>
    <xf numFmtId="165" fontId="8" fillId="4" borderId="13" xfId="1" applyFont="1" applyFill="1" applyBorder="1" applyAlignment="1">
      <alignment horizontal="center" vertical="center" wrapText="1"/>
    </xf>
    <xf numFmtId="0" fontId="8" fillId="4" borderId="13" xfId="0" applyFont="1" applyFill="1" applyBorder="1" applyAlignment="1">
      <alignment horizontal="center" vertical="center" wrapText="1"/>
    </xf>
    <xf numFmtId="165" fontId="8" fillId="0" borderId="13" xfId="0" applyNumberFormat="1" applyFont="1" applyBorder="1" applyAlignment="1">
      <alignment vertical="center"/>
    </xf>
    <xf numFmtId="165" fontId="8" fillId="0" borderId="13" xfId="1" applyFont="1" applyFill="1" applyBorder="1" applyAlignment="1">
      <alignment vertical="center" wrapText="1"/>
    </xf>
    <xf numFmtId="165" fontId="8" fillId="0" borderId="13" xfId="0" applyNumberFormat="1" applyFont="1" applyFill="1" applyBorder="1" applyAlignment="1">
      <alignment vertical="center"/>
    </xf>
    <xf numFmtId="0" fontId="0" fillId="0" borderId="13" xfId="0" applyFont="1" applyFill="1" applyBorder="1"/>
    <xf numFmtId="0" fontId="11" fillId="0" borderId="13" xfId="0" applyFont="1" applyBorder="1" applyAlignment="1">
      <alignment horizontal="left" vertical="center" wrapText="1"/>
    </xf>
    <xf numFmtId="165" fontId="11" fillId="0" borderId="13" xfId="1" applyFont="1" applyBorder="1" applyAlignment="1">
      <alignment vertical="center" wrapText="1"/>
    </xf>
    <xf numFmtId="165" fontId="11" fillId="0" borderId="13" xfId="1" applyFont="1" applyBorder="1" applyAlignment="1">
      <alignment horizontal="center" vertical="center" wrapText="1"/>
    </xf>
    <xf numFmtId="0" fontId="0" fillId="0" borderId="13" xfId="0" applyFont="1" applyBorder="1" applyAlignment="1">
      <alignment horizontal="center" vertical="center"/>
    </xf>
    <xf numFmtId="0" fontId="0" fillId="0" borderId="13" xfId="0" applyFont="1" applyBorder="1" applyAlignment="1">
      <alignment horizontal="left" vertical="center"/>
    </xf>
    <xf numFmtId="165" fontId="0" fillId="0" borderId="13" xfId="1" applyFont="1" applyBorder="1" applyAlignment="1">
      <alignment vertical="center"/>
    </xf>
    <xf numFmtId="44" fontId="0" fillId="0" borderId="13" xfId="0" applyNumberFormat="1" applyFont="1" applyBorder="1" applyAlignment="1">
      <alignment vertical="center"/>
    </xf>
    <xf numFmtId="0" fontId="8" fillId="4" borderId="13" xfId="0" applyFont="1" applyFill="1" applyBorder="1" applyAlignment="1">
      <alignment horizontal="left" vertical="center" wrapText="1"/>
    </xf>
    <xf numFmtId="0" fontId="15" fillId="0" borderId="6"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right" vertical="center" wrapText="1"/>
    </xf>
    <xf numFmtId="0" fontId="0" fillId="0" borderId="9" xfId="0" applyFont="1" applyBorder="1"/>
    <xf numFmtId="43" fontId="16" fillId="0" borderId="1" xfId="2" applyFont="1" applyBorder="1" applyAlignment="1">
      <alignment vertical="center" wrapText="1"/>
    </xf>
    <xf numFmtId="165" fontId="16" fillId="0" borderId="1" xfId="1" applyFont="1" applyFill="1" applyBorder="1" applyAlignment="1">
      <alignment vertical="center" wrapText="1"/>
    </xf>
    <xf numFmtId="165" fontId="16" fillId="0" borderId="1" xfId="1" applyFont="1" applyBorder="1" applyAlignment="1">
      <alignment vertical="center" wrapText="1"/>
    </xf>
    <xf numFmtId="0" fontId="16" fillId="0" borderId="5" xfId="0" applyFont="1" applyBorder="1" applyAlignment="1">
      <alignment vertical="center" wrapText="1"/>
    </xf>
    <xf numFmtId="43" fontId="16" fillId="0" borderId="5" xfId="2" applyFont="1" applyBorder="1" applyAlignment="1">
      <alignment vertical="center" wrapText="1"/>
    </xf>
    <xf numFmtId="165" fontId="16" fillId="0" borderId="5" xfId="1" applyFont="1" applyFill="1" applyBorder="1" applyAlignment="1">
      <alignment vertical="center" wrapText="1"/>
    </xf>
    <xf numFmtId="165" fontId="16" fillId="0" borderId="5" xfId="1" applyFont="1" applyBorder="1" applyAlignment="1">
      <alignment vertical="center" wrapText="1"/>
    </xf>
    <xf numFmtId="0" fontId="16" fillId="0" borderId="13" xfId="0" applyFont="1" applyBorder="1" applyAlignment="1">
      <alignment vertical="center" wrapText="1"/>
    </xf>
    <xf numFmtId="43" fontId="16" fillId="0" borderId="13" xfId="2" applyFont="1" applyBorder="1" applyAlignment="1">
      <alignment vertical="center" wrapText="1"/>
    </xf>
    <xf numFmtId="165" fontId="16" fillId="0" borderId="13" xfId="1" applyFont="1" applyBorder="1" applyAlignment="1">
      <alignment vertical="center" wrapText="1"/>
    </xf>
    <xf numFmtId="0" fontId="8" fillId="9" borderId="19" xfId="0" applyFont="1" applyFill="1" applyBorder="1" applyAlignment="1">
      <alignment vertical="center"/>
    </xf>
    <xf numFmtId="0" fontId="8" fillId="9" borderId="18" xfId="0" applyFont="1" applyFill="1" applyBorder="1" applyAlignment="1">
      <alignment vertical="center"/>
    </xf>
    <xf numFmtId="165" fontId="15" fillId="9" borderId="9" xfId="1" applyFont="1" applyFill="1" applyBorder="1" applyAlignment="1">
      <alignment vertical="center" wrapText="1"/>
    </xf>
    <xf numFmtId="0" fontId="11" fillId="2" borderId="11" xfId="7" applyFont="1" applyFill="1" applyBorder="1" applyAlignment="1">
      <alignment horizontal="center"/>
    </xf>
    <xf numFmtId="0" fontId="2" fillId="2" borderId="13" xfId="7" applyFont="1" applyFill="1" applyBorder="1" applyAlignment="1">
      <alignment horizontal="center"/>
    </xf>
    <xf numFmtId="0" fontId="11" fillId="2" borderId="13" xfId="7" applyFont="1" applyFill="1" applyBorder="1" applyAlignment="1">
      <alignment horizontal="center" vertical="center" wrapText="1"/>
    </xf>
    <xf numFmtId="0" fontId="2" fillId="2" borderId="13" xfId="7" applyFont="1" applyFill="1" applyBorder="1" applyAlignment="1">
      <alignment horizontal="center" vertical="top" wrapText="1"/>
    </xf>
    <xf numFmtId="0" fontId="2" fillId="2" borderId="13" xfId="7" applyFont="1" applyFill="1" applyBorder="1" applyAlignment="1">
      <alignment horizontal="justify" vertical="top" wrapText="1"/>
    </xf>
    <xf numFmtId="10" fontId="2" fillId="2" borderId="13" xfId="8" applyNumberFormat="1" applyFont="1" applyFill="1" applyBorder="1" applyAlignment="1" applyProtection="1">
      <alignment horizontal="center" vertical="center" wrapText="1"/>
    </xf>
    <xf numFmtId="10" fontId="11" fillId="2" borderId="13" xfId="7" applyNumberFormat="1" applyFont="1" applyFill="1" applyBorder="1" applyAlignment="1">
      <alignment horizontal="center" vertical="center" wrapText="1"/>
    </xf>
    <xf numFmtId="0" fontId="11" fillId="2" borderId="13" xfId="7" applyFont="1" applyFill="1" applyBorder="1" applyAlignment="1">
      <alignment horizontal="center" vertical="center"/>
    </xf>
    <xf numFmtId="0" fontId="2" fillId="2" borderId="13" xfId="7" applyFont="1" applyFill="1" applyBorder="1" applyAlignment="1">
      <alignment vertical="top" wrapText="1"/>
    </xf>
    <xf numFmtId="10" fontId="2" fillId="2" borderId="13" xfId="8" applyNumberFormat="1" applyFont="1" applyFill="1" applyBorder="1" applyAlignment="1" applyProtection="1">
      <alignment horizontal="center" vertical="top" wrapText="1"/>
    </xf>
    <xf numFmtId="10" fontId="2" fillId="13" borderId="13" xfId="8" applyNumberFormat="1" applyFont="1" applyFill="1" applyBorder="1" applyAlignment="1" applyProtection="1">
      <alignment horizontal="center" vertical="top" wrapText="1"/>
    </xf>
    <xf numFmtId="0" fontId="11" fillId="2" borderId="13" xfId="7" applyFont="1" applyFill="1" applyBorder="1" applyAlignment="1">
      <alignment horizontal="center" vertical="top" wrapText="1"/>
    </xf>
    <xf numFmtId="0" fontId="11" fillId="2" borderId="13" xfId="7" applyFont="1" applyFill="1" applyBorder="1" applyAlignment="1">
      <alignment horizontal="right" vertical="top" wrapText="1"/>
    </xf>
    <xf numFmtId="0" fontId="2" fillId="2" borderId="13" xfId="7" applyFont="1" applyFill="1" applyBorder="1" applyAlignment="1">
      <alignment horizontal="center" vertical="center" wrapText="1"/>
    </xf>
    <xf numFmtId="0" fontId="2" fillId="2" borderId="13" xfId="7" applyFont="1" applyFill="1" applyBorder="1" applyAlignment="1">
      <alignment horizontal="justify" vertical="center" wrapText="1"/>
    </xf>
    <xf numFmtId="0" fontId="2" fillId="2" borderId="14" xfId="7" applyFont="1" applyFill="1" applyBorder="1" applyAlignment="1">
      <alignment horizontal="left" vertical="top" wrapText="1"/>
    </xf>
    <xf numFmtId="0" fontId="2" fillId="2" borderId="12" xfId="7" applyFont="1" applyFill="1" applyBorder="1" applyAlignment="1">
      <alignment vertical="center"/>
    </xf>
    <xf numFmtId="0" fontId="2" fillId="2" borderId="12" xfId="7" applyFont="1" applyFill="1" applyBorder="1" applyAlignment="1">
      <alignment horizontal="left" vertical="top"/>
    </xf>
    <xf numFmtId="0" fontId="2" fillId="2" borderId="12" xfId="7" applyFont="1" applyFill="1" applyBorder="1" applyAlignment="1">
      <alignment horizontal="center" vertical="center"/>
    </xf>
    <xf numFmtId="0" fontId="11" fillId="13" borderId="13" xfId="7" applyFont="1" applyFill="1" applyBorder="1" applyAlignment="1">
      <alignment horizontal="center" vertical="center" wrapText="1"/>
    </xf>
    <xf numFmtId="0" fontId="11" fillId="13" borderId="13" xfId="7" applyFont="1" applyFill="1" applyBorder="1" applyAlignment="1">
      <alignment horizontal="left" vertical="top" wrapText="1"/>
    </xf>
    <xf numFmtId="168" fontId="11" fillId="13" borderId="13" xfId="6" applyNumberFormat="1" applyFont="1" applyFill="1" applyBorder="1" applyAlignment="1">
      <alignment horizontal="center" vertical="top" wrapText="1"/>
    </xf>
    <xf numFmtId="10" fontId="2" fillId="11" borderId="13" xfId="8" applyNumberFormat="1" applyFont="1" applyFill="1" applyBorder="1" applyAlignment="1" applyProtection="1">
      <alignment horizontal="center" vertical="top" wrapText="1"/>
    </xf>
    <xf numFmtId="0" fontId="11" fillId="12" borderId="13" xfId="7" applyFont="1" applyFill="1" applyBorder="1" applyAlignment="1">
      <alignment horizontal="center" vertical="center" wrapText="1"/>
    </xf>
    <xf numFmtId="0" fontId="11" fillId="12" borderId="13" xfId="7" applyFont="1" applyFill="1" applyBorder="1" applyAlignment="1">
      <alignment horizontal="left" vertical="top" wrapText="1"/>
    </xf>
    <xf numFmtId="168" fontId="11" fillId="12" borderId="13" xfId="6" applyNumberFormat="1" applyFont="1" applyFill="1" applyBorder="1" applyAlignment="1">
      <alignment horizontal="center" vertical="top" wrapText="1"/>
    </xf>
    <xf numFmtId="10" fontId="2" fillId="0" borderId="13" xfId="8" applyNumberFormat="1" applyFont="1" applyFill="1" applyBorder="1" applyAlignment="1" applyProtection="1">
      <alignment horizontal="center" vertical="top" wrapText="1"/>
    </xf>
    <xf numFmtId="10" fontId="11" fillId="0" borderId="13" xfId="7" applyNumberFormat="1" applyFont="1" applyFill="1" applyBorder="1" applyAlignment="1">
      <alignment horizontal="center" vertical="center" wrapText="1"/>
    </xf>
    <xf numFmtId="0" fontId="21" fillId="0" borderId="13" xfId="10" applyFont="1" applyBorder="1" applyAlignment="1">
      <alignment horizontal="center" vertical="center"/>
    </xf>
    <xf numFmtId="165" fontId="17" fillId="0" borderId="13" xfId="11" applyFont="1" applyBorder="1" applyAlignment="1">
      <alignment vertical="center"/>
    </xf>
    <xf numFmtId="165" fontId="7" fillId="0" borderId="13" xfId="11" applyFont="1" applyBorder="1" applyAlignment="1">
      <alignment vertical="center"/>
    </xf>
    <xf numFmtId="0" fontId="17" fillId="2" borderId="13" xfId="10" applyFont="1" applyFill="1" applyBorder="1" applyAlignment="1">
      <alignment vertical="center" wrapText="1"/>
    </xf>
    <xf numFmtId="0" fontId="7" fillId="2" borderId="13" xfId="10" applyFont="1" applyFill="1" applyBorder="1" applyAlignment="1">
      <alignment horizontal="center" vertical="center"/>
    </xf>
    <xf numFmtId="43" fontId="17" fillId="0" borderId="13" xfId="12" applyFont="1" applyBorder="1" applyAlignment="1">
      <alignment vertical="center"/>
    </xf>
    <xf numFmtId="0" fontId="17" fillId="0" borderId="13" xfId="10" applyFont="1" applyBorder="1" applyAlignment="1">
      <alignment vertical="center" wrapText="1"/>
    </xf>
    <xf numFmtId="0" fontId="7" fillId="0" borderId="13" xfId="10" applyFont="1" applyBorder="1" applyAlignment="1">
      <alignment horizontal="center" vertical="center"/>
    </xf>
    <xf numFmtId="165" fontId="7" fillId="0" borderId="13" xfId="11" applyFont="1" applyFill="1" applyBorder="1" applyAlignment="1">
      <alignment vertical="center"/>
    </xf>
    <xf numFmtId="165" fontId="7" fillId="2" borderId="13" xfId="11" applyFont="1" applyFill="1" applyBorder="1" applyAlignment="1">
      <alignment vertical="center"/>
    </xf>
    <xf numFmtId="43" fontId="17" fillId="0" borderId="13" xfId="10" applyNumberFormat="1" applyFont="1" applyBorder="1" applyAlignment="1">
      <alignment vertical="center"/>
    </xf>
    <xf numFmtId="0" fontId="7" fillId="0" borderId="13" xfId="10" applyFont="1" applyBorder="1" applyAlignment="1">
      <alignment vertical="center" wrapText="1"/>
    </xf>
    <xf numFmtId="165" fontId="18" fillId="5" borderId="13" xfId="11" applyFont="1" applyFill="1" applyBorder="1" applyAlignment="1">
      <alignment vertical="center"/>
    </xf>
    <xf numFmtId="165" fontId="18" fillId="0" borderId="0" xfId="11" applyFont="1" applyBorder="1" applyAlignment="1">
      <alignment vertical="center"/>
    </xf>
    <xf numFmtId="0" fontId="20" fillId="0" borderId="17" xfId="10" applyFont="1" applyBorder="1" applyAlignment="1">
      <alignment vertical="center" wrapText="1"/>
    </xf>
    <xf numFmtId="0" fontId="7" fillId="0" borderId="1" xfId="10" applyFont="1" applyBorder="1" applyAlignment="1">
      <alignment vertical="center" wrapText="1"/>
    </xf>
    <xf numFmtId="0" fontId="17" fillId="0" borderId="0" xfId="10" applyFont="1" applyAlignment="1">
      <alignment vertical="center"/>
    </xf>
    <xf numFmtId="165" fontId="7" fillId="0" borderId="0" xfId="11" applyFont="1" applyAlignment="1">
      <alignment vertical="center"/>
    </xf>
    <xf numFmtId="0" fontId="16" fillId="0" borderId="0" xfId="9" applyFont="1"/>
    <xf numFmtId="0" fontId="2" fillId="0" borderId="0" xfId="9" applyFont="1" applyAlignment="1">
      <alignment vertical="center"/>
    </xf>
    <xf numFmtId="0" fontId="16" fillId="0" borderId="13" xfId="9" applyFont="1" applyBorder="1" applyAlignment="1">
      <alignment horizontal="center" vertical="center"/>
    </xf>
    <xf numFmtId="3" fontId="2" fillId="0" borderId="13" xfId="9" applyNumberFormat="1" applyFont="1" applyBorder="1" applyAlignment="1">
      <alignment horizontal="center" vertical="center"/>
    </xf>
    <xf numFmtId="0" fontId="2" fillId="0" borderId="13" xfId="9" applyFont="1" applyBorder="1" applyAlignment="1">
      <alignment horizontal="center" vertical="center"/>
    </xf>
    <xf numFmtId="4" fontId="12" fillId="0" borderId="13" xfId="9" applyNumberFormat="1" applyFont="1" applyBorder="1" applyAlignment="1" applyProtection="1">
      <alignment horizontal="right" vertical="center"/>
      <protection locked="0"/>
    </xf>
    <xf numFmtId="4" fontId="4" fillId="0" borderId="13" xfId="9" applyNumberFormat="1" applyFont="1" applyBorder="1" applyAlignment="1">
      <alignment horizontal="right" vertical="center"/>
    </xf>
    <xf numFmtId="4" fontId="4" fillId="0" borderId="13" xfId="9" applyNumberFormat="1" applyFont="1" applyBorder="1" applyAlignment="1" applyProtection="1">
      <alignment horizontal="right" vertical="center"/>
      <protection locked="0"/>
    </xf>
    <xf numFmtId="4" fontId="15" fillId="8" borderId="13" xfId="9" applyNumberFormat="1" applyFont="1" applyFill="1" applyBorder="1" applyAlignment="1">
      <alignment horizontal="right" vertical="center"/>
    </xf>
    <xf numFmtId="10" fontId="4" fillId="0" borderId="13" xfId="9" applyNumberFormat="1" applyFont="1" applyBorder="1" applyAlignment="1" applyProtection="1">
      <alignment horizontal="right" vertical="center"/>
      <protection locked="0"/>
    </xf>
    <xf numFmtId="4" fontId="16" fillId="0" borderId="13" xfId="9" applyNumberFormat="1" applyFont="1" applyBorder="1" applyAlignment="1">
      <alignment horizontal="right" vertical="center"/>
    </xf>
    <xf numFmtId="4" fontId="27" fillId="7" borderId="11" xfId="9" applyNumberFormat="1" applyFont="1" applyFill="1" applyBorder="1" applyAlignment="1">
      <alignment horizontal="center" vertical="center"/>
    </xf>
    <xf numFmtId="10" fontId="12" fillId="0" borderId="13" xfId="9" applyNumberFormat="1" applyFont="1" applyBorder="1" applyAlignment="1" applyProtection="1">
      <alignment horizontal="right" vertical="center"/>
      <protection locked="0"/>
    </xf>
    <xf numFmtId="10" fontId="15" fillId="8" borderId="13" xfId="9" applyNumberFormat="1" applyFont="1" applyFill="1" applyBorder="1" applyAlignment="1">
      <alignment horizontal="right" vertical="center"/>
    </xf>
    <xf numFmtId="0" fontId="15" fillId="0" borderId="13" xfId="9" applyFont="1" applyBorder="1" applyAlignment="1">
      <alignment vertical="center"/>
    </xf>
    <xf numFmtId="4" fontId="15" fillId="0" borderId="13" xfId="9" applyNumberFormat="1" applyFont="1" applyBorder="1" applyAlignment="1">
      <alignment horizontal="right" vertical="center"/>
    </xf>
    <xf numFmtId="0" fontId="25" fillId="0" borderId="13" xfId="9" applyFont="1" applyBorder="1" applyAlignment="1">
      <alignment horizontal="center" vertical="center"/>
    </xf>
    <xf numFmtId="10" fontId="28" fillId="0" borderId="13" xfId="9" applyNumberFormat="1" applyFont="1" applyBorder="1" applyAlignment="1">
      <alignment horizontal="right" vertical="center"/>
    </xf>
    <xf numFmtId="4" fontId="24" fillId="0" borderId="13" xfId="9" applyNumberFormat="1" applyFont="1" applyBorder="1" applyAlignment="1">
      <alignment horizontal="right" vertical="center"/>
    </xf>
    <xf numFmtId="4" fontId="11" fillId="0" borderId="13" xfId="9" applyNumberFormat="1" applyFont="1" applyBorder="1" applyAlignment="1">
      <alignment horizontal="right" vertical="center"/>
    </xf>
    <xf numFmtId="0" fontId="25" fillId="8" borderId="13" xfId="9" applyFont="1" applyFill="1" applyBorder="1" applyAlignment="1">
      <alignment horizontal="center" vertical="center"/>
    </xf>
    <xf numFmtId="4" fontId="29" fillId="8" borderId="13" xfId="9" applyNumberFormat="1" applyFont="1" applyFill="1" applyBorder="1" applyAlignment="1">
      <alignment horizontal="right" vertical="center"/>
    </xf>
    <xf numFmtId="10" fontId="15" fillId="0" borderId="13" xfId="9" applyNumberFormat="1" applyFont="1" applyBorder="1" applyAlignment="1">
      <alignment horizontal="right" vertical="center"/>
    </xf>
    <xf numFmtId="10" fontId="11" fillId="0" borderId="13" xfId="9" applyNumberFormat="1" applyFont="1" applyBorder="1" applyAlignment="1">
      <alignment horizontal="right" vertical="center"/>
    </xf>
    <xf numFmtId="168" fontId="4" fillId="0" borderId="13" xfId="9" applyNumberFormat="1" applyFont="1" applyBorder="1" applyAlignment="1" applyProtection="1">
      <alignment horizontal="right" vertical="center"/>
      <protection locked="0"/>
    </xf>
    <xf numFmtId="172" fontId="4" fillId="0" borderId="13" xfId="9" applyNumberFormat="1" applyFont="1" applyBorder="1" applyAlignment="1" applyProtection="1">
      <alignment horizontal="right" vertical="center"/>
      <protection locked="0"/>
    </xf>
    <xf numFmtId="10" fontId="29" fillId="8" borderId="13" xfId="9" applyNumberFormat="1" applyFont="1" applyFill="1" applyBorder="1" applyAlignment="1">
      <alignment vertical="center"/>
    </xf>
    <xf numFmtId="0" fontId="16" fillId="8" borderId="13" xfId="9" applyFont="1" applyFill="1" applyBorder="1" applyAlignment="1">
      <alignment horizontal="center" vertical="center"/>
    </xf>
    <xf numFmtId="4" fontId="16" fillId="8" borderId="13" xfId="9" applyNumberFormat="1" applyFont="1" applyFill="1" applyBorder="1" applyAlignment="1">
      <alignment horizontal="right" vertical="center"/>
    </xf>
    <xf numFmtId="0" fontId="2" fillId="0" borderId="0" xfId="9" applyFont="1" applyAlignment="1" applyProtection="1">
      <alignment vertical="center"/>
      <protection locked="0"/>
    </xf>
    <xf numFmtId="0" fontId="2" fillId="0" borderId="18" xfId="9" applyFont="1" applyBorder="1" applyAlignment="1" applyProtection="1">
      <alignment vertical="center"/>
      <protection locked="0"/>
    </xf>
    <xf numFmtId="0" fontId="29" fillId="6" borderId="13" xfId="9" applyFont="1" applyFill="1" applyBorder="1" applyAlignment="1">
      <alignment horizontal="center" vertical="center" wrapText="1"/>
    </xf>
    <xf numFmtId="0" fontId="13" fillId="0" borderId="13" xfId="0" applyFont="1" applyBorder="1"/>
    <xf numFmtId="0" fontId="14" fillId="0" borderId="0" xfId="9" applyFont="1" applyAlignment="1" applyProtection="1">
      <alignment horizontal="center" vertical="center"/>
      <protection locked="0"/>
    </xf>
    <xf numFmtId="0" fontId="13" fillId="4" borderId="1" xfId="9" applyFont="1" applyFill="1" applyBorder="1" applyAlignment="1">
      <alignment horizontal="center" vertical="center"/>
    </xf>
    <xf numFmtId="49" fontId="13" fillId="0" borderId="0" xfId="0" applyNumberFormat="1" applyFont="1" applyAlignment="1">
      <alignment horizontal="center" vertical="center"/>
    </xf>
    <xf numFmtId="0" fontId="15" fillId="2" borderId="13" xfId="0" applyFont="1" applyFill="1" applyBorder="1" applyAlignment="1">
      <alignment horizontal="center" vertical="center" wrapText="1"/>
    </xf>
    <xf numFmtId="0" fontId="3" fillId="10" borderId="0" xfId="0" applyFont="1" applyFill="1" applyAlignment="1">
      <alignment horizontal="center"/>
    </xf>
    <xf numFmtId="0" fontId="11" fillId="2" borderId="13" xfId="0" applyFont="1" applyFill="1" applyBorder="1" applyAlignment="1">
      <alignment horizontal="center" vertical="center" wrapText="1"/>
    </xf>
    <xf numFmtId="170" fontId="11" fillId="2" borderId="13" xfId="0" applyNumberFormat="1" applyFont="1" applyFill="1" applyBorder="1" applyAlignment="1">
      <alignment wrapText="1"/>
    </xf>
    <xf numFmtId="0" fontId="15" fillId="2" borderId="15" xfId="0" applyFont="1" applyFill="1" applyBorder="1" applyAlignment="1">
      <alignment horizontal="center" vertical="center" wrapText="1"/>
    </xf>
    <xf numFmtId="166" fontId="0" fillId="2" borderId="0" xfId="0" applyNumberFormat="1" applyFill="1"/>
    <xf numFmtId="170" fontId="0" fillId="2" borderId="0" xfId="0" applyNumberFormat="1" applyFill="1"/>
    <xf numFmtId="170" fontId="0" fillId="14" borderId="0" xfId="0" applyNumberFormat="1" applyFill="1"/>
    <xf numFmtId="0" fontId="0" fillId="2" borderId="0" xfId="0" applyFill="1"/>
    <xf numFmtId="165" fontId="0" fillId="2" borderId="0" xfId="0" applyNumberFormat="1" applyFill="1"/>
    <xf numFmtId="43" fontId="3" fillId="2" borderId="0" xfId="0" applyNumberFormat="1" applyFont="1" applyFill="1"/>
    <xf numFmtId="165" fontId="2" fillId="0" borderId="0" xfId="1" applyFont="1" applyBorder="1" applyAlignment="1">
      <alignment horizontal="center" vertical="center" wrapText="1"/>
    </xf>
    <xf numFmtId="49" fontId="3" fillId="0" borderId="13" xfId="0" applyNumberFormat="1" applyFont="1" applyBorder="1" applyAlignment="1">
      <alignment horizontal="center" vertical="center"/>
    </xf>
    <xf numFmtId="49" fontId="0" fillId="0" borderId="13" xfId="0" applyNumberFormat="1" applyBorder="1" applyAlignment="1">
      <alignment horizontal="center" vertical="center"/>
    </xf>
    <xf numFmtId="165" fontId="16" fillId="2" borderId="0" xfId="1" applyFont="1" applyFill="1" applyBorder="1" applyAlignment="1">
      <alignment vertical="center" wrapText="1"/>
    </xf>
    <xf numFmtId="43" fontId="3" fillId="2" borderId="0" xfId="2" applyFont="1" applyFill="1"/>
    <xf numFmtId="0" fontId="3" fillId="0" borderId="0" xfId="0" applyFont="1"/>
    <xf numFmtId="0" fontId="3" fillId="2" borderId="13" xfId="0" applyFont="1" applyFill="1" applyBorder="1" applyAlignment="1">
      <alignment horizontal="left" vertical="center" wrapText="1"/>
    </xf>
    <xf numFmtId="43" fontId="3" fillId="2" borderId="13" xfId="12" applyFont="1" applyFill="1" applyBorder="1" applyAlignment="1">
      <alignment horizontal="right" vertical="center"/>
    </xf>
    <xf numFmtId="165" fontId="3" fillId="2" borderId="13" xfId="11" applyFont="1" applyFill="1" applyBorder="1" applyAlignment="1"/>
    <xf numFmtId="43" fontId="3" fillId="2" borderId="13" xfId="0" applyNumberFormat="1" applyFont="1" applyFill="1" applyBorder="1"/>
    <xf numFmtId="0" fontId="3" fillId="2" borderId="13" xfId="0" applyFont="1" applyFill="1" applyBorder="1" applyAlignment="1">
      <alignment horizontal="center" vertical="center"/>
    </xf>
    <xf numFmtId="43" fontId="3" fillId="0" borderId="13" xfId="0" applyNumberFormat="1" applyFont="1" applyBorder="1" applyAlignment="1">
      <alignment vertical="center"/>
    </xf>
    <xf numFmtId="165" fontId="15" fillId="5" borderId="13" xfId="0" applyNumberFormat="1" applyFont="1" applyFill="1" applyBorder="1" applyAlignment="1">
      <alignment vertical="center" wrapText="1"/>
    </xf>
    <xf numFmtId="0" fontId="3" fillId="0" borderId="13" xfId="0" applyFont="1" applyBorder="1" applyAlignment="1">
      <alignment horizontal="left" vertical="center" wrapText="1"/>
    </xf>
    <xf numFmtId="43" fontId="3" fillId="0" borderId="13" xfId="12" applyFont="1" applyBorder="1" applyAlignment="1">
      <alignment horizontal="right" vertical="center"/>
    </xf>
    <xf numFmtId="165" fontId="3" fillId="0" borderId="13" xfId="11" applyFont="1" applyBorder="1" applyAlignment="1"/>
    <xf numFmtId="43" fontId="3" fillId="0" borderId="13" xfId="0" applyNumberFormat="1" applyFont="1" applyBorder="1"/>
    <xf numFmtId="170" fontId="13" fillId="0" borderId="0" xfId="0" applyNumberFormat="1" applyFont="1"/>
    <xf numFmtId="170" fontId="3" fillId="2" borderId="0" xfId="0" applyNumberFormat="1" applyFont="1" applyFill="1"/>
    <xf numFmtId="165" fontId="13" fillId="2" borderId="13" xfId="1" applyFont="1" applyFill="1" applyBorder="1" applyAlignment="1">
      <alignment vertical="center" wrapText="1"/>
    </xf>
    <xf numFmtId="165" fontId="8" fillId="16" borderId="13" xfId="1" applyFont="1" applyFill="1" applyBorder="1" applyAlignment="1">
      <alignment horizontal="center" vertical="center"/>
    </xf>
    <xf numFmtId="0" fontId="8" fillId="2" borderId="13" xfId="0" applyFont="1" applyFill="1" applyBorder="1" applyAlignment="1">
      <alignment horizontal="right"/>
    </xf>
    <xf numFmtId="165" fontId="8" fillId="2" borderId="13" xfId="1" applyFont="1" applyFill="1" applyBorder="1" applyAlignment="1">
      <alignment horizontal="center" vertical="center"/>
    </xf>
    <xf numFmtId="0" fontId="8" fillId="2" borderId="13" xfId="0" applyFont="1" applyFill="1" applyBorder="1" applyAlignment="1">
      <alignment horizontal="center" vertical="center" wrapText="1"/>
    </xf>
    <xf numFmtId="0" fontId="20" fillId="15" borderId="13" xfId="10" applyFont="1" applyFill="1" applyBorder="1" applyAlignment="1">
      <alignment vertical="center" wrapText="1"/>
    </xf>
    <xf numFmtId="0" fontId="19" fillId="15" borderId="13" xfId="10" applyFont="1" applyFill="1" applyBorder="1" applyAlignment="1">
      <alignment horizontal="center" vertical="center" wrapText="1"/>
    </xf>
    <xf numFmtId="165" fontId="20" fillId="15" borderId="13" xfId="11" applyFont="1" applyFill="1" applyBorder="1" applyAlignment="1">
      <alignment horizontal="center" vertical="center" wrapText="1"/>
    </xf>
    <xf numFmtId="43" fontId="3" fillId="0" borderId="0" xfId="0" applyNumberFormat="1" applyFont="1"/>
    <xf numFmtId="0" fontId="19" fillId="15" borderId="13" xfId="10" applyFont="1" applyFill="1" applyBorder="1" applyAlignment="1">
      <alignment vertical="center" wrapText="1"/>
    </xf>
    <xf numFmtId="0" fontId="15" fillId="15" borderId="13" xfId="0" applyFont="1" applyFill="1" applyBorder="1" applyAlignment="1">
      <alignment horizontal="left" vertical="center" wrapText="1"/>
    </xf>
    <xf numFmtId="0" fontId="15" fillId="15" borderId="13" xfId="0" applyFont="1" applyFill="1" applyBorder="1" applyAlignment="1">
      <alignment horizontal="center" vertical="center" wrapText="1"/>
    </xf>
    <xf numFmtId="165" fontId="15" fillId="15" borderId="13" xfId="11" applyFont="1" applyFill="1" applyBorder="1" applyAlignment="1">
      <alignment horizontal="center" vertical="center" wrapText="1"/>
    </xf>
    <xf numFmtId="0" fontId="0" fillId="2" borderId="13" xfId="0" applyFont="1" applyFill="1" applyBorder="1" applyAlignment="1">
      <alignment horizontal="left" vertical="center" wrapText="1"/>
    </xf>
    <xf numFmtId="0" fontId="13" fillId="4" borderId="2" xfId="9" applyFont="1" applyFill="1" applyBorder="1" applyAlignment="1" applyProtection="1">
      <alignment horizontal="left" vertical="center"/>
      <protection locked="0"/>
    </xf>
    <xf numFmtId="0" fontId="13" fillId="4" borderId="3" xfId="9" applyFont="1" applyFill="1" applyBorder="1" applyAlignment="1" applyProtection="1">
      <protection locked="0"/>
    </xf>
    <xf numFmtId="170" fontId="14" fillId="0" borderId="13" xfId="0" applyNumberFormat="1" applyFont="1" applyBorder="1" applyAlignment="1">
      <alignment wrapText="1"/>
    </xf>
    <xf numFmtId="0" fontId="14" fillId="0" borderId="13" xfId="0" applyFont="1" applyBorder="1" applyAlignment="1">
      <alignment wrapText="1"/>
    </xf>
    <xf numFmtId="49" fontId="13" fillId="0" borderId="0" xfId="0" applyNumberFormat="1" applyFont="1" applyAlignment="1">
      <alignment horizontal="left"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4" fillId="4" borderId="2" xfId="9" applyFont="1" applyFill="1" applyBorder="1" applyAlignment="1" applyProtection="1">
      <alignment horizontal="left" vertical="center"/>
      <protection locked="0"/>
    </xf>
    <xf numFmtId="0" fontId="14" fillId="4" borderId="3" xfId="9" applyFont="1" applyFill="1" applyBorder="1" applyAlignment="1" applyProtection="1">
      <alignment horizontal="left" vertical="center"/>
      <protection locked="0"/>
    </xf>
    <xf numFmtId="0" fontId="13" fillId="4" borderId="2" xfId="9" applyFont="1" applyFill="1" applyBorder="1" applyAlignment="1">
      <alignment horizontal="left" vertical="center"/>
    </xf>
    <xf numFmtId="0" fontId="13" fillId="4" borderId="3" xfId="9" applyFont="1" applyFill="1" applyBorder="1" applyAlignment="1"/>
    <xf numFmtId="0" fontId="14" fillId="0" borderId="13"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49" fontId="0" fillId="0" borderId="13" xfId="0" applyNumberFormat="1" applyBorder="1" applyAlignment="1">
      <alignment vertical="center" wrapText="1"/>
    </xf>
    <xf numFmtId="49" fontId="3" fillId="0" borderId="13" xfId="0" applyNumberFormat="1" applyFont="1" applyBorder="1" applyAlignment="1">
      <alignment vertical="center" wrapText="1"/>
    </xf>
    <xf numFmtId="49" fontId="3" fillId="0" borderId="16"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0" fillId="2" borderId="13" xfId="0" applyNumberFormat="1" applyFill="1" applyBorder="1" applyAlignment="1">
      <alignment vertical="center" wrapText="1"/>
    </xf>
    <xf numFmtId="49" fontId="3" fillId="2" borderId="13" xfId="0" applyNumberFormat="1" applyFont="1" applyFill="1" applyBorder="1" applyAlignment="1">
      <alignment vertical="center" wrapText="1"/>
    </xf>
    <xf numFmtId="49" fontId="0" fillId="2" borderId="16" xfId="0" applyNumberFormat="1" applyFill="1" applyBorder="1" applyAlignment="1">
      <alignment vertical="center" wrapText="1"/>
    </xf>
    <xf numFmtId="49" fontId="0" fillId="2" borderId="10" xfId="0" applyNumberFormat="1" applyFill="1" applyBorder="1" applyAlignment="1">
      <alignment vertical="center" wrapText="1"/>
    </xf>
    <xf numFmtId="49" fontId="0" fillId="2" borderId="11" xfId="0" applyNumberFormat="1" applyFill="1" applyBorder="1" applyAlignment="1">
      <alignment vertical="center" wrapText="1"/>
    </xf>
    <xf numFmtId="0" fontId="15" fillId="2" borderId="13" xfId="9" applyFont="1" applyFill="1" applyBorder="1" applyAlignment="1" applyProtection="1">
      <alignment horizontal="left" vertical="center"/>
      <protection locked="0"/>
    </xf>
    <xf numFmtId="0" fontId="2" fillId="2" borderId="13" xfId="9" applyFont="1" applyFill="1" applyBorder="1" applyAlignment="1" applyProtection="1">
      <protection locked="0"/>
    </xf>
    <xf numFmtId="0" fontId="15" fillId="2" borderId="16" xfId="9" applyFont="1" applyFill="1" applyBorder="1" applyAlignment="1" applyProtection="1">
      <alignment horizontal="center" vertical="center"/>
      <protection locked="0"/>
    </xf>
    <xf numFmtId="0" fontId="15" fillId="2" borderId="10" xfId="9" applyFont="1" applyFill="1" applyBorder="1" applyAlignment="1" applyProtection="1">
      <alignment horizontal="center" vertical="center"/>
      <protection locked="0"/>
    </xf>
    <xf numFmtId="0" fontId="15" fillId="2" borderId="11" xfId="9" applyFont="1" applyFill="1" applyBorder="1" applyAlignment="1" applyProtection="1">
      <alignment horizontal="center" vertical="center"/>
      <protection locked="0"/>
    </xf>
    <xf numFmtId="0" fontId="2" fillId="2" borderId="13" xfId="9" applyFont="1" applyFill="1" applyBorder="1" applyAlignment="1">
      <alignment horizontal="left" vertical="center"/>
    </xf>
    <xf numFmtId="0" fontId="2" fillId="2" borderId="13" xfId="9" applyFont="1" applyFill="1" applyBorder="1" applyAlignment="1"/>
    <xf numFmtId="0" fontId="4" fillId="2" borderId="13" xfId="9" applyFont="1" applyFill="1" applyBorder="1" applyAlignment="1" applyProtection="1">
      <alignment horizontal="left" vertical="center"/>
      <protection locked="0"/>
    </xf>
    <xf numFmtId="0" fontId="2" fillId="2" borderId="13" xfId="9" applyFont="1" applyFill="1" applyBorder="1" applyAlignment="1" applyProtection="1">
      <alignment horizontal="left" vertical="center"/>
      <protection locked="0"/>
    </xf>
    <xf numFmtId="0" fontId="15" fillId="2" borderId="13" xfId="0" applyFont="1" applyFill="1" applyBorder="1" applyAlignment="1">
      <alignment horizontal="center" vertical="center" wrapText="1"/>
    </xf>
    <xf numFmtId="0" fontId="3" fillId="10" borderId="0" xfId="0" applyFont="1" applyFill="1" applyBorder="1" applyAlignment="1">
      <alignment horizontal="center"/>
    </xf>
    <xf numFmtId="0" fontId="15" fillId="2" borderId="1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3" fillId="10" borderId="0" xfId="0" applyFont="1" applyFill="1" applyAlignment="1">
      <alignment horizontal="center"/>
    </xf>
    <xf numFmtId="0" fontId="11" fillId="2" borderId="20" xfId="0" applyFont="1" applyFill="1" applyBorder="1" applyAlignment="1">
      <alignment horizontal="center" wrapText="1"/>
    </xf>
    <xf numFmtId="0" fontId="11" fillId="2" borderId="23" xfId="0" applyFont="1" applyFill="1" applyBorder="1" applyAlignment="1">
      <alignment horizontal="center" wrapText="1"/>
    </xf>
    <xf numFmtId="0" fontId="11" fillId="2" borderId="24" xfId="0" applyFont="1" applyFill="1" applyBorder="1" applyAlignment="1">
      <alignment horizontal="center" wrapText="1"/>
    </xf>
    <xf numFmtId="0" fontId="11" fillId="2" borderId="13" xfId="0" applyFont="1" applyFill="1" applyBorder="1" applyAlignment="1">
      <alignment horizontal="right" vertical="center" wrapText="1"/>
    </xf>
    <xf numFmtId="170" fontId="11" fillId="2" borderId="13" xfId="0" applyNumberFormat="1" applyFont="1" applyFill="1" applyBorder="1" applyAlignment="1">
      <alignment wrapText="1"/>
    </xf>
    <xf numFmtId="0" fontId="11" fillId="2" borderId="13" xfId="0" applyFont="1" applyFill="1" applyBorder="1" applyAlignment="1">
      <alignment wrapText="1"/>
    </xf>
    <xf numFmtId="0" fontId="15" fillId="2" borderId="19"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5" fillId="2" borderId="16" xfId="0" applyFont="1" applyFill="1" applyBorder="1" applyAlignment="1">
      <alignment horizontal="right" vertical="center" wrapText="1"/>
    </xf>
    <xf numFmtId="0" fontId="15" fillId="2" borderId="10" xfId="0" applyFont="1" applyFill="1" applyBorder="1" applyAlignment="1">
      <alignment horizontal="right" vertical="center" wrapText="1"/>
    </xf>
    <xf numFmtId="0" fontId="15" fillId="2" borderId="11" xfId="0" applyFont="1" applyFill="1" applyBorder="1" applyAlignment="1">
      <alignment horizontal="right" vertical="center" wrapText="1"/>
    </xf>
    <xf numFmtId="0" fontId="16" fillId="2" borderId="16" xfId="0" applyFont="1" applyFill="1" applyBorder="1" applyAlignment="1">
      <alignment vertical="center" wrapText="1"/>
    </xf>
    <xf numFmtId="0" fontId="16" fillId="2" borderId="10" xfId="0" applyFont="1" applyFill="1" applyBorder="1" applyAlignment="1">
      <alignment vertical="center" wrapText="1"/>
    </xf>
    <xf numFmtId="0" fontId="16" fillId="2" borderId="11" xfId="0" applyFont="1" applyFill="1" applyBorder="1" applyAlignment="1">
      <alignment vertical="center" wrapText="1"/>
    </xf>
    <xf numFmtId="0" fontId="11" fillId="2" borderId="13" xfId="0" applyFont="1" applyFill="1" applyBorder="1" applyAlignment="1">
      <alignment horizontal="center" vertical="center" wrapText="1"/>
    </xf>
    <xf numFmtId="0" fontId="8" fillId="4" borderId="13" xfId="0" applyFont="1" applyFill="1" applyBorder="1" applyAlignment="1">
      <alignment horizontal="center" vertical="center" textRotation="90" wrapText="1"/>
    </xf>
    <xf numFmtId="0" fontId="8" fillId="4" borderId="13" xfId="0" applyFont="1" applyFill="1" applyBorder="1" applyAlignment="1">
      <alignment horizontal="center" vertical="center" textRotation="90"/>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textRotation="90"/>
    </xf>
    <xf numFmtId="0" fontId="8" fillId="4" borderId="12" xfId="0" applyFont="1" applyFill="1" applyBorder="1" applyAlignment="1">
      <alignment horizontal="center" vertical="center" textRotation="90"/>
    </xf>
    <xf numFmtId="0" fontId="8" fillId="4" borderId="15" xfId="0" applyFont="1" applyFill="1" applyBorder="1" applyAlignment="1">
      <alignment horizontal="center" vertical="center" textRotation="90"/>
    </xf>
    <xf numFmtId="0" fontId="15" fillId="5" borderId="13" xfId="0" applyFont="1" applyFill="1" applyBorder="1" applyAlignment="1">
      <alignment horizontal="right" vertical="center" wrapText="1"/>
    </xf>
    <xf numFmtId="0" fontId="19" fillId="5" borderId="2" xfId="10" applyFont="1" applyFill="1" applyBorder="1" applyAlignment="1">
      <alignment horizontal="right" vertical="center" wrapText="1"/>
    </xf>
    <xf numFmtId="0" fontId="19" fillId="5" borderId="3" xfId="10" applyFont="1" applyFill="1" applyBorder="1" applyAlignment="1">
      <alignment horizontal="right" vertical="center" wrapText="1"/>
    </xf>
    <xf numFmtId="0" fontId="18" fillId="5" borderId="13" xfId="10" applyFont="1" applyFill="1" applyBorder="1" applyAlignment="1">
      <alignment horizontal="center" vertical="center"/>
    </xf>
    <xf numFmtId="0" fontId="18" fillId="5" borderId="0" xfId="10" applyFont="1" applyFill="1" applyAlignment="1">
      <alignment horizontal="center" vertical="center"/>
    </xf>
    <xf numFmtId="0" fontId="19" fillId="5" borderId="13" xfId="10" applyFont="1" applyFill="1" applyBorder="1" applyAlignment="1">
      <alignment horizontal="right" vertical="center" wrapText="1"/>
    </xf>
    <xf numFmtId="0" fontId="24" fillId="3" borderId="0" xfId="9" applyFont="1" applyFill="1" applyAlignment="1">
      <alignment vertical="center" wrapText="1"/>
    </xf>
    <xf numFmtId="0" fontId="29" fillId="6" borderId="13" xfId="9" applyFont="1" applyFill="1" applyBorder="1" applyAlignment="1">
      <alignment horizontal="center" vertical="center" wrapText="1"/>
    </xf>
    <xf numFmtId="0" fontId="16" fillId="0" borderId="13" xfId="9" applyFont="1" applyBorder="1" applyAlignment="1">
      <alignment vertical="center"/>
    </xf>
    <xf numFmtId="0" fontId="4" fillId="0" borderId="13" xfId="9" applyFont="1" applyBorder="1" applyAlignment="1" applyProtection="1">
      <alignment horizontal="center" vertical="center"/>
      <protection locked="0"/>
    </xf>
    <xf numFmtId="0" fontId="4" fillId="0" borderId="13" xfId="9" applyFont="1" applyBorder="1" applyAlignment="1" applyProtection="1">
      <alignment horizontal="center" vertical="center" wrapText="1"/>
      <protection locked="0"/>
    </xf>
    <xf numFmtId="0" fontId="2" fillId="0" borderId="13" xfId="9" applyFont="1" applyBorder="1" applyAlignment="1">
      <alignment horizontal="center" vertical="center" wrapText="1"/>
    </xf>
    <xf numFmtId="0" fontId="4" fillId="3" borderId="13" xfId="9" applyFont="1" applyFill="1" applyBorder="1" applyAlignment="1">
      <alignment horizontal="center" vertical="center"/>
    </xf>
    <xf numFmtId="0" fontId="25" fillId="0" borderId="0" xfId="9" applyFont="1" applyAlignment="1">
      <alignment vertical="center" wrapText="1"/>
    </xf>
    <xf numFmtId="0" fontId="4" fillId="0" borderId="2" xfId="3" applyFont="1" applyBorder="1" applyAlignment="1" applyProtection="1">
      <alignment horizontal="center" vertical="center"/>
      <protection locked="0"/>
    </xf>
    <xf numFmtId="0" fontId="2" fillId="0" borderId="4" xfId="3" applyFont="1" applyBorder="1" applyAlignment="1" applyProtection="1">
      <protection locked="0"/>
    </xf>
    <xf numFmtId="0" fontId="2" fillId="0" borderId="13" xfId="9" applyFont="1" applyBorder="1" applyAlignment="1" applyProtection="1">
      <alignment horizontal="center" vertical="center"/>
      <protection locked="0"/>
    </xf>
    <xf numFmtId="169" fontId="2" fillId="0" borderId="13" xfId="9" applyNumberFormat="1" applyFont="1" applyBorder="1" applyAlignment="1" applyProtection="1">
      <alignment horizontal="center" vertical="center"/>
      <protection locked="0"/>
    </xf>
    <xf numFmtId="171" fontId="2" fillId="0" borderId="13" xfId="9" applyNumberFormat="1" applyFont="1" applyBorder="1" applyAlignment="1" applyProtection="1">
      <alignment horizontal="center" vertical="center"/>
      <protection locked="0"/>
    </xf>
    <xf numFmtId="0" fontId="29" fillId="6" borderId="13" xfId="9" applyFont="1" applyFill="1" applyBorder="1" applyAlignment="1">
      <alignment horizontal="left" vertical="center" wrapText="1"/>
    </xf>
    <xf numFmtId="0" fontId="2" fillId="0" borderId="2" xfId="3" applyFont="1" applyBorder="1" applyAlignment="1" applyProtection="1">
      <alignment horizontal="center" vertical="center"/>
      <protection locked="0"/>
    </xf>
    <xf numFmtId="0" fontId="2" fillId="0" borderId="3" xfId="3" applyFont="1" applyBorder="1" applyAlignment="1" applyProtection="1">
      <protection locked="0"/>
    </xf>
    <xf numFmtId="0" fontId="26" fillId="7" borderId="13" xfId="9" applyFont="1" applyFill="1" applyBorder="1" applyAlignment="1">
      <alignment horizontal="center" vertical="center"/>
    </xf>
    <xf numFmtId="0" fontId="16" fillId="0" borderId="13" xfId="9" applyFont="1" applyBorder="1" applyAlignment="1">
      <alignment vertical="center" wrapText="1"/>
    </xf>
    <xf numFmtId="0" fontId="2" fillId="0" borderId="13" xfId="9" applyFont="1" applyBorder="1" applyAlignment="1">
      <alignment vertical="center"/>
    </xf>
    <xf numFmtId="4" fontId="2" fillId="0" borderId="13" xfId="9" applyNumberFormat="1" applyFont="1" applyBorder="1" applyAlignment="1" applyProtection="1">
      <alignment horizontal="center" vertical="center"/>
      <protection locked="0"/>
    </xf>
    <xf numFmtId="0" fontId="15" fillId="8" borderId="13" xfId="9" applyFont="1" applyFill="1" applyBorder="1" applyAlignment="1">
      <alignment horizontal="right" vertical="center"/>
    </xf>
    <xf numFmtId="0" fontId="24" fillId="0" borderId="0" xfId="9" applyFont="1" applyAlignment="1">
      <alignment vertical="center" wrapText="1"/>
    </xf>
    <xf numFmtId="0" fontId="26" fillId="7" borderId="16" xfId="9" applyFont="1" applyFill="1" applyBorder="1" applyAlignment="1">
      <alignment horizontal="right" vertical="center"/>
    </xf>
    <xf numFmtId="0" fontId="29" fillId="6" borderId="13" xfId="9" applyFont="1" applyFill="1" applyBorder="1" applyAlignment="1">
      <alignment vertical="center" wrapText="1"/>
    </xf>
    <xf numFmtId="0" fontId="25" fillId="0" borderId="13" xfId="9" applyFont="1" applyBorder="1" applyAlignment="1">
      <alignment vertical="center"/>
    </xf>
    <xf numFmtId="0" fontId="25" fillId="0" borderId="0" xfId="9" applyFont="1" applyAlignment="1">
      <alignment vertical="center"/>
    </xf>
    <xf numFmtId="0" fontId="25" fillId="8" borderId="13" xfId="9" applyFont="1" applyFill="1" applyBorder="1" applyAlignment="1">
      <alignment vertical="center"/>
    </xf>
    <xf numFmtId="0" fontId="4" fillId="0" borderId="0" xfId="9" applyFont="1" applyAlignment="1" applyProtection="1">
      <alignment horizontal="center" vertical="center"/>
      <protection locked="0"/>
    </xf>
    <xf numFmtId="0" fontId="16" fillId="8" borderId="13" xfId="9" applyFont="1" applyFill="1" applyBorder="1" applyAlignment="1">
      <alignment vertical="center"/>
    </xf>
    <xf numFmtId="0" fontId="29" fillId="8" borderId="13" xfId="9" applyFont="1" applyFill="1" applyBorder="1" applyAlignment="1">
      <alignment horizontal="right" vertical="center"/>
    </xf>
    <xf numFmtId="0" fontId="15" fillId="0" borderId="2" xfId="0" applyFont="1" applyBorder="1" applyAlignment="1">
      <alignment horizontal="right" vertical="center" wrapText="1"/>
    </xf>
    <xf numFmtId="0" fontId="15" fillId="0" borderId="3" xfId="0" applyFont="1" applyBorder="1" applyAlignment="1">
      <alignment horizontal="right" vertical="center" wrapText="1"/>
    </xf>
    <xf numFmtId="0" fontId="15" fillId="0" borderId="4" xfId="0" applyFont="1" applyBorder="1" applyAlignment="1">
      <alignment horizontal="right" vertical="center" wrapText="1"/>
    </xf>
    <xf numFmtId="0" fontId="15" fillId="4" borderId="13" xfId="0" applyFont="1" applyFill="1" applyBorder="1" applyAlignment="1">
      <alignment horizontal="center" vertical="center" wrapText="1"/>
    </xf>
    <xf numFmtId="0" fontId="8" fillId="4" borderId="19" xfId="0" applyFont="1" applyFill="1" applyBorder="1" applyAlignment="1">
      <alignment horizontal="center"/>
    </xf>
    <xf numFmtId="0" fontId="8" fillId="4" borderId="18" xfId="0" applyFont="1" applyFill="1" applyBorder="1" applyAlignment="1">
      <alignment horizontal="center"/>
    </xf>
    <xf numFmtId="0" fontId="8" fillId="9" borderId="13" xfId="0" applyFont="1" applyFill="1" applyBorder="1" applyAlignment="1">
      <alignment horizontal="right"/>
    </xf>
    <xf numFmtId="0" fontId="8" fillId="16" borderId="13" xfId="0" applyFont="1" applyFill="1" applyBorder="1" applyAlignment="1">
      <alignment horizontal="right"/>
    </xf>
    <xf numFmtId="0" fontId="15" fillId="4" borderId="7" xfId="0" applyFont="1" applyFill="1" applyBorder="1" applyAlignment="1">
      <alignment horizontal="center" vertical="center" wrapText="1"/>
    </xf>
    <xf numFmtId="0" fontId="11" fillId="2" borderId="13" xfId="7" applyFont="1" applyFill="1" applyBorder="1" applyAlignment="1">
      <alignment horizontal="left" vertical="top" wrapText="1"/>
    </xf>
    <xf numFmtId="0" fontId="11" fillId="2" borderId="13" xfId="7" applyFont="1" applyFill="1" applyBorder="1" applyAlignment="1">
      <alignment horizontal="right" vertical="center" wrapText="1"/>
    </xf>
    <xf numFmtId="0" fontId="11" fillId="2" borderId="13" xfId="7" applyFont="1" applyFill="1" applyBorder="1" applyAlignment="1">
      <alignment horizontal="center"/>
    </xf>
    <xf numFmtId="0" fontId="11" fillId="2" borderId="13" xfId="7" applyFont="1" applyFill="1" applyBorder="1" applyAlignment="1">
      <alignment horizontal="center" vertical="center"/>
    </xf>
    <xf numFmtId="0" fontId="11" fillId="13" borderId="13" xfId="7" applyFont="1" applyFill="1" applyBorder="1" applyAlignment="1">
      <alignment horizontal="left" vertical="center" wrapText="1"/>
    </xf>
    <xf numFmtId="0" fontId="11" fillId="2" borderId="13" xfId="7" applyFont="1" applyFill="1" applyBorder="1" applyAlignment="1">
      <alignment horizontal="left" vertical="center"/>
    </xf>
    <xf numFmtId="0" fontId="11" fillId="2" borderId="13" xfId="7" applyFont="1" applyFill="1" applyBorder="1" applyAlignment="1">
      <alignment horizontal="left" vertical="center" wrapText="1"/>
    </xf>
    <xf numFmtId="0" fontId="11" fillId="2" borderId="13" xfId="7" applyFont="1" applyFill="1" applyBorder="1" applyAlignment="1">
      <alignment horizontal="right" vertical="top" wrapText="1"/>
    </xf>
    <xf numFmtId="0" fontId="11" fillId="2" borderId="13" xfId="7" applyFont="1" applyFill="1" applyBorder="1" applyAlignment="1">
      <alignment horizontal="center" vertical="top" wrapText="1"/>
    </xf>
    <xf numFmtId="0" fontId="11" fillId="12" borderId="13" xfId="7" applyFont="1" applyFill="1" applyBorder="1" applyAlignment="1">
      <alignment horizontal="left" vertical="center" wrapText="1"/>
    </xf>
  </cellXfs>
  <cellStyles count="13">
    <cellStyle name="Moeda" xfId="1" builtinId="4"/>
    <cellStyle name="Moeda 2" xfId="4"/>
    <cellStyle name="Moeda 3" xfId="11"/>
    <cellStyle name="Normal" xfId="0" builtinId="0"/>
    <cellStyle name="Normal 2" xfId="3"/>
    <cellStyle name="Normal 3" xfId="9"/>
    <cellStyle name="Normal 4" xfId="10"/>
    <cellStyle name="Normal_P2 ANEXO 05F BDI" xfId="7"/>
    <cellStyle name="Porcentagem" xfId="6" builtinId="5"/>
    <cellStyle name="Porcentagem 2" xfId="5"/>
    <cellStyle name="Porcentagem_P2 ANEXO 05F BDI" xfId="8"/>
    <cellStyle name="Vírgula" xfId="2" builtinId="3"/>
    <cellStyle name="Vírgula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87d691e0c859008/faciliteis/Planilha%20de%20pre&#231;o/planilhas%20de%20pre&#231;os/Engemil%20-%20CT%2010-2018%20-%20CCT%202019%208%20Agosto%20Reajuste%20Mater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487d691e0c859008/faciliteis/TR/Julho%202021/novembro%202021/Materiais%20de%20reposi&#231;&#227;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487d691e0c859008/faciliteis/TR/Julho%202021/novembro%202021/Rotina/Estimativa%20MO%20rotina%20facilities%20-%20IN%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reposição ABC"/>
      <sheetName val="RESUMO"/>
      <sheetName val="SALÁRIOS"/>
      <sheetName val="Engenheiro Eletricista"/>
      <sheetName val="Enc. Man. Elétr."/>
      <sheetName val="Eletricista"/>
      <sheetName val="Eletric. Plantonista Diurno"/>
      <sheetName val="Eletric. Plantonista Noturno"/>
      <sheetName val="Instalador Rede"/>
      <sheetName val="Enc. Man. Civil"/>
      <sheetName val="Bombeiro Hidr."/>
      <sheetName val="Pedreiro"/>
      <sheetName val="Pintor"/>
      <sheetName val="Serralheiro"/>
      <sheetName val="Marceneiro"/>
      <sheetName val="Ajud. Geral Manut."/>
      <sheetName val="Transporte"/>
      <sheetName val="Uniforme"/>
      <sheetName val="Mat. de Consumo"/>
      <sheetName val="Eq. apar. e ferram."/>
      <sheetName val="Software e Ponto Eletr."/>
      <sheetName val="Mat. reposição"/>
    </sheetNames>
    <sheetDataSet>
      <sheetData sheetId="0"/>
      <sheetData sheetId="1"/>
      <sheetData sheetId="2">
        <row r="1">
          <cell r="I1">
            <v>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2">
          <cell r="I12">
            <v>41.595000000000006</v>
          </cell>
        </row>
        <row r="26">
          <cell r="I26">
            <v>41.595000000000006</v>
          </cell>
        </row>
      </sheetData>
      <sheetData sheetId="18">
        <row r="82">
          <cell r="G82">
            <v>56.956538461538443</v>
          </cell>
        </row>
      </sheetData>
      <sheetData sheetId="19">
        <row r="211">
          <cell r="G211">
            <v>104.59</v>
          </cell>
        </row>
      </sheetData>
      <sheetData sheetId="20">
        <row r="10">
          <cell r="G10">
            <v>47.799807692307695</v>
          </cell>
        </row>
        <row r="17">
          <cell r="G17">
            <v>4.59</v>
          </cell>
        </row>
      </sheetData>
      <sheetData sheetId="21">
        <row r="529">
          <cell r="G529">
            <v>334197.63099999953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reposição abc (2)"/>
      <sheetName val="Mat. reposição abc"/>
      <sheetName val="Mat. reposição TR 2018"/>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ervações"/>
      <sheetName val="Resumo MO"/>
      <sheetName val="Eng."/>
      <sheetName val="Enc de man elet"/>
      <sheetName val="Elet"/>
      <sheetName val="Elet 12x36D"/>
      <sheetName val="Elet 12x36N"/>
      <sheetName val="Inst rede dados"/>
      <sheetName val="Enc de man civ"/>
      <sheetName val="Bomb hidr"/>
      <sheetName val="Pedreiro"/>
      <sheetName val="Pintor"/>
      <sheetName val="Serral"/>
      <sheetName val="Marc"/>
      <sheetName val="Aj Geral"/>
      <sheetName val="Carregador"/>
      <sheetName val="Montador"/>
      <sheetName val="Mec refrig"/>
      <sheetName val="Sup apoio"/>
      <sheetName val="Sup manut"/>
      <sheetName val="Copeira"/>
      <sheetName val="Garçom"/>
      <sheetName val="Brigada líder D"/>
      <sheetName val="Brigada 36D"/>
      <sheetName val="Brigada 12N"/>
      <sheetName val="Brigada 36N"/>
      <sheetName val="Servente"/>
      <sheetName val="Jauzeiro"/>
      <sheetName val="Contínuo"/>
    </sheetNames>
    <sheetDataSet>
      <sheetData sheetId="0" refreshError="1"/>
      <sheetData sheetId="1" refreshError="1">
        <row r="60">
          <cell r="D60">
            <v>13.865772727272727</v>
          </cell>
        </row>
        <row r="61">
          <cell r="D61">
            <v>13.865772727272727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13" zoomScale="80" zoomScaleNormal="80" workbookViewId="0">
      <selection activeCell="H16" sqref="H16"/>
    </sheetView>
  </sheetViews>
  <sheetFormatPr defaultRowHeight="14.25"/>
  <cols>
    <col min="1" max="1" width="9.140625" style="28"/>
    <col min="2" max="2" width="9.140625" style="29"/>
    <col min="3" max="3" width="60" style="13" customWidth="1"/>
    <col min="4" max="4" width="14.140625" style="29" customWidth="1"/>
    <col min="5" max="5" width="16.42578125" style="29" customWidth="1"/>
    <col min="6" max="6" width="20.28515625" style="13" bestFit="1" customWidth="1"/>
    <col min="7" max="7" width="19.85546875" style="30" customWidth="1"/>
    <col min="8" max="8" width="9.140625" style="13"/>
    <col min="9" max="9" width="17.28515625" style="13" bestFit="1" customWidth="1"/>
    <col min="10" max="16384" width="9.140625" style="13"/>
  </cols>
  <sheetData>
    <row r="1" spans="1:7">
      <c r="A1" s="9"/>
      <c r="B1" s="11"/>
      <c r="C1" s="10"/>
      <c r="D1" s="11"/>
      <c r="E1" s="10"/>
      <c r="F1" s="10"/>
      <c r="G1" s="12"/>
    </row>
    <row r="2" spans="1:7" ht="15">
      <c r="A2" s="359" t="s">
        <v>0</v>
      </c>
      <c r="B2" s="360"/>
      <c r="C2" s="352"/>
      <c r="D2" s="352"/>
      <c r="E2" s="352"/>
      <c r="F2" s="352"/>
      <c r="G2" s="352"/>
    </row>
    <row r="3" spans="1:7" ht="15">
      <c r="A3" s="359" t="s">
        <v>1</v>
      </c>
      <c r="B3" s="360"/>
      <c r="C3" s="352"/>
      <c r="D3" s="352"/>
      <c r="E3" s="352"/>
      <c r="F3" s="352"/>
      <c r="G3" s="352"/>
    </row>
    <row r="4" spans="1:7" ht="15">
      <c r="A4" s="359" t="s">
        <v>2</v>
      </c>
      <c r="B4" s="360"/>
      <c r="C4" s="352"/>
      <c r="D4" s="352"/>
      <c r="E4" s="352"/>
      <c r="F4" s="352"/>
      <c r="G4" s="352"/>
    </row>
    <row r="5" spans="1:7" ht="15">
      <c r="A5" s="359" t="s">
        <v>3</v>
      </c>
      <c r="B5" s="360"/>
      <c r="C5" s="352"/>
      <c r="D5" s="352"/>
      <c r="E5" s="352"/>
      <c r="F5" s="352"/>
      <c r="G5" s="352"/>
    </row>
    <row r="6" spans="1:7" ht="15">
      <c r="A6" s="14"/>
      <c r="B6" s="304"/>
      <c r="C6" s="15"/>
      <c r="D6" s="16"/>
      <c r="E6" s="15"/>
      <c r="F6" s="15"/>
      <c r="G6" s="17"/>
    </row>
    <row r="7" spans="1:7">
      <c r="A7" s="18" t="s">
        <v>4</v>
      </c>
      <c r="B7" s="305"/>
      <c r="C7" s="19" t="s">
        <v>5</v>
      </c>
      <c r="D7" s="361" t="s">
        <v>6</v>
      </c>
      <c r="E7" s="362"/>
      <c r="F7" s="362"/>
      <c r="G7" s="362"/>
    </row>
    <row r="8" spans="1:7">
      <c r="A8" s="18" t="s">
        <v>4</v>
      </c>
      <c r="B8" s="305"/>
      <c r="C8" s="19" t="s">
        <v>7</v>
      </c>
      <c r="D8" s="351" t="s">
        <v>8</v>
      </c>
      <c r="E8" s="352"/>
      <c r="F8" s="352"/>
      <c r="G8" s="352"/>
    </row>
    <row r="9" spans="1:7">
      <c r="A9" s="18" t="s">
        <v>4</v>
      </c>
      <c r="B9" s="305"/>
      <c r="C9" s="19" t="s">
        <v>9</v>
      </c>
      <c r="D9" s="351" t="s">
        <v>513</v>
      </c>
      <c r="E9" s="352"/>
      <c r="F9" s="352"/>
      <c r="G9" s="352"/>
    </row>
    <row r="11" spans="1:7" ht="15">
      <c r="A11" s="363" t="s">
        <v>10</v>
      </c>
      <c r="B11" s="363"/>
      <c r="C11" s="363"/>
      <c r="D11" s="363"/>
      <c r="E11" s="363"/>
      <c r="F11" s="363"/>
      <c r="G11" s="363"/>
    </row>
    <row r="12" spans="1:7" ht="30">
      <c r="A12" s="20" t="s">
        <v>501</v>
      </c>
      <c r="B12" s="22" t="s">
        <v>343</v>
      </c>
      <c r="C12" s="21" t="s">
        <v>11</v>
      </c>
      <c r="D12" s="22" t="s">
        <v>12</v>
      </c>
      <c r="E12" s="21" t="s">
        <v>13</v>
      </c>
      <c r="F12" s="23" t="s">
        <v>14</v>
      </c>
      <c r="G12" s="24" t="s">
        <v>15</v>
      </c>
    </row>
    <row r="13" spans="1:7" ht="28.5">
      <c r="A13" s="356">
        <v>1</v>
      </c>
      <c r="B13" s="26">
        <v>1</v>
      </c>
      <c r="C13" s="25" t="s">
        <v>502</v>
      </c>
      <c r="D13" s="26" t="s">
        <v>182</v>
      </c>
      <c r="E13" s="26">
        <v>21</v>
      </c>
      <c r="F13" s="27">
        <f>'1 Custos totais '!G18</f>
        <v>124675.08006997184</v>
      </c>
      <c r="G13" s="27">
        <f>E13*F13</f>
        <v>2618176.6814694088</v>
      </c>
    </row>
    <row r="14" spans="1:7" ht="28.5">
      <c r="A14" s="357"/>
      <c r="B14" s="26">
        <v>2</v>
      </c>
      <c r="C14" s="25" t="s">
        <v>503</v>
      </c>
      <c r="D14" s="26" t="s">
        <v>182</v>
      </c>
      <c r="E14" s="26">
        <v>20</v>
      </c>
      <c r="F14" s="27">
        <f>'1 Custos totais '!G24</f>
        <v>27036.163098591551</v>
      </c>
      <c r="G14" s="27">
        <f t="shared" ref="G14:G17" si="0">E14*F14</f>
        <v>540723.26197183097</v>
      </c>
    </row>
    <row r="15" spans="1:7">
      <c r="A15" s="357"/>
      <c r="B15" s="26">
        <v>3</v>
      </c>
      <c r="C15" s="303" t="s">
        <v>505</v>
      </c>
      <c r="D15" s="26" t="s">
        <v>182</v>
      </c>
      <c r="E15" s="26">
        <v>21</v>
      </c>
      <c r="F15" s="27">
        <f>'1 Custos totais '!G29</f>
        <v>7176.7187755102059</v>
      </c>
      <c r="G15" s="27">
        <f t="shared" si="0"/>
        <v>150711.09428571432</v>
      </c>
    </row>
    <row r="16" spans="1:7" ht="28.5">
      <c r="A16" s="357"/>
      <c r="B16" s="26">
        <v>4</v>
      </c>
      <c r="C16" s="25" t="s">
        <v>506</v>
      </c>
      <c r="D16" s="26" t="s">
        <v>182</v>
      </c>
      <c r="E16" s="26">
        <v>13</v>
      </c>
      <c r="F16" s="27">
        <f>'1 Custos totais '!G35</f>
        <v>158191.1840816327</v>
      </c>
      <c r="G16" s="27">
        <f t="shared" si="0"/>
        <v>2056485.3930612251</v>
      </c>
    </row>
    <row r="17" spans="1:9" ht="28.5">
      <c r="A17" s="357"/>
      <c r="B17" s="26">
        <v>5</v>
      </c>
      <c r="C17" s="25" t="s">
        <v>507</v>
      </c>
      <c r="D17" s="26" t="s">
        <v>182</v>
      </c>
      <c r="E17" s="26">
        <v>21</v>
      </c>
      <c r="F17" s="27">
        <f>'1 Custos totais '!G40</f>
        <v>110355.42691934697</v>
      </c>
      <c r="G17" s="27">
        <f t="shared" si="0"/>
        <v>2317463.9653062862</v>
      </c>
    </row>
    <row r="18" spans="1:9" ht="42.75">
      <c r="A18" s="357"/>
      <c r="B18" s="26">
        <v>6</v>
      </c>
      <c r="C18" s="25" t="s">
        <v>557</v>
      </c>
      <c r="D18" s="26" t="s">
        <v>182</v>
      </c>
      <c r="E18" s="26">
        <v>20</v>
      </c>
      <c r="F18" s="27">
        <f>'1 Custos totais '!G46</f>
        <v>223790.56408163271</v>
      </c>
      <c r="G18" s="27">
        <f>E18*F18</f>
        <v>4475811.2816326544</v>
      </c>
    </row>
    <row r="19" spans="1:9">
      <c r="A19" s="357"/>
      <c r="B19" s="26">
        <v>7</v>
      </c>
      <c r="C19" s="25" t="s">
        <v>508</v>
      </c>
      <c r="D19" s="26" t="s">
        <v>182</v>
      </c>
      <c r="E19" s="26">
        <v>24</v>
      </c>
      <c r="F19" s="27">
        <f>'1 Custos totais '!G51</f>
        <v>39303.323265306128</v>
      </c>
      <c r="G19" s="27">
        <f>E19*F19</f>
        <v>943279.75836734707</v>
      </c>
    </row>
    <row r="20" spans="1:9">
      <c r="A20" s="357"/>
      <c r="B20" s="26">
        <v>8</v>
      </c>
      <c r="C20" s="303" t="s">
        <v>509</v>
      </c>
      <c r="D20" s="26" t="s">
        <v>504</v>
      </c>
      <c r="E20" s="26">
        <v>1</v>
      </c>
      <c r="F20" s="27">
        <f>'1 Custos totais '!H65</f>
        <v>1979322.9768673475</v>
      </c>
      <c r="G20" s="27">
        <f t="shared" ref="G20:G23" si="1">E20*F20</f>
        <v>1979322.9768673475</v>
      </c>
    </row>
    <row r="21" spans="1:9">
      <c r="A21" s="357"/>
      <c r="B21" s="26">
        <v>9</v>
      </c>
      <c r="C21" s="303" t="s">
        <v>510</v>
      </c>
      <c r="D21" s="26" t="s">
        <v>182</v>
      </c>
      <c r="E21" s="26">
        <v>20</v>
      </c>
      <c r="F21" s="27">
        <f>'1 Custos totais '!G70</f>
        <v>30280.15535537191</v>
      </c>
      <c r="G21" s="27">
        <f t="shared" si="1"/>
        <v>605603.10710743815</v>
      </c>
    </row>
    <row r="22" spans="1:9" ht="28.5">
      <c r="A22" s="357"/>
      <c r="B22" s="26">
        <v>10</v>
      </c>
      <c r="C22" s="25" t="s">
        <v>511</v>
      </c>
      <c r="D22" s="26" t="s">
        <v>182</v>
      </c>
      <c r="E22" s="26">
        <v>21</v>
      </c>
      <c r="F22" s="337">
        <f>'1 Custos totais '!G75</f>
        <v>30644.605110192842</v>
      </c>
      <c r="G22" s="27">
        <f t="shared" si="1"/>
        <v>643536.70731404971</v>
      </c>
    </row>
    <row r="23" spans="1:9" ht="21.75" customHeight="1">
      <c r="A23" s="358"/>
      <c r="B23" s="26">
        <v>11</v>
      </c>
      <c r="C23" s="25" t="s">
        <v>512</v>
      </c>
      <c r="D23" s="26" t="s">
        <v>504</v>
      </c>
      <c r="E23" s="26">
        <v>1</v>
      </c>
      <c r="F23" s="27">
        <f>'1 Custos totais '!G83</f>
        <v>584359.94466115697</v>
      </c>
      <c r="G23" s="27">
        <f t="shared" si="1"/>
        <v>584359.94466115697</v>
      </c>
    </row>
    <row r="24" spans="1:9" ht="19.5" customHeight="1">
      <c r="A24" s="364"/>
      <c r="B24" s="365"/>
      <c r="C24" s="365"/>
      <c r="D24" s="365"/>
      <c r="E24" s="365"/>
      <c r="F24" s="365"/>
      <c r="G24" s="366"/>
    </row>
    <row r="25" spans="1:9" ht="15" customHeight="1">
      <c r="A25" s="367" t="s">
        <v>19</v>
      </c>
      <c r="B25" s="368"/>
      <c r="C25" s="368"/>
      <c r="D25" s="368"/>
      <c r="E25" s="369"/>
      <c r="F25" s="353">
        <f>SUM(G13:G24)</f>
        <v>16915474.17204446</v>
      </c>
      <c r="G25" s="354"/>
      <c r="I25" s="335"/>
    </row>
    <row r="28" spans="1:9">
      <c r="A28" s="28" t="s">
        <v>20</v>
      </c>
    </row>
    <row r="31" spans="1:9" ht="15">
      <c r="A31" s="167" t="s">
        <v>520</v>
      </c>
    </row>
    <row r="32" spans="1:9" ht="42.75" customHeight="1">
      <c r="A32" s="355" t="s">
        <v>514</v>
      </c>
      <c r="B32" s="355"/>
      <c r="C32" s="355"/>
      <c r="D32" s="355"/>
      <c r="E32" s="355"/>
      <c r="F32" s="355"/>
      <c r="G32" s="355"/>
    </row>
    <row r="33" spans="1:7" ht="47.25" customHeight="1">
      <c r="A33" s="355" t="s">
        <v>553</v>
      </c>
      <c r="B33" s="355"/>
      <c r="C33" s="355"/>
      <c r="D33" s="355"/>
      <c r="E33" s="355"/>
      <c r="F33" s="355"/>
      <c r="G33" s="355"/>
    </row>
    <row r="34" spans="1:7" ht="47.25" customHeight="1">
      <c r="A34" s="355" t="s">
        <v>554</v>
      </c>
      <c r="B34" s="355"/>
      <c r="C34" s="355"/>
      <c r="D34" s="355"/>
      <c r="E34" s="355"/>
      <c r="F34" s="355"/>
      <c r="G34" s="355"/>
    </row>
    <row r="35" spans="1:7" ht="75" customHeight="1">
      <c r="A35" s="355" t="s">
        <v>555</v>
      </c>
      <c r="B35" s="355"/>
      <c r="C35" s="355"/>
      <c r="D35" s="355"/>
      <c r="E35" s="355"/>
      <c r="F35" s="355"/>
      <c r="G35" s="355"/>
    </row>
    <row r="36" spans="1:7">
      <c r="A36" s="355" t="s">
        <v>556</v>
      </c>
      <c r="B36" s="355"/>
      <c r="C36" s="355"/>
      <c r="D36" s="355"/>
      <c r="E36" s="355"/>
      <c r="F36" s="355"/>
      <c r="G36" s="355"/>
    </row>
    <row r="37" spans="1:7" ht="114.75" customHeight="1">
      <c r="A37" s="355" t="s">
        <v>21</v>
      </c>
      <c r="B37" s="355"/>
      <c r="C37" s="355"/>
      <c r="D37" s="355"/>
      <c r="E37" s="355"/>
      <c r="F37" s="355"/>
      <c r="G37" s="355"/>
    </row>
    <row r="38" spans="1:7">
      <c r="A38" s="31" t="s">
        <v>22</v>
      </c>
      <c r="B38" s="306"/>
      <c r="C38" s="31"/>
      <c r="D38" s="31"/>
      <c r="E38" s="31"/>
      <c r="F38" s="31"/>
      <c r="G38" s="32"/>
    </row>
    <row r="39" spans="1:7">
      <c r="A39" s="31" t="s">
        <v>23</v>
      </c>
      <c r="B39" s="306"/>
      <c r="C39" s="31"/>
      <c r="D39" s="31"/>
      <c r="E39" s="31"/>
      <c r="F39" s="31"/>
      <c r="G39" s="32"/>
    </row>
    <row r="40" spans="1:7">
      <c r="A40" s="31"/>
      <c r="B40" s="306"/>
      <c r="C40" s="31"/>
      <c r="D40" s="31"/>
      <c r="E40" s="31"/>
      <c r="F40" s="31"/>
      <c r="G40" s="32"/>
    </row>
    <row r="41" spans="1:7">
      <c r="A41" s="31"/>
      <c r="B41" s="306"/>
      <c r="C41" s="31"/>
      <c r="D41" s="31"/>
      <c r="E41" s="31"/>
      <c r="F41" s="31"/>
      <c r="G41" s="32"/>
    </row>
    <row r="42" spans="1:7">
      <c r="A42" s="31"/>
      <c r="B42" s="306"/>
      <c r="C42" s="31"/>
      <c r="D42" s="31"/>
      <c r="E42" s="31"/>
      <c r="F42" s="31"/>
      <c r="G42" s="32"/>
    </row>
    <row r="43" spans="1:7">
      <c r="A43" s="31" t="s">
        <v>24</v>
      </c>
      <c r="B43" s="306"/>
      <c r="C43" s="31"/>
      <c r="D43" s="31"/>
      <c r="E43" s="31"/>
      <c r="F43" s="31"/>
      <c r="G43" s="32"/>
    </row>
    <row r="44" spans="1:7">
      <c r="A44" s="31" t="s">
        <v>25</v>
      </c>
      <c r="B44" s="306"/>
      <c r="C44" s="31"/>
      <c r="D44" s="31"/>
      <c r="E44" s="31"/>
      <c r="F44" s="31"/>
      <c r="G44" s="32"/>
    </row>
    <row r="45" spans="1:7">
      <c r="A45" s="31" t="s">
        <v>26</v>
      </c>
      <c r="B45" s="306"/>
      <c r="C45" s="31"/>
      <c r="D45" s="31"/>
      <c r="E45" s="31"/>
      <c r="F45" s="31"/>
      <c r="G45" s="32"/>
    </row>
    <row r="46" spans="1:7">
      <c r="A46" s="31" t="s">
        <v>27</v>
      </c>
      <c r="B46" s="306"/>
      <c r="C46" s="31"/>
      <c r="D46" s="31"/>
      <c r="E46" s="31"/>
      <c r="F46" s="31"/>
      <c r="G46" s="32"/>
    </row>
    <row r="47" spans="1:7">
      <c r="A47" s="31"/>
      <c r="B47" s="306"/>
      <c r="C47" s="31"/>
      <c r="D47" s="31"/>
      <c r="E47" s="31"/>
      <c r="F47" s="31"/>
      <c r="G47" s="32"/>
    </row>
    <row r="48" spans="1:7">
      <c r="A48" s="31" t="s">
        <v>28</v>
      </c>
      <c r="B48" s="306"/>
      <c r="C48" s="31"/>
      <c r="D48" s="31"/>
      <c r="E48" s="31"/>
      <c r="F48" s="31"/>
      <c r="G48" s="32"/>
    </row>
    <row r="49" spans="1:7">
      <c r="A49" s="31" t="s">
        <v>29</v>
      </c>
      <c r="B49" s="306"/>
      <c r="C49" s="31"/>
      <c r="D49" s="31"/>
      <c r="E49" s="31"/>
      <c r="F49" s="31"/>
      <c r="G49" s="32"/>
    </row>
    <row r="50" spans="1:7">
      <c r="A50" s="31" t="s">
        <v>30</v>
      </c>
      <c r="B50" s="306"/>
      <c r="C50" s="31"/>
      <c r="D50" s="31"/>
      <c r="E50" s="31"/>
      <c r="F50" s="31"/>
      <c r="G50" s="32"/>
    </row>
    <row r="51" spans="1:7">
      <c r="A51" s="31" t="s">
        <v>31</v>
      </c>
      <c r="B51" s="306"/>
      <c r="C51" s="31"/>
      <c r="D51" s="31"/>
      <c r="E51" s="31"/>
      <c r="F51" s="31"/>
      <c r="G51" s="32"/>
    </row>
    <row r="52" spans="1:7">
      <c r="C52" s="28"/>
    </row>
    <row r="53" spans="1:7">
      <c r="C53" s="28"/>
    </row>
    <row r="54" spans="1:7">
      <c r="C54" s="28"/>
    </row>
  </sheetData>
  <mergeCells count="18">
    <mergeCell ref="A37:G37"/>
    <mergeCell ref="A36:G36"/>
    <mergeCell ref="D9:G9"/>
    <mergeCell ref="A11:G11"/>
    <mergeCell ref="A34:G34"/>
    <mergeCell ref="A24:G24"/>
    <mergeCell ref="A25:E25"/>
    <mergeCell ref="A2:G2"/>
    <mergeCell ref="A3:G3"/>
    <mergeCell ref="A4:G4"/>
    <mergeCell ref="A5:G5"/>
    <mergeCell ref="D7:G7"/>
    <mergeCell ref="D8:G8"/>
    <mergeCell ref="F25:G25"/>
    <mergeCell ref="A33:G33"/>
    <mergeCell ref="A35:G35"/>
    <mergeCell ref="A32:G32"/>
    <mergeCell ref="A13:A23"/>
  </mergeCells>
  <phoneticPr fontId="5" type="noConversion"/>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zoomScale="70" zoomScaleNormal="70" workbookViewId="0">
      <selection activeCell="K39" sqref="K39"/>
    </sheetView>
  </sheetViews>
  <sheetFormatPr defaultRowHeight="15"/>
  <cols>
    <col min="1" max="1" width="15.140625" style="7" customWidth="1"/>
    <col min="2" max="2" width="46.28515625" style="8" customWidth="1"/>
    <col min="3" max="3" width="41.28515625" style="8" customWidth="1"/>
    <col min="4" max="4" width="9.140625" style="8"/>
    <col min="5" max="5" width="21.28515625" style="8" customWidth="1"/>
    <col min="6" max="6" width="63.140625" style="8" customWidth="1"/>
    <col min="7" max="7" width="32.7109375" style="8" customWidth="1"/>
    <col min="8" max="16384" width="9.140625" style="8"/>
  </cols>
  <sheetData>
    <row r="1" spans="1:7">
      <c r="A1" s="469" t="s">
        <v>500</v>
      </c>
      <c r="B1" s="469"/>
      <c r="C1" s="469"/>
      <c r="E1" s="469" t="s">
        <v>498</v>
      </c>
      <c r="F1" s="469"/>
      <c r="G1" s="469"/>
    </row>
    <row r="2" spans="1:7">
      <c r="A2" s="467"/>
      <c r="B2" s="468" t="s">
        <v>343</v>
      </c>
      <c r="C2" s="225" t="s">
        <v>474</v>
      </c>
      <c r="E2" s="467"/>
      <c r="F2" s="468" t="s">
        <v>343</v>
      </c>
      <c r="G2" s="225" t="s">
        <v>474</v>
      </c>
    </row>
    <row r="3" spans="1:7">
      <c r="A3" s="467"/>
      <c r="B3" s="468"/>
      <c r="C3" s="226"/>
      <c r="E3" s="467"/>
      <c r="F3" s="468"/>
      <c r="G3" s="226"/>
    </row>
    <row r="4" spans="1:7">
      <c r="A4" s="227">
        <v>1</v>
      </c>
      <c r="B4" s="465" t="s">
        <v>475</v>
      </c>
      <c r="C4" s="465"/>
      <c r="E4" s="227">
        <v>1</v>
      </c>
      <c r="F4" s="465" t="s">
        <v>475</v>
      </c>
      <c r="G4" s="465"/>
    </row>
    <row r="5" spans="1:7">
      <c r="A5" s="228" t="s">
        <v>16</v>
      </c>
      <c r="B5" s="229" t="s">
        <v>475</v>
      </c>
      <c r="C5" s="230">
        <v>0.05</v>
      </c>
      <c r="E5" s="228" t="s">
        <v>16</v>
      </c>
      <c r="F5" s="229" t="s">
        <v>475</v>
      </c>
      <c r="G5" s="230">
        <v>0.05</v>
      </c>
    </row>
    <row r="6" spans="1:7">
      <c r="A6" s="466" t="s">
        <v>476</v>
      </c>
      <c r="B6" s="466"/>
      <c r="C6" s="231">
        <f>C5</f>
        <v>0.05</v>
      </c>
      <c r="E6" s="466" t="s">
        <v>476</v>
      </c>
      <c r="F6" s="466"/>
      <c r="G6" s="231">
        <f>G5</f>
        <v>0.05</v>
      </c>
    </row>
    <row r="7" spans="1:7">
      <c r="A7" s="232">
        <v>2</v>
      </c>
      <c r="B7" s="470" t="s">
        <v>477</v>
      </c>
      <c r="C7" s="470"/>
      <c r="E7" s="232">
        <v>2</v>
      </c>
      <c r="F7" s="470" t="s">
        <v>477</v>
      </c>
      <c r="G7" s="470"/>
    </row>
    <row r="8" spans="1:7">
      <c r="A8" s="228" t="s">
        <v>45</v>
      </c>
      <c r="B8" s="233" t="s">
        <v>477</v>
      </c>
      <c r="C8" s="234">
        <v>0.1</v>
      </c>
      <c r="E8" s="228" t="s">
        <v>45</v>
      </c>
      <c r="F8" s="233" t="s">
        <v>477</v>
      </c>
      <c r="G8" s="251">
        <v>0.06</v>
      </c>
    </row>
    <row r="9" spans="1:7">
      <c r="A9" s="466" t="s">
        <v>478</v>
      </c>
      <c r="B9" s="466"/>
      <c r="C9" s="231">
        <f>SUM(C8)</f>
        <v>0.1</v>
      </c>
      <c r="E9" s="466" t="s">
        <v>478</v>
      </c>
      <c r="F9" s="466"/>
      <c r="G9" s="252">
        <f>SUM(G8)</f>
        <v>0.06</v>
      </c>
    </row>
    <row r="10" spans="1:7">
      <c r="A10" s="227">
        <v>3</v>
      </c>
      <c r="B10" s="471" t="s">
        <v>479</v>
      </c>
      <c r="C10" s="471"/>
      <c r="E10" s="227">
        <v>3</v>
      </c>
      <c r="F10" s="471" t="s">
        <v>479</v>
      </c>
      <c r="G10" s="471"/>
    </row>
    <row r="11" spans="1:7">
      <c r="A11" s="228" t="s">
        <v>48</v>
      </c>
      <c r="B11" s="229" t="s">
        <v>480</v>
      </c>
      <c r="C11" s="234">
        <v>1.6500000000000001E-2</v>
      </c>
      <c r="E11" s="228" t="s">
        <v>48</v>
      </c>
      <c r="F11" s="229" t="s">
        <v>480</v>
      </c>
      <c r="G11" s="234">
        <v>1.6500000000000001E-2</v>
      </c>
    </row>
    <row r="12" spans="1:7">
      <c r="A12" s="228" t="s">
        <v>481</v>
      </c>
      <c r="B12" s="229" t="s">
        <v>482</v>
      </c>
      <c r="C12" s="234">
        <v>7.5999999999999998E-2</v>
      </c>
      <c r="E12" s="228" t="s">
        <v>481</v>
      </c>
      <c r="F12" s="229" t="s">
        <v>482</v>
      </c>
      <c r="G12" s="234">
        <v>7.5999999999999998E-2</v>
      </c>
    </row>
    <row r="13" spans="1:7">
      <c r="A13" s="228" t="s">
        <v>483</v>
      </c>
      <c r="B13" s="229" t="s">
        <v>484</v>
      </c>
      <c r="C13" s="235">
        <v>0.02</v>
      </c>
      <c r="E13" s="228" t="s">
        <v>483</v>
      </c>
      <c r="F13" s="229" t="s">
        <v>484</v>
      </c>
      <c r="G13" s="235"/>
    </row>
    <row r="14" spans="1:7">
      <c r="A14" s="228" t="s">
        <v>485</v>
      </c>
      <c r="B14" s="229" t="s">
        <v>486</v>
      </c>
      <c r="C14" s="234"/>
      <c r="E14" s="228" t="s">
        <v>485</v>
      </c>
      <c r="F14" s="229" t="s">
        <v>486</v>
      </c>
      <c r="G14" s="234"/>
    </row>
    <row r="15" spans="1:7">
      <c r="A15" s="472" t="s">
        <v>487</v>
      </c>
      <c r="B15" s="472"/>
      <c r="C15" s="231">
        <f>SUM(C11:C14)</f>
        <v>0.1125</v>
      </c>
      <c r="E15" s="472" t="s">
        <v>487</v>
      </c>
      <c r="F15" s="472"/>
      <c r="G15" s="231">
        <f>SUM(G11:G14)</f>
        <v>9.2499999999999999E-2</v>
      </c>
    </row>
    <row r="16" spans="1:7">
      <c r="A16" s="236"/>
      <c r="B16" s="237"/>
      <c r="C16" s="231"/>
      <c r="E16" s="236"/>
      <c r="F16" s="237"/>
      <c r="G16" s="231"/>
    </row>
    <row r="17" spans="1:7">
      <c r="A17" s="473" t="s">
        <v>488</v>
      </c>
      <c r="B17" s="473"/>
      <c r="C17" s="236" t="s">
        <v>489</v>
      </c>
      <c r="E17" s="473" t="s">
        <v>488</v>
      </c>
      <c r="F17" s="473"/>
      <c r="G17" s="236" t="s">
        <v>489</v>
      </c>
    </row>
    <row r="18" spans="1:7">
      <c r="A18" s="238"/>
      <c r="B18" s="239"/>
      <c r="C18" s="240"/>
      <c r="E18" s="238"/>
      <c r="F18" s="239"/>
    </row>
    <row r="19" spans="1:7">
      <c r="A19" s="238" t="s">
        <v>490</v>
      </c>
      <c r="B19" s="239" t="s">
        <v>477</v>
      </c>
      <c r="C19" s="241" t="s">
        <v>530</v>
      </c>
      <c r="E19" s="238" t="s">
        <v>490</v>
      </c>
      <c r="F19" s="239" t="s">
        <v>477</v>
      </c>
      <c r="G19" s="241" t="s">
        <v>530</v>
      </c>
    </row>
    <row r="20" spans="1:7">
      <c r="A20" s="238" t="s">
        <v>491</v>
      </c>
      <c r="B20" s="239" t="s">
        <v>475</v>
      </c>
      <c r="C20" s="242" t="s">
        <v>492</v>
      </c>
      <c r="E20" s="238" t="s">
        <v>491</v>
      </c>
      <c r="F20" s="239" t="s">
        <v>475</v>
      </c>
      <c r="G20" s="242" t="s">
        <v>492</v>
      </c>
    </row>
    <row r="21" spans="1:7">
      <c r="A21" s="238" t="s">
        <v>493</v>
      </c>
      <c r="B21" s="239" t="s">
        <v>479</v>
      </c>
      <c r="C21" s="241"/>
      <c r="E21" s="238" t="s">
        <v>493</v>
      </c>
      <c r="F21" s="239" t="s">
        <v>479</v>
      </c>
      <c r="G21" s="240"/>
    </row>
    <row r="22" spans="1:7">
      <c r="A22" s="238" t="s">
        <v>494</v>
      </c>
      <c r="B22" s="239" t="s">
        <v>495</v>
      </c>
      <c r="C22" s="243"/>
      <c r="E22" s="238" t="s">
        <v>494</v>
      </c>
      <c r="F22" s="239" t="s">
        <v>495</v>
      </c>
      <c r="G22" s="243"/>
    </row>
    <row r="23" spans="1:7">
      <c r="A23" s="244">
        <v>4</v>
      </c>
      <c r="B23" s="245" t="s">
        <v>496</v>
      </c>
      <c r="C23" s="246">
        <f>((1+C5)*(1+C8)/(1-(C11+C12+C13)))-1</f>
        <v>0.30140845070422562</v>
      </c>
      <c r="E23" s="244">
        <v>4</v>
      </c>
      <c r="F23" s="245" t="s">
        <v>496</v>
      </c>
      <c r="G23" s="246">
        <f>((1+G5)*(1+G8)/(1-(G11+G12+G13)))-1</f>
        <v>0.2264462809917358</v>
      </c>
    </row>
    <row r="24" spans="1:7" ht="10.5" customHeight="1"/>
    <row r="25" spans="1:7" ht="10.5" customHeight="1"/>
    <row r="26" spans="1:7">
      <c r="A26" s="474" t="s">
        <v>499</v>
      </c>
      <c r="B26" s="474"/>
      <c r="C26" s="474"/>
    </row>
    <row r="27" spans="1:7">
      <c r="A27" s="467"/>
      <c r="B27" s="468" t="s">
        <v>343</v>
      </c>
      <c r="C27" s="225" t="s">
        <v>474</v>
      </c>
    </row>
    <row r="28" spans="1:7">
      <c r="A28" s="467"/>
      <c r="B28" s="468"/>
      <c r="C28" s="226"/>
    </row>
    <row r="29" spans="1:7">
      <c r="A29" s="227">
        <v>1</v>
      </c>
      <c r="B29" s="465" t="s">
        <v>475</v>
      </c>
      <c r="C29" s="465"/>
    </row>
    <row r="30" spans="1:7">
      <c r="A30" s="228" t="s">
        <v>16</v>
      </c>
      <c r="B30" s="229" t="s">
        <v>475</v>
      </c>
      <c r="C30" s="230">
        <v>0.05</v>
      </c>
    </row>
    <row r="31" spans="1:7">
      <c r="A31" s="466" t="s">
        <v>476</v>
      </c>
      <c r="B31" s="466"/>
      <c r="C31" s="231">
        <f>C30</f>
        <v>0.05</v>
      </c>
    </row>
    <row r="32" spans="1:7">
      <c r="A32" s="232">
        <v>2</v>
      </c>
      <c r="B32" s="470" t="s">
        <v>477</v>
      </c>
      <c r="C32" s="470"/>
    </row>
    <row r="33" spans="1:3">
      <c r="A33" s="228" t="s">
        <v>45</v>
      </c>
      <c r="B33" s="233" t="s">
        <v>477</v>
      </c>
      <c r="C33" s="234">
        <v>0.1</v>
      </c>
    </row>
    <row r="34" spans="1:3">
      <c r="A34" s="466" t="s">
        <v>478</v>
      </c>
      <c r="B34" s="466"/>
      <c r="C34" s="231">
        <f>SUM(C33)</f>
        <v>0.1</v>
      </c>
    </row>
    <row r="35" spans="1:3">
      <c r="A35" s="227">
        <v>3</v>
      </c>
      <c r="B35" s="471" t="s">
        <v>479</v>
      </c>
      <c r="C35" s="471"/>
    </row>
    <row r="36" spans="1:3">
      <c r="A36" s="228" t="s">
        <v>48</v>
      </c>
      <c r="B36" s="229" t="s">
        <v>480</v>
      </c>
      <c r="C36" s="234">
        <v>1.6500000000000001E-2</v>
      </c>
    </row>
    <row r="37" spans="1:3">
      <c r="A37" s="228" t="s">
        <v>481</v>
      </c>
      <c r="B37" s="229" t="s">
        <v>482</v>
      </c>
      <c r="C37" s="234">
        <v>7.5999999999999998E-2</v>
      </c>
    </row>
    <row r="38" spans="1:3">
      <c r="A38" s="228" t="s">
        <v>483</v>
      </c>
      <c r="B38" s="229" t="s">
        <v>484</v>
      </c>
      <c r="C38" s="247">
        <v>0.05</v>
      </c>
    </row>
    <row r="39" spans="1:3">
      <c r="A39" s="228" t="s">
        <v>485</v>
      </c>
      <c r="B39" s="229" t="s">
        <v>486</v>
      </c>
      <c r="C39" s="234"/>
    </row>
    <row r="40" spans="1:3">
      <c r="A40" s="472" t="s">
        <v>487</v>
      </c>
      <c r="B40" s="472"/>
      <c r="C40" s="231">
        <f>SUM(C36:C39)</f>
        <v>0.14250000000000002</v>
      </c>
    </row>
    <row r="41" spans="1:3">
      <c r="A41" s="236"/>
      <c r="B41" s="237"/>
      <c r="C41" s="231"/>
    </row>
    <row r="42" spans="1:3">
      <c r="A42" s="473" t="s">
        <v>488</v>
      </c>
      <c r="B42" s="473"/>
      <c r="C42" s="236" t="s">
        <v>489</v>
      </c>
    </row>
    <row r="43" spans="1:3">
      <c r="A43" s="238"/>
      <c r="B43" s="239"/>
      <c r="C43" s="240"/>
    </row>
    <row r="44" spans="1:3">
      <c r="A44" s="238" t="s">
        <v>490</v>
      </c>
      <c r="B44" s="239" t="s">
        <v>477</v>
      </c>
      <c r="C44" s="241" t="s">
        <v>530</v>
      </c>
    </row>
    <row r="45" spans="1:3">
      <c r="A45" s="238" t="s">
        <v>491</v>
      </c>
      <c r="B45" s="239" t="s">
        <v>475</v>
      </c>
      <c r="C45" s="242" t="s">
        <v>492</v>
      </c>
    </row>
    <row r="46" spans="1:3">
      <c r="A46" s="238" t="s">
        <v>493</v>
      </c>
      <c r="B46" s="239" t="s">
        <v>479</v>
      </c>
      <c r="C46" s="241"/>
    </row>
    <row r="47" spans="1:3">
      <c r="A47" s="238" t="s">
        <v>494</v>
      </c>
      <c r="B47" s="239" t="s">
        <v>495</v>
      </c>
      <c r="C47" s="243"/>
    </row>
    <row r="48" spans="1:3">
      <c r="A48" s="248">
        <v>4</v>
      </c>
      <c r="B48" s="249" t="s">
        <v>496</v>
      </c>
      <c r="C48" s="250">
        <f>((1+C30)*(1+C33)/(1-(C36+C37+C38)))-1</f>
        <v>0.34693877551020447</v>
      </c>
    </row>
  </sheetData>
  <mergeCells count="30">
    <mergeCell ref="B32:C32"/>
    <mergeCell ref="A34:B34"/>
    <mergeCell ref="B35:C35"/>
    <mergeCell ref="A40:B40"/>
    <mergeCell ref="A42:B42"/>
    <mergeCell ref="A26:C26"/>
    <mergeCell ref="A27:A28"/>
    <mergeCell ref="B27:B28"/>
    <mergeCell ref="B29:C29"/>
    <mergeCell ref="A31:B31"/>
    <mergeCell ref="F7:G7"/>
    <mergeCell ref="E9:F9"/>
    <mergeCell ref="F10:G10"/>
    <mergeCell ref="E15:F15"/>
    <mergeCell ref="E17:F17"/>
    <mergeCell ref="B7:C7"/>
    <mergeCell ref="A9:B9"/>
    <mergeCell ref="B10:C10"/>
    <mergeCell ref="A15:B15"/>
    <mergeCell ref="A17:B17"/>
    <mergeCell ref="F4:G4"/>
    <mergeCell ref="E6:F6"/>
    <mergeCell ref="E2:E3"/>
    <mergeCell ref="F2:F3"/>
    <mergeCell ref="A1:C1"/>
    <mergeCell ref="A2:A3"/>
    <mergeCell ref="B2:B3"/>
    <mergeCell ref="B4:C4"/>
    <mergeCell ref="A6:B6"/>
    <mergeCell ref="E1:G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B8" sqref="B8:O8"/>
    </sheetView>
  </sheetViews>
  <sheetFormatPr defaultRowHeight="29.25" customHeight="1"/>
  <sheetData>
    <row r="1" spans="1:15" ht="15">
      <c r="A1" s="372"/>
      <c r="B1" s="373"/>
      <c r="C1" s="373"/>
      <c r="D1" s="373"/>
      <c r="E1" s="373"/>
      <c r="F1" s="373"/>
      <c r="G1" s="373"/>
      <c r="H1" s="373"/>
      <c r="I1" s="373"/>
      <c r="J1" s="373"/>
      <c r="K1" s="373"/>
      <c r="L1" s="373"/>
      <c r="M1" s="373"/>
      <c r="N1" s="373"/>
      <c r="O1" s="374"/>
    </row>
    <row r="2" spans="1:15" ht="31.5" customHeight="1">
      <c r="A2" s="319" t="s">
        <v>225</v>
      </c>
      <c r="B2" s="370" t="s">
        <v>566</v>
      </c>
      <c r="C2" s="371"/>
      <c r="D2" s="371"/>
      <c r="E2" s="371"/>
      <c r="F2" s="371"/>
      <c r="G2" s="371"/>
      <c r="H2" s="371"/>
      <c r="I2" s="371"/>
      <c r="J2" s="371"/>
      <c r="K2" s="371"/>
      <c r="L2" s="371"/>
      <c r="M2" s="371"/>
      <c r="N2" s="371"/>
      <c r="O2" s="371"/>
    </row>
    <row r="3" spans="1:15" ht="15">
      <c r="A3" s="319" t="s">
        <v>228</v>
      </c>
      <c r="B3" s="375" t="s">
        <v>567</v>
      </c>
      <c r="C3" s="376"/>
      <c r="D3" s="376"/>
      <c r="E3" s="376"/>
      <c r="F3" s="376"/>
      <c r="G3" s="376"/>
      <c r="H3" s="376"/>
      <c r="I3" s="376"/>
      <c r="J3" s="376"/>
      <c r="K3" s="376"/>
      <c r="L3" s="376"/>
      <c r="M3" s="376"/>
      <c r="N3" s="376"/>
      <c r="O3" s="376"/>
    </row>
    <row r="4" spans="1:15" ht="15">
      <c r="A4" s="320" t="s">
        <v>231</v>
      </c>
      <c r="B4" s="377" t="s">
        <v>568</v>
      </c>
      <c r="C4" s="378"/>
      <c r="D4" s="378"/>
      <c r="E4" s="378"/>
      <c r="F4" s="378"/>
      <c r="G4" s="378"/>
      <c r="H4" s="378"/>
      <c r="I4" s="378"/>
      <c r="J4" s="378"/>
      <c r="K4" s="378"/>
      <c r="L4" s="378"/>
      <c r="M4" s="378"/>
      <c r="N4" s="378"/>
      <c r="O4" s="379"/>
    </row>
    <row r="5" spans="1:15" ht="29.25" customHeight="1">
      <c r="A5" s="320" t="s">
        <v>233</v>
      </c>
      <c r="B5" s="370" t="s">
        <v>569</v>
      </c>
      <c r="C5" s="371"/>
      <c r="D5" s="371"/>
      <c r="E5" s="371"/>
      <c r="F5" s="371"/>
      <c r="G5" s="371"/>
      <c r="H5" s="371"/>
      <c r="I5" s="371"/>
      <c r="J5" s="371"/>
      <c r="K5" s="371"/>
      <c r="L5" s="371"/>
      <c r="M5" s="371"/>
      <c r="N5" s="371"/>
      <c r="O5" s="371"/>
    </row>
    <row r="6" spans="1:15" ht="29.25" customHeight="1">
      <c r="A6" s="320" t="s">
        <v>235</v>
      </c>
      <c r="B6" s="370" t="s">
        <v>570</v>
      </c>
      <c r="C6" s="371"/>
      <c r="D6" s="371"/>
      <c r="E6" s="371"/>
      <c r="F6" s="371"/>
      <c r="G6" s="371"/>
      <c r="H6" s="371"/>
      <c r="I6" s="371"/>
      <c r="J6" s="371"/>
      <c r="K6" s="371"/>
      <c r="L6" s="371"/>
      <c r="M6" s="371"/>
      <c r="N6" s="371"/>
      <c r="O6" s="371"/>
    </row>
    <row r="7" spans="1:15" ht="46.5" customHeight="1">
      <c r="A7" s="320" t="s">
        <v>274</v>
      </c>
      <c r="B7" s="370" t="s">
        <v>571</v>
      </c>
      <c r="C7" s="371"/>
      <c r="D7" s="371"/>
      <c r="E7" s="371"/>
      <c r="F7" s="371"/>
      <c r="G7" s="371"/>
      <c r="H7" s="371"/>
      <c r="I7" s="371"/>
      <c r="J7" s="371"/>
      <c r="K7" s="371"/>
      <c r="L7" s="371"/>
      <c r="M7" s="371"/>
      <c r="N7" s="371"/>
      <c r="O7" s="371"/>
    </row>
    <row r="8" spans="1:15" ht="29.25" customHeight="1">
      <c r="A8" s="320" t="s">
        <v>272</v>
      </c>
      <c r="B8" s="370" t="s">
        <v>572</v>
      </c>
      <c r="C8" s="371"/>
      <c r="D8" s="371"/>
      <c r="E8" s="371"/>
      <c r="F8" s="371"/>
      <c r="G8" s="371"/>
      <c r="H8" s="371"/>
      <c r="I8" s="371"/>
      <c r="J8" s="371"/>
      <c r="K8" s="371"/>
      <c r="L8" s="371"/>
      <c r="M8" s="371"/>
      <c r="N8" s="371"/>
      <c r="O8" s="371"/>
    </row>
    <row r="9" spans="1:15" ht="29.25" customHeight="1">
      <c r="A9" s="320" t="s">
        <v>273</v>
      </c>
      <c r="B9" s="370" t="s">
        <v>573</v>
      </c>
      <c r="C9" s="371"/>
      <c r="D9" s="371"/>
      <c r="E9" s="371"/>
      <c r="F9" s="371"/>
      <c r="G9" s="371"/>
      <c r="H9" s="371"/>
      <c r="I9" s="371"/>
      <c r="J9" s="371"/>
      <c r="K9" s="371"/>
      <c r="L9" s="371"/>
      <c r="M9" s="371"/>
      <c r="N9" s="371"/>
      <c r="O9" s="371"/>
    </row>
    <row r="10" spans="1:15" ht="29.25" customHeight="1">
      <c r="A10" s="320" t="s">
        <v>574</v>
      </c>
      <c r="B10" s="370" t="s">
        <v>575</v>
      </c>
      <c r="C10" s="371"/>
      <c r="D10" s="371"/>
      <c r="E10" s="371"/>
      <c r="F10" s="371"/>
      <c r="G10" s="371"/>
      <c r="H10" s="371"/>
      <c r="I10" s="371"/>
      <c r="J10" s="371"/>
      <c r="K10" s="371"/>
      <c r="L10" s="371"/>
      <c r="M10" s="371"/>
      <c r="N10" s="371"/>
      <c r="O10" s="371"/>
    </row>
    <row r="11" spans="1:15" ht="29.25" customHeight="1">
      <c r="A11" s="320" t="s">
        <v>576</v>
      </c>
      <c r="B11" s="370" t="s">
        <v>577</v>
      </c>
      <c r="C11" s="371"/>
      <c r="D11" s="371"/>
      <c r="E11" s="371"/>
      <c r="F11" s="371"/>
      <c r="G11" s="371"/>
      <c r="H11" s="371"/>
      <c r="I11" s="371"/>
      <c r="J11" s="371"/>
      <c r="K11" s="371"/>
      <c r="L11" s="371"/>
      <c r="M11" s="371"/>
      <c r="N11" s="371"/>
      <c r="O11" s="371"/>
    </row>
  </sheetData>
  <mergeCells count="11">
    <mergeCell ref="B5:O5"/>
    <mergeCell ref="A1:O1"/>
    <mergeCell ref="B2:O2"/>
    <mergeCell ref="B3:O3"/>
    <mergeCell ref="B4:O4"/>
    <mergeCell ref="B11:O11"/>
    <mergeCell ref="B6:O6"/>
    <mergeCell ref="B7:O7"/>
    <mergeCell ref="B8:O8"/>
    <mergeCell ref="B9:O9"/>
    <mergeCell ref="B10:O10"/>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topLeftCell="A52" zoomScale="90" zoomScaleNormal="90" workbookViewId="0">
      <selection activeCell="A75" sqref="A75:F75"/>
    </sheetView>
  </sheetViews>
  <sheetFormatPr defaultRowHeight="15"/>
  <cols>
    <col min="1" max="1" width="9.140625" style="71"/>
    <col min="2" max="2" width="48.7109375" style="33" customWidth="1"/>
    <col min="3" max="3" width="14.140625" style="71" customWidth="1"/>
    <col min="4" max="4" width="17.7109375" style="71" bestFit="1" customWidth="1"/>
    <col min="5" max="5" width="25.42578125" style="33" bestFit="1" customWidth="1"/>
    <col min="6" max="6" width="11" style="33" customWidth="1"/>
    <col min="7" max="7" width="22.85546875" style="33" customWidth="1"/>
    <col min="8" max="8" width="24.42578125" style="8" customWidth="1"/>
    <col min="9" max="9" width="19" style="33" customWidth="1"/>
    <col min="10" max="10" width="13.42578125" style="33" customWidth="1"/>
    <col min="11" max="11" width="13.85546875" style="33" customWidth="1"/>
    <col min="12" max="12" width="11.140625" style="33" bestFit="1" customWidth="1"/>
    <col min="13" max="13" width="14.5703125" style="33" bestFit="1" customWidth="1"/>
    <col min="14" max="14" width="12.7109375" style="33" bestFit="1" customWidth="1"/>
    <col min="15" max="15" width="13.85546875" style="33" bestFit="1" customWidth="1"/>
    <col min="16" max="17" width="15" style="33" bestFit="1" customWidth="1"/>
    <col min="18" max="18" width="8.85546875" style="33" bestFit="1" customWidth="1"/>
    <col min="19" max="20" width="10" style="33" bestFit="1" customWidth="1"/>
    <col min="21" max="16384" width="9.140625" style="33"/>
  </cols>
  <sheetData>
    <row r="1" spans="1:8">
      <c r="A1" s="37"/>
      <c r="B1" s="37"/>
      <c r="C1" s="38"/>
      <c r="D1" s="37"/>
      <c r="E1" s="37"/>
      <c r="F1" s="37"/>
      <c r="G1" s="37"/>
      <c r="H1" s="37"/>
    </row>
    <row r="2" spans="1:8">
      <c r="A2" s="380" t="s">
        <v>0</v>
      </c>
      <c r="B2" s="381"/>
      <c r="C2" s="381"/>
      <c r="D2" s="381"/>
      <c r="E2" s="381"/>
      <c r="F2" s="381"/>
      <c r="G2" s="381"/>
      <c r="H2" s="39"/>
    </row>
    <row r="3" spans="1:8">
      <c r="A3" s="380" t="s">
        <v>1</v>
      </c>
      <c r="B3" s="381"/>
      <c r="C3" s="381"/>
      <c r="D3" s="381"/>
      <c r="E3" s="381"/>
      <c r="F3" s="381"/>
      <c r="G3" s="381"/>
      <c r="H3" s="39"/>
    </row>
    <row r="4" spans="1:8">
      <c r="A4" s="380" t="s">
        <v>2</v>
      </c>
      <c r="B4" s="381"/>
      <c r="C4" s="381"/>
      <c r="D4" s="381"/>
      <c r="E4" s="381"/>
      <c r="F4" s="381"/>
      <c r="G4" s="381"/>
      <c r="H4" s="39"/>
    </row>
    <row r="5" spans="1:8">
      <c r="A5" s="380" t="s">
        <v>3</v>
      </c>
      <c r="B5" s="381"/>
      <c r="C5" s="381"/>
      <c r="D5" s="381"/>
      <c r="E5" s="381"/>
      <c r="F5" s="381"/>
      <c r="G5" s="381"/>
      <c r="H5" s="39"/>
    </row>
    <row r="6" spans="1:8">
      <c r="A6" s="382"/>
      <c r="B6" s="383"/>
      <c r="C6" s="383"/>
      <c r="D6" s="383"/>
      <c r="E6" s="383"/>
      <c r="F6" s="383"/>
      <c r="G6" s="384"/>
      <c r="H6" s="39"/>
    </row>
    <row r="7" spans="1:8">
      <c r="A7" s="40" t="s">
        <v>4</v>
      </c>
      <c r="B7" s="41" t="s">
        <v>5</v>
      </c>
      <c r="C7" s="385" t="s">
        <v>6</v>
      </c>
      <c r="D7" s="386"/>
      <c r="E7" s="386"/>
      <c r="F7" s="386"/>
      <c r="G7" s="386"/>
      <c r="H7" s="42"/>
    </row>
    <row r="8" spans="1:8">
      <c r="A8" s="40" t="s">
        <v>4</v>
      </c>
      <c r="B8" s="41" t="s">
        <v>7</v>
      </c>
      <c r="C8" s="387" t="s">
        <v>8</v>
      </c>
      <c r="D8" s="381"/>
      <c r="E8" s="381"/>
      <c r="F8" s="381"/>
      <c r="G8" s="381"/>
      <c r="H8" s="39"/>
    </row>
    <row r="9" spans="1:8">
      <c r="A9" s="40" t="s">
        <v>4</v>
      </c>
      <c r="B9" s="41" t="s">
        <v>9</v>
      </c>
      <c r="C9" s="388" t="s">
        <v>516</v>
      </c>
      <c r="D9" s="381"/>
      <c r="E9" s="381"/>
      <c r="F9" s="381"/>
      <c r="G9" s="381"/>
      <c r="H9" s="39"/>
    </row>
    <row r="11" spans="1:8">
      <c r="A11" s="389" t="s">
        <v>32</v>
      </c>
      <c r="B11" s="389"/>
      <c r="C11" s="389"/>
      <c r="D11" s="389"/>
      <c r="E11" s="389"/>
      <c r="F11" s="389"/>
      <c r="G11" s="389"/>
      <c r="H11" s="389"/>
    </row>
    <row r="12" spans="1:8">
      <c r="A12" s="389" t="s">
        <v>33</v>
      </c>
      <c r="B12" s="389"/>
      <c r="C12" s="389"/>
      <c r="D12" s="389"/>
      <c r="E12" s="389"/>
      <c r="F12" s="389"/>
      <c r="G12" s="389"/>
      <c r="H12" s="389"/>
    </row>
    <row r="13" spans="1:8">
      <c r="A13" s="390"/>
      <c r="B13" s="390"/>
      <c r="C13" s="390"/>
      <c r="D13" s="390"/>
      <c r="E13" s="390"/>
      <c r="F13" s="390"/>
      <c r="G13" s="390"/>
      <c r="H13" s="390"/>
    </row>
    <row r="14" spans="1:8">
      <c r="A14" s="389">
        <v>1</v>
      </c>
      <c r="B14" s="389" t="s">
        <v>34</v>
      </c>
      <c r="C14" s="389" t="s">
        <v>117</v>
      </c>
      <c r="D14" s="389" t="s">
        <v>35</v>
      </c>
      <c r="E14" s="389" t="s">
        <v>36</v>
      </c>
      <c r="F14" s="389"/>
      <c r="G14" s="389"/>
      <c r="H14" s="309" t="s">
        <v>37</v>
      </c>
    </row>
    <row r="15" spans="1:8">
      <c r="A15" s="389"/>
      <c r="B15" s="389"/>
      <c r="C15" s="389"/>
      <c r="D15" s="389"/>
      <c r="E15" s="307" t="s">
        <v>38</v>
      </c>
      <c r="F15" s="307" t="s">
        <v>39</v>
      </c>
      <c r="G15" s="307" t="s">
        <v>40</v>
      </c>
      <c r="H15" s="309" t="s">
        <v>521</v>
      </c>
    </row>
    <row r="16" spans="1:8">
      <c r="A16" s="43" t="s">
        <v>16</v>
      </c>
      <c r="B16" s="44" t="s">
        <v>41</v>
      </c>
      <c r="C16" s="43" t="s">
        <v>182</v>
      </c>
      <c r="D16" s="43">
        <v>21</v>
      </c>
      <c r="E16" s="45">
        <f>'3 Resumo MO'!E19</f>
        <v>93930.8909090909</v>
      </c>
      <c r="F16" s="46">
        <f>'8 LCIT'!C23</f>
        <v>0.30140845070422562</v>
      </c>
      <c r="G16" s="47">
        <f>E16*F16+E16</f>
        <v>122242.45521126762</v>
      </c>
      <c r="H16" s="168">
        <f>G16*D16</f>
        <v>2567091.5594366197</v>
      </c>
    </row>
    <row r="17" spans="1:10">
      <c r="A17" s="43" t="s">
        <v>17</v>
      </c>
      <c r="B17" s="44" t="s">
        <v>42</v>
      </c>
      <c r="C17" s="43" t="s">
        <v>182</v>
      </c>
      <c r="D17" s="43">
        <v>21</v>
      </c>
      <c r="E17" s="45">
        <f>E16*1.99%</f>
        <v>1869.224729090909</v>
      </c>
      <c r="F17" s="46">
        <f>F16</f>
        <v>0.30140845070422562</v>
      </c>
      <c r="G17" s="47">
        <f>E17*F17+E17</f>
        <v>2432.6248587042255</v>
      </c>
      <c r="H17" s="168">
        <f>G17*D17</f>
        <v>51085.122032788735</v>
      </c>
    </row>
    <row r="18" spans="1:10">
      <c r="A18" s="391" t="s">
        <v>43</v>
      </c>
      <c r="B18" s="392"/>
      <c r="C18" s="392"/>
      <c r="D18" s="392"/>
      <c r="E18" s="392"/>
      <c r="F18" s="393"/>
      <c r="G18" s="49">
        <f>G16+G17</f>
        <v>124675.08006997184</v>
      </c>
      <c r="H18" s="169">
        <f>H16+H17</f>
        <v>2618176.6814694083</v>
      </c>
    </row>
    <row r="19" spans="1:10">
      <c r="A19" s="394"/>
      <c r="B19" s="394"/>
      <c r="C19" s="394"/>
      <c r="D19" s="394"/>
      <c r="E19" s="394"/>
      <c r="F19" s="394"/>
      <c r="G19" s="394"/>
      <c r="H19" s="394"/>
    </row>
    <row r="20" spans="1:10">
      <c r="A20" s="389">
        <v>2</v>
      </c>
      <c r="B20" s="389" t="s">
        <v>44</v>
      </c>
      <c r="C20" s="389" t="s">
        <v>117</v>
      </c>
      <c r="D20" s="389" t="s">
        <v>35</v>
      </c>
      <c r="E20" s="389" t="s">
        <v>36</v>
      </c>
      <c r="F20" s="389"/>
      <c r="G20" s="389"/>
      <c r="H20" s="309" t="s">
        <v>37</v>
      </c>
    </row>
    <row r="21" spans="1:10">
      <c r="A21" s="389"/>
      <c r="B21" s="389"/>
      <c r="C21" s="389"/>
      <c r="D21" s="389"/>
      <c r="E21" s="307" t="s">
        <v>38</v>
      </c>
      <c r="F21" s="307" t="s">
        <v>39</v>
      </c>
      <c r="G21" s="307" t="s">
        <v>40</v>
      </c>
      <c r="H21" s="309" t="s">
        <v>521</v>
      </c>
    </row>
    <row r="22" spans="1:10">
      <c r="A22" s="43" t="s">
        <v>45</v>
      </c>
      <c r="B22" s="44" t="s">
        <v>41</v>
      </c>
      <c r="C22" s="43" t="s">
        <v>182</v>
      </c>
      <c r="D22" s="43">
        <v>20</v>
      </c>
      <c r="E22" s="45">
        <f>'3 Resumo MO'!E24</f>
        <v>19150.370909090907</v>
      </c>
      <c r="F22" s="48">
        <f>F16</f>
        <v>0.30140845070422562</v>
      </c>
      <c r="G22" s="47">
        <f>E22*F22+E22</f>
        <v>24922.454535211269</v>
      </c>
      <c r="H22" s="168">
        <f>G22*D22</f>
        <v>498449.09070422535</v>
      </c>
    </row>
    <row r="23" spans="1:10">
      <c r="A23" s="43" t="s">
        <v>46</v>
      </c>
      <c r="B23" s="44" t="s">
        <v>42</v>
      </c>
      <c r="C23" s="43" t="s">
        <v>182</v>
      </c>
      <c r="D23" s="43">
        <v>20</v>
      </c>
      <c r="E23" s="176">
        <v>1624.17</v>
      </c>
      <c r="F23" s="48">
        <f>F17</f>
        <v>0.30140845070422562</v>
      </c>
      <c r="G23" s="47">
        <f>E23*F23+E23</f>
        <v>2113.7085633802822</v>
      </c>
      <c r="H23" s="168">
        <f>G23*D23</f>
        <v>42274.171267605641</v>
      </c>
    </row>
    <row r="24" spans="1:10">
      <c r="A24" s="391" t="s">
        <v>517</v>
      </c>
      <c r="B24" s="392"/>
      <c r="C24" s="392"/>
      <c r="D24" s="392"/>
      <c r="E24" s="392"/>
      <c r="F24" s="393"/>
      <c r="G24" s="49">
        <f>G22+G23</f>
        <v>27036.163098591551</v>
      </c>
      <c r="H24" s="169">
        <f>H22+H23</f>
        <v>540723.26197183097</v>
      </c>
    </row>
    <row r="25" spans="1:10">
      <c r="A25" s="394"/>
      <c r="B25" s="394"/>
      <c r="C25" s="394"/>
      <c r="D25" s="394"/>
      <c r="E25" s="394"/>
      <c r="F25" s="394"/>
      <c r="G25" s="394"/>
      <c r="H25" s="394"/>
    </row>
    <row r="26" spans="1:10">
      <c r="A26" s="389">
        <v>3</v>
      </c>
      <c r="B26" s="389" t="s">
        <v>47</v>
      </c>
      <c r="C26" s="389" t="s">
        <v>117</v>
      </c>
      <c r="D26" s="389" t="s">
        <v>35</v>
      </c>
      <c r="E26" s="389" t="s">
        <v>36</v>
      </c>
      <c r="F26" s="389"/>
      <c r="G26" s="389"/>
      <c r="H26" s="309" t="s">
        <v>37</v>
      </c>
      <c r="I26" s="34"/>
      <c r="J26" s="35"/>
    </row>
    <row r="27" spans="1:10">
      <c r="A27" s="389"/>
      <c r="B27" s="389"/>
      <c r="C27" s="389"/>
      <c r="D27" s="389"/>
      <c r="E27" s="307" t="s">
        <v>38</v>
      </c>
      <c r="F27" s="307" t="s">
        <v>39</v>
      </c>
      <c r="G27" s="307" t="s">
        <v>40</v>
      </c>
      <c r="H27" s="309" t="s">
        <v>521</v>
      </c>
    </row>
    <row r="28" spans="1:10">
      <c r="A28" s="43" t="s">
        <v>48</v>
      </c>
      <c r="B28" s="44" t="s">
        <v>49</v>
      </c>
      <c r="C28" s="43" t="s">
        <v>182</v>
      </c>
      <c r="D28" s="43">
        <v>21</v>
      </c>
      <c r="E28" s="50">
        <v>5328.17</v>
      </c>
      <c r="F28" s="48">
        <f>'8 LCIT'!C48</f>
        <v>0.34693877551020447</v>
      </c>
      <c r="G28" s="47">
        <f>E28*F28+E28</f>
        <v>7176.7187755102059</v>
      </c>
      <c r="H28" s="168">
        <f>G28*D28</f>
        <v>150711.09428571432</v>
      </c>
    </row>
    <row r="29" spans="1:10">
      <c r="A29" s="391" t="s">
        <v>50</v>
      </c>
      <c r="B29" s="392"/>
      <c r="C29" s="392"/>
      <c r="D29" s="392"/>
      <c r="E29" s="392"/>
      <c r="F29" s="393"/>
      <c r="G29" s="49">
        <f>G28</f>
        <v>7176.7187755102059</v>
      </c>
      <c r="H29" s="169">
        <f>H28</f>
        <v>150711.09428571432</v>
      </c>
    </row>
    <row r="30" spans="1:10">
      <c r="A30" s="394"/>
      <c r="B30" s="394"/>
      <c r="C30" s="394"/>
      <c r="D30" s="394"/>
      <c r="E30" s="394"/>
      <c r="F30" s="394"/>
      <c r="G30" s="394"/>
      <c r="H30" s="394"/>
    </row>
    <row r="31" spans="1:10">
      <c r="A31" s="389">
        <v>4</v>
      </c>
      <c r="B31" s="389" t="s">
        <v>51</v>
      </c>
      <c r="C31" s="389" t="s">
        <v>117</v>
      </c>
      <c r="D31" s="389" t="s">
        <v>35</v>
      </c>
      <c r="E31" s="389" t="s">
        <v>36</v>
      </c>
      <c r="F31" s="389"/>
      <c r="G31" s="389"/>
      <c r="H31" s="309" t="s">
        <v>37</v>
      </c>
    </row>
    <row r="32" spans="1:10">
      <c r="A32" s="389"/>
      <c r="B32" s="389"/>
      <c r="C32" s="389"/>
      <c r="D32" s="389"/>
      <c r="E32" s="307" t="s">
        <v>38</v>
      </c>
      <c r="F32" s="307" t="s">
        <v>39</v>
      </c>
      <c r="G32" s="307" t="s">
        <v>40</v>
      </c>
      <c r="H32" s="309" t="s">
        <v>521</v>
      </c>
    </row>
    <row r="33" spans="1:12">
      <c r="A33" s="43" t="s">
        <v>52</v>
      </c>
      <c r="B33" s="44" t="s">
        <v>41</v>
      </c>
      <c r="C33" s="43" t="s">
        <v>182</v>
      </c>
      <c r="D33" s="43">
        <v>13</v>
      </c>
      <c r="E33" s="45">
        <f>'3 Resumo MO'!E42</f>
        <v>117211.66</v>
      </c>
      <c r="F33" s="48">
        <f>'8 LCIT'!C48</f>
        <v>0.34693877551020447</v>
      </c>
      <c r="G33" s="47">
        <f>E33*F33+E33</f>
        <v>157876.9297959184</v>
      </c>
      <c r="H33" s="168">
        <f>G33*D33</f>
        <v>2052400.0873469394</v>
      </c>
    </row>
    <row r="34" spans="1:12">
      <c r="A34" s="43" t="s">
        <v>53</v>
      </c>
      <c r="B34" s="44" t="s">
        <v>42</v>
      </c>
      <c r="C34" s="43" t="s">
        <v>182</v>
      </c>
      <c r="D34" s="43">
        <v>13</v>
      </c>
      <c r="E34" s="44">
        <v>233.31</v>
      </c>
      <c r="F34" s="48">
        <f>'8 LCIT'!C48</f>
        <v>0.34693877551020447</v>
      </c>
      <c r="G34" s="47">
        <f>E34*F34+E34</f>
        <v>314.2542857142858</v>
      </c>
      <c r="H34" s="168">
        <f>G34*D34</f>
        <v>4085.3057142857156</v>
      </c>
    </row>
    <row r="35" spans="1:12">
      <c r="A35" s="391" t="s">
        <v>54</v>
      </c>
      <c r="B35" s="392"/>
      <c r="C35" s="392"/>
      <c r="D35" s="392"/>
      <c r="E35" s="392"/>
      <c r="F35" s="393"/>
      <c r="G35" s="49">
        <f>G33+G34</f>
        <v>158191.1840816327</v>
      </c>
      <c r="H35" s="169">
        <f>H33+H34</f>
        <v>2056485.3930612251</v>
      </c>
    </row>
    <row r="36" spans="1:12">
      <c r="A36" s="394"/>
      <c r="B36" s="394"/>
      <c r="C36" s="394"/>
      <c r="D36" s="394"/>
      <c r="E36" s="394"/>
      <c r="F36" s="394"/>
      <c r="G36" s="394"/>
      <c r="H36" s="394"/>
    </row>
    <row r="37" spans="1:12">
      <c r="A37" s="389">
        <v>5</v>
      </c>
      <c r="B37" s="389" t="s">
        <v>55</v>
      </c>
      <c r="C37" s="389" t="s">
        <v>117</v>
      </c>
      <c r="D37" s="389" t="s">
        <v>35</v>
      </c>
      <c r="E37" s="389" t="s">
        <v>36</v>
      </c>
      <c r="F37" s="389"/>
      <c r="G37" s="389"/>
      <c r="H37" s="309" t="s">
        <v>37</v>
      </c>
    </row>
    <row r="38" spans="1:12">
      <c r="A38" s="389"/>
      <c r="B38" s="389"/>
      <c r="C38" s="389"/>
      <c r="D38" s="389"/>
      <c r="E38" s="307" t="s">
        <v>38</v>
      </c>
      <c r="F38" s="307" t="s">
        <v>39</v>
      </c>
      <c r="G38" s="307" t="s">
        <v>40</v>
      </c>
      <c r="H38" s="309" t="s">
        <v>521</v>
      </c>
    </row>
    <row r="39" spans="1:12" ht="30">
      <c r="A39" s="43" t="s">
        <v>56</v>
      </c>
      <c r="B39" s="44" t="s">
        <v>578</v>
      </c>
      <c r="C39" s="43" t="s">
        <v>182</v>
      </c>
      <c r="D39" s="43">
        <v>21</v>
      </c>
      <c r="E39" s="45">
        <f>'3 Resumo MO'!E48</f>
        <v>81930.544227999999</v>
      </c>
      <c r="F39" s="48">
        <f>'8 LCIT'!C48</f>
        <v>0.34693877551020447</v>
      </c>
      <c r="G39" s="47">
        <f>E39*F39+E39</f>
        <v>110355.42691934697</v>
      </c>
      <c r="H39" s="168">
        <f>G39*D39</f>
        <v>2317463.9653062862</v>
      </c>
      <c r="J39" s="321"/>
      <c r="K39" s="47"/>
      <c r="L39" s="322"/>
    </row>
    <row r="40" spans="1:12">
      <c r="A40" s="391" t="s">
        <v>57</v>
      </c>
      <c r="B40" s="392"/>
      <c r="C40" s="392"/>
      <c r="D40" s="392"/>
      <c r="E40" s="392"/>
      <c r="F40" s="393"/>
      <c r="G40" s="49">
        <f>G39</f>
        <v>110355.42691934697</v>
      </c>
      <c r="H40" s="169">
        <f>H39</f>
        <v>2317463.9653062862</v>
      </c>
      <c r="L40" s="317"/>
    </row>
    <row r="41" spans="1:12">
      <c r="A41" s="394"/>
      <c r="B41" s="394"/>
      <c r="C41" s="394"/>
      <c r="D41" s="394"/>
      <c r="E41" s="394"/>
      <c r="F41" s="394"/>
      <c r="G41" s="394"/>
      <c r="H41" s="394"/>
    </row>
    <row r="42" spans="1:12">
      <c r="A42" s="389">
        <v>6</v>
      </c>
      <c r="B42" s="389" t="s">
        <v>58</v>
      </c>
      <c r="C42" s="389" t="s">
        <v>117</v>
      </c>
      <c r="D42" s="389" t="s">
        <v>35</v>
      </c>
      <c r="E42" s="389" t="s">
        <v>36</v>
      </c>
      <c r="F42" s="389"/>
      <c r="G42" s="389"/>
      <c r="H42" s="309" t="s">
        <v>37</v>
      </c>
    </row>
    <row r="43" spans="1:12">
      <c r="A43" s="389"/>
      <c r="B43" s="389"/>
      <c r="C43" s="389"/>
      <c r="D43" s="389"/>
      <c r="E43" s="307" t="s">
        <v>38</v>
      </c>
      <c r="F43" s="307" t="s">
        <v>39</v>
      </c>
      <c r="G43" s="307" t="s">
        <v>40</v>
      </c>
      <c r="H43" s="309" t="s">
        <v>521</v>
      </c>
    </row>
    <row r="44" spans="1:12">
      <c r="A44" s="43" t="s">
        <v>59</v>
      </c>
      <c r="B44" s="44" t="s">
        <v>41</v>
      </c>
      <c r="C44" s="43" t="s">
        <v>182</v>
      </c>
      <c r="D44" s="43">
        <v>20</v>
      </c>
      <c r="E44" s="50">
        <f>'3 Resumo MO'!E35</f>
        <v>149265.06</v>
      </c>
      <c r="F44" s="48">
        <f>'8 LCIT'!C48</f>
        <v>0.34693877551020447</v>
      </c>
      <c r="G44" s="47">
        <f>E44*F44+E44</f>
        <v>201050.8971428572</v>
      </c>
      <c r="H44" s="168">
        <f>G44*D44</f>
        <v>4021017.9428571439</v>
      </c>
      <c r="I44" s="36"/>
    </row>
    <row r="45" spans="1:12">
      <c r="A45" s="43" t="s">
        <v>60</v>
      </c>
      <c r="B45" s="44" t="s">
        <v>42</v>
      </c>
      <c r="C45" s="43" t="s">
        <v>182</v>
      </c>
      <c r="D45" s="43">
        <v>20</v>
      </c>
      <c r="E45" s="176">
        <f>16434.55+447.93</f>
        <v>16882.48</v>
      </c>
      <c r="F45" s="48">
        <f>F44</f>
        <v>0.34693877551020447</v>
      </c>
      <c r="G45" s="47">
        <f>E45*F45+E45</f>
        <v>22739.666938775517</v>
      </c>
      <c r="H45" s="168">
        <f>G45*D45</f>
        <v>454793.33877551032</v>
      </c>
      <c r="I45" s="36"/>
    </row>
    <row r="46" spans="1:12">
      <c r="A46" s="391" t="s">
        <v>61</v>
      </c>
      <c r="B46" s="392"/>
      <c r="C46" s="392"/>
      <c r="D46" s="392"/>
      <c r="E46" s="392"/>
      <c r="F46" s="393"/>
      <c r="G46" s="49">
        <f>G44+G45</f>
        <v>223790.56408163271</v>
      </c>
      <c r="H46" s="169">
        <f>H44+H45</f>
        <v>4475811.2816326544</v>
      </c>
    </row>
    <row r="47" spans="1:12">
      <c r="A47" s="394"/>
      <c r="B47" s="394"/>
      <c r="C47" s="394"/>
      <c r="D47" s="394"/>
      <c r="E47" s="394"/>
      <c r="F47" s="394"/>
      <c r="G47" s="394"/>
      <c r="H47" s="394"/>
    </row>
    <row r="48" spans="1:12">
      <c r="A48" s="389">
        <v>7</v>
      </c>
      <c r="B48" s="389" t="s">
        <v>62</v>
      </c>
      <c r="C48" s="389" t="s">
        <v>117</v>
      </c>
      <c r="D48" s="389" t="s">
        <v>35</v>
      </c>
      <c r="E48" s="389" t="s">
        <v>36</v>
      </c>
      <c r="F48" s="389"/>
      <c r="G48" s="389"/>
      <c r="H48" s="309" t="s">
        <v>37</v>
      </c>
    </row>
    <row r="49" spans="1:9">
      <c r="A49" s="389"/>
      <c r="B49" s="389"/>
      <c r="C49" s="389"/>
      <c r="D49" s="389"/>
      <c r="E49" s="307" t="s">
        <v>38</v>
      </c>
      <c r="F49" s="307" t="s">
        <v>39</v>
      </c>
      <c r="G49" s="307" t="s">
        <v>40</v>
      </c>
      <c r="H49" s="309" t="s">
        <v>521</v>
      </c>
    </row>
    <row r="50" spans="1:9">
      <c r="A50" s="43" t="s">
        <v>63</v>
      </c>
      <c r="B50" s="44" t="s">
        <v>64</v>
      </c>
      <c r="C50" s="43" t="s">
        <v>182</v>
      </c>
      <c r="D50" s="43">
        <v>24</v>
      </c>
      <c r="E50" s="45">
        <f>'3 Resumo MO'!E30</f>
        <v>29179.739999999998</v>
      </c>
      <c r="F50" s="48">
        <f>'8 LCIT'!C48</f>
        <v>0.34693877551020447</v>
      </c>
      <c r="G50" s="47">
        <f>E50*F50+E50</f>
        <v>39303.323265306128</v>
      </c>
      <c r="H50" s="168">
        <f>G50*D50</f>
        <v>943279.75836734707</v>
      </c>
    </row>
    <row r="51" spans="1:9">
      <c r="A51" s="391" t="s">
        <v>65</v>
      </c>
      <c r="B51" s="392"/>
      <c r="C51" s="392"/>
      <c r="D51" s="392"/>
      <c r="E51" s="392"/>
      <c r="F51" s="393"/>
      <c r="G51" s="49">
        <f>G50</f>
        <v>39303.323265306128</v>
      </c>
      <c r="H51" s="169">
        <f>H50</f>
        <v>943279.75836734707</v>
      </c>
    </row>
    <row r="52" spans="1:9">
      <c r="A52" s="394"/>
      <c r="B52" s="394"/>
      <c r="C52" s="394"/>
      <c r="D52" s="394"/>
      <c r="E52" s="394"/>
      <c r="F52" s="394"/>
      <c r="G52" s="394"/>
      <c r="H52" s="394"/>
    </row>
    <row r="53" spans="1:9">
      <c r="A53" s="389">
        <v>8</v>
      </c>
      <c r="B53" s="389" t="s">
        <v>522</v>
      </c>
      <c r="C53" s="389" t="s">
        <v>117</v>
      </c>
      <c r="D53" s="389" t="s">
        <v>35</v>
      </c>
      <c r="E53" s="389" t="s">
        <v>36</v>
      </c>
      <c r="F53" s="389"/>
      <c r="G53" s="389"/>
      <c r="H53" s="309" t="s">
        <v>37</v>
      </c>
    </row>
    <row r="54" spans="1:9">
      <c r="A54" s="389"/>
      <c r="B54" s="389"/>
      <c r="C54" s="389"/>
      <c r="D54" s="389"/>
      <c r="E54" s="307" t="s">
        <v>38</v>
      </c>
      <c r="F54" s="307" t="s">
        <v>39</v>
      </c>
      <c r="G54" s="307" t="s">
        <v>40</v>
      </c>
      <c r="H54" s="309" t="s">
        <v>521</v>
      </c>
    </row>
    <row r="55" spans="1:9">
      <c r="A55" s="43" t="s">
        <v>66</v>
      </c>
      <c r="B55" s="51" t="s">
        <v>67</v>
      </c>
      <c r="C55" s="43" t="s">
        <v>182</v>
      </c>
      <c r="D55" s="43">
        <v>19</v>
      </c>
      <c r="E55" s="52">
        <f>'6 Peq serviços sob demanda'!E85</f>
        <v>46.219242424242424</v>
      </c>
      <c r="F55" s="53">
        <f>'8 LCIT'!C48</f>
        <v>0.34693877551020447</v>
      </c>
      <c r="G55" s="47">
        <f t="shared" ref="G55:G64" si="0">E55*F55+E55</f>
        <v>62.254489795918388</v>
      </c>
      <c r="H55" s="168">
        <f>G55*D55</f>
        <v>1182.8353061224493</v>
      </c>
      <c r="I55" s="35"/>
    </row>
    <row r="56" spans="1:9">
      <c r="A56" s="43" t="s">
        <v>68</v>
      </c>
      <c r="B56" s="51" t="s">
        <v>69</v>
      </c>
      <c r="C56" s="43" t="s">
        <v>182</v>
      </c>
      <c r="D56" s="43">
        <v>16</v>
      </c>
      <c r="E56" s="52">
        <f>'6 Peq serviços sob demanda'!E21</f>
        <v>80053.169166666674</v>
      </c>
      <c r="F56" s="53">
        <f>'8 LCIT'!C48</f>
        <v>0.34693877551020447</v>
      </c>
      <c r="G56" s="47">
        <f t="shared" si="0"/>
        <v>107826.71765306126</v>
      </c>
      <c r="H56" s="168">
        <f t="shared" ref="H56:H63" si="1">G56*D56</f>
        <v>1725227.4824489802</v>
      </c>
      <c r="I56" s="35"/>
    </row>
    <row r="57" spans="1:9">
      <c r="A57" s="43" t="s">
        <v>70</v>
      </c>
      <c r="B57" s="51" t="s">
        <v>71</v>
      </c>
      <c r="C57" s="43" t="s">
        <v>182</v>
      </c>
      <c r="D57" s="43">
        <v>14</v>
      </c>
      <c r="E57" s="52">
        <f>'6 Peq serviços sob demanda'!E38</f>
        <v>1127.75</v>
      </c>
      <c r="F57" s="53">
        <f>'8 LCIT'!C48</f>
        <v>0.34693877551020447</v>
      </c>
      <c r="G57" s="47">
        <f t="shared" si="0"/>
        <v>1519.0102040816332</v>
      </c>
      <c r="H57" s="168">
        <f t="shared" si="1"/>
        <v>21266.142857142866</v>
      </c>
      <c r="I57" s="35"/>
    </row>
    <row r="58" spans="1:9">
      <c r="A58" s="43" t="s">
        <v>72</v>
      </c>
      <c r="B58" s="54" t="s">
        <v>73</v>
      </c>
      <c r="C58" s="43" t="s">
        <v>182</v>
      </c>
      <c r="D58" s="43">
        <v>18</v>
      </c>
      <c r="E58" s="52">
        <f>'6 Peq serviços sob demanda'!E42</f>
        <v>1325.35</v>
      </c>
      <c r="F58" s="53">
        <f>'8 LCIT'!C48</f>
        <v>0.34693877551020447</v>
      </c>
      <c r="G58" s="47">
        <f t="shared" si="0"/>
        <v>1785.1653061224492</v>
      </c>
      <c r="H58" s="168">
        <f t="shared" si="1"/>
        <v>32132.975510204087</v>
      </c>
      <c r="I58" s="35"/>
    </row>
    <row r="59" spans="1:9">
      <c r="A59" s="43" t="s">
        <v>74</v>
      </c>
      <c r="B59" s="54" t="s">
        <v>75</v>
      </c>
      <c r="C59" s="43" t="s">
        <v>182</v>
      </c>
      <c r="D59" s="43">
        <v>12</v>
      </c>
      <c r="E59" s="52">
        <f>'6 Peq serviços sob demanda'!E46</f>
        <v>4241.12</v>
      </c>
      <c r="F59" s="53">
        <f>'8 LCIT'!C48</f>
        <v>0.34693877551020447</v>
      </c>
      <c r="G59" s="47">
        <f t="shared" si="0"/>
        <v>5712.5289795918379</v>
      </c>
      <c r="H59" s="168">
        <f t="shared" si="1"/>
        <v>68550.347755102062</v>
      </c>
      <c r="I59" s="35"/>
    </row>
    <row r="60" spans="1:9">
      <c r="A60" s="43" t="s">
        <v>76</v>
      </c>
      <c r="B60" s="54" t="s">
        <v>77</v>
      </c>
      <c r="C60" s="43" t="s">
        <v>182</v>
      </c>
      <c r="D60" s="43">
        <v>16</v>
      </c>
      <c r="E60" s="52">
        <f>'6 Peq serviços sob demanda'!E80</f>
        <v>127.60416666666667</v>
      </c>
      <c r="F60" s="53">
        <f>'8 LCIT'!C48</f>
        <v>0.34693877551020447</v>
      </c>
      <c r="G60" s="47">
        <f t="shared" si="0"/>
        <v>171.87500000000006</v>
      </c>
      <c r="H60" s="168">
        <f t="shared" si="1"/>
        <v>2750.0000000000009</v>
      </c>
      <c r="I60" s="35"/>
    </row>
    <row r="61" spans="1:9">
      <c r="A61" s="43" t="s">
        <v>78</v>
      </c>
      <c r="B61" s="54" t="s">
        <v>79</v>
      </c>
      <c r="C61" s="43" t="s">
        <v>182</v>
      </c>
      <c r="D61" s="43">
        <v>16</v>
      </c>
      <c r="E61" s="52">
        <f>'6 Peq serviços sob demanda'!E61+'6 Peq serviços sob demanda'!E72</f>
        <v>1370.8916666666667</v>
      </c>
      <c r="F61" s="53">
        <f>'8 LCIT'!C48</f>
        <v>0.34693877551020447</v>
      </c>
      <c r="G61" s="47">
        <f t="shared" si="0"/>
        <v>1846.5071428571434</v>
      </c>
      <c r="H61" s="168">
        <f t="shared" si="1"/>
        <v>29544.114285714295</v>
      </c>
      <c r="I61" s="35"/>
    </row>
    <row r="62" spans="1:9">
      <c r="A62" s="43" t="s">
        <v>80</v>
      </c>
      <c r="B62" s="54" t="s">
        <v>81</v>
      </c>
      <c r="C62" s="43" t="s">
        <v>182</v>
      </c>
      <c r="D62" s="43">
        <v>21</v>
      </c>
      <c r="E62" s="52">
        <f>'6 Peq serviços sob demanda'!E93</f>
        <v>1788.1994924242424</v>
      </c>
      <c r="F62" s="53">
        <f>'8 LCIT'!C48</f>
        <v>0.34693877551020447</v>
      </c>
      <c r="G62" s="47">
        <f t="shared" si="0"/>
        <v>2408.5952346938784</v>
      </c>
      <c r="H62" s="168">
        <f t="shared" si="1"/>
        <v>50580.499928571444</v>
      </c>
      <c r="I62" s="35"/>
    </row>
    <row r="63" spans="1:9" ht="30">
      <c r="A63" s="43" t="s">
        <v>82</v>
      </c>
      <c r="B63" s="54" t="s">
        <v>83</v>
      </c>
      <c r="C63" s="43" t="s">
        <v>182</v>
      </c>
      <c r="D63" s="43">
        <v>20</v>
      </c>
      <c r="E63" s="52">
        <f>'6 Peq serviços sob demanda'!E51</f>
        <v>855.48333333333323</v>
      </c>
      <c r="F63" s="53">
        <f>'8 LCIT'!C48</f>
        <v>0.34693877551020447</v>
      </c>
      <c r="G63" s="47">
        <f t="shared" si="0"/>
        <v>1152.2836734693878</v>
      </c>
      <c r="H63" s="168">
        <f t="shared" si="1"/>
        <v>23045.673469387759</v>
      </c>
      <c r="I63" s="35"/>
    </row>
    <row r="64" spans="1:9">
      <c r="A64" s="43" t="s">
        <v>560</v>
      </c>
      <c r="B64" s="54" t="s">
        <v>561</v>
      </c>
      <c r="C64" s="43" t="s">
        <v>182</v>
      </c>
      <c r="D64" s="43">
        <v>1</v>
      </c>
      <c r="E64" s="52">
        <f>'6 Peq serviços sob demanda'!E98</f>
        <v>18592.46</v>
      </c>
      <c r="F64" s="53">
        <f>F63</f>
        <v>0.34693877551020447</v>
      </c>
      <c r="G64" s="47">
        <f t="shared" si="0"/>
        <v>25042.905306122455</v>
      </c>
      <c r="H64" s="168">
        <f>G64</f>
        <v>25042.905306122455</v>
      </c>
      <c r="I64" s="35"/>
    </row>
    <row r="65" spans="1:23">
      <c r="A65" s="395" t="s">
        <v>84</v>
      </c>
      <c r="B65" s="396"/>
      <c r="C65" s="396"/>
      <c r="D65" s="396"/>
      <c r="E65" s="396"/>
      <c r="F65" s="397"/>
      <c r="G65" s="55">
        <f>SUM(G55:G64)</f>
        <v>147527.84298979596</v>
      </c>
      <c r="H65" s="169">
        <f>SUM(H55:H64)</f>
        <v>1979322.9768673475</v>
      </c>
      <c r="I65" s="35"/>
    </row>
    <row r="66" spans="1:23">
      <c r="A66" s="394"/>
      <c r="B66" s="394"/>
      <c r="C66" s="394"/>
      <c r="D66" s="394"/>
      <c r="E66" s="394"/>
      <c r="F66" s="394"/>
      <c r="G66" s="394"/>
      <c r="H66" s="394"/>
      <c r="I66" s="35"/>
    </row>
    <row r="67" spans="1:23">
      <c r="A67" s="389">
        <v>9</v>
      </c>
      <c r="B67" s="389" t="s">
        <v>589</v>
      </c>
      <c r="C67" s="389" t="s">
        <v>117</v>
      </c>
      <c r="D67" s="389" t="s">
        <v>35</v>
      </c>
      <c r="E67" s="389" t="s">
        <v>85</v>
      </c>
      <c r="F67" s="389"/>
      <c r="G67" s="389"/>
      <c r="H67" s="309" t="s">
        <v>37</v>
      </c>
      <c r="I67" s="35"/>
    </row>
    <row r="68" spans="1:23">
      <c r="A68" s="389"/>
      <c r="B68" s="389"/>
      <c r="C68" s="389"/>
      <c r="D68" s="389"/>
      <c r="E68" s="307" t="s">
        <v>38</v>
      </c>
      <c r="F68" s="307" t="s">
        <v>39</v>
      </c>
      <c r="G68" s="307" t="s">
        <v>40</v>
      </c>
      <c r="H68" s="309" t="s">
        <v>521</v>
      </c>
    </row>
    <row r="69" spans="1:23" ht="30">
      <c r="A69" s="43" t="s">
        <v>86</v>
      </c>
      <c r="B69" s="51" t="s">
        <v>590</v>
      </c>
      <c r="C69" s="43" t="s">
        <v>182</v>
      </c>
      <c r="D69" s="43">
        <v>20</v>
      </c>
      <c r="E69" s="56">
        <f>'7 Equip de aplicação ar cond'!F45</f>
        <v>24689.345000000001</v>
      </c>
      <c r="F69" s="53">
        <f>'8 LCIT'!G23</f>
        <v>0.2264462809917358</v>
      </c>
      <c r="G69" s="47">
        <f>E69*F69+E69</f>
        <v>30280.15535537191</v>
      </c>
      <c r="H69" s="168">
        <f>G69*D69</f>
        <v>605603.10710743815</v>
      </c>
    </row>
    <row r="70" spans="1:23">
      <c r="A70" s="391" t="s">
        <v>87</v>
      </c>
      <c r="B70" s="392"/>
      <c r="C70" s="392"/>
      <c r="D70" s="392"/>
      <c r="E70" s="392"/>
      <c r="F70" s="393"/>
      <c r="G70" s="49">
        <f>G69</f>
        <v>30280.15535537191</v>
      </c>
      <c r="H70" s="169">
        <f>H69</f>
        <v>605603.10710743815</v>
      </c>
      <c r="I70" s="57"/>
    </row>
    <row r="71" spans="1:23">
      <c r="A71" s="394"/>
      <c r="B71" s="394"/>
      <c r="C71" s="394"/>
      <c r="D71" s="394"/>
      <c r="E71" s="394"/>
      <c r="F71" s="394"/>
      <c r="G71" s="394"/>
      <c r="H71" s="394"/>
      <c r="I71" s="57"/>
    </row>
    <row r="72" spans="1:23">
      <c r="A72" s="389">
        <v>10</v>
      </c>
      <c r="B72" s="389" t="s">
        <v>88</v>
      </c>
      <c r="C72" s="389" t="s">
        <v>117</v>
      </c>
      <c r="D72" s="389" t="s">
        <v>85</v>
      </c>
      <c r="E72" s="389"/>
      <c r="F72" s="389"/>
      <c r="G72" s="389"/>
      <c r="H72" s="309" t="s">
        <v>37</v>
      </c>
      <c r="I72" s="57"/>
    </row>
    <row r="73" spans="1:23" ht="30">
      <c r="A73" s="389"/>
      <c r="B73" s="389"/>
      <c r="C73" s="389"/>
      <c r="D73" s="307" t="s">
        <v>581</v>
      </c>
      <c r="E73" s="307" t="s">
        <v>89</v>
      </c>
      <c r="F73" s="307" t="s">
        <v>39</v>
      </c>
      <c r="G73" s="307" t="s">
        <v>40</v>
      </c>
      <c r="H73" s="309" t="s">
        <v>521</v>
      </c>
      <c r="I73" s="57"/>
    </row>
    <row r="74" spans="1:23" ht="45">
      <c r="A74" s="58" t="s">
        <v>90</v>
      </c>
      <c r="B74" s="59" t="s">
        <v>591</v>
      </c>
      <c r="C74" s="43" t="s">
        <v>182</v>
      </c>
      <c r="D74" s="60">
        <v>24986.504166666666</v>
      </c>
      <c r="E74" s="61"/>
      <c r="F74" s="62">
        <f>F69</f>
        <v>0.2264462809917358</v>
      </c>
      <c r="G74" s="63">
        <f>D74*(1-E74)+F74*D74*(1-E74)</f>
        <v>30644.605110192842</v>
      </c>
      <c r="H74" s="168">
        <f>G74*D16</f>
        <v>643536.70731404971</v>
      </c>
      <c r="I74" s="64"/>
      <c r="K74" s="35"/>
    </row>
    <row r="75" spans="1:23">
      <c r="A75" s="391" t="s">
        <v>91</v>
      </c>
      <c r="B75" s="392"/>
      <c r="C75" s="392"/>
      <c r="D75" s="392"/>
      <c r="E75" s="392"/>
      <c r="F75" s="393"/>
      <c r="G75" s="65">
        <f>G74</f>
        <v>30644.605110192842</v>
      </c>
      <c r="H75" s="169">
        <f>H74</f>
        <v>643536.70731404971</v>
      </c>
      <c r="I75" s="57"/>
    </row>
    <row r="76" spans="1:23">
      <c r="A76" s="394"/>
      <c r="B76" s="394"/>
      <c r="C76" s="394"/>
      <c r="D76" s="394"/>
      <c r="E76" s="394"/>
      <c r="F76" s="394"/>
      <c r="G76" s="394"/>
      <c r="H76" s="394"/>
      <c r="I76" s="57"/>
    </row>
    <row r="77" spans="1:23">
      <c r="A77" s="389">
        <v>11</v>
      </c>
      <c r="B77" s="389" t="s">
        <v>92</v>
      </c>
      <c r="C77" s="389" t="s">
        <v>526</v>
      </c>
      <c r="D77" s="389" t="s">
        <v>35</v>
      </c>
      <c r="E77" s="389" t="s">
        <v>93</v>
      </c>
      <c r="F77" s="389"/>
      <c r="G77" s="389"/>
      <c r="H77" s="309" t="s">
        <v>37</v>
      </c>
      <c r="I77" s="57"/>
    </row>
    <row r="78" spans="1:23">
      <c r="A78" s="389"/>
      <c r="B78" s="389"/>
      <c r="C78" s="389"/>
      <c r="D78" s="389"/>
      <c r="E78" s="307" t="s">
        <v>38</v>
      </c>
      <c r="F78" s="307" t="s">
        <v>39</v>
      </c>
      <c r="G78" s="307" t="s">
        <v>15</v>
      </c>
      <c r="H78" s="309" t="s">
        <v>521</v>
      </c>
      <c r="I78" s="57"/>
    </row>
    <row r="79" spans="1:23" ht="30">
      <c r="A79" s="43" t="s">
        <v>94</v>
      </c>
      <c r="B79" s="44" t="s">
        <v>585</v>
      </c>
      <c r="C79" s="43" t="s">
        <v>527</v>
      </c>
      <c r="D79" s="43">
        <v>1</v>
      </c>
      <c r="E79" s="45">
        <v>132460.93</v>
      </c>
      <c r="F79" s="53"/>
      <c r="G79" s="47">
        <f>D79*E79*F79+D79*E79</f>
        <v>132460.93</v>
      </c>
      <c r="H79" s="168">
        <f>G79*D79</f>
        <v>132460.93</v>
      </c>
      <c r="M79" s="312"/>
      <c r="N79" s="313"/>
      <c r="O79" s="313"/>
      <c r="P79" s="314"/>
      <c r="Q79" s="313"/>
      <c r="R79" s="315"/>
      <c r="S79" s="315"/>
      <c r="T79" s="315"/>
      <c r="U79" s="315"/>
      <c r="V79" s="315"/>
      <c r="W79" s="315"/>
    </row>
    <row r="80" spans="1:23">
      <c r="A80" s="43" t="s">
        <v>95</v>
      </c>
      <c r="B80" s="44" t="s">
        <v>586</v>
      </c>
      <c r="C80" s="43" t="s">
        <v>527</v>
      </c>
      <c r="D80" s="43">
        <v>1</v>
      </c>
      <c r="E80" s="45">
        <v>214360</v>
      </c>
      <c r="F80" s="53"/>
      <c r="G80" s="47">
        <f>D80*E80*F80+D80*E80</f>
        <v>214360</v>
      </c>
      <c r="H80" s="168">
        <f t="shared" ref="H80:H82" si="2">G80*D80</f>
        <v>214360</v>
      </c>
      <c r="M80" s="312"/>
      <c r="N80" s="313"/>
      <c r="O80" s="313"/>
      <c r="P80" s="314"/>
      <c r="Q80" s="313"/>
      <c r="R80" s="315"/>
      <c r="S80" s="315"/>
      <c r="T80" s="315"/>
      <c r="U80" s="315"/>
      <c r="V80" s="315"/>
      <c r="W80" s="315"/>
    </row>
    <row r="81" spans="1:23" ht="30">
      <c r="A81" s="43" t="s">
        <v>96</v>
      </c>
      <c r="B81" s="44" t="s">
        <v>587</v>
      </c>
      <c r="C81" s="43" t="s">
        <v>527</v>
      </c>
      <c r="D81" s="43">
        <v>1</v>
      </c>
      <c r="E81" s="45">
        <v>95069.79</v>
      </c>
      <c r="F81" s="53"/>
      <c r="G81" s="47">
        <f>D81*E81*F81+D81*E81</f>
        <v>95069.79</v>
      </c>
      <c r="H81" s="168">
        <f t="shared" si="2"/>
        <v>95069.79</v>
      </c>
      <c r="M81" s="312"/>
      <c r="N81" s="313"/>
      <c r="O81" s="313"/>
      <c r="P81" s="314"/>
      <c r="Q81" s="313"/>
      <c r="R81" s="315"/>
      <c r="S81" s="315"/>
      <c r="T81" s="315"/>
      <c r="U81" s="315"/>
      <c r="V81" s="315"/>
      <c r="W81" s="315"/>
    </row>
    <row r="82" spans="1:23" ht="30">
      <c r="A82" s="43" t="s">
        <v>97</v>
      </c>
      <c r="B82" s="44" t="s">
        <v>588</v>
      </c>
      <c r="C82" s="43" t="s">
        <v>527</v>
      </c>
      <c r="D82" s="43">
        <v>1</v>
      </c>
      <c r="E82" s="45">
        <f>'6 Peq serviços sob demanda'!E107</f>
        <v>116164.26</v>
      </c>
      <c r="F82" s="62">
        <f>'8 LCIT'!G23</f>
        <v>0.2264462809917358</v>
      </c>
      <c r="G82" s="47">
        <f>D82*E82*F82+D82*E82</f>
        <v>142469.22466115706</v>
      </c>
      <c r="H82" s="168">
        <f t="shared" si="2"/>
        <v>142469.22466115706</v>
      </c>
      <c r="I82" s="57"/>
      <c r="M82" s="315"/>
      <c r="N82" s="313"/>
      <c r="O82" s="313"/>
      <c r="P82" s="314"/>
      <c r="Q82" s="313"/>
      <c r="R82" s="313"/>
      <c r="S82" s="313"/>
      <c r="T82" s="313"/>
      <c r="U82" s="315"/>
      <c r="V82" s="315"/>
      <c r="W82" s="315"/>
    </row>
    <row r="83" spans="1:23">
      <c r="A83" s="389" t="s">
        <v>98</v>
      </c>
      <c r="B83" s="389"/>
      <c r="C83" s="389"/>
      <c r="D83" s="389"/>
      <c r="E83" s="389"/>
      <c r="F83" s="389"/>
      <c r="G83" s="65">
        <f>SUM(G79:G82)</f>
        <v>584359.94466115697</v>
      </c>
      <c r="H83" s="65">
        <f>SUM(H79:H82)</f>
        <v>584359.94466115697</v>
      </c>
      <c r="I83" s="57"/>
      <c r="M83" s="315"/>
      <c r="N83" s="315"/>
      <c r="O83" s="315"/>
      <c r="P83" s="313"/>
      <c r="Q83" s="316"/>
      <c r="R83" s="315"/>
      <c r="S83" s="315"/>
      <c r="T83" s="315"/>
      <c r="U83" s="315"/>
      <c r="V83" s="315"/>
      <c r="W83" s="315"/>
    </row>
    <row r="84" spans="1:23">
      <c r="A84" s="394"/>
      <c r="B84" s="394"/>
      <c r="C84" s="394"/>
      <c r="D84" s="394"/>
      <c r="E84" s="394"/>
      <c r="F84" s="394"/>
      <c r="G84" s="394"/>
      <c r="H84" s="394"/>
      <c r="I84" s="57"/>
      <c r="M84" s="315"/>
      <c r="N84" s="315"/>
      <c r="O84" s="315"/>
      <c r="P84" s="315"/>
      <c r="Q84" s="315"/>
      <c r="R84" s="315"/>
      <c r="S84" s="315"/>
      <c r="T84" s="315"/>
      <c r="U84" s="315"/>
      <c r="V84" s="315"/>
      <c r="W84" s="315"/>
    </row>
    <row r="85" spans="1:23">
      <c r="A85" s="309"/>
      <c r="B85" s="398" t="s">
        <v>19</v>
      </c>
      <c r="C85" s="398"/>
      <c r="D85" s="398"/>
      <c r="E85" s="399">
        <f>G100</f>
        <v>898981.0637473528</v>
      </c>
      <c r="F85" s="400"/>
      <c r="G85" s="400"/>
      <c r="H85" s="66">
        <f>H100</f>
        <v>16915474.17204446</v>
      </c>
      <c r="I85" s="57"/>
      <c r="M85" s="315"/>
      <c r="N85" s="315"/>
      <c r="O85" s="315"/>
      <c r="P85" s="315"/>
      <c r="Q85" s="315"/>
      <c r="R85" s="315"/>
      <c r="S85" s="315"/>
      <c r="T85" s="315"/>
      <c r="U85" s="315"/>
      <c r="V85" s="315"/>
      <c r="W85" s="315"/>
    </row>
    <row r="86" spans="1:23">
      <c r="A86" s="308"/>
      <c r="B86" s="308"/>
      <c r="C86" s="308"/>
      <c r="D86" s="308"/>
      <c r="E86" s="308"/>
      <c r="F86" s="308"/>
      <c r="G86" s="308"/>
      <c r="H86" s="170"/>
      <c r="I86" s="57"/>
      <c r="M86" s="316"/>
      <c r="N86" s="315"/>
      <c r="O86" s="315"/>
      <c r="P86" s="315"/>
      <c r="Q86" s="315"/>
      <c r="R86" s="315"/>
      <c r="S86" s="315"/>
      <c r="T86" s="315"/>
      <c r="U86" s="315"/>
      <c r="V86" s="315"/>
      <c r="W86" s="315"/>
    </row>
    <row r="87" spans="1:23">
      <c r="A87" s="311">
        <v>11</v>
      </c>
      <c r="B87" s="401" t="s">
        <v>99</v>
      </c>
      <c r="C87" s="402"/>
      <c r="D87" s="402"/>
      <c r="E87" s="402"/>
      <c r="F87" s="403"/>
      <c r="G87" s="311" t="s">
        <v>36</v>
      </c>
      <c r="H87" s="171" t="s">
        <v>100</v>
      </c>
    </row>
    <row r="88" spans="1:23">
      <c r="A88" s="43" t="s">
        <v>94</v>
      </c>
      <c r="B88" s="404" t="s">
        <v>101</v>
      </c>
      <c r="C88" s="405"/>
      <c r="D88" s="405"/>
      <c r="E88" s="405"/>
      <c r="F88" s="406"/>
      <c r="G88" s="47">
        <f>G18</f>
        <v>124675.08006997184</v>
      </c>
      <c r="H88" s="168">
        <f>H18</f>
        <v>2618176.6814694083</v>
      </c>
      <c r="I88" s="336"/>
    </row>
    <row r="89" spans="1:23">
      <c r="A89" s="43" t="s">
        <v>95</v>
      </c>
      <c r="B89" s="404" t="s">
        <v>102</v>
      </c>
      <c r="C89" s="405"/>
      <c r="D89" s="405"/>
      <c r="E89" s="405"/>
      <c r="F89" s="406"/>
      <c r="G89" s="47">
        <f>G24</f>
        <v>27036.163098591551</v>
      </c>
      <c r="H89" s="168">
        <f>H24</f>
        <v>540723.26197183097</v>
      </c>
      <c r="I89" s="336"/>
    </row>
    <row r="90" spans="1:23">
      <c r="A90" s="43" t="s">
        <v>96</v>
      </c>
      <c r="B90" s="404" t="s">
        <v>103</v>
      </c>
      <c r="C90" s="405"/>
      <c r="D90" s="405"/>
      <c r="E90" s="405"/>
      <c r="F90" s="406"/>
      <c r="G90" s="47">
        <f>G29</f>
        <v>7176.7187755102059</v>
      </c>
      <c r="H90" s="168">
        <f>H29</f>
        <v>150711.09428571432</v>
      </c>
      <c r="I90" s="336"/>
    </row>
    <row r="91" spans="1:23">
      <c r="A91" s="43" t="s">
        <v>97</v>
      </c>
      <c r="B91" s="404" t="s">
        <v>104</v>
      </c>
      <c r="C91" s="405"/>
      <c r="D91" s="405"/>
      <c r="E91" s="405"/>
      <c r="F91" s="406"/>
      <c r="G91" s="47">
        <f>G35</f>
        <v>158191.1840816327</v>
      </c>
      <c r="H91" s="168">
        <f>H35</f>
        <v>2056485.3930612251</v>
      </c>
      <c r="I91" s="336"/>
    </row>
    <row r="92" spans="1:23">
      <c r="A92" s="43" t="s">
        <v>105</v>
      </c>
      <c r="B92" s="404" t="s">
        <v>106</v>
      </c>
      <c r="C92" s="405"/>
      <c r="D92" s="405"/>
      <c r="E92" s="405"/>
      <c r="F92" s="406"/>
      <c r="G92" s="47">
        <f>G40</f>
        <v>110355.42691934697</v>
      </c>
      <c r="H92" s="168">
        <f>H40</f>
        <v>2317463.9653062862</v>
      </c>
      <c r="I92" s="336"/>
    </row>
    <row r="93" spans="1:23">
      <c r="A93" s="43" t="s">
        <v>107</v>
      </c>
      <c r="B93" s="404" t="s">
        <v>108</v>
      </c>
      <c r="C93" s="405"/>
      <c r="D93" s="405"/>
      <c r="E93" s="405"/>
      <c r="F93" s="406"/>
      <c r="G93" s="47">
        <f>G46</f>
        <v>223790.56408163271</v>
      </c>
      <c r="H93" s="168">
        <f>H46</f>
        <v>4475811.2816326544</v>
      </c>
      <c r="I93" s="336"/>
    </row>
    <row r="94" spans="1:23">
      <c r="A94" s="43" t="s">
        <v>109</v>
      </c>
      <c r="B94" s="404" t="s">
        <v>110</v>
      </c>
      <c r="C94" s="405"/>
      <c r="D94" s="405"/>
      <c r="E94" s="405"/>
      <c r="F94" s="406"/>
      <c r="G94" s="50">
        <f>G51</f>
        <v>39303.323265306128</v>
      </c>
      <c r="H94" s="172">
        <f>H51</f>
        <v>943279.75836734707</v>
      </c>
      <c r="I94" s="336"/>
    </row>
    <row r="95" spans="1:23">
      <c r="A95" s="407" t="s">
        <v>111</v>
      </c>
      <c r="B95" s="408"/>
      <c r="C95" s="408"/>
      <c r="D95" s="408"/>
      <c r="E95" s="408"/>
      <c r="F95" s="409"/>
      <c r="G95" s="49">
        <f>SUM(G88:G94)</f>
        <v>690528.46029199217</v>
      </c>
      <c r="H95" s="169">
        <f>SUM(H88:H94)</f>
        <v>13102651.436094467</v>
      </c>
      <c r="I95" s="336"/>
    </row>
    <row r="96" spans="1:23">
      <c r="A96" s="67">
        <v>12</v>
      </c>
      <c r="B96" s="410" t="s">
        <v>112</v>
      </c>
      <c r="C96" s="411"/>
      <c r="D96" s="411"/>
      <c r="E96" s="411"/>
      <c r="F96" s="412"/>
      <c r="G96" s="68">
        <f>G65</f>
        <v>147527.84298979596</v>
      </c>
      <c r="H96" s="173">
        <f>H65</f>
        <v>1979322.9768673475</v>
      </c>
      <c r="I96" s="336"/>
    </row>
    <row r="97" spans="1:9">
      <c r="A97" s="67">
        <v>13</v>
      </c>
      <c r="B97" s="410" t="s">
        <v>113</v>
      </c>
      <c r="C97" s="411"/>
      <c r="D97" s="411"/>
      <c r="E97" s="411"/>
      <c r="F97" s="412"/>
      <c r="G97" s="68">
        <f>G70</f>
        <v>30280.15535537191</v>
      </c>
      <c r="H97" s="173">
        <f>H70</f>
        <v>605603.10710743815</v>
      </c>
      <c r="I97" s="336"/>
    </row>
    <row r="98" spans="1:9">
      <c r="A98" s="69">
        <v>14</v>
      </c>
      <c r="B98" s="410" t="s">
        <v>114</v>
      </c>
      <c r="C98" s="411"/>
      <c r="D98" s="411"/>
      <c r="E98" s="411"/>
      <c r="F98" s="412"/>
      <c r="G98" s="70">
        <f>G75</f>
        <v>30644.605110192842</v>
      </c>
      <c r="H98" s="174">
        <f>H75</f>
        <v>643536.70731404971</v>
      </c>
      <c r="I98" s="336"/>
    </row>
    <row r="99" spans="1:9">
      <c r="A99" s="307">
        <v>15</v>
      </c>
      <c r="B99" s="410" t="s">
        <v>92</v>
      </c>
      <c r="C99" s="411"/>
      <c r="D99" s="411"/>
      <c r="E99" s="411"/>
      <c r="F99" s="412"/>
      <c r="G99" s="47"/>
      <c r="H99" s="168">
        <f>H83</f>
        <v>584359.94466115697</v>
      </c>
    </row>
    <row r="100" spans="1:9">
      <c r="A100" s="309">
        <v>14</v>
      </c>
      <c r="B100" s="413" t="s">
        <v>19</v>
      </c>
      <c r="C100" s="413"/>
      <c r="D100" s="413"/>
      <c r="E100" s="413"/>
      <c r="F100" s="413"/>
      <c r="G100" s="310">
        <f>G95+G96+G97+G98</f>
        <v>898981.0637473528</v>
      </c>
      <c r="H100" s="66">
        <f>H99+H98+H97+H96+H95</f>
        <v>16915474.17204446</v>
      </c>
    </row>
    <row r="104" spans="1:9">
      <c r="H104" s="175"/>
    </row>
  </sheetData>
  <mergeCells count="103">
    <mergeCell ref="A95:F95"/>
    <mergeCell ref="B96:F96"/>
    <mergeCell ref="B97:F97"/>
    <mergeCell ref="B98:F98"/>
    <mergeCell ref="B99:F99"/>
    <mergeCell ref="B100:F100"/>
    <mergeCell ref="B89:F89"/>
    <mergeCell ref="B90:F90"/>
    <mergeCell ref="B91:F91"/>
    <mergeCell ref="B92:F92"/>
    <mergeCell ref="B93:F93"/>
    <mergeCell ref="B94:F94"/>
    <mergeCell ref="A83:F83"/>
    <mergeCell ref="A84:H84"/>
    <mergeCell ref="B85:D85"/>
    <mergeCell ref="E85:G85"/>
    <mergeCell ref="B87:F87"/>
    <mergeCell ref="B88:F88"/>
    <mergeCell ref="A75:F75"/>
    <mergeCell ref="A76:H76"/>
    <mergeCell ref="A77:A78"/>
    <mergeCell ref="B77:B78"/>
    <mergeCell ref="C77:C78"/>
    <mergeCell ref="D77:D78"/>
    <mergeCell ref="E77:G77"/>
    <mergeCell ref="A70:F70"/>
    <mergeCell ref="A71:H71"/>
    <mergeCell ref="A72:A73"/>
    <mergeCell ref="B72:B73"/>
    <mergeCell ref="C72:C73"/>
    <mergeCell ref="D72:G72"/>
    <mergeCell ref="A65:F65"/>
    <mergeCell ref="A66:H66"/>
    <mergeCell ref="A67:A68"/>
    <mergeCell ref="B67:B68"/>
    <mergeCell ref="C67:C68"/>
    <mergeCell ref="D67:D68"/>
    <mergeCell ref="E67:G67"/>
    <mergeCell ref="A51:F51"/>
    <mergeCell ref="A52:H52"/>
    <mergeCell ref="A53:A54"/>
    <mergeCell ref="B53:B54"/>
    <mergeCell ref="C53:C54"/>
    <mergeCell ref="D53:D54"/>
    <mergeCell ref="E53:G53"/>
    <mergeCell ref="A46:F46"/>
    <mergeCell ref="A47:H47"/>
    <mergeCell ref="A48:A49"/>
    <mergeCell ref="B48:B49"/>
    <mergeCell ref="C48:C49"/>
    <mergeCell ref="D48:D49"/>
    <mergeCell ref="E48:G48"/>
    <mergeCell ref="A40:F40"/>
    <mergeCell ref="A41:H41"/>
    <mergeCell ref="A42:A43"/>
    <mergeCell ref="B42:B43"/>
    <mergeCell ref="C42:C43"/>
    <mergeCell ref="D42:D43"/>
    <mergeCell ref="E42:G42"/>
    <mergeCell ref="A35:F35"/>
    <mergeCell ref="A36:H36"/>
    <mergeCell ref="A37:A38"/>
    <mergeCell ref="B37:B38"/>
    <mergeCell ref="C37:C38"/>
    <mergeCell ref="D37:D38"/>
    <mergeCell ref="E37:G37"/>
    <mergeCell ref="A20:A21"/>
    <mergeCell ref="B20:B21"/>
    <mergeCell ref="C20:C21"/>
    <mergeCell ref="D20:D21"/>
    <mergeCell ref="E20:G20"/>
    <mergeCell ref="A29:F29"/>
    <mergeCell ref="A30:H30"/>
    <mergeCell ref="A31:A32"/>
    <mergeCell ref="B31:B32"/>
    <mergeCell ref="C31:C32"/>
    <mergeCell ref="D31:D32"/>
    <mergeCell ref="E31:G31"/>
    <mergeCell ref="A24:F24"/>
    <mergeCell ref="A25:H25"/>
    <mergeCell ref="A26:A27"/>
    <mergeCell ref="B26:B27"/>
    <mergeCell ref="C26:C27"/>
    <mergeCell ref="D26:D27"/>
    <mergeCell ref="E26:G26"/>
    <mergeCell ref="A12:H12"/>
    <mergeCell ref="A13:H13"/>
    <mergeCell ref="A14:A15"/>
    <mergeCell ref="B14:B15"/>
    <mergeCell ref="C14:C15"/>
    <mergeCell ref="D14:D15"/>
    <mergeCell ref="E14:G14"/>
    <mergeCell ref="A18:F18"/>
    <mergeCell ref="A19:H19"/>
    <mergeCell ref="A2:G2"/>
    <mergeCell ref="A3:G3"/>
    <mergeCell ref="A4:G4"/>
    <mergeCell ref="A5:G5"/>
    <mergeCell ref="A6:G6"/>
    <mergeCell ref="C7:G7"/>
    <mergeCell ref="C8:G8"/>
    <mergeCell ref="C9:G9"/>
    <mergeCell ref="A11:H11"/>
  </mergeCells>
  <phoneticPr fontId="5" type="noConversion"/>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zoomScale="80" zoomScaleNormal="80" workbookViewId="0">
      <selection activeCell="B25" sqref="B25"/>
    </sheetView>
  </sheetViews>
  <sheetFormatPr defaultRowHeight="15"/>
  <cols>
    <col min="1" max="1" width="9.140625" style="186"/>
    <col min="2" max="2" width="48.28515625" style="204" customWidth="1"/>
    <col min="3" max="3" width="15" style="184" customWidth="1"/>
    <col min="4" max="4" width="25.5703125" style="205" customWidth="1"/>
    <col min="5" max="5" width="21" style="162" customWidth="1"/>
    <col min="6" max="29" width="22.5703125" style="184" customWidth="1"/>
    <col min="30" max="30" width="29.5703125" style="184" customWidth="1"/>
    <col min="31" max="16384" width="9.140625" style="186"/>
  </cols>
  <sheetData>
    <row r="1" spans="1:30">
      <c r="B1" s="178"/>
      <c r="C1" s="4"/>
      <c r="D1" s="5"/>
      <c r="E1" s="5"/>
      <c r="F1" s="416" t="s">
        <v>116</v>
      </c>
      <c r="G1" s="416"/>
      <c r="H1" s="416"/>
      <c r="I1" s="416"/>
      <c r="J1" s="416"/>
      <c r="K1" s="416"/>
      <c r="L1" s="416"/>
      <c r="M1" s="416"/>
      <c r="N1" s="416"/>
      <c r="O1" s="416"/>
      <c r="P1" s="416"/>
      <c r="Q1" s="416"/>
      <c r="R1" s="416"/>
      <c r="S1" s="416"/>
      <c r="T1" s="416"/>
      <c r="U1" s="416"/>
      <c r="V1" s="416"/>
      <c r="W1" s="416"/>
      <c r="X1" s="416"/>
      <c r="Y1" s="416"/>
      <c r="Z1" s="416"/>
      <c r="AA1" s="416"/>
      <c r="AB1" s="416"/>
      <c r="AC1" s="416"/>
    </row>
    <row r="2" spans="1:30" s="4" customFormat="1" ht="33.75" customHeight="1">
      <c r="A2" s="191"/>
      <c r="B2" s="192"/>
      <c r="C2" s="191" t="s">
        <v>117</v>
      </c>
      <c r="D2" s="193" t="s">
        <v>118</v>
      </c>
      <c r="E2" s="194" t="s">
        <v>119</v>
      </c>
      <c r="F2" s="191" t="s">
        <v>120</v>
      </c>
      <c r="G2" s="191" t="s">
        <v>121</v>
      </c>
      <c r="H2" s="191" t="s">
        <v>122</v>
      </c>
      <c r="I2" s="191" t="s">
        <v>123</v>
      </c>
      <c r="J2" s="191" t="s">
        <v>124</v>
      </c>
      <c r="K2" s="191" t="s">
        <v>125</v>
      </c>
      <c r="L2" s="191" t="s">
        <v>126</v>
      </c>
      <c r="M2" s="191" t="s">
        <v>127</v>
      </c>
      <c r="N2" s="191" t="s">
        <v>128</v>
      </c>
      <c r="O2" s="191" t="s">
        <v>129</v>
      </c>
      <c r="P2" s="191" t="s">
        <v>130</v>
      </c>
      <c r="Q2" s="191" t="s">
        <v>131</v>
      </c>
      <c r="R2" s="191" t="s">
        <v>132</v>
      </c>
      <c r="S2" s="191" t="s">
        <v>133</v>
      </c>
      <c r="T2" s="191" t="s">
        <v>134</v>
      </c>
      <c r="U2" s="191" t="s">
        <v>135</v>
      </c>
      <c r="V2" s="191" t="s">
        <v>136</v>
      </c>
      <c r="W2" s="191" t="s">
        <v>137</v>
      </c>
      <c r="X2" s="191" t="s">
        <v>138</v>
      </c>
      <c r="Y2" s="191" t="s">
        <v>139</v>
      </c>
      <c r="Z2" s="191" t="s">
        <v>140</v>
      </c>
      <c r="AA2" s="191" t="s">
        <v>141</v>
      </c>
      <c r="AB2" s="191" t="s">
        <v>142</v>
      </c>
      <c r="AC2" s="191" t="s">
        <v>143</v>
      </c>
      <c r="AD2" s="195" t="s">
        <v>144</v>
      </c>
    </row>
    <row r="3" spans="1:30">
      <c r="A3" s="415" t="s">
        <v>145</v>
      </c>
      <c r="B3" s="179" t="s">
        <v>146</v>
      </c>
      <c r="C3" s="180" t="s">
        <v>182</v>
      </c>
      <c r="D3" s="181">
        <f>'1 Custos totais '!G88</f>
        <v>124675.08006997184</v>
      </c>
      <c r="E3" s="177" t="s">
        <v>147</v>
      </c>
      <c r="I3" s="185">
        <f>$D$3</f>
        <v>124675.08006997184</v>
      </c>
      <c r="J3" s="185">
        <f t="shared" ref="J3:AC3" si="0">$D$3</f>
        <v>124675.08006997184</v>
      </c>
      <c r="K3" s="185">
        <f t="shared" si="0"/>
        <v>124675.08006997184</v>
      </c>
      <c r="L3" s="185">
        <f t="shared" si="0"/>
        <v>124675.08006997184</v>
      </c>
      <c r="M3" s="185">
        <f t="shared" si="0"/>
        <v>124675.08006997184</v>
      </c>
      <c r="N3" s="185">
        <f t="shared" si="0"/>
        <v>124675.08006997184</v>
      </c>
      <c r="O3" s="185">
        <f t="shared" si="0"/>
        <v>124675.08006997184</v>
      </c>
      <c r="P3" s="185">
        <f t="shared" si="0"/>
        <v>124675.08006997184</v>
      </c>
      <c r="Q3" s="185">
        <f t="shared" si="0"/>
        <v>124675.08006997184</v>
      </c>
      <c r="R3" s="185">
        <f t="shared" si="0"/>
        <v>124675.08006997184</v>
      </c>
      <c r="S3" s="185">
        <f t="shared" si="0"/>
        <v>124675.08006997184</v>
      </c>
      <c r="T3" s="185">
        <f t="shared" si="0"/>
        <v>124675.08006997184</v>
      </c>
      <c r="U3" s="185">
        <f t="shared" si="0"/>
        <v>124675.08006997184</v>
      </c>
      <c r="V3" s="185">
        <f t="shared" si="0"/>
        <v>124675.08006997184</v>
      </c>
      <c r="W3" s="185">
        <f t="shared" si="0"/>
        <v>124675.08006997184</v>
      </c>
      <c r="X3" s="185">
        <f t="shared" si="0"/>
        <v>124675.08006997184</v>
      </c>
      <c r="Y3" s="185">
        <f t="shared" si="0"/>
        <v>124675.08006997184</v>
      </c>
      <c r="Z3" s="185">
        <f t="shared" si="0"/>
        <v>124675.08006997184</v>
      </c>
      <c r="AA3" s="185">
        <f t="shared" si="0"/>
        <v>124675.08006997184</v>
      </c>
      <c r="AB3" s="185">
        <f t="shared" si="0"/>
        <v>124675.08006997184</v>
      </c>
      <c r="AC3" s="185">
        <f t="shared" si="0"/>
        <v>124675.08006997184</v>
      </c>
      <c r="AD3" s="196">
        <f t="shared" ref="AD3:AD25" si="1">SUM(F3:AC3)</f>
        <v>2618176.6814694074</v>
      </c>
    </row>
    <row r="4" spans="1:30" ht="35.25" customHeight="1">
      <c r="A4" s="415"/>
      <c r="B4" s="179" t="s">
        <v>148</v>
      </c>
      <c r="C4" s="180" t="s">
        <v>182</v>
      </c>
      <c r="D4" s="181">
        <f>'1 Custos totais '!G89</f>
        <v>27036.163098591551</v>
      </c>
      <c r="E4" s="177" t="s">
        <v>149</v>
      </c>
      <c r="J4" s="185">
        <f>$D$4</f>
        <v>27036.163098591551</v>
      </c>
      <c r="K4" s="185">
        <f t="shared" ref="K4:AC4" si="2">$D$4</f>
        <v>27036.163098591551</v>
      </c>
      <c r="L4" s="185">
        <f t="shared" si="2"/>
        <v>27036.163098591551</v>
      </c>
      <c r="M4" s="185">
        <f t="shared" si="2"/>
        <v>27036.163098591551</v>
      </c>
      <c r="N4" s="185">
        <f t="shared" si="2"/>
        <v>27036.163098591551</v>
      </c>
      <c r="O4" s="185">
        <f t="shared" si="2"/>
        <v>27036.163098591551</v>
      </c>
      <c r="P4" s="185">
        <f t="shared" si="2"/>
        <v>27036.163098591551</v>
      </c>
      <c r="Q4" s="185">
        <f t="shared" si="2"/>
        <v>27036.163098591551</v>
      </c>
      <c r="R4" s="185">
        <f t="shared" si="2"/>
        <v>27036.163098591551</v>
      </c>
      <c r="S4" s="185">
        <f t="shared" si="2"/>
        <v>27036.163098591551</v>
      </c>
      <c r="T4" s="185">
        <f t="shared" si="2"/>
        <v>27036.163098591551</v>
      </c>
      <c r="U4" s="185">
        <f t="shared" si="2"/>
        <v>27036.163098591551</v>
      </c>
      <c r="V4" s="185">
        <f t="shared" si="2"/>
        <v>27036.163098591551</v>
      </c>
      <c r="W4" s="185">
        <f t="shared" si="2"/>
        <v>27036.163098591551</v>
      </c>
      <c r="X4" s="185">
        <f t="shared" si="2"/>
        <v>27036.163098591551</v>
      </c>
      <c r="Y4" s="185">
        <f t="shared" si="2"/>
        <v>27036.163098591551</v>
      </c>
      <c r="Z4" s="185">
        <f t="shared" si="2"/>
        <v>27036.163098591551</v>
      </c>
      <c r="AA4" s="185">
        <f t="shared" si="2"/>
        <v>27036.163098591551</v>
      </c>
      <c r="AB4" s="185">
        <f t="shared" si="2"/>
        <v>27036.163098591551</v>
      </c>
      <c r="AC4" s="185">
        <f t="shared" si="2"/>
        <v>27036.163098591551</v>
      </c>
      <c r="AD4" s="196">
        <f t="shared" si="1"/>
        <v>540723.26197183097</v>
      </c>
    </row>
    <row r="5" spans="1:30">
      <c r="A5" s="415"/>
      <c r="B5" s="179" t="s">
        <v>150</v>
      </c>
      <c r="C5" s="180" t="s">
        <v>182</v>
      </c>
      <c r="D5" s="181">
        <f>'1 Custos totais '!G90</f>
        <v>7176.7187755102059</v>
      </c>
      <c r="E5" s="177" t="s">
        <v>147</v>
      </c>
      <c r="I5" s="185">
        <f>$D$5</f>
        <v>7176.7187755102059</v>
      </c>
      <c r="J5" s="185">
        <f t="shared" ref="J5:AC5" si="3">$D$5</f>
        <v>7176.7187755102059</v>
      </c>
      <c r="K5" s="185">
        <f t="shared" si="3"/>
        <v>7176.7187755102059</v>
      </c>
      <c r="L5" s="185">
        <f t="shared" si="3"/>
        <v>7176.7187755102059</v>
      </c>
      <c r="M5" s="185">
        <f t="shared" si="3"/>
        <v>7176.7187755102059</v>
      </c>
      <c r="N5" s="185">
        <f t="shared" si="3"/>
        <v>7176.7187755102059</v>
      </c>
      <c r="O5" s="185">
        <f t="shared" si="3"/>
        <v>7176.7187755102059</v>
      </c>
      <c r="P5" s="185">
        <f t="shared" si="3"/>
        <v>7176.7187755102059</v>
      </c>
      <c r="Q5" s="185">
        <f t="shared" si="3"/>
        <v>7176.7187755102059</v>
      </c>
      <c r="R5" s="185">
        <f t="shared" si="3"/>
        <v>7176.7187755102059</v>
      </c>
      <c r="S5" s="185">
        <f t="shared" si="3"/>
        <v>7176.7187755102059</v>
      </c>
      <c r="T5" s="185">
        <f t="shared" si="3"/>
        <v>7176.7187755102059</v>
      </c>
      <c r="U5" s="185">
        <f t="shared" si="3"/>
        <v>7176.7187755102059</v>
      </c>
      <c r="V5" s="185">
        <f t="shared" si="3"/>
        <v>7176.7187755102059</v>
      </c>
      <c r="W5" s="185">
        <f t="shared" si="3"/>
        <v>7176.7187755102059</v>
      </c>
      <c r="X5" s="185">
        <f t="shared" si="3"/>
        <v>7176.7187755102059</v>
      </c>
      <c r="Y5" s="185">
        <f t="shared" si="3"/>
        <v>7176.7187755102059</v>
      </c>
      <c r="Z5" s="185">
        <f t="shared" si="3"/>
        <v>7176.7187755102059</v>
      </c>
      <c r="AA5" s="185">
        <f t="shared" si="3"/>
        <v>7176.7187755102059</v>
      </c>
      <c r="AB5" s="185">
        <f t="shared" si="3"/>
        <v>7176.7187755102059</v>
      </c>
      <c r="AC5" s="185">
        <f t="shared" si="3"/>
        <v>7176.7187755102059</v>
      </c>
      <c r="AD5" s="196">
        <f t="shared" si="1"/>
        <v>150711.09428571432</v>
      </c>
    </row>
    <row r="6" spans="1:30">
      <c r="A6" s="415"/>
      <c r="B6" s="179" t="s">
        <v>151</v>
      </c>
      <c r="C6" s="180" t="s">
        <v>182</v>
      </c>
      <c r="D6" s="181">
        <f>'1 Custos totais '!G91</f>
        <v>158191.1840816327</v>
      </c>
      <c r="E6" s="177" t="s">
        <v>152</v>
      </c>
      <c r="Q6" s="185">
        <f>$D$6</f>
        <v>158191.1840816327</v>
      </c>
      <c r="R6" s="185">
        <f t="shared" ref="R6:AC6" si="4">$D$6</f>
        <v>158191.1840816327</v>
      </c>
      <c r="S6" s="185">
        <f t="shared" si="4"/>
        <v>158191.1840816327</v>
      </c>
      <c r="T6" s="185">
        <f t="shared" si="4"/>
        <v>158191.1840816327</v>
      </c>
      <c r="U6" s="185">
        <f t="shared" si="4"/>
        <v>158191.1840816327</v>
      </c>
      <c r="V6" s="185">
        <f t="shared" si="4"/>
        <v>158191.1840816327</v>
      </c>
      <c r="W6" s="185">
        <f t="shared" si="4"/>
        <v>158191.1840816327</v>
      </c>
      <c r="X6" s="185">
        <f t="shared" si="4"/>
        <v>158191.1840816327</v>
      </c>
      <c r="Y6" s="185">
        <f t="shared" si="4"/>
        <v>158191.1840816327</v>
      </c>
      <c r="Z6" s="185">
        <f t="shared" si="4"/>
        <v>158191.1840816327</v>
      </c>
      <c r="AA6" s="185">
        <f t="shared" si="4"/>
        <v>158191.1840816327</v>
      </c>
      <c r="AB6" s="185">
        <f t="shared" si="4"/>
        <v>158191.1840816327</v>
      </c>
      <c r="AC6" s="185">
        <f t="shared" si="4"/>
        <v>158191.1840816327</v>
      </c>
      <c r="AD6" s="196">
        <f t="shared" si="1"/>
        <v>2056485.3930612246</v>
      </c>
    </row>
    <row r="7" spans="1:30">
      <c r="A7" s="415"/>
      <c r="B7" s="179" t="s">
        <v>153</v>
      </c>
      <c r="C7" s="180" t="s">
        <v>182</v>
      </c>
      <c r="D7" s="181">
        <f>'1 Custos totais '!G92</f>
        <v>110355.42691934697</v>
      </c>
      <c r="E7" s="177" t="s">
        <v>147</v>
      </c>
      <c r="I7" s="185">
        <f>$D$7</f>
        <v>110355.42691934697</v>
      </c>
      <c r="J7" s="185">
        <f t="shared" ref="J7:AC7" si="5">$D$7</f>
        <v>110355.42691934697</v>
      </c>
      <c r="K7" s="185">
        <f t="shared" si="5"/>
        <v>110355.42691934697</v>
      </c>
      <c r="L7" s="185">
        <f t="shared" si="5"/>
        <v>110355.42691934697</v>
      </c>
      <c r="M7" s="185">
        <f t="shared" si="5"/>
        <v>110355.42691934697</v>
      </c>
      <c r="N7" s="185">
        <f t="shared" si="5"/>
        <v>110355.42691934697</v>
      </c>
      <c r="O7" s="185">
        <f t="shared" si="5"/>
        <v>110355.42691934697</v>
      </c>
      <c r="P7" s="185">
        <f t="shared" si="5"/>
        <v>110355.42691934697</v>
      </c>
      <c r="Q7" s="185">
        <f t="shared" si="5"/>
        <v>110355.42691934697</v>
      </c>
      <c r="R7" s="185">
        <f t="shared" si="5"/>
        <v>110355.42691934697</v>
      </c>
      <c r="S7" s="185">
        <f t="shared" si="5"/>
        <v>110355.42691934697</v>
      </c>
      <c r="T7" s="185">
        <f t="shared" si="5"/>
        <v>110355.42691934697</v>
      </c>
      <c r="U7" s="185">
        <f t="shared" si="5"/>
        <v>110355.42691934697</v>
      </c>
      <c r="V7" s="185">
        <f t="shared" si="5"/>
        <v>110355.42691934697</v>
      </c>
      <c r="W7" s="185">
        <f t="shared" si="5"/>
        <v>110355.42691934697</v>
      </c>
      <c r="X7" s="185">
        <f t="shared" si="5"/>
        <v>110355.42691934697</v>
      </c>
      <c r="Y7" s="185">
        <f t="shared" si="5"/>
        <v>110355.42691934697</v>
      </c>
      <c r="Z7" s="185">
        <f t="shared" si="5"/>
        <v>110355.42691934697</v>
      </c>
      <c r="AA7" s="185">
        <f t="shared" si="5"/>
        <v>110355.42691934697</v>
      </c>
      <c r="AB7" s="185">
        <f t="shared" si="5"/>
        <v>110355.42691934697</v>
      </c>
      <c r="AC7" s="185">
        <f t="shared" si="5"/>
        <v>110355.42691934697</v>
      </c>
      <c r="AD7" s="196">
        <f t="shared" si="1"/>
        <v>2317463.9653062858</v>
      </c>
    </row>
    <row r="8" spans="1:30">
      <c r="A8" s="415"/>
      <c r="B8" s="179" t="s">
        <v>154</v>
      </c>
      <c r="C8" s="180" t="s">
        <v>182</v>
      </c>
      <c r="D8" s="181">
        <f>'1 Custos totais '!G93</f>
        <v>223790.56408163271</v>
      </c>
      <c r="E8" s="177" t="s">
        <v>149</v>
      </c>
      <c r="J8" s="185">
        <f>$D$8</f>
        <v>223790.56408163271</v>
      </c>
      <c r="K8" s="185">
        <f t="shared" ref="K8:AC8" si="6">$D$8</f>
        <v>223790.56408163271</v>
      </c>
      <c r="L8" s="185">
        <f t="shared" si="6"/>
        <v>223790.56408163271</v>
      </c>
      <c r="M8" s="185">
        <f t="shared" si="6"/>
        <v>223790.56408163271</v>
      </c>
      <c r="N8" s="185">
        <f t="shared" si="6"/>
        <v>223790.56408163271</v>
      </c>
      <c r="O8" s="185">
        <f t="shared" si="6"/>
        <v>223790.56408163271</v>
      </c>
      <c r="P8" s="185">
        <f t="shared" si="6"/>
        <v>223790.56408163271</v>
      </c>
      <c r="Q8" s="185">
        <f t="shared" si="6"/>
        <v>223790.56408163271</v>
      </c>
      <c r="R8" s="185">
        <f t="shared" si="6"/>
        <v>223790.56408163271</v>
      </c>
      <c r="S8" s="185">
        <f t="shared" si="6"/>
        <v>223790.56408163271</v>
      </c>
      <c r="T8" s="185">
        <f t="shared" si="6"/>
        <v>223790.56408163271</v>
      </c>
      <c r="U8" s="185">
        <f t="shared" si="6"/>
        <v>223790.56408163271</v>
      </c>
      <c r="V8" s="185">
        <f t="shared" si="6"/>
        <v>223790.56408163271</v>
      </c>
      <c r="W8" s="185">
        <f t="shared" si="6"/>
        <v>223790.56408163271</v>
      </c>
      <c r="X8" s="185">
        <f t="shared" si="6"/>
        <v>223790.56408163271</v>
      </c>
      <c r="Y8" s="185">
        <f t="shared" si="6"/>
        <v>223790.56408163271</v>
      </c>
      <c r="Z8" s="185">
        <f t="shared" si="6"/>
        <v>223790.56408163271</v>
      </c>
      <c r="AA8" s="185">
        <f t="shared" si="6"/>
        <v>223790.56408163271</v>
      </c>
      <c r="AB8" s="185">
        <f t="shared" si="6"/>
        <v>223790.56408163271</v>
      </c>
      <c r="AC8" s="185">
        <f t="shared" si="6"/>
        <v>223790.56408163271</v>
      </c>
      <c r="AD8" s="196">
        <f t="shared" si="1"/>
        <v>4475811.2816326525</v>
      </c>
    </row>
    <row r="9" spans="1:30">
      <c r="A9" s="415"/>
      <c r="B9" s="179" t="s">
        <v>155</v>
      </c>
      <c r="C9" s="180" t="s">
        <v>182</v>
      </c>
      <c r="D9" s="181">
        <f>'1 Custos totais '!G94</f>
        <v>39303.323265306128</v>
      </c>
      <c r="E9" s="177" t="s">
        <v>156</v>
      </c>
      <c r="F9" s="185">
        <f>$D$9</f>
        <v>39303.323265306128</v>
      </c>
      <c r="G9" s="185">
        <f t="shared" ref="G9:AC9" si="7">$D$9</f>
        <v>39303.323265306128</v>
      </c>
      <c r="H9" s="185">
        <f t="shared" si="7"/>
        <v>39303.323265306128</v>
      </c>
      <c r="I9" s="185">
        <f t="shared" si="7"/>
        <v>39303.323265306128</v>
      </c>
      <c r="J9" s="185">
        <f t="shared" si="7"/>
        <v>39303.323265306128</v>
      </c>
      <c r="K9" s="185">
        <f t="shared" si="7"/>
        <v>39303.323265306128</v>
      </c>
      <c r="L9" s="185">
        <f t="shared" si="7"/>
        <v>39303.323265306128</v>
      </c>
      <c r="M9" s="185">
        <f t="shared" si="7"/>
        <v>39303.323265306128</v>
      </c>
      <c r="N9" s="185">
        <f t="shared" si="7"/>
        <v>39303.323265306128</v>
      </c>
      <c r="O9" s="185">
        <f t="shared" si="7"/>
        <v>39303.323265306128</v>
      </c>
      <c r="P9" s="185">
        <f t="shared" si="7"/>
        <v>39303.323265306128</v>
      </c>
      <c r="Q9" s="185">
        <f t="shared" si="7"/>
        <v>39303.323265306128</v>
      </c>
      <c r="R9" s="185">
        <f t="shared" si="7"/>
        <v>39303.323265306128</v>
      </c>
      <c r="S9" s="185">
        <f t="shared" si="7"/>
        <v>39303.323265306128</v>
      </c>
      <c r="T9" s="185">
        <f t="shared" si="7"/>
        <v>39303.323265306128</v>
      </c>
      <c r="U9" s="185">
        <f t="shared" si="7"/>
        <v>39303.323265306128</v>
      </c>
      <c r="V9" s="185">
        <f t="shared" si="7"/>
        <v>39303.323265306128</v>
      </c>
      <c r="W9" s="185">
        <f t="shared" si="7"/>
        <v>39303.323265306128</v>
      </c>
      <c r="X9" s="185">
        <f t="shared" si="7"/>
        <v>39303.323265306128</v>
      </c>
      <c r="Y9" s="185">
        <f t="shared" si="7"/>
        <v>39303.323265306128</v>
      </c>
      <c r="Z9" s="185">
        <f t="shared" si="7"/>
        <v>39303.323265306128</v>
      </c>
      <c r="AA9" s="185">
        <f t="shared" si="7"/>
        <v>39303.323265306128</v>
      </c>
      <c r="AB9" s="185">
        <f t="shared" si="7"/>
        <v>39303.323265306128</v>
      </c>
      <c r="AC9" s="185">
        <f t="shared" si="7"/>
        <v>39303.323265306128</v>
      </c>
      <c r="AD9" s="196">
        <f t="shared" si="1"/>
        <v>943279.75836734753</v>
      </c>
    </row>
    <row r="10" spans="1:30" s="199" customFormat="1" ht="15.75" customHeight="1">
      <c r="A10" s="417" t="s">
        <v>157</v>
      </c>
      <c r="B10" s="187" t="s">
        <v>67</v>
      </c>
      <c r="C10" s="180" t="s">
        <v>182</v>
      </c>
      <c r="D10" s="197">
        <f>'1 Custos totais '!G55</f>
        <v>62.254489795918388</v>
      </c>
      <c r="E10" s="188" t="s">
        <v>158</v>
      </c>
      <c r="F10" s="189"/>
      <c r="G10" s="189"/>
      <c r="H10" s="189"/>
      <c r="I10" s="189"/>
      <c r="J10" s="189"/>
      <c r="K10" s="190">
        <f>$D$10</f>
        <v>62.254489795918388</v>
      </c>
      <c r="L10" s="190">
        <f t="shared" ref="L10:AC10" si="8">$D$10</f>
        <v>62.254489795918388</v>
      </c>
      <c r="M10" s="190">
        <f t="shared" si="8"/>
        <v>62.254489795918388</v>
      </c>
      <c r="N10" s="190">
        <f t="shared" si="8"/>
        <v>62.254489795918388</v>
      </c>
      <c r="O10" s="190">
        <f t="shared" si="8"/>
        <v>62.254489795918388</v>
      </c>
      <c r="P10" s="190">
        <f t="shared" si="8"/>
        <v>62.254489795918388</v>
      </c>
      <c r="Q10" s="190">
        <f t="shared" si="8"/>
        <v>62.254489795918388</v>
      </c>
      <c r="R10" s="190">
        <f t="shared" si="8"/>
        <v>62.254489795918388</v>
      </c>
      <c r="S10" s="190">
        <f t="shared" si="8"/>
        <v>62.254489795918388</v>
      </c>
      <c r="T10" s="190">
        <f t="shared" si="8"/>
        <v>62.254489795918388</v>
      </c>
      <c r="U10" s="190">
        <f t="shared" si="8"/>
        <v>62.254489795918388</v>
      </c>
      <c r="V10" s="190">
        <f t="shared" si="8"/>
        <v>62.254489795918388</v>
      </c>
      <c r="W10" s="190">
        <f t="shared" si="8"/>
        <v>62.254489795918388</v>
      </c>
      <c r="X10" s="190">
        <f t="shared" si="8"/>
        <v>62.254489795918388</v>
      </c>
      <c r="Y10" s="190">
        <f t="shared" si="8"/>
        <v>62.254489795918388</v>
      </c>
      <c r="Z10" s="190">
        <f t="shared" si="8"/>
        <v>62.254489795918388</v>
      </c>
      <c r="AA10" s="190">
        <f t="shared" si="8"/>
        <v>62.254489795918388</v>
      </c>
      <c r="AB10" s="190">
        <f t="shared" si="8"/>
        <v>62.254489795918388</v>
      </c>
      <c r="AC10" s="190">
        <f t="shared" si="8"/>
        <v>62.254489795918388</v>
      </c>
      <c r="AD10" s="198">
        <f t="shared" si="1"/>
        <v>1182.8353061224493</v>
      </c>
    </row>
    <row r="11" spans="1:30" s="199" customFormat="1">
      <c r="A11" s="418"/>
      <c r="B11" s="187" t="s">
        <v>69</v>
      </c>
      <c r="C11" s="180" t="s">
        <v>182</v>
      </c>
      <c r="D11" s="197">
        <f>'1 Custos totais '!G56</f>
        <v>107826.71765306126</v>
      </c>
      <c r="E11" s="188" t="s">
        <v>159</v>
      </c>
      <c r="F11" s="189"/>
      <c r="G11" s="189"/>
      <c r="H11" s="189"/>
      <c r="I11" s="189"/>
      <c r="J11" s="189"/>
      <c r="K11" s="189"/>
      <c r="L11" s="189"/>
      <c r="M11" s="189"/>
      <c r="N11" s="190">
        <f t="shared" ref="N11:AB11" si="9">$D$11</f>
        <v>107826.71765306126</v>
      </c>
      <c r="O11" s="190">
        <f t="shared" si="9"/>
        <v>107826.71765306126</v>
      </c>
      <c r="P11" s="190">
        <f t="shared" si="9"/>
        <v>107826.71765306126</v>
      </c>
      <c r="Q11" s="190">
        <f t="shared" si="9"/>
        <v>107826.71765306126</v>
      </c>
      <c r="R11" s="190">
        <f t="shared" si="9"/>
        <v>107826.71765306126</v>
      </c>
      <c r="S11" s="190">
        <f t="shared" si="9"/>
        <v>107826.71765306126</v>
      </c>
      <c r="T11" s="190">
        <f t="shared" si="9"/>
        <v>107826.71765306126</v>
      </c>
      <c r="U11" s="190">
        <f t="shared" si="9"/>
        <v>107826.71765306126</v>
      </c>
      <c r="V11" s="190">
        <f t="shared" si="9"/>
        <v>107826.71765306126</v>
      </c>
      <c r="W11" s="190">
        <f t="shared" si="9"/>
        <v>107826.71765306126</v>
      </c>
      <c r="X11" s="190">
        <f t="shared" si="9"/>
        <v>107826.71765306126</v>
      </c>
      <c r="Y11" s="190">
        <f t="shared" si="9"/>
        <v>107826.71765306126</v>
      </c>
      <c r="Z11" s="190">
        <f t="shared" si="9"/>
        <v>107826.71765306126</v>
      </c>
      <c r="AA11" s="190">
        <f t="shared" si="9"/>
        <v>107826.71765306126</v>
      </c>
      <c r="AB11" s="190">
        <f t="shared" si="9"/>
        <v>107826.71765306126</v>
      </c>
      <c r="AC11" s="190">
        <f>$D$11</f>
        <v>107826.71765306126</v>
      </c>
      <c r="AD11" s="198">
        <f t="shared" si="1"/>
        <v>1725227.4824489802</v>
      </c>
    </row>
    <row r="12" spans="1:30" s="199" customFormat="1">
      <c r="A12" s="418"/>
      <c r="B12" s="187" t="s">
        <v>71</v>
      </c>
      <c r="C12" s="180" t="s">
        <v>182</v>
      </c>
      <c r="D12" s="197">
        <f>'1 Custos totais '!G57</f>
        <v>1519.0102040816332</v>
      </c>
      <c r="E12" s="188" t="s">
        <v>160</v>
      </c>
      <c r="F12" s="189"/>
      <c r="G12" s="189"/>
      <c r="H12" s="189"/>
      <c r="I12" s="189"/>
      <c r="J12" s="189"/>
      <c r="K12" s="189"/>
      <c r="L12" s="189"/>
      <c r="M12" s="189"/>
      <c r="N12" s="189"/>
      <c r="O12" s="189"/>
      <c r="P12" s="190">
        <f>$D$12</f>
        <v>1519.0102040816332</v>
      </c>
      <c r="Q12" s="190">
        <f t="shared" ref="Q12:AC12" si="10">$D$12</f>
        <v>1519.0102040816332</v>
      </c>
      <c r="R12" s="190">
        <f t="shared" si="10"/>
        <v>1519.0102040816332</v>
      </c>
      <c r="S12" s="190">
        <f t="shared" si="10"/>
        <v>1519.0102040816332</v>
      </c>
      <c r="T12" s="190">
        <f t="shared" si="10"/>
        <v>1519.0102040816332</v>
      </c>
      <c r="U12" s="190">
        <f t="shared" si="10"/>
        <v>1519.0102040816332</v>
      </c>
      <c r="V12" s="190">
        <f t="shared" si="10"/>
        <v>1519.0102040816332</v>
      </c>
      <c r="W12" s="190">
        <f t="shared" si="10"/>
        <v>1519.0102040816332</v>
      </c>
      <c r="X12" s="190">
        <f t="shared" si="10"/>
        <v>1519.0102040816332</v>
      </c>
      <c r="Y12" s="190">
        <f t="shared" si="10"/>
        <v>1519.0102040816332</v>
      </c>
      <c r="Z12" s="190">
        <f t="shared" si="10"/>
        <v>1519.0102040816332</v>
      </c>
      <c r="AA12" s="190">
        <f t="shared" si="10"/>
        <v>1519.0102040816332</v>
      </c>
      <c r="AB12" s="190">
        <f t="shared" si="10"/>
        <v>1519.0102040816332</v>
      </c>
      <c r="AC12" s="190">
        <f t="shared" si="10"/>
        <v>1519.0102040816332</v>
      </c>
      <c r="AD12" s="198">
        <f t="shared" si="1"/>
        <v>21266.142857142866</v>
      </c>
    </row>
    <row r="13" spans="1:30" s="199" customFormat="1">
      <c r="A13" s="418"/>
      <c r="B13" s="187" t="s">
        <v>73</v>
      </c>
      <c r="C13" s="180" t="s">
        <v>182</v>
      </c>
      <c r="D13" s="197">
        <f>'1 Custos totais '!G58</f>
        <v>1785.1653061224492</v>
      </c>
      <c r="E13" s="188" t="s">
        <v>161</v>
      </c>
      <c r="F13" s="189"/>
      <c r="G13" s="189"/>
      <c r="H13" s="189"/>
      <c r="I13" s="189"/>
      <c r="J13" s="189"/>
      <c r="K13" s="189"/>
      <c r="L13" s="190">
        <f t="shared" ref="L13:AB13" si="11">$D$13</f>
        <v>1785.1653061224492</v>
      </c>
      <c r="M13" s="190">
        <f t="shared" si="11"/>
        <v>1785.1653061224492</v>
      </c>
      <c r="N13" s="190">
        <f t="shared" si="11"/>
        <v>1785.1653061224492</v>
      </c>
      <c r="O13" s="190">
        <f t="shared" si="11"/>
        <v>1785.1653061224492</v>
      </c>
      <c r="P13" s="190">
        <f t="shared" si="11"/>
        <v>1785.1653061224492</v>
      </c>
      <c r="Q13" s="190">
        <f t="shared" si="11"/>
        <v>1785.1653061224492</v>
      </c>
      <c r="R13" s="190">
        <f t="shared" si="11"/>
        <v>1785.1653061224492</v>
      </c>
      <c r="S13" s="190">
        <f t="shared" si="11"/>
        <v>1785.1653061224492</v>
      </c>
      <c r="T13" s="190">
        <f t="shared" si="11"/>
        <v>1785.1653061224492</v>
      </c>
      <c r="U13" s="190">
        <f t="shared" si="11"/>
        <v>1785.1653061224492</v>
      </c>
      <c r="V13" s="190">
        <f t="shared" si="11"/>
        <v>1785.1653061224492</v>
      </c>
      <c r="W13" s="190">
        <f t="shared" si="11"/>
        <v>1785.1653061224492</v>
      </c>
      <c r="X13" s="190">
        <f t="shared" si="11"/>
        <v>1785.1653061224492</v>
      </c>
      <c r="Y13" s="190">
        <f t="shared" si="11"/>
        <v>1785.1653061224492</v>
      </c>
      <c r="Z13" s="190">
        <f t="shared" si="11"/>
        <v>1785.1653061224492</v>
      </c>
      <c r="AA13" s="190">
        <f t="shared" si="11"/>
        <v>1785.1653061224492</v>
      </c>
      <c r="AB13" s="190">
        <f t="shared" si="11"/>
        <v>1785.1653061224492</v>
      </c>
      <c r="AC13" s="190">
        <f>$D$13</f>
        <v>1785.1653061224492</v>
      </c>
      <c r="AD13" s="198">
        <f t="shared" si="1"/>
        <v>32132.975510204091</v>
      </c>
    </row>
    <row r="14" spans="1:30" s="199" customFormat="1">
      <c r="A14" s="418"/>
      <c r="B14" s="187" t="s">
        <v>75</v>
      </c>
      <c r="C14" s="180" t="s">
        <v>182</v>
      </c>
      <c r="D14" s="197">
        <f>'1 Custos totais '!G59</f>
        <v>5712.5289795918379</v>
      </c>
      <c r="E14" s="188" t="s">
        <v>528</v>
      </c>
      <c r="F14" s="189"/>
      <c r="G14" s="189"/>
      <c r="H14" s="189"/>
      <c r="I14" s="189"/>
      <c r="J14" s="189"/>
      <c r="K14" s="189"/>
      <c r="L14" s="190"/>
      <c r="M14" s="190"/>
      <c r="N14" s="190"/>
      <c r="O14" s="190"/>
      <c r="P14" s="190"/>
      <c r="Q14" s="190"/>
      <c r="R14" s="190">
        <f t="shared" ref="R14:AB14" si="12">$D$14</f>
        <v>5712.5289795918379</v>
      </c>
      <c r="S14" s="190">
        <f t="shared" si="12"/>
        <v>5712.5289795918379</v>
      </c>
      <c r="T14" s="190">
        <f t="shared" si="12"/>
        <v>5712.5289795918379</v>
      </c>
      <c r="U14" s="190">
        <f t="shared" si="12"/>
        <v>5712.5289795918379</v>
      </c>
      <c r="V14" s="190">
        <f t="shared" si="12"/>
        <v>5712.5289795918379</v>
      </c>
      <c r="W14" s="190">
        <f t="shared" si="12"/>
        <v>5712.5289795918379</v>
      </c>
      <c r="X14" s="190">
        <f t="shared" si="12"/>
        <v>5712.5289795918379</v>
      </c>
      <c r="Y14" s="190">
        <f t="shared" si="12"/>
        <v>5712.5289795918379</v>
      </c>
      <c r="Z14" s="190">
        <f t="shared" si="12"/>
        <v>5712.5289795918379</v>
      </c>
      <c r="AA14" s="190">
        <f t="shared" si="12"/>
        <v>5712.5289795918379</v>
      </c>
      <c r="AB14" s="190">
        <f t="shared" si="12"/>
        <v>5712.5289795918379</v>
      </c>
      <c r="AC14" s="190">
        <f>$D$14</f>
        <v>5712.5289795918379</v>
      </c>
      <c r="AD14" s="198">
        <f t="shared" si="1"/>
        <v>68550.347755102048</v>
      </c>
    </row>
    <row r="15" spans="1:30" s="199" customFormat="1">
      <c r="A15" s="418"/>
      <c r="B15" s="187" t="s">
        <v>77</v>
      </c>
      <c r="C15" s="180" t="s">
        <v>182</v>
      </c>
      <c r="D15" s="197">
        <f>'1 Custos totais '!G60</f>
        <v>171.87500000000006</v>
      </c>
      <c r="E15" s="188" t="s">
        <v>159</v>
      </c>
      <c r="F15" s="189"/>
      <c r="G15" s="189"/>
      <c r="H15" s="189"/>
      <c r="I15" s="189"/>
      <c r="J15" s="189"/>
      <c r="K15" s="189"/>
      <c r="L15" s="189"/>
      <c r="M15" s="189"/>
      <c r="N15" s="190">
        <f t="shared" ref="N15:AB15" si="13">$D$15</f>
        <v>171.87500000000006</v>
      </c>
      <c r="O15" s="190">
        <f t="shared" si="13"/>
        <v>171.87500000000006</v>
      </c>
      <c r="P15" s="190">
        <f t="shared" si="13"/>
        <v>171.87500000000006</v>
      </c>
      <c r="Q15" s="190">
        <f t="shared" si="13"/>
        <v>171.87500000000006</v>
      </c>
      <c r="R15" s="190">
        <f t="shared" si="13"/>
        <v>171.87500000000006</v>
      </c>
      <c r="S15" s="190">
        <f t="shared" si="13"/>
        <v>171.87500000000006</v>
      </c>
      <c r="T15" s="190">
        <f t="shared" si="13"/>
        <v>171.87500000000006</v>
      </c>
      <c r="U15" s="190">
        <f t="shared" si="13"/>
        <v>171.87500000000006</v>
      </c>
      <c r="V15" s="190">
        <f t="shared" si="13"/>
        <v>171.87500000000006</v>
      </c>
      <c r="W15" s="190">
        <f t="shared" si="13"/>
        <v>171.87500000000006</v>
      </c>
      <c r="X15" s="190">
        <f t="shared" si="13"/>
        <v>171.87500000000006</v>
      </c>
      <c r="Y15" s="190">
        <f t="shared" si="13"/>
        <v>171.87500000000006</v>
      </c>
      <c r="Z15" s="190">
        <f t="shared" si="13"/>
        <v>171.87500000000006</v>
      </c>
      <c r="AA15" s="190">
        <f t="shared" si="13"/>
        <v>171.87500000000006</v>
      </c>
      <c r="AB15" s="190">
        <f t="shared" si="13"/>
        <v>171.87500000000006</v>
      </c>
      <c r="AC15" s="190">
        <f>$D$15</f>
        <v>171.87500000000006</v>
      </c>
      <c r="AD15" s="198">
        <f t="shared" si="1"/>
        <v>2750.0000000000005</v>
      </c>
    </row>
    <row r="16" spans="1:30" s="199" customFormat="1">
      <c r="A16" s="418"/>
      <c r="B16" s="187" t="s">
        <v>79</v>
      </c>
      <c r="C16" s="180" t="s">
        <v>182</v>
      </c>
      <c r="D16" s="197">
        <f>'1 Custos totais '!G61</f>
        <v>1846.5071428571434</v>
      </c>
      <c r="E16" s="188" t="s">
        <v>159</v>
      </c>
      <c r="F16" s="189"/>
      <c r="G16" s="189"/>
      <c r="H16" s="189"/>
      <c r="I16" s="189"/>
      <c r="J16" s="189"/>
      <c r="K16" s="189"/>
      <c r="L16" s="189"/>
      <c r="M16" s="189"/>
      <c r="N16" s="190">
        <f>$D$16</f>
        <v>1846.5071428571434</v>
      </c>
      <c r="O16" s="190">
        <f t="shared" ref="O16:AC16" si="14">$D$16</f>
        <v>1846.5071428571434</v>
      </c>
      <c r="P16" s="190">
        <f t="shared" si="14"/>
        <v>1846.5071428571434</v>
      </c>
      <c r="Q16" s="190">
        <f t="shared" si="14"/>
        <v>1846.5071428571434</v>
      </c>
      <c r="R16" s="190">
        <f t="shared" si="14"/>
        <v>1846.5071428571434</v>
      </c>
      <c r="S16" s="190">
        <f t="shared" si="14"/>
        <v>1846.5071428571434</v>
      </c>
      <c r="T16" s="190">
        <f t="shared" si="14"/>
        <v>1846.5071428571434</v>
      </c>
      <c r="U16" s="190">
        <f t="shared" si="14"/>
        <v>1846.5071428571434</v>
      </c>
      <c r="V16" s="190">
        <f t="shared" si="14"/>
        <v>1846.5071428571434</v>
      </c>
      <c r="W16" s="190">
        <f t="shared" si="14"/>
        <v>1846.5071428571434</v>
      </c>
      <c r="X16" s="190">
        <f t="shared" si="14"/>
        <v>1846.5071428571434</v>
      </c>
      <c r="Y16" s="190">
        <f t="shared" si="14"/>
        <v>1846.5071428571434</v>
      </c>
      <c r="Z16" s="190">
        <f t="shared" si="14"/>
        <v>1846.5071428571434</v>
      </c>
      <c r="AA16" s="190">
        <f t="shared" si="14"/>
        <v>1846.5071428571434</v>
      </c>
      <c r="AB16" s="190">
        <f t="shared" si="14"/>
        <v>1846.5071428571434</v>
      </c>
      <c r="AC16" s="190">
        <f t="shared" si="14"/>
        <v>1846.5071428571434</v>
      </c>
      <c r="AD16" s="198">
        <f t="shared" si="1"/>
        <v>29544.114285714288</v>
      </c>
    </row>
    <row r="17" spans="1:30" s="199" customFormat="1">
      <c r="A17" s="418"/>
      <c r="B17" s="187" t="s">
        <v>81</v>
      </c>
      <c r="C17" s="180" t="s">
        <v>182</v>
      </c>
      <c r="D17" s="197">
        <f>'1 Custos totais '!G62</f>
        <v>2408.5952346938784</v>
      </c>
      <c r="E17" s="188" t="s">
        <v>147</v>
      </c>
      <c r="F17" s="189"/>
      <c r="G17" s="189"/>
      <c r="H17" s="189"/>
      <c r="I17" s="190">
        <f t="shared" ref="I17:AB17" si="15">$D$17</f>
        <v>2408.5952346938784</v>
      </c>
      <c r="J17" s="190">
        <f t="shared" si="15"/>
        <v>2408.5952346938784</v>
      </c>
      <c r="K17" s="190">
        <f t="shared" si="15"/>
        <v>2408.5952346938784</v>
      </c>
      <c r="L17" s="190">
        <f t="shared" si="15"/>
        <v>2408.5952346938784</v>
      </c>
      <c r="M17" s="190">
        <f t="shared" si="15"/>
        <v>2408.5952346938784</v>
      </c>
      <c r="N17" s="190">
        <f t="shared" si="15"/>
        <v>2408.5952346938784</v>
      </c>
      <c r="O17" s="190">
        <f t="shared" si="15"/>
        <v>2408.5952346938784</v>
      </c>
      <c r="P17" s="190">
        <f t="shared" si="15"/>
        <v>2408.5952346938784</v>
      </c>
      <c r="Q17" s="190">
        <f t="shared" si="15"/>
        <v>2408.5952346938784</v>
      </c>
      <c r="R17" s="190">
        <f t="shared" si="15"/>
        <v>2408.5952346938784</v>
      </c>
      <c r="S17" s="190">
        <f t="shared" si="15"/>
        <v>2408.5952346938784</v>
      </c>
      <c r="T17" s="190">
        <f t="shared" si="15"/>
        <v>2408.5952346938784</v>
      </c>
      <c r="U17" s="190">
        <f t="shared" si="15"/>
        <v>2408.5952346938784</v>
      </c>
      <c r="V17" s="190">
        <f t="shared" si="15"/>
        <v>2408.5952346938784</v>
      </c>
      <c r="W17" s="190">
        <f t="shared" si="15"/>
        <v>2408.5952346938784</v>
      </c>
      <c r="X17" s="190">
        <f t="shared" si="15"/>
        <v>2408.5952346938784</v>
      </c>
      <c r="Y17" s="190">
        <f t="shared" si="15"/>
        <v>2408.5952346938784</v>
      </c>
      <c r="Z17" s="190">
        <f t="shared" si="15"/>
        <v>2408.5952346938784</v>
      </c>
      <c r="AA17" s="190">
        <f t="shared" si="15"/>
        <v>2408.5952346938784</v>
      </c>
      <c r="AB17" s="190">
        <f t="shared" si="15"/>
        <v>2408.5952346938784</v>
      </c>
      <c r="AC17" s="190">
        <f>$D$17</f>
        <v>2408.5952346938784</v>
      </c>
      <c r="AD17" s="198">
        <f t="shared" si="1"/>
        <v>50580.499928571458</v>
      </c>
    </row>
    <row r="18" spans="1:30" s="199" customFormat="1" ht="30">
      <c r="A18" s="418"/>
      <c r="B18" s="187" t="s">
        <v>162</v>
      </c>
      <c r="C18" s="180" t="s">
        <v>182</v>
      </c>
      <c r="D18" s="197">
        <f>'1 Custos totais '!G63</f>
        <v>1152.2836734693878</v>
      </c>
      <c r="E18" s="188" t="s">
        <v>149</v>
      </c>
      <c r="F18" s="189"/>
      <c r="G18" s="189"/>
      <c r="H18" s="189"/>
      <c r="I18" s="189"/>
      <c r="J18" s="190">
        <f>$D$18</f>
        <v>1152.2836734693878</v>
      </c>
      <c r="K18" s="190">
        <f t="shared" ref="K18:AC18" si="16">$D$18</f>
        <v>1152.2836734693878</v>
      </c>
      <c r="L18" s="190">
        <f t="shared" si="16"/>
        <v>1152.2836734693878</v>
      </c>
      <c r="M18" s="190">
        <f t="shared" si="16"/>
        <v>1152.2836734693878</v>
      </c>
      <c r="N18" s="190">
        <f t="shared" si="16"/>
        <v>1152.2836734693878</v>
      </c>
      <c r="O18" s="190">
        <f t="shared" si="16"/>
        <v>1152.2836734693878</v>
      </c>
      <c r="P18" s="190">
        <f t="shared" si="16"/>
        <v>1152.2836734693878</v>
      </c>
      <c r="Q18" s="190">
        <f t="shared" si="16"/>
        <v>1152.2836734693878</v>
      </c>
      <c r="R18" s="190">
        <f t="shared" si="16"/>
        <v>1152.2836734693878</v>
      </c>
      <c r="S18" s="190">
        <f t="shared" si="16"/>
        <v>1152.2836734693878</v>
      </c>
      <c r="T18" s="190">
        <f t="shared" si="16"/>
        <v>1152.2836734693878</v>
      </c>
      <c r="U18" s="190">
        <f t="shared" si="16"/>
        <v>1152.2836734693878</v>
      </c>
      <c r="V18" s="190">
        <f t="shared" si="16"/>
        <v>1152.2836734693878</v>
      </c>
      <c r="W18" s="190">
        <f t="shared" si="16"/>
        <v>1152.2836734693878</v>
      </c>
      <c r="X18" s="190">
        <f t="shared" si="16"/>
        <v>1152.2836734693878</v>
      </c>
      <c r="Y18" s="190">
        <f t="shared" si="16"/>
        <v>1152.2836734693878</v>
      </c>
      <c r="Z18" s="190">
        <f t="shared" si="16"/>
        <v>1152.2836734693878</v>
      </c>
      <c r="AA18" s="190">
        <f t="shared" si="16"/>
        <v>1152.2836734693878</v>
      </c>
      <c r="AB18" s="190">
        <f t="shared" si="16"/>
        <v>1152.2836734693878</v>
      </c>
      <c r="AC18" s="190">
        <f t="shared" si="16"/>
        <v>1152.2836734693878</v>
      </c>
      <c r="AD18" s="198">
        <f t="shared" si="1"/>
        <v>23045.673469387762</v>
      </c>
    </row>
    <row r="19" spans="1:30" s="199" customFormat="1" ht="35.25" customHeight="1">
      <c r="A19" s="419"/>
      <c r="B19" s="187" t="s">
        <v>561</v>
      </c>
      <c r="C19" s="341" t="s">
        <v>182</v>
      </c>
      <c r="D19" s="197">
        <f>'6 Peq serviços sob demanda'!F99</f>
        <v>25042.905306122455</v>
      </c>
      <c r="E19" s="188" t="s">
        <v>583</v>
      </c>
      <c r="F19" s="189"/>
      <c r="G19" s="189"/>
      <c r="H19" s="189"/>
      <c r="I19" s="189"/>
      <c r="J19" s="190"/>
      <c r="K19" s="190"/>
      <c r="L19" s="190"/>
      <c r="M19" s="190"/>
      <c r="N19" s="190"/>
      <c r="O19" s="190"/>
      <c r="P19" s="190"/>
      <c r="Q19" s="190"/>
      <c r="R19" s="190"/>
      <c r="S19" s="190"/>
      <c r="T19" s="190"/>
      <c r="U19" s="190"/>
      <c r="V19" s="190"/>
      <c r="W19" s="190"/>
      <c r="X19" s="190"/>
      <c r="Y19" s="190"/>
      <c r="Z19" s="190"/>
      <c r="AA19" s="190"/>
      <c r="AB19" s="190">
        <f>D19</f>
        <v>25042.905306122455</v>
      </c>
      <c r="AC19" s="190"/>
      <c r="AD19" s="198">
        <f t="shared" si="1"/>
        <v>25042.905306122455</v>
      </c>
    </row>
    <row r="20" spans="1:30" ht="30">
      <c r="A20" s="414" t="s">
        <v>163</v>
      </c>
      <c r="B20" s="200" t="s">
        <v>590</v>
      </c>
      <c r="C20" s="180" t="s">
        <v>182</v>
      </c>
      <c r="D20" s="181">
        <f>'1 Custos totais '!G69</f>
        <v>30280.15535537191</v>
      </c>
      <c r="E20" s="177" t="s">
        <v>149</v>
      </c>
      <c r="J20" s="185">
        <f t="shared" ref="J20:AB20" si="17">$D$20</f>
        <v>30280.15535537191</v>
      </c>
      <c r="K20" s="185">
        <f t="shared" si="17"/>
        <v>30280.15535537191</v>
      </c>
      <c r="L20" s="185">
        <f t="shared" si="17"/>
        <v>30280.15535537191</v>
      </c>
      <c r="M20" s="185">
        <f t="shared" si="17"/>
        <v>30280.15535537191</v>
      </c>
      <c r="N20" s="185">
        <f t="shared" si="17"/>
        <v>30280.15535537191</v>
      </c>
      <c r="O20" s="185">
        <f t="shared" si="17"/>
        <v>30280.15535537191</v>
      </c>
      <c r="P20" s="185">
        <f t="shared" si="17"/>
        <v>30280.15535537191</v>
      </c>
      <c r="Q20" s="185">
        <f t="shared" si="17"/>
        <v>30280.15535537191</v>
      </c>
      <c r="R20" s="185">
        <f t="shared" si="17"/>
        <v>30280.15535537191</v>
      </c>
      <c r="S20" s="185">
        <f t="shared" si="17"/>
        <v>30280.15535537191</v>
      </c>
      <c r="T20" s="185">
        <f t="shared" si="17"/>
        <v>30280.15535537191</v>
      </c>
      <c r="U20" s="185">
        <f t="shared" si="17"/>
        <v>30280.15535537191</v>
      </c>
      <c r="V20" s="185">
        <f t="shared" si="17"/>
        <v>30280.15535537191</v>
      </c>
      <c r="W20" s="185">
        <f t="shared" si="17"/>
        <v>30280.15535537191</v>
      </c>
      <c r="X20" s="185">
        <f t="shared" si="17"/>
        <v>30280.15535537191</v>
      </c>
      <c r="Y20" s="185">
        <f t="shared" si="17"/>
        <v>30280.15535537191</v>
      </c>
      <c r="Z20" s="185">
        <f t="shared" si="17"/>
        <v>30280.15535537191</v>
      </c>
      <c r="AA20" s="185">
        <f t="shared" si="17"/>
        <v>30280.15535537191</v>
      </c>
      <c r="AB20" s="185">
        <f t="shared" si="17"/>
        <v>30280.15535537191</v>
      </c>
      <c r="AC20" s="185">
        <f>$D$20</f>
        <v>30280.15535537191</v>
      </c>
      <c r="AD20" s="196">
        <f t="shared" si="1"/>
        <v>605603.10710743791</v>
      </c>
    </row>
    <row r="21" spans="1:30" ht="30">
      <c r="A21" s="414"/>
      <c r="B21" s="179" t="s">
        <v>164</v>
      </c>
      <c r="C21" s="180" t="s">
        <v>182</v>
      </c>
      <c r="D21" s="181">
        <f>'1 Custos totais '!G74</f>
        <v>30644.605110192842</v>
      </c>
      <c r="E21" s="177" t="s">
        <v>147</v>
      </c>
      <c r="I21" s="185">
        <f>$D$21</f>
        <v>30644.605110192842</v>
      </c>
      <c r="J21" s="185">
        <f t="shared" ref="J21:AC21" si="18">$D$21</f>
        <v>30644.605110192842</v>
      </c>
      <c r="K21" s="185">
        <f t="shared" si="18"/>
        <v>30644.605110192842</v>
      </c>
      <c r="L21" s="185">
        <f t="shared" si="18"/>
        <v>30644.605110192842</v>
      </c>
      <c r="M21" s="185">
        <f t="shared" si="18"/>
        <v>30644.605110192842</v>
      </c>
      <c r="N21" s="185">
        <f t="shared" si="18"/>
        <v>30644.605110192842</v>
      </c>
      <c r="O21" s="185">
        <f t="shared" si="18"/>
        <v>30644.605110192842</v>
      </c>
      <c r="P21" s="185">
        <f t="shared" si="18"/>
        <v>30644.605110192842</v>
      </c>
      <c r="Q21" s="185">
        <f t="shared" si="18"/>
        <v>30644.605110192842</v>
      </c>
      <c r="R21" s="185">
        <f t="shared" si="18"/>
        <v>30644.605110192842</v>
      </c>
      <c r="S21" s="185">
        <f t="shared" si="18"/>
        <v>30644.605110192842</v>
      </c>
      <c r="T21" s="185">
        <f t="shared" si="18"/>
        <v>30644.605110192842</v>
      </c>
      <c r="U21" s="185">
        <f t="shared" si="18"/>
        <v>30644.605110192842</v>
      </c>
      <c r="V21" s="185">
        <f t="shared" si="18"/>
        <v>30644.605110192842</v>
      </c>
      <c r="W21" s="185">
        <f t="shared" si="18"/>
        <v>30644.605110192842</v>
      </c>
      <c r="X21" s="185">
        <f t="shared" si="18"/>
        <v>30644.605110192842</v>
      </c>
      <c r="Y21" s="185">
        <f t="shared" si="18"/>
        <v>30644.605110192842</v>
      </c>
      <c r="Z21" s="185">
        <f t="shared" si="18"/>
        <v>30644.605110192842</v>
      </c>
      <c r="AA21" s="185">
        <f t="shared" si="18"/>
        <v>30644.605110192842</v>
      </c>
      <c r="AB21" s="185">
        <f t="shared" si="18"/>
        <v>30644.605110192842</v>
      </c>
      <c r="AC21" s="185">
        <f t="shared" si="18"/>
        <v>30644.605110192842</v>
      </c>
      <c r="AD21" s="196">
        <f t="shared" si="1"/>
        <v>643536.70731404948</v>
      </c>
    </row>
    <row r="22" spans="1:30">
      <c r="A22" s="414" t="s">
        <v>18</v>
      </c>
      <c r="B22" s="179" t="s">
        <v>165</v>
      </c>
      <c r="C22" s="180" t="s">
        <v>166</v>
      </c>
      <c r="D22" s="181">
        <f>'1 Custos totais '!G80</f>
        <v>214360</v>
      </c>
      <c r="E22" s="177" t="s">
        <v>167</v>
      </c>
      <c r="Q22" s="185">
        <f>$D$22/5</f>
        <v>42872</v>
      </c>
      <c r="R22" s="185">
        <f t="shared" ref="R22:U22" si="19">$D$22/5</f>
        <v>42872</v>
      </c>
      <c r="S22" s="185">
        <f t="shared" si="19"/>
        <v>42872</v>
      </c>
      <c r="T22" s="185">
        <f t="shared" si="19"/>
        <v>42872</v>
      </c>
      <c r="U22" s="185">
        <f t="shared" si="19"/>
        <v>42872</v>
      </c>
      <c r="AD22" s="196">
        <f t="shared" si="1"/>
        <v>214360</v>
      </c>
    </row>
    <row r="23" spans="1:30">
      <c r="A23" s="414"/>
      <c r="B23" s="179" t="s">
        <v>168</v>
      </c>
      <c r="C23" s="180" t="s">
        <v>166</v>
      </c>
      <c r="D23" s="181">
        <f>'1 Custos totais '!G79</f>
        <v>132460.93</v>
      </c>
      <c r="E23" s="177" t="s">
        <v>169</v>
      </c>
      <c r="T23" s="185">
        <f>$D$23/10</f>
        <v>13246.092999999999</v>
      </c>
      <c r="U23" s="185">
        <f t="shared" ref="U23:AC23" si="20">$D$23/10</f>
        <v>13246.092999999999</v>
      </c>
      <c r="V23" s="185">
        <f t="shared" si="20"/>
        <v>13246.092999999999</v>
      </c>
      <c r="W23" s="185">
        <f t="shared" si="20"/>
        <v>13246.092999999999</v>
      </c>
      <c r="X23" s="185">
        <f t="shared" si="20"/>
        <v>13246.092999999999</v>
      </c>
      <c r="Y23" s="185">
        <f t="shared" si="20"/>
        <v>13246.092999999999</v>
      </c>
      <c r="Z23" s="185">
        <f t="shared" si="20"/>
        <v>13246.092999999999</v>
      </c>
      <c r="AA23" s="185">
        <f t="shared" si="20"/>
        <v>13246.092999999999</v>
      </c>
      <c r="AB23" s="185">
        <f t="shared" si="20"/>
        <v>13246.092999999999</v>
      </c>
      <c r="AC23" s="185">
        <f t="shared" si="20"/>
        <v>13246.092999999999</v>
      </c>
      <c r="AD23" s="196">
        <f t="shared" si="1"/>
        <v>132460.92999999996</v>
      </c>
    </row>
    <row r="24" spans="1:30">
      <c r="A24" s="414"/>
      <c r="B24" s="179" t="s">
        <v>170</v>
      </c>
      <c r="C24" s="180" t="s">
        <v>166</v>
      </c>
      <c r="D24" s="181">
        <f>'1 Custos totais '!G81</f>
        <v>95069.79</v>
      </c>
      <c r="E24" s="182" t="s">
        <v>171</v>
      </c>
      <c r="W24" s="185">
        <f>$D$24/4</f>
        <v>23767.447499999998</v>
      </c>
      <c r="X24" s="185">
        <f>$D$24/4</f>
        <v>23767.447499999998</v>
      </c>
      <c r="Y24" s="185">
        <f>$D$24/4</f>
        <v>23767.447499999998</v>
      </c>
      <c r="Z24" s="185">
        <f>$D$24/4</f>
        <v>23767.447499999998</v>
      </c>
      <c r="AD24" s="196">
        <f t="shared" si="1"/>
        <v>95069.79</v>
      </c>
    </row>
    <row r="25" spans="1:30" ht="30">
      <c r="A25" s="414"/>
      <c r="B25" s="179" t="s">
        <v>172</v>
      </c>
      <c r="C25" s="180" t="s">
        <v>166</v>
      </c>
      <c r="D25" s="201">
        <f>'1 Custos totais '!G82</f>
        <v>142469.22466115706</v>
      </c>
      <c r="E25" s="202" t="s">
        <v>149</v>
      </c>
      <c r="I25" s="185">
        <f>$D$25/20</f>
        <v>7123.461233057853</v>
      </c>
      <c r="J25" s="185">
        <f t="shared" ref="J25:AB25" si="21">$D$25/20</f>
        <v>7123.461233057853</v>
      </c>
      <c r="K25" s="185">
        <f t="shared" si="21"/>
        <v>7123.461233057853</v>
      </c>
      <c r="L25" s="185">
        <f t="shared" si="21"/>
        <v>7123.461233057853</v>
      </c>
      <c r="M25" s="185">
        <f t="shared" si="21"/>
        <v>7123.461233057853</v>
      </c>
      <c r="N25" s="185">
        <f t="shared" si="21"/>
        <v>7123.461233057853</v>
      </c>
      <c r="O25" s="185">
        <f t="shared" si="21"/>
        <v>7123.461233057853</v>
      </c>
      <c r="P25" s="185">
        <f t="shared" si="21"/>
        <v>7123.461233057853</v>
      </c>
      <c r="Q25" s="185">
        <f t="shared" si="21"/>
        <v>7123.461233057853</v>
      </c>
      <c r="R25" s="185">
        <f t="shared" si="21"/>
        <v>7123.461233057853</v>
      </c>
      <c r="S25" s="185">
        <f t="shared" si="21"/>
        <v>7123.461233057853</v>
      </c>
      <c r="T25" s="185">
        <f t="shared" si="21"/>
        <v>7123.461233057853</v>
      </c>
      <c r="U25" s="185">
        <f t="shared" si="21"/>
        <v>7123.461233057853</v>
      </c>
      <c r="V25" s="185">
        <f t="shared" si="21"/>
        <v>7123.461233057853</v>
      </c>
      <c r="W25" s="185">
        <f t="shared" si="21"/>
        <v>7123.461233057853</v>
      </c>
      <c r="X25" s="185">
        <f t="shared" si="21"/>
        <v>7123.461233057853</v>
      </c>
      <c r="Y25" s="185">
        <f t="shared" si="21"/>
        <v>7123.461233057853</v>
      </c>
      <c r="Z25" s="185">
        <f t="shared" si="21"/>
        <v>7123.461233057853</v>
      </c>
      <c r="AA25" s="185">
        <f t="shared" si="21"/>
        <v>7123.461233057853</v>
      </c>
      <c r="AB25" s="185">
        <f t="shared" si="21"/>
        <v>7123.461233057853</v>
      </c>
      <c r="AC25" s="185"/>
      <c r="AD25" s="196">
        <f t="shared" si="1"/>
        <v>142469.22466115706</v>
      </c>
    </row>
    <row r="26" spans="1:30" s="203" customFormat="1">
      <c r="A26" s="191"/>
      <c r="B26" s="207" t="s">
        <v>173</v>
      </c>
      <c r="C26" s="191"/>
      <c r="D26" s="193">
        <f>SUM(F26:AC26)</f>
        <v>16915474.172044456</v>
      </c>
      <c r="E26" s="193"/>
      <c r="F26" s="193">
        <f t="shared" ref="F26:AC26" si="22">SUM(F3:F25)</f>
        <v>39303.323265306128</v>
      </c>
      <c r="G26" s="193">
        <f t="shared" si="22"/>
        <v>39303.323265306128</v>
      </c>
      <c r="H26" s="193">
        <f t="shared" si="22"/>
        <v>39303.323265306128</v>
      </c>
      <c r="I26" s="193">
        <f t="shared" si="22"/>
        <v>321687.21060807974</v>
      </c>
      <c r="J26" s="193">
        <f t="shared" si="22"/>
        <v>603946.37681714527</v>
      </c>
      <c r="K26" s="193">
        <f t="shared" si="22"/>
        <v>604008.63130694116</v>
      </c>
      <c r="L26" s="193">
        <f t="shared" si="22"/>
        <v>605793.79661306355</v>
      </c>
      <c r="M26" s="193">
        <f t="shared" si="22"/>
        <v>605793.79661306355</v>
      </c>
      <c r="N26" s="193">
        <f t="shared" si="22"/>
        <v>715638.89640898199</v>
      </c>
      <c r="O26" s="193">
        <f t="shared" si="22"/>
        <v>715638.89640898199</v>
      </c>
      <c r="P26" s="193">
        <f t="shared" si="22"/>
        <v>717157.90661306365</v>
      </c>
      <c r="Q26" s="193">
        <f t="shared" si="22"/>
        <v>918221.09069469641</v>
      </c>
      <c r="R26" s="193">
        <f t="shared" si="22"/>
        <v>923933.6196742882</v>
      </c>
      <c r="S26" s="193">
        <f t="shared" si="22"/>
        <v>923933.6196742882</v>
      </c>
      <c r="T26" s="193">
        <f t="shared" si="22"/>
        <v>937179.7126742882</v>
      </c>
      <c r="U26" s="193">
        <f t="shared" si="22"/>
        <v>937179.7126742882</v>
      </c>
      <c r="V26" s="193">
        <f t="shared" si="22"/>
        <v>894307.7126742882</v>
      </c>
      <c r="W26" s="193">
        <f t="shared" si="22"/>
        <v>918075.1601742882</v>
      </c>
      <c r="X26" s="193">
        <f t="shared" si="22"/>
        <v>918075.1601742882</v>
      </c>
      <c r="Y26" s="193">
        <f t="shared" si="22"/>
        <v>918075.1601742882</v>
      </c>
      <c r="Z26" s="193">
        <f t="shared" si="22"/>
        <v>918075.1601742882</v>
      </c>
      <c r="AA26" s="193">
        <f t="shared" si="22"/>
        <v>894307.7126742882</v>
      </c>
      <c r="AB26" s="193">
        <f t="shared" si="22"/>
        <v>919350.61798041069</v>
      </c>
      <c r="AC26" s="193">
        <f t="shared" si="22"/>
        <v>887184.2514412303</v>
      </c>
      <c r="AD26" s="193">
        <f>SUM(AD3:AD25)</f>
        <v>16915474.172044456</v>
      </c>
    </row>
    <row r="29" spans="1:30">
      <c r="AD29" s="185"/>
    </row>
    <row r="30" spans="1:30">
      <c r="AD30" s="206"/>
    </row>
  </sheetData>
  <mergeCells count="5">
    <mergeCell ref="A20:A21"/>
    <mergeCell ref="A22:A25"/>
    <mergeCell ref="A3:A9"/>
    <mergeCell ref="F1:AC1"/>
    <mergeCell ref="A10:A19"/>
  </mergeCells>
  <phoneticPr fontId="5" type="noConversion"/>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0" zoomScaleNormal="80" workbookViewId="0">
      <selection activeCell="B65" sqref="B65"/>
    </sheetView>
  </sheetViews>
  <sheetFormatPr defaultRowHeight="15"/>
  <cols>
    <col min="1" max="1" width="54.7109375" style="269" customWidth="1"/>
    <col min="2" max="2" width="17.7109375" style="269" customWidth="1"/>
    <col min="3" max="3" width="17.42578125" style="269" customWidth="1"/>
    <col min="4" max="4" width="17.5703125" style="270" customWidth="1"/>
    <col min="5" max="5" width="24.140625" style="269" customWidth="1"/>
    <col min="6" max="6" width="13.140625" style="72" bestFit="1" customWidth="1"/>
    <col min="7" max="16384" width="9.140625" style="72"/>
  </cols>
  <sheetData>
    <row r="1" spans="1:5">
      <c r="A1" s="424" t="s">
        <v>174</v>
      </c>
      <c r="B1" s="424"/>
      <c r="C1" s="424"/>
      <c r="D1" s="424"/>
      <c r="E1" s="424"/>
    </row>
    <row r="3" spans="1:5" ht="30">
      <c r="A3" s="74" t="s">
        <v>175</v>
      </c>
      <c r="B3" s="75" t="s">
        <v>531</v>
      </c>
      <c r="C3" s="75" t="s">
        <v>35</v>
      </c>
      <c r="D3" s="76" t="s">
        <v>177</v>
      </c>
      <c r="E3" s="75" t="s">
        <v>178</v>
      </c>
    </row>
    <row r="4" spans="1:5">
      <c r="A4" s="256" t="s">
        <v>179</v>
      </c>
      <c r="B4" s="257" t="s">
        <v>180</v>
      </c>
      <c r="C4" s="258">
        <v>20</v>
      </c>
      <c r="D4" s="255">
        <v>81.962545454545449</v>
      </c>
      <c r="E4" s="77">
        <f>C4*D4</f>
        <v>1639.2509090909089</v>
      </c>
    </row>
    <row r="5" spans="1:5">
      <c r="A5" s="259" t="s">
        <v>181</v>
      </c>
      <c r="B5" s="260" t="s">
        <v>182</v>
      </c>
      <c r="C5" s="258">
        <v>1</v>
      </c>
      <c r="D5" s="261">
        <v>5503.79</v>
      </c>
      <c r="E5" s="77">
        <f t="shared" ref="E5:E17" si="0">C5*D5</f>
        <v>5503.79</v>
      </c>
    </row>
    <row r="6" spans="1:5">
      <c r="A6" s="259" t="s">
        <v>183</v>
      </c>
      <c r="B6" s="260" t="s">
        <v>182</v>
      </c>
      <c r="C6" s="258">
        <v>2</v>
      </c>
      <c r="D6" s="261">
        <v>5364.53</v>
      </c>
      <c r="E6" s="77">
        <f t="shared" si="0"/>
        <v>10729.06</v>
      </c>
    </row>
    <row r="7" spans="1:5">
      <c r="A7" s="259" t="s">
        <v>184</v>
      </c>
      <c r="B7" s="260" t="s">
        <v>182</v>
      </c>
      <c r="C7" s="258">
        <v>2</v>
      </c>
      <c r="D7" s="261">
        <v>5145.57</v>
      </c>
      <c r="E7" s="77">
        <f t="shared" si="0"/>
        <v>10291.14</v>
      </c>
    </row>
    <row r="8" spans="1:5">
      <c r="A8" s="259" t="s">
        <v>185</v>
      </c>
      <c r="B8" s="260" t="s">
        <v>182</v>
      </c>
      <c r="C8" s="258">
        <v>2</v>
      </c>
      <c r="D8" s="261">
        <v>5914.13</v>
      </c>
      <c r="E8" s="77">
        <f t="shared" si="0"/>
        <v>11828.26</v>
      </c>
    </row>
    <row r="9" spans="1:5">
      <c r="A9" s="259" t="s">
        <v>186</v>
      </c>
      <c r="B9" s="260" t="s">
        <v>182</v>
      </c>
      <c r="C9" s="258">
        <v>1</v>
      </c>
      <c r="D9" s="261">
        <v>4377.78</v>
      </c>
      <c r="E9" s="77">
        <f t="shared" si="0"/>
        <v>4377.78</v>
      </c>
    </row>
    <row r="10" spans="1:5">
      <c r="A10" s="259"/>
      <c r="B10" s="253"/>
      <c r="C10" s="258"/>
      <c r="D10" s="255"/>
      <c r="E10" s="77"/>
    </row>
    <row r="11" spans="1:5">
      <c r="A11" s="259" t="s">
        <v>187</v>
      </c>
      <c r="B11" s="260" t="s">
        <v>182</v>
      </c>
      <c r="C11" s="258">
        <v>1</v>
      </c>
      <c r="D11" s="262">
        <v>5503.79</v>
      </c>
      <c r="E11" s="77">
        <f t="shared" si="0"/>
        <v>5503.79</v>
      </c>
    </row>
    <row r="12" spans="1:5">
      <c r="A12" s="259" t="s">
        <v>188</v>
      </c>
      <c r="B12" s="260" t="s">
        <v>182</v>
      </c>
      <c r="C12" s="258">
        <v>1</v>
      </c>
      <c r="D12" s="255">
        <v>4377.78</v>
      </c>
      <c r="E12" s="77">
        <f t="shared" si="0"/>
        <v>4377.78</v>
      </c>
    </row>
    <row r="13" spans="1:5">
      <c r="A13" s="259" t="s">
        <v>189</v>
      </c>
      <c r="B13" s="260" t="s">
        <v>182</v>
      </c>
      <c r="C13" s="258">
        <v>2</v>
      </c>
      <c r="D13" s="255">
        <v>4377.78</v>
      </c>
      <c r="E13" s="77">
        <f t="shared" si="0"/>
        <v>8755.56</v>
      </c>
    </row>
    <row r="14" spans="1:5">
      <c r="A14" s="259" t="s">
        <v>190</v>
      </c>
      <c r="B14" s="260" t="s">
        <v>182</v>
      </c>
      <c r="C14" s="258">
        <v>2</v>
      </c>
      <c r="D14" s="255">
        <v>4377.78</v>
      </c>
      <c r="E14" s="77">
        <f t="shared" si="0"/>
        <v>8755.56</v>
      </c>
    </row>
    <row r="15" spans="1:5">
      <c r="A15" s="259" t="s">
        <v>191</v>
      </c>
      <c r="B15" s="260" t="s">
        <v>182</v>
      </c>
      <c r="C15" s="258">
        <v>1</v>
      </c>
      <c r="D15" s="255">
        <v>4377.78</v>
      </c>
      <c r="E15" s="77">
        <f t="shared" si="0"/>
        <v>4377.78</v>
      </c>
    </row>
    <row r="16" spans="1:5">
      <c r="A16" s="259" t="s">
        <v>192</v>
      </c>
      <c r="B16" s="260" t="s">
        <v>182</v>
      </c>
      <c r="C16" s="258">
        <v>1</v>
      </c>
      <c r="D16" s="255">
        <v>4377.78</v>
      </c>
      <c r="E16" s="77">
        <f t="shared" si="0"/>
        <v>4377.78</v>
      </c>
    </row>
    <row r="17" spans="1:5">
      <c r="A17" s="259" t="s">
        <v>193</v>
      </c>
      <c r="B17" s="260" t="s">
        <v>182</v>
      </c>
      <c r="C17" s="258">
        <v>4</v>
      </c>
      <c r="D17" s="261">
        <v>3353.34</v>
      </c>
      <c r="E17" s="77">
        <f t="shared" si="0"/>
        <v>13413.36</v>
      </c>
    </row>
    <row r="18" spans="1:5">
      <c r="A18" s="78"/>
      <c r="B18" s="78"/>
      <c r="C18" s="260"/>
      <c r="D18" s="79"/>
      <c r="E18" s="78"/>
    </row>
    <row r="19" spans="1:5" ht="15" customHeight="1">
      <c r="A19" s="425"/>
      <c r="B19" s="425"/>
      <c r="C19" s="425"/>
      <c r="D19" s="425"/>
      <c r="E19" s="80">
        <f>SUM(E4:E17)</f>
        <v>93930.8909090909</v>
      </c>
    </row>
    <row r="21" spans="1:5" ht="30">
      <c r="A21" s="74" t="s">
        <v>44</v>
      </c>
      <c r="B21" s="75" t="s">
        <v>531</v>
      </c>
      <c r="C21" s="75" t="s">
        <v>35</v>
      </c>
      <c r="D21" s="76" t="s">
        <v>38</v>
      </c>
      <c r="E21" s="75" t="s">
        <v>178</v>
      </c>
    </row>
    <row r="22" spans="1:5">
      <c r="A22" s="259" t="s">
        <v>194</v>
      </c>
      <c r="B22" s="260" t="s">
        <v>182</v>
      </c>
      <c r="C22" s="258">
        <v>4</v>
      </c>
      <c r="D22" s="255">
        <v>4377.78</v>
      </c>
      <c r="E22" s="81">
        <f>D22*C22</f>
        <v>17511.12</v>
      </c>
    </row>
    <row r="23" spans="1:5">
      <c r="A23" s="256" t="s">
        <v>195</v>
      </c>
      <c r="B23" s="257" t="s">
        <v>180</v>
      </c>
      <c r="C23" s="258">
        <v>20</v>
      </c>
      <c r="D23" s="79">
        <v>81.962545454545449</v>
      </c>
      <c r="E23" s="81">
        <f>D23*C23</f>
        <v>1639.2509090909089</v>
      </c>
    </row>
    <row r="24" spans="1:5">
      <c r="A24" s="425" t="s">
        <v>196</v>
      </c>
      <c r="B24" s="425"/>
      <c r="C24" s="425"/>
      <c r="D24" s="425"/>
      <c r="E24" s="80">
        <f>E22+E23</f>
        <v>19150.370909090907</v>
      </c>
    </row>
    <row r="26" spans="1:5" ht="30">
      <c r="A26" s="82" t="s">
        <v>197</v>
      </c>
      <c r="B26" s="75" t="s">
        <v>531</v>
      </c>
      <c r="C26" s="83" t="s">
        <v>35</v>
      </c>
      <c r="D26" s="76" t="s">
        <v>38</v>
      </c>
      <c r="E26" s="75" t="s">
        <v>178</v>
      </c>
    </row>
    <row r="27" spans="1:5">
      <c r="A27" s="84" t="s">
        <v>198</v>
      </c>
      <c r="B27" s="260" t="s">
        <v>182</v>
      </c>
      <c r="C27" s="258">
        <v>1</v>
      </c>
      <c r="D27" s="255">
        <v>18031.759999999998</v>
      </c>
      <c r="E27" s="254">
        <f>C27*D27</f>
        <v>18031.759999999998</v>
      </c>
    </row>
    <row r="28" spans="1:5">
      <c r="A28" s="84" t="s">
        <v>199</v>
      </c>
      <c r="B28" s="260" t="s">
        <v>182</v>
      </c>
      <c r="C28" s="258">
        <v>1</v>
      </c>
      <c r="D28" s="255">
        <v>5503.79</v>
      </c>
      <c r="E28" s="254">
        <f t="shared" ref="E28:E29" si="1">C28*D28</f>
        <v>5503.79</v>
      </c>
    </row>
    <row r="29" spans="1:5">
      <c r="A29" s="84" t="s">
        <v>200</v>
      </c>
      <c r="B29" s="260" t="s">
        <v>182</v>
      </c>
      <c r="C29" s="258">
        <v>1</v>
      </c>
      <c r="D29" s="255">
        <v>5644.19</v>
      </c>
      <c r="E29" s="254">
        <f t="shared" si="1"/>
        <v>5644.19</v>
      </c>
    </row>
    <row r="30" spans="1:5">
      <c r="A30" s="425" t="s">
        <v>196</v>
      </c>
      <c r="B30" s="425"/>
      <c r="C30" s="425"/>
      <c r="D30" s="425"/>
      <c r="E30" s="80">
        <f>E28+E29+E27</f>
        <v>29179.739999999998</v>
      </c>
    </row>
    <row r="32" spans="1:5" ht="30">
      <c r="A32" s="82" t="s">
        <v>201</v>
      </c>
      <c r="B32" s="82" t="s">
        <v>176</v>
      </c>
      <c r="C32" s="82" t="s">
        <v>35</v>
      </c>
      <c r="D32" s="76" t="s">
        <v>38</v>
      </c>
      <c r="E32" s="75" t="s">
        <v>178</v>
      </c>
    </row>
    <row r="33" spans="1:6">
      <c r="A33" s="259" t="s">
        <v>202</v>
      </c>
      <c r="B33" s="260" t="s">
        <v>182</v>
      </c>
      <c r="C33" s="258">
        <f>7+5</f>
        <v>12</v>
      </c>
      <c r="D33" s="255">
        <v>3329.13</v>
      </c>
      <c r="E33" s="263">
        <f>C33*D33</f>
        <v>39949.56</v>
      </c>
    </row>
    <row r="34" spans="1:6">
      <c r="A34" s="259" t="s">
        <v>203</v>
      </c>
      <c r="B34" s="260" t="s">
        <v>182</v>
      </c>
      <c r="C34" s="258">
        <f>16+9</f>
        <v>25</v>
      </c>
      <c r="D34" s="255">
        <v>4372.62</v>
      </c>
      <c r="E34" s="263">
        <f>C34*D34</f>
        <v>109315.5</v>
      </c>
    </row>
    <row r="35" spans="1:6">
      <c r="A35" s="425" t="s">
        <v>196</v>
      </c>
      <c r="B35" s="425"/>
      <c r="C35" s="425"/>
      <c r="D35" s="425"/>
      <c r="E35" s="80">
        <f>E33+E34</f>
        <v>149265.06</v>
      </c>
    </row>
    <row r="37" spans="1:6" ht="30">
      <c r="A37" s="74" t="s">
        <v>204</v>
      </c>
      <c r="B37" s="75" t="s">
        <v>531</v>
      </c>
      <c r="C37" s="75" t="s">
        <v>35</v>
      </c>
      <c r="D37" s="76" t="s">
        <v>38</v>
      </c>
      <c r="E37" s="75" t="s">
        <v>178</v>
      </c>
    </row>
    <row r="38" spans="1:6">
      <c r="A38" s="264" t="s">
        <v>205</v>
      </c>
      <c r="B38" s="260" t="s">
        <v>182</v>
      </c>
      <c r="C38" s="258">
        <v>8</v>
      </c>
      <c r="D38" s="255">
        <v>7532.21</v>
      </c>
      <c r="E38" s="254">
        <f t="shared" ref="E38:E41" si="2">C38*D38</f>
        <v>60257.68</v>
      </c>
    </row>
    <row r="39" spans="1:6">
      <c r="A39" s="264" t="s">
        <v>206</v>
      </c>
      <c r="B39" s="260" t="s">
        <v>182</v>
      </c>
      <c r="C39" s="258">
        <v>4</v>
      </c>
      <c r="D39" s="255">
        <v>8711.65</v>
      </c>
      <c r="E39" s="254">
        <f t="shared" si="2"/>
        <v>34846.6</v>
      </c>
    </row>
    <row r="40" spans="1:6">
      <c r="A40" s="264" t="s">
        <v>207</v>
      </c>
      <c r="B40" s="260" t="s">
        <v>182</v>
      </c>
      <c r="C40" s="258">
        <v>2</v>
      </c>
      <c r="D40" s="255">
        <v>1952.55</v>
      </c>
      <c r="E40" s="254">
        <f t="shared" si="2"/>
        <v>3905.1</v>
      </c>
    </row>
    <row r="41" spans="1:6">
      <c r="A41" s="264" t="s">
        <v>208</v>
      </c>
      <c r="B41" s="260" t="s">
        <v>182</v>
      </c>
      <c r="C41" s="258">
        <v>2</v>
      </c>
      <c r="D41" s="255">
        <v>9101.14</v>
      </c>
      <c r="E41" s="254">
        <f t="shared" si="2"/>
        <v>18202.28</v>
      </c>
    </row>
    <row r="42" spans="1:6">
      <c r="A42" s="425" t="s">
        <v>196</v>
      </c>
      <c r="B42" s="425"/>
      <c r="C42" s="425"/>
      <c r="D42" s="425"/>
      <c r="E42" s="80">
        <f>E40+E41+E38+E39</f>
        <v>117211.66</v>
      </c>
    </row>
    <row r="44" spans="1:6" ht="30">
      <c r="A44" s="346" t="s">
        <v>209</v>
      </c>
      <c r="B44" s="343" t="s">
        <v>532</v>
      </c>
      <c r="C44" s="343" t="s">
        <v>35</v>
      </c>
      <c r="D44" s="344" t="s">
        <v>38</v>
      </c>
      <c r="E44" s="343" t="s">
        <v>178</v>
      </c>
    </row>
    <row r="45" spans="1:6">
      <c r="A45" s="324" t="s">
        <v>210</v>
      </c>
      <c r="B45" s="43" t="s">
        <v>182</v>
      </c>
      <c r="C45" s="325">
        <v>22</v>
      </c>
      <c r="D45" s="326">
        <v>3336.73</v>
      </c>
      <c r="E45" s="327">
        <f>C45*D45</f>
        <v>73408.06</v>
      </c>
      <c r="F45" s="323"/>
    </row>
    <row r="46" spans="1:6">
      <c r="A46" s="324" t="s">
        <v>497</v>
      </c>
      <c r="B46" s="328" t="s">
        <v>579</v>
      </c>
      <c r="C46" s="325">
        <v>3</v>
      </c>
      <c r="D46" s="326">
        <v>158.82</v>
      </c>
      <c r="E46" s="327">
        <f>C46*D46</f>
        <v>476.46</v>
      </c>
      <c r="F46" s="323"/>
    </row>
    <row r="47" spans="1:6">
      <c r="A47" s="350" t="s">
        <v>584</v>
      </c>
      <c r="B47" s="328"/>
      <c r="C47" s="325"/>
      <c r="D47" s="326"/>
      <c r="E47" s="329">
        <f>F47-(F47*9.25%)</f>
        <v>8046.0242280000002</v>
      </c>
      <c r="F47" s="345">
        <f>(E45+E46)*12%</f>
        <v>8866.1424000000006</v>
      </c>
    </row>
    <row r="48" spans="1:6">
      <c r="A48" s="420" t="s">
        <v>196</v>
      </c>
      <c r="B48" s="420"/>
      <c r="C48" s="420"/>
      <c r="D48" s="420"/>
      <c r="E48" s="330">
        <f>E45+E46+E47</f>
        <v>81930.544227999999</v>
      </c>
      <c r="F48" s="323"/>
    </row>
    <row r="50" spans="1:6" ht="14.25" customHeight="1">
      <c r="A50" s="421" t="s">
        <v>212</v>
      </c>
      <c r="B50" s="422"/>
      <c r="C50" s="422"/>
      <c r="D50" s="422"/>
      <c r="E50" s="265">
        <f>E45+E42+E35+E30+E24+E19</f>
        <v>482145.78181818186</v>
      </c>
    </row>
    <row r="51" spans="1:6" ht="14.25" customHeight="1">
      <c r="A51" s="85"/>
      <c r="B51" s="85"/>
      <c r="C51" s="85"/>
      <c r="D51" s="86"/>
      <c r="E51" s="266"/>
    </row>
    <row r="52" spans="1:6">
      <c r="A52" s="423" t="s">
        <v>213</v>
      </c>
      <c r="B52" s="423"/>
      <c r="C52" s="423"/>
      <c r="D52" s="423"/>
      <c r="E52" s="423"/>
    </row>
    <row r="53" spans="1:6" ht="30">
      <c r="A53" s="267" t="s">
        <v>214</v>
      </c>
      <c r="B53" s="75" t="s">
        <v>531</v>
      </c>
      <c r="C53" s="75" t="s">
        <v>35</v>
      </c>
      <c r="D53" s="87" t="s">
        <v>38</v>
      </c>
      <c r="E53" s="88" t="s">
        <v>178</v>
      </c>
    </row>
    <row r="54" spans="1:6">
      <c r="A54" s="268" t="s">
        <v>215</v>
      </c>
      <c r="B54" s="89" t="s">
        <v>180</v>
      </c>
      <c r="C54" s="258">
        <v>380</v>
      </c>
      <c r="D54" s="255">
        <v>24.384227272727273</v>
      </c>
      <c r="E54" s="254">
        <f>C54*D54</f>
        <v>9266.0063636363629</v>
      </c>
      <c r="F54" s="73"/>
    </row>
    <row r="55" spans="1:6">
      <c r="A55" s="268" t="s">
        <v>216</v>
      </c>
      <c r="B55" s="89" t="s">
        <v>180</v>
      </c>
      <c r="C55" s="258">
        <v>289</v>
      </c>
      <c r="D55" s="255">
        <v>15.242454545454546</v>
      </c>
      <c r="E55" s="254">
        <f t="shared" ref="E55:E58" si="3">C55*D55</f>
        <v>4405.069363636364</v>
      </c>
      <c r="F55" s="73"/>
    </row>
    <row r="56" spans="1:6">
      <c r="A56" s="268" t="s">
        <v>217</v>
      </c>
      <c r="B56" s="89" t="s">
        <v>180</v>
      </c>
      <c r="C56" s="258">
        <v>150</v>
      </c>
      <c r="D56" s="255">
        <v>19.898999999999997</v>
      </c>
      <c r="E56" s="254">
        <f t="shared" si="3"/>
        <v>2984.8499999999995</v>
      </c>
      <c r="F56" s="73"/>
    </row>
    <row r="57" spans="1:6">
      <c r="A57" s="268" t="s">
        <v>218</v>
      </c>
      <c r="B57" s="89" t="s">
        <v>180</v>
      </c>
      <c r="C57" s="258">
        <v>150</v>
      </c>
      <c r="D57" s="255">
        <v>16.774000000000001</v>
      </c>
      <c r="E57" s="254">
        <f t="shared" si="3"/>
        <v>2516.1000000000004</v>
      </c>
      <c r="F57" s="73"/>
    </row>
    <row r="58" spans="1:6">
      <c r="A58" s="268" t="s">
        <v>219</v>
      </c>
      <c r="B58" s="89" t="s">
        <v>180</v>
      </c>
      <c r="C58" s="258">
        <v>150</v>
      </c>
      <c r="D58" s="255">
        <v>15.242454545454546</v>
      </c>
      <c r="E58" s="254">
        <f t="shared" si="3"/>
        <v>2286.3681818181817</v>
      </c>
      <c r="F58" s="73"/>
    </row>
    <row r="60" spans="1:6" ht="30">
      <c r="A60" s="342" t="s">
        <v>220</v>
      </c>
      <c r="B60" s="343" t="s">
        <v>531</v>
      </c>
      <c r="C60" s="343" t="s">
        <v>35</v>
      </c>
      <c r="D60" s="344" t="s">
        <v>38</v>
      </c>
      <c r="E60" s="343" t="s">
        <v>178</v>
      </c>
    </row>
    <row r="61" spans="1:6" ht="30">
      <c r="A61" s="264" t="s">
        <v>221</v>
      </c>
      <c r="B61" s="90" t="s">
        <v>180</v>
      </c>
      <c r="C61" s="254">
        <v>2</v>
      </c>
      <c r="D61" s="255">
        <v>13.865772727272727</v>
      </c>
      <c r="E61" s="254">
        <f t="shared" ref="E61:E62" si="4">C61*D61</f>
        <v>27.731545454545454</v>
      </c>
    </row>
    <row r="62" spans="1:6" ht="30">
      <c r="A62" s="264" t="s">
        <v>222</v>
      </c>
      <c r="B62" s="90" t="s">
        <v>180</v>
      </c>
      <c r="C62" s="254">
        <v>4</v>
      </c>
      <c r="D62" s="255">
        <v>13.865772727272727</v>
      </c>
      <c r="E62" s="254">
        <f t="shared" si="4"/>
        <v>55.463090909090909</v>
      </c>
    </row>
    <row r="64" spans="1:6" ht="30">
      <c r="A64" s="347" t="s">
        <v>580</v>
      </c>
      <c r="B64" s="348" t="s">
        <v>593</v>
      </c>
      <c r="C64" s="348" t="s">
        <v>35</v>
      </c>
      <c r="D64" s="349" t="s">
        <v>38</v>
      </c>
      <c r="E64" s="348" t="s">
        <v>178</v>
      </c>
      <c r="F64" s="323"/>
    </row>
    <row r="65" spans="1:6">
      <c r="A65" s="331" t="s">
        <v>211</v>
      </c>
      <c r="B65" s="203" t="s">
        <v>592</v>
      </c>
      <c r="C65" s="332">
        <f>15*5</f>
        <v>75</v>
      </c>
      <c r="D65" s="333">
        <v>216.34</v>
      </c>
      <c r="E65" s="334">
        <f>C65*D65</f>
        <v>16225.5</v>
      </c>
      <c r="F65" s="323"/>
    </row>
    <row r="66" spans="1:6">
      <c r="A66" s="420" t="s">
        <v>196</v>
      </c>
      <c r="B66" s="420"/>
      <c r="C66" s="420"/>
      <c r="D66" s="420"/>
      <c r="E66" s="330">
        <f>E65</f>
        <v>16225.5</v>
      </c>
      <c r="F66" s="323"/>
    </row>
  </sheetData>
  <mergeCells count="10">
    <mergeCell ref="A66:D66"/>
    <mergeCell ref="A48:D48"/>
    <mergeCell ref="A50:D50"/>
    <mergeCell ref="A52:E52"/>
    <mergeCell ref="A1:E1"/>
    <mergeCell ref="A19:D19"/>
    <mergeCell ref="A24:D24"/>
    <mergeCell ref="A30:D30"/>
    <mergeCell ref="A35:D35"/>
    <mergeCell ref="A42:D42"/>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4.9989318521683403E-2"/>
    <pageSetUpPr fitToPage="1"/>
  </sheetPr>
  <dimension ref="A1:G184"/>
  <sheetViews>
    <sheetView showGridLines="0" zoomScaleNormal="100" workbookViewId="0">
      <selection activeCell="I20" sqref="I20"/>
    </sheetView>
  </sheetViews>
  <sheetFormatPr defaultColWidth="14.42578125" defaultRowHeight="15" zeroHeight="1"/>
  <cols>
    <col min="1" max="1" width="11.7109375" style="271" customWidth="1"/>
    <col min="2" max="5" width="18" style="271" customWidth="1"/>
    <col min="6" max="16384" width="14.42578125" style="271"/>
  </cols>
  <sheetData>
    <row r="1" spans="1:7" ht="60.75" customHeight="1">
      <c r="A1" s="426" t="s">
        <v>223</v>
      </c>
      <c r="B1" s="426"/>
      <c r="C1" s="426"/>
      <c r="D1" s="426"/>
      <c r="E1" s="426"/>
      <c r="F1" s="426"/>
      <c r="G1" s="426"/>
    </row>
    <row r="2" spans="1:7">
      <c r="A2" s="272"/>
      <c r="B2" s="272"/>
      <c r="C2" s="272"/>
      <c r="D2" s="272"/>
      <c r="E2" s="272"/>
      <c r="F2" s="272"/>
      <c r="G2" s="272"/>
    </row>
    <row r="3" spans="1:7" ht="15" customHeight="1">
      <c r="A3" s="427" t="s">
        <v>224</v>
      </c>
      <c r="B3" s="427"/>
      <c r="C3" s="427"/>
      <c r="D3" s="427"/>
      <c r="E3" s="427"/>
      <c r="F3" s="427"/>
      <c r="G3" s="427"/>
    </row>
    <row r="4" spans="1:7">
      <c r="A4" s="273" t="s">
        <v>225</v>
      </c>
      <c r="B4" s="428" t="s">
        <v>226</v>
      </c>
      <c r="C4" s="428"/>
      <c r="D4" s="428"/>
      <c r="E4" s="428"/>
      <c r="F4" s="429" t="s">
        <v>227</v>
      </c>
      <c r="G4" s="429"/>
    </row>
    <row r="5" spans="1:7" ht="15" customHeight="1">
      <c r="A5" s="273" t="s">
        <v>228</v>
      </c>
      <c r="B5" s="428" t="s">
        <v>229</v>
      </c>
      <c r="C5" s="428"/>
      <c r="D5" s="428"/>
      <c r="E5" s="428"/>
      <c r="F5" s="430" t="s">
        <v>230</v>
      </c>
      <c r="G5" s="430"/>
    </row>
    <row r="6" spans="1:7">
      <c r="A6" s="273" t="s">
        <v>231</v>
      </c>
      <c r="B6" s="428" t="s">
        <v>232</v>
      </c>
      <c r="C6" s="428"/>
      <c r="D6" s="428"/>
      <c r="E6" s="428"/>
      <c r="F6" s="434"/>
      <c r="G6" s="435"/>
    </row>
    <row r="7" spans="1:7">
      <c r="A7" s="273" t="s">
        <v>233</v>
      </c>
      <c r="B7" s="428" t="s">
        <v>234</v>
      </c>
      <c r="C7" s="428"/>
      <c r="D7" s="428"/>
      <c r="E7" s="428"/>
      <c r="F7" s="436"/>
      <c r="G7" s="436"/>
    </row>
    <row r="8" spans="1:7">
      <c r="A8" s="273" t="s">
        <v>235</v>
      </c>
      <c r="B8" s="428" t="s">
        <v>236</v>
      </c>
      <c r="C8" s="428"/>
      <c r="D8" s="428"/>
      <c r="E8" s="428"/>
      <c r="F8" s="436"/>
      <c r="G8" s="436"/>
    </row>
    <row r="9" spans="1:7">
      <c r="A9" s="272"/>
      <c r="B9" s="272"/>
      <c r="C9" s="272"/>
      <c r="D9" s="272"/>
      <c r="E9" s="272"/>
      <c r="F9" s="272"/>
      <c r="G9" s="272"/>
    </row>
    <row r="10" spans="1:7" ht="15" customHeight="1">
      <c r="A10" s="427" t="s">
        <v>237</v>
      </c>
      <c r="B10" s="427"/>
      <c r="C10" s="427"/>
      <c r="D10" s="427"/>
      <c r="E10" s="427"/>
      <c r="F10" s="427"/>
      <c r="G10" s="427"/>
    </row>
    <row r="11" spans="1:7" ht="24" customHeight="1">
      <c r="A11" s="427" t="s">
        <v>238</v>
      </c>
      <c r="B11" s="427"/>
      <c r="C11" s="427"/>
      <c r="D11" s="427"/>
      <c r="E11" s="302" t="s">
        <v>239</v>
      </c>
      <c r="F11" s="427" t="s">
        <v>240</v>
      </c>
      <c r="G11" s="427"/>
    </row>
    <row r="12" spans="1:7">
      <c r="A12" s="431"/>
      <c r="B12" s="431"/>
      <c r="C12" s="431"/>
      <c r="D12" s="431"/>
      <c r="E12" s="274"/>
      <c r="F12" s="432"/>
      <c r="G12" s="432"/>
    </row>
    <row r="13" spans="1:7" ht="31.5" customHeight="1">
      <c r="A13" s="433" t="s">
        <v>241</v>
      </c>
      <c r="B13" s="433"/>
      <c r="C13" s="433"/>
      <c r="D13" s="433"/>
      <c r="E13" s="433"/>
      <c r="F13" s="433"/>
      <c r="G13" s="433"/>
    </row>
    <row r="14" spans="1:7" ht="31.5" customHeight="1">
      <c r="A14" s="433" t="s">
        <v>242</v>
      </c>
      <c r="B14" s="433"/>
      <c r="C14" s="433"/>
      <c r="D14" s="433"/>
      <c r="E14" s="433"/>
      <c r="F14" s="433"/>
      <c r="G14" s="433"/>
    </row>
    <row r="15" spans="1:7">
      <c r="A15" s="272"/>
      <c r="B15" s="272"/>
      <c r="C15" s="272"/>
      <c r="D15" s="272"/>
      <c r="E15" s="272"/>
      <c r="F15" s="272"/>
      <c r="G15" s="272"/>
    </row>
    <row r="16" spans="1:7" ht="15" customHeight="1">
      <c r="A16" s="427" t="s">
        <v>243</v>
      </c>
      <c r="B16" s="427"/>
      <c r="C16" s="427"/>
      <c r="D16" s="427"/>
      <c r="E16" s="427"/>
      <c r="F16" s="427"/>
      <c r="G16" s="427"/>
    </row>
    <row r="17" spans="1:7" ht="15" customHeight="1">
      <c r="A17" s="439" t="s">
        <v>244</v>
      </c>
      <c r="B17" s="439"/>
      <c r="C17" s="439"/>
      <c r="D17" s="439"/>
      <c r="E17" s="439"/>
      <c r="F17" s="439"/>
      <c r="G17" s="439"/>
    </row>
    <row r="18" spans="1:7">
      <c r="A18" s="273">
        <v>1</v>
      </c>
      <c r="B18" s="428" t="s">
        <v>245</v>
      </c>
      <c r="C18" s="428"/>
      <c r="D18" s="428"/>
      <c r="E18" s="440"/>
      <c r="F18" s="441"/>
      <c r="G18" s="435"/>
    </row>
    <row r="19" spans="1:7">
      <c r="A19" s="273">
        <v>2</v>
      </c>
      <c r="B19" s="428" t="s">
        <v>246</v>
      </c>
      <c r="C19" s="428"/>
      <c r="D19" s="428"/>
      <c r="E19" s="436"/>
      <c r="F19" s="436"/>
      <c r="G19" s="436"/>
    </row>
    <row r="20" spans="1:7">
      <c r="A20" s="273">
        <v>3</v>
      </c>
      <c r="B20" s="428" t="s">
        <v>247</v>
      </c>
      <c r="C20" s="428"/>
      <c r="D20" s="428"/>
      <c r="E20" s="437"/>
      <c r="F20" s="437"/>
      <c r="G20" s="437"/>
    </row>
    <row r="21" spans="1:7">
      <c r="A21" s="273">
        <v>4</v>
      </c>
      <c r="B21" s="428" t="s">
        <v>248</v>
      </c>
      <c r="C21" s="428"/>
      <c r="D21" s="428"/>
      <c r="E21" s="436"/>
      <c r="F21" s="436"/>
      <c r="G21" s="436"/>
    </row>
    <row r="22" spans="1:7">
      <c r="A22" s="273">
        <v>5</v>
      </c>
      <c r="B22" s="428" t="s">
        <v>249</v>
      </c>
      <c r="C22" s="428"/>
      <c r="D22" s="428"/>
      <c r="E22" s="438"/>
      <c r="F22" s="438"/>
      <c r="G22" s="438"/>
    </row>
    <row r="23" spans="1:7">
      <c r="A23" s="275">
        <v>6</v>
      </c>
      <c r="B23" s="444" t="s">
        <v>250</v>
      </c>
      <c r="C23" s="444"/>
      <c r="D23" s="444"/>
      <c r="E23" s="436"/>
      <c r="F23" s="436"/>
      <c r="G23" s="436"/>
    </row>
    <row r="24" spans="1:7">
      <c r="A24" s="275">
        <v>7</v>
      </c>
      <c r="B24" s="444" t="s">
        <v>251</v>
      </c>
      <c r="C24" s="444"/>
      <c r="D24" s="444"/>
      <c r="E24" s="445"/>
      <c r="F24" s="445"/>
      <c r="G24" s="445"/>
    </row>
    <row r="25" spans="1:7" ht="15" customHeight="1">
      <c r="A25" s="433" t="s">
        <v>252</v>
      </c>
      <c r="B25" s="433"/>
      <c r="C25" s="433"/>
      <c r="D25" s="433"/>
      <c r="E25" s="433"/>
      <c r="F25" s="433"/>
      <c r="G25" s="433"/>
    </row>
    <row r="26" spans="1:7" ht="15" customHeight="1">
      <c r="A26" s="433" t="s">
        <v>253</v>
      </c>
      <c r="B26" s="433"/>
      <c r="C26" s="433"/>
      <c r="D26" s="433"/>
      <c r="E26" s="433"/>
      <c r="F26" s="433"/>
      <c r="G26" s="433"/>
    </row>
    <row r="27" spans="1:7">
      <c r="A27" s="272"/>
      <c r="B27" s="272"/>
      <c r="C27" s="272"/>
      <c r="D27" s="272"/>
      <c r="E27" s="272"/>
      <c r="F27" s="272"/>
      <c r="G27" s="272"/>
    </row>
    <row r="28" spans="1:7">
      <c r="A28" s="442" t="s">
        <v>254</v>
      </c>
      <c r="B28" s="442"/>
      <c r="C28" s="442"/>
      <c r="D28" s="442"/>
      <c r="E28" s="442"/>
      <c r="F28" s="442"/>
      <c r="G28" s="442"/>
    </row>
    <row r="29" spans="1:7" ht="15" customHeight="1">
      <c r="A29" s="302">
        <v>1</v>
      </c>
      <c r="B29" s="427" t="s">
        <v>255</v>
      </c>
      <c r="C29" s="427"/>
      <c r="D29" s="427"/>
      <c r="E29" s="427"/>
      <c r="F29" s="427"/>
      <c r="G29" s="302" t="s">
        <v>256</v>
      </c>
    </row>
    <row r="30" spans="1:7">
      <c r="A30" s="273" t="s">
        <v>225</v>
      </c>
      <c r="B30" s="428" t="s">
        <v>537</v>
      </c>
      <c r="C30" s="428"/>
      <c r="D30" s="428"/>
      <c r="E30" s="428"/>
      <c r="F30" s="428"/>
      <c r="G30" s="276"/>
    </row>
    <row r="31" spans="1:7" ht="15" customHeight="1">
      <c r="A31" s="273" t="s">
        <v>228</v>
      </c>
      <c r="B31" s="443" t="s">
        <v>257</v>
      </c>
      <c r="C31" s="443"/>
      <c r="D31" s="443"/>
      <c r="E31" s="443"/>
      <c r="F31" s="443"/>
      <c r="G31" s="277"/>
    </row>
    <row r="32" spans="1:7">
      <c r="A32" s="273" t="s">
        <v>231</v>
      </c>
      <c r="B32" s="428" t="s">
        <v>533</v>
      </c>
      <c r="C32" s="428"/>
      <c r="D32" s="428"/>
      <c r="E32" s="428"/>
      <c r="F32" s="428"/>
      <c r="G32" s="277"/>
    </row>
    <row r="33" spans="1:7">
      <c r="A33" s="273" t="s">
        <v>233</v>
      </c>
      <c r="B33" s="428" t="s">
        <v>258</v>
      </c>
      <c r="C33" s="428"/>
      <c r="D33" s="428"/>
      <c r="E33" s="428"/>
      <c r="F33" s="428"/>
      <c r="G33" s="278"/>
    </row>
    <row r="34" spans="1:7">
      <c r="A34" s="446" t="s">
        <v>259</v>
      </c>
      <c r="B34" s="446"/>
      <c r="C34" s="446"/>
      <c r="D34" s="446"/>
      <c r="E34" s="446"/>
      <c r="F34" s="446"/>
      <c r="G34" s="279">
        <f>ROUND(SUM(G30:G33),2)</f>
        <v>0</v>
      </c>
    </row>
    <row r="35" spans="1:7">
      <c r="A35" s="272"/>
      <c r="B35" s="272"/>
      <c r="C35" s="272"/>
      <c r="D35" s="272"/>
      <c r="E35" s="272"/>
      <c r="F35" s="272"/>
      <c r="G35" s="272"/>
    </row>
    <row r="36" spans="1:7">
      <c r="A36" s="442" t="s">
        <v>260</v>
      </c>
      <c r="B36" s="442"/>
      <c r="C36" s="442"/>
      <c r="D36" s="442"/>
      <c r="E36" s="442"/>
      <c r="F36" s="442"/>
      <c r="G36" s="442"/>
    </row>
    <row r="37" spans="1:7" ht="15" customHeight="1">
      <c r="A37" s="449" t="s">
        <v>261</v>
      </c>
      <c r="B37" s="449"/>
      <c r="C37" s="449"/>
      <c r="D37" s="449"/>
      <c r="E37" s="449"/>
      <c r="F37" s="449"/>
      <c r="G37" s="449"/>
    </row>
    <row r="38" spans="1:7" ht="15" customHeight="1">
      <c r="A38" s="302" t="s">
        <v>45</v>
      </c>
      <c r="B38" s="427" t="s">
        <v>262</v>
      </c>
      <c r="C38" s="427"/>
      <c r="D38" s="427"/>
      <c r="E38" s="427"/>
      <c r="F38" s="302" t="s">
        <v>263</v>
      </c>
      <c r="G38" s="302" t="s">
        <v>256</v>
      </c>
    </row>
    <row r="39" spans="1:7">
      <c r="A39" s="273" t="s">
        <v>225</v>
      </c>
      <c r="B39" s="428" t="s">
        <v>538</v>
      </c>
      <c r="C39" s="428"/>
      <c r="D39" s="428"/>
      <c r="E39" s="428"/>
      <c r="F39" s="280"/>
      <c r="G39" s="281"/>
    </row>
    <row r="40" spans="1:7">
      <c r="A40" s="273" t="s">
        <v>228</v>
      </c>
      <c r="B40" s="444" t="s">
        <v>264</v>
      </c>
      <c r="C40" s="444"/>
      <c r="D40" s="444"/>
      <c r="E40" s="444"/>
      <c r="F40" s="280"/>
      <c r="G40" s="281"/>
    </row>
    <row r="41" spans="1:7">
      <c r="A41" s="446" t="s">
        <v>265</v>
      </c>
      <c r="B41" s="446"/>
      <c r="C41" s="446"/>
      <c r="D41" s="446"/>
      <c r="E41" s="446"/>
      <c r="F41" s="446"/>
      <c r="G41" s="279">
        <f>ROUND(SUM(G39:G40),2)</f>
        <v>0</v>
      </c>
    </row>
    <row r="42" spans="1:7" ht="30.75" customHeight="1">
      <c r="A42" s="447" t="s">
        <v>266</v>
      </c>
      <c r="B42" s="447"/>
      <c r="C42" s="447"/>
      <c r="D42" s="447"/>
      <c r="E42" s="447"/>
      <c r="F42" s="447"/>
      <c r="G42" s="447"/>
    </row>
    <row r="43" spans="1:7" ht="30.75" customHeight="1">
      <c r="A43" s="433" t="s">
        <v>267</v>
      </c>
      <c r="B43" s="433"/>
      <c r="C43" s="433"/>
      <c r="D43" s="433"/>
      <c r="E43" s="433"/>
      <c r="F43" s="433"/>
      <c r="G43" s="433"/>
    </row>
    <row r="44" spans="1:7" ht="43.5" customHeight="1">
      <c r="A44" s="433" t="s">
        <v>268</v>
      </c>
      <c r="B44" s="433"/>
      <c r="C44" s="433"/>
      <c r="D44" s="433"/>
      <c r="E44" s="433"/>
      <c r="F44" s="433"/>
      <c r="G44" s="433"/>
    </row>
    <row r="45" spans="1:7">
      <c r="A45" s="272"/>
      <c r="B45" s="272"/>
      <c r="C45" s="272"/>
      <c r="D45" s="272"/>
      <c r="E45" s="272"/>
      <c r="F45" s="272"/>
      <c r="G45" s="272"/>
    </row>
    <row r="46" spans="1:7">
      <c r="A46" s="448" t="s">
        <v>269</v>
      </c>
      <c r="B46" s="448"/>
      <c r="C46" s="448"/>
      <c r="D46" s="448"/>
      <c r="E46" s="448"/>
      <c r="F46" s="448"/>
      <c r="G46" s="282">
        <f>ROUND(G34+G41,2)</f>
        <v>0</v>
      </c>
    </row>
    <row r="47" spans="1:7" ht="15" customHeight="1">
      <c r="A47" s="449" t="s">
        <v>270</v>
      </c>
      <c r="B47" s="449"/>
      <c r="C47" s="449"/>
      <c r="D47" s="449"/>
      <c r="E47" s="449"/>
      <c r="F47" s="449"/>
      <c r="G47" s="449"/>
    </row>
    <row r="48" spans="1:7" ht="15" customHeight="1">
      <c r="A48" s="302" t="s">
        <v>46</v>
      </c>
      <c r="B48" s="427" t="s">
        <v>271</v>
      </c>
      <c r="C48" s="427"/>
      <c r="D48" s="427"/>
      <c r="E48" s="427"/>
      <c r="F48" s="302" t="s">
        <v>263</v>
      </c>
      <c r="G48" s="302" t="s">
        <v>256</v>
      </c>
    </row>
    <row r="49" spans="1:7">
      <c r="A49" s="273" t="s">
        <v>225</v>
      </c>
      <c r="B49" s="428" t="s">
        <v>539</v>
      </c>
      <c r="C49" s="428"/>
      <c r="D49" s="428"/>
      <c r="E49" s="428"/>
      <c r="F49" s="280"/>
      <c r="G49" s="281"/>
    </row>
    <row r="50" spans="1:7">
      <c r="A50" s="273" t="s">
        <v>272</v>
      </c>
      <c r="B50" s="428" t="s">
        <v>540</v>
      </c>
      <c r="C50" s="428"/>
      <c r="D50" s="428"/>
      <c r="E50" s="428"/>
      <c r="F50" s="280"/>
      <c r="G50" s="281"/>
    </row>
    <row r="51" spans="1:7">
      <c r="A51" s="273" t="s">
        <v>273</v>
      </c>
      <c r="B51" s="428" t="s">
        <v>541</v>
      </c>
      <c r="C51" s="428"/>
      <c r="D51" s="428"/>
      <c r="E51" s="428"/>
      <c r="F51" s="283"/>
      <c r="G51" s="281"/>
    </row>
    <row r="52" spans="1:7">
      <c r="A52" s="273" t="s">
        <v>228</v>
      </c>
      <c r="B52" s="428" t="s">
        <v>542</v>
      </c>
      <c r="C52" s="428"/>
      <c r="D52" s="428"/>
      <c r="E52" s="428"/>
      <c r="F52" s="280"/>
      <c r="G52" s="281"/>
    </row>
    <row r="53" spans="1:7">
      <c r="A53" s="273" t="s">
        <v>231</v>
      </c>
      <c r="B53" s="428" t="s">
        <v>543</v>
      </c>
      <c r="C53" s="428"/>
      <c r="D53" s="428"/>
      <c r="E53" s="428"/>
      <c r="F53" s="280"/>
      <c r="G53" s="281"/>
    </row>
    <row r="54" spans="1:7">
      <c r="A54" s="273" t="s">
        <v>233</v>
      </c>
      <c r="B54" s="428" t="s">
        <v>544</v>
      </c>
      <c r="C54" s="428"/>
      <c r="D54" s="428"/>
      <c r="E54" s="428"/>
      <c r="F54" s="280"/>
      <c r="G54" s="281"/>
    </row>
    <row r="55" spans="1:7">
      <c r="A55" s="273" t="s">
        <v>235</v>
      </c>
      <c r="B55" s="428" t="s">
        <v>545</v>
      </c>
      <c r="C55" s="428"/>
      <c r="D55" s="428"/>
      <c r="E55" s="428"/>
      <c r="F55" s="280"/>
      <c r="G55" s="281"/>
    </row>
    <row r="56" spans="1:7">
      <c r="A56" s="273" t="s">
        <v>274</v>
      </c>
      <c r="B56" s="428" t="s">
        <v>546</v>
      </c>
      <c r="C56" s="428"/>
      <c r="D56" s="428"/>
      <c r="E56" s="428"/>
      <c r="F56" s="280"/>
      <c r="G56" s="281"/>
    </row>
    <row r="57" spans="1:7">
      <c r="A57" s="446" t="s">
        <v>275</v>
      </c>
      <c r="B57" s="446"/>
      <c r="C57" s="446"/>
      <c r="D57" s="446"/>
      <c r="E57" s="446"/>
      <c r="F57" s="284"/>
      <c r="G57" s="279"/>
    </row>
    <row r="58" spans="1:7" ht="30.75" customHeight="1">
      <c r="A58" s="433" t="s">
        <v>276</v>
      </c>
      <c r="B58" s="433"/>
      <c r="C58" s="433"/>
      <c r="D58" s="433"/>
      <c r="E58" s="433"/>
      <c r="F58" s="433"/>
      <c r="G58" s="433"/>
    </row>
    <row r="59" spans="1:7" ht="30.75" customHeight="1">
      <c r="A59" s="433" t="s">
        <v>277</v>
      </c>
      <c r="B59" s="433"/>
      <c r="C59" s="433"/>
      <c r="D59" s="433"/>
      <c r="E59" s="433"/>
      <c r="F59" s="433"/>
      <c r="G59" s="433"/>
    </row>
    <row r="60" spans="1:7">
      <c r="A60" s="451" t="s">
        <v>278</v>
      </c>
      <c r="B60" s="451"/>
      <c r="C60" s="451"/>
      <c r="D60" s="451"/>
      <c r="E60" s="451"/>
      <c r="F60" s="451"/>
      <c r="G60" s="451"/>
    </row>
    <row r="61" spans="1:7">
      <c r="A61" s="272"/>
      <c r="B61" s="272"/>
      <c r="C61" s="272"/>
      <c r="D61" s="272"/>
      <c r="E61" s="272"/>
      <c r="F61" s="272"/>
      <c r="G61" s="272"/>
    </row>
    <row r="62" spans="1:7" ht="15" customHeight="1">
      <c r="A62" s="449" t="s">
        <v>279</v>
      </c>
      <c r="B62" s="449"/>
      <c r="C62" s="449"/>
      <c r="D62" s="449"/>
      <c r="E62" s="449"/>
      <c r="F62" s="449"/>
      <c r="G62" s="449"/>
    </row>
    <row r="63" spans="1:7" ht="15" customHeight="1">
      <c r="A63" s="302" t="s">
        <v>280</v>
      </c>
      <c r="B63" s="427" t="s">
        <v>281</v>
      </c>
      <c r="C63" s="427"/>
      <c r="D63" s="427"/>
      <c r="E63" s="427"/>
      <c r="F63" s="427"/>
      <c r="G63" s="302" t="s">
        <v>256</v>
      </c>
    </row>
    <row r="64" spans="1:7">
      <c r="A64" s="273" t="s">
        <v>225</v>
      </c>
      <c r="B64" s="428" t="s">
        <v>282</v>
      </c>
      <c r="C64" s="428"/>
      <c r="D64" s="428"/>
      <c r="E64" s="285" t="s">
        <v>283</v>
      </c>
      <c r="F64" s="278"/>
      <c r="G64" s="286"/>
    </row>
    <row r="65" spans="1:7">
      <c r="A65" s="287" t="s">
        <v>284</v>
      </c>
      <c r="B65" s="450" t="s">
        <v>547</v>
      </c>
      <c r="C65" s="450"/>
      <c r="D65" s="450"/>
      <c r="E65" s="450"/>
      <c r="F65" s="288"/>
      <c r="G65" s="289"/>
    </row>
    <row r="66" spans="1:7">
      <c r="A66" s="273" t="s">
        <v>228</v>
      </c>
      <c r="B66" s="428" t="s">
        <v>548</v>
      </c>
      <c r="C66" s="428"/>
      <c r="D66" s="428"/>
      <c r="E66" s="285" t="s">
        <v>283</v>
      </c>
      <c r="F66" s="278"/>
      <c r="G66" s="290"/>
    </row>
    <row r="67" spans="1:7">
      <c r="A67" s="287" t="s">
        <v>285</v>
      </c>
      <c r="B67" s="450" t="s">
        <v>549</v>
      </c>
      <c r="C67" s="450"/>
      <c r="D67" s="450"/>
      <c r="E67" s="450"/>
      <c r="F67" s="277"/>
      <c r="G67" s="289"/>
    </row>
    <row r="68" spans="1:7">
      <c r="A68" s="273" t="s">
        <v>231</v>
      </c>
      <c r="B68" s="428" t="s">
        <v>534</v>
      </c>
      <c r="C68" s="428"/>
      <c r="D68" s="428"/>
      <c r="E68" s="428"/>
      <c r="F68" s="428"/>
      <c r="G68" s="278"/>
    </row>
    <row r="69" spans="1:7">
      <c r="A69" s="273" t="s">
        <v>233</v>
      </c>
      <c r="B69" s="428" t="s">
        <v>286</v>
      </c>
      <c r="C69" s="428"/>
      <c r="D69" s="428"/>
      <c r="E69" s="428"/>
      <c r="F69" s="428"/>
      <c r="G69" s="278"/>
    </row>
    <row r="70" spans="1:7">
      <c r="A70" s="273" t="s">
        <v>235</v>
      </c>
      <c r="B70" s="428" t="s">
        <v>287</v>
      </c>
      <c r="C70" s="428"/>
      <c r="D70" s="428"/>
      <c r="E70" s="428"/>
      <c r="F70" s="428"/>
      <c r="G70" s="278"/>
    </row>
    <row r="71" spans="1:7">
      <c r="A71" s="273" t="s">
        <v>272</v>
      </c>
      <c r="B71" s="428" t="s">
        <v>288</v>
      </c>
      <c r="C71" s="428"/>
      <c r="D71" s="428"/>
      <c r="E71" s="428"/>
      <c r="F71" s="428"/>
      <c r="G71" s="278"/>
    </row>
    <row r="72" spans="1:7">
      <c r="A72" s="273" t="s">
        <v>274</v>
      </c>
      <c r="B72" s="428" t="s">
        <v>550</v>
      </c>
      <c r="C72" s="428"/>
      <c r="D72" s="428"/>
      <c r="E72" s="428"/>
      <c r="F72" s="428"/>
      <c r="G72" s="278"/>
    </row>
    <row r="73" spans="1:7">
      <c r="A73" s="446" t="s">
        <v>289</v>
      </c>
      <c r="B73" s="446"/>
      <c r="C73" s="446"/>
      <c r="D73" s="446"/>
      <c r="E73" s="446"/>
      <c r="F73" s="446"/>
      <c r="G73" s="279"/>
    </row>
    <row r="74" spans="1:7">
      <c r="A74" s="451" t="s">
        <v>290</v>
      </c>
      <c r="B74" s="451"/>
      <c r="C74" s="451"/>
      <c r="D74" s="451"/>
      <c r="E74" s="451"/>
      <c r="F74" s="451"/>
      <c r="G74" s="451"/>
    </row>
    <row r="75" spans="1:7" ht="32.25" customHeight="1">
      <c r="A75" s="433" t="s">
        <v>291</v>
      </c>
      <c r="B75" s="433"/>
      <c r="C75" s="433"/>
      <c r="D75" s="433"/>
      <c r="E75" s="433"/>
      <c r="F75" s="433"/>
      <c r="G75" s="433"/>
    </row>
    <row r="76" spans="1:7">
      <c r="A76" s="272"/>
      <c r="B76" s="272"/>
      <c r="C76" s="272"/>
      <c r="D76" s="272"/>
      <c r="E76" s="272"/>
      <c r="F76" s="272"/>
      <c r="G76" s="272"/>
    </row>
    <row r="77" spans="1:7">
      <c r="A77" s="442" t="s">
        <v>292</v>
      </c>
      <c r="B77" s="442"/>
      <c r="C77" s="442"/>
      <c r="D77" s="442"/>
      <c r="E77" s="442"/>
      <c r="F77" s="442"/>
      <c r="G77" s="442"/>
    </row>
    <row r="78" spans="1:7" ht="15" customHeight="1">
      <c r="A78" s="302">
        <v>2</v>
      </c>
      <c r="B78" s="427" t="s">
        <v>293</v>
      </c>
      <c r="C78" s="427"/>
      <c r="D78" s="427"/>
      <c r="E78" s="427"/>
      <c r="F78" s="427"/>
      <c r="G78" s="302" t="s">
        <v>256</v>
      </c>
    </row>
    <row r="79" spans="1:7">
      <c r="A79" s="291" t="s">
        <v>45</v>
      </c>
      <c r="B79" s="452" t="s">
        <v>262</v>
      </c>
      <c r="C79" s="452"/>
      <c r="D79" s="452"/>
      <c r="E79" s="452"/>
      <c r="F79" s="452"/>
      <c r="G79" s="292"/>
    </row>
    <row r="80" spans="1:7">
      <c r="A80" s="291" t="s">
        <v>46</v>
      </c>
      <c r="B80" s="452" t="s">
        <v>271</v>
      </c>
      <c r="C80" s="452"/>
      <c r="D80" s="452"/>
      <c r="E80" s="452"/>
      <c r="F80" s="452"/>
      <c r="G80" s="292"/>
    </row>
    <row r="81" spans="1:7">
      <c r="A81" s="291" t="s">
        <v>280</v>
      </c>
      <c r="B81" s="452" t="s">
        <v>281</v>
      </c>
      <c r="C81" s="452"/>
      <c r="D81" s="452"/>
      <c r="E81" s="452"/>
      <c r="F81" s="452"/>
      <c r="G81" s="292"/>
    </row>
    <row r="82" spans="1:7">
      <c r="A82" s="446" t="s">
        <v>294</v>
      </c>
      <c r="B82" s="446"/>
      <c r="C82" s="446"/>
      <c r="D82" s="446"/>
      <c r="E82" s="446"/>
      <c r="F82" s="446"/>
      <c r="G82" s="279"/>
    </row>
    <row r="83" spans="1:7">
      <c r="A83" s="272"/>
      <c r="B83" s="272"/>
      <c r="C83" s="272"/>
      <c r="D83" s="272"/>
      <c r="E83" s="272"/>
      <c r="F83" s="272"/>
      <c r="G83" s="272"/>
    </row>
    <row r="84" spans="1:7">
      <c r="A84" s="442" t="s">
        <v>295</v>
      </c>
      <c r="B84" s="442"/>
      <c r="C84" s="442"/>
      <c r="D84" s="442"/>
      <c r="E84" s="442"/>
      <c r="F84" s="442"/>
      <c r="G84" s="442"/>
    </row>
    <row r="85" spans="1:7" ht="15" customHeight="1">
      <c r="A85" s="302">
        <v>3</v>
      </c>
      <c r="B85" s="427" t="s">
        <v>296</v>
      </c>
      <c r="C85" s="427"/>
      <c r="D85" s="427"/>
      <c r="E85" s="427"/>
      <c r="F85" s="302" t="s">
        <v>263</v>
      </c>
      <c r="G85" s="302" t="s">
        <v>256</v>
      </c>
    </row>
    <row r="86" spans="1:7">
      <c r="A86" s="273" t="s">
        <v>225</v>
      </c>
      <c r="B86" s="428" t="s">
        <v>297</v>
      </c>
      <c r="C86" s="428"/>
      <c r="D86" s="428"/>
      <c r="E86" s="428"/>
      <c r="F86" s="280"/>
      <c r="G86" s="281"/>
    </row>
    <row r="87" spans="1:7">
      <c r="A87" s="273" t="s">
        <v>228</v>
      </c>
      <c r="B87" s="428" t="s">
        <v>298</v>
      </c>
      <c r="C87" s="428"/>
      <c r="D87" s="428"/>
      <c r="E87" s="428"/>
      <c r="F87" s="293"/>
      <c r="G87" s="281"/>
    </row>
    <row r="88" spans="1:7">
      <c r="A88" s="273" t="s">
        <v>231</v>
      </c>
      <c r="B88" s="428" t="s">
        <v>299</v>
      </c>
      <c r="C88" s="428"/>
      <c r="D88" s="428"/>
      <c r="E88" s="428"/>
      <c r="F88" s="280"/>
      <c r="G88" s="281"/>
    </row>
    <row r="89" spans="1:7">
      <c r="A89" s="273" t="s">
        <v>233</v>
      </c>
      <c r="B89" s="428" t="s">
        <v>300</v>
      </c>
      <c r="C89" s="428"/>
      <c r="D89" s="428"/>
      <c r="E89" s="428"/>
      <c r="F89" s="293"/>
      <c r="G89" s="281"/>
    </row>
    <row r="90" spans="1:7">
      <c r="A90" s="273" t="s">
        <v>235</v>
      </c>
      <c r="B90" s="428" t="s">
        <v>535</v>
      </c>
      <c r="C90" s="428"/>
      <c r="D90" s="428"/>
      <c r="E90" s="428"/>
      <c r="F90" s="283"/>
      <c r="G90" s="281"/>
    </row>
    <row r="91" spans="1:7">
      <c r="A91" s="446" t="s">
        <v>301</v>
      </c>
      <c r="B91" s="446"/>
      <c r="C91" s="446"/>
      <c r="D91" s="446"/>
      <c r="E91" s="446"/>
      <c r="F91" s="446"/>
      <c r="G91" s="279"/>
    </row>
    <row r="92" spans="1:7">
      <c r="A92" s="272"/>
      <c r="B92" s="272"/>
      <c r="C92" s="272"/>
      <c r="D92" s="272"/>
      <c r="E92" s="272"/>
      <c r="F92" s="272"/>
      <c r="G92" s="272"/>
    </row>
    <row r="93" spans="1:7">
      <c r="A93" s="442" t="s">
        <v>302</v>
      </c>
      <c r="B93" s="442"/>
      <c r="C93" s="442"/>
      <c r="D93" s="442"/>
      <c r="E93" s="442"/>
      <c r="F93" s="442"/>
      <c r="G93" s="442"/>
    </row>
    <row r="94" spans="1:7" ht="15" customHeight="1">
      <c r="A94" s="449" t="s">
        <v>303</v>
      </c>
      <c r="B94" s="449"/>
      <c r="C94" s="449"/>
      <c r="D94" s="449"/>
      <c r="E94" s="449"/>
      <c r="F94" s="449"/>
      <c r="G94" s="449"/>
    </row>
    <row r="95" spans="1:7" ht="15" customHeight="1">
      <c r="A95" s="302" t="s">
        <v>52</v>
      </c>
      <c r="B95" s="427" t="s">
        <v>304</v>
      </c>
      <c r="C95" s="427"/>
      <c r="D95" s="427"/>
      <c r="E95" s="427"/>
      <c r="F95" s="302" t="s">
        <v>263</v>
      </c>
      <c r="G95" s="302" t="s">
        <v>256</v>
      </c>
    </row>
    <row r="96" spans="1:7">
      <c r="A96" s="273" t="s">
        <v>225</v>
      </c>
      <c r="B96" s="428" t="s">
        <v>305</v>
      </c>
      <c r="C96" s="428"/>
      <c r="D96" s="428"/>
      <c r="E96" s="428"/>
      <c r="F96" s="280"/>
      <c r="G96" s="281"/>
    </row>
    <row r="97" spans="1:7" ht="15" customHeight="1">
      <c r="A97" s="273" t="s">
        <v>4</v>
      </c>
      <c r="B97" s="443" t="s">
        <v>306</v>
      </c>
      <c r="C97" s="443"/>
      <c r="D97" s="443"/>
      <c r="E97" s="443"/>
      <c r="F97" s="294"/>
      <c r="G97" s="281"/>
    </row>
    <row r="98" spans="1:7">
      <c r="A98" s="273" t="s">
        <v>228</v>
      </c>
      <c r="B98" s="428" t="s">
        <v>307</v>
      </c>
      <c r="C98" s="428"/>
      <c r="D98" s="428"/>
      <c r="E98" s="428"/>
      <c r="F98" s="295"/>
      <c r="G98" s="281"/>
    </row>
    <row r="99" spans="1:7">
      <c r="A99" s="273" t="s">
        <v>231</v>
      </c>
      <c r="B99" s="428" t="s">
        <v>308</v>
      </c>
      <c r="C99" s="428"/>
      <c r="D99" s="428"/>
      <c r="E99" s="428"/>
      <c r="F99" s="295"/>
      <c r="G99" s="281"/>
    </row>
    <row r="100" spans="1:7">
      <c r="A100" s="273" t="s">
        <v>233</v>
      </c>
      <c r="B100" s="428" t="s">
        <v>309</v>
      </c>
      <c r="C100" s="428"/>
      <c r="D100" s="428"/>
      <c r="E100" s="428"/>
      <c r="F100" s="295"/>
      <c r="G100" s="281"/>
    </row>
    <row r="101" spans="1:7">
      <c r="A101" s="273" t="s">
        <v>235</v>
      </c>
      <c r="B101" s="428" t="s">
        <v>310</v>
      </c>
      <c r="C101" s="428"/>
      <c r="D101" s="428"/>
      <c r="E101" s="428"/>
      <c r="F101" s="295"/>
      <c r="G101" s="281"/>
    </row>
    <row r="102" spans="1:7" ht="15" customHeight="1">
      <c r="A102" s="273" t="s">
        <v>274</v>
      </c>
      <c r="B102" s="443" t="s">
        <v>311</v>
      </c>
      <c r="C102" s="443"/>
      <c r="D102" s="443"/>
      <c r="E102" s="443"/>
      <c r="F102" s="295"/>
      <c r="G102" s="281"/>
    </row>
    <row r="103" spans="1:7">
      <c r="A103" s="446" t="s">
        <v>312</v>
      </c>
      <c r="B103" s="446"/>
      <c r="C103" s="446"/>
      <c r="D103" s="446"/>
      <c r="E103" s="446"/>
      <c r="F103" s="446"/>
      <c r="G103" s="279"/>
    </row>
    <row r="104" spans="1:7" ht="45" customHeight="1">
      <c r="A104" s="433" t="s">
        <v>313</v>
      </c>
      <c r="B104" s="433"/>
      <c r="C104" s="433"/>
      <c r="D104" s="433"/>
      <c r="E104" s="433"/>
      <c r="F104" s="433"/>
      <c r="G104" s="433"/>
    </row>
    <row r="105" spans="1:7">
      <c r="A105" s="272"/>
      <c r="B105" s="272"/>
      <c r="C105" s="272"/>
      <c r="D105" s="272"/>
      <c r="E105" s="272"/>
      <c r="F105" s="272"/>
      <c r="G105" s="272"/>
    </row>
    <row r="106" spans="1:7" ht="15.75" customHeight="1">
      <c r="A106" s="449" t="s">
        <v>314</v>
      </c>
      <c r="B106" s="449"/>
      <c r="C106" s="449"/>
      <c r="D106" s="449"/>
      <c r="E106" s="449"/>
      <c r="F106" s="449"/>
      <c r="G106" s="449"/>
    </row>
    <row r="107" spans="1:7" ht="15" customHeight="1">
      <c r="A107" s="302" t="s">
        <v>53</v>
      </c>
      <c r="B107" s="427" t="s">
        <v>315</v>
      </c>
      <c r="C107" s="427"/>
      <c r="D107" s="427"/>
      <c r="E107" s="427"/>
      <c r="F107" s="302" t="s">
        <v>316</v>
      </c>
      <c r="G107" s="302" t="s">
        <v>256</v>
      </c>
    </row>
    <row r="108" spans="1:7">
      <c r="A108" s="273" t="s">
        <v>225</v>
      </c>
      <c r="B108" s="428" t="s">
        <v>317</v>
      </c>
      <c r="C108" s="428"/>
      <c r="D108" s="428"/>
      <c r="E108" s="428"/>
      <c r="F108" s="296"/>
      <c r="G108" s="281"/>
    </row>
    <row r="109" spans="1:7">
      <c r="A109" s="446" t="s">
        <v>318</v>
      </c>
      <c r="B109" s="446"/>
      <c r="C109" s="446"/>
      <c r="D109" s="446"/>
      <c r="E109" s="446"/>
      <c r="F109" s="446"/>
      <c r="G109" s="279"/>
    </row>
    <row r="110" spans="1:7" ht="29.25" customHeight="1">
      <c r="A110" s="433" t="s">
        <v>319</v>
      </c>
      <c r="B110" s="433"/>
      <c r="C110" s="433"/>
      <c r="D110" s="433"/>
      <c r="E110" s="433"/>
      <c r="F110" s="433"/>
      <c r="G110" s="433"/>
    </row>
    <row r="111" spans="1:7">
      <c r="A111" s="272"/>
      <c r="B111" s="272"/>
      <c r="C111" s="272"/>
      <c r="D111" s="272"/>
      <c r="E111" s="272"/>
      <c r="F111" s="272"/>
      <c r="G111" s="272"/>
    </row>
    <row r="112" spans="1:7">
      <c r="A112" s="442" t="s">
        <v>320</v>
      </c>
      <c r="B112" s="442"/>
      <c r="C112" s="442"/>
      <c r="D112" s="442"/>
      <c r="E112" s="442"/>
      <c r="F112" s="442"/>
      <c r="G112" s="442"/>
    </row>
    <row r="113" spans="1:7" ht="15" customHeight="1">
      <c r="A113" s="302">
        <v>4</v>
      </c>
      <c r="B113" s="427" t="s">
        <v>293</v>
      </c>
      <c r="C113" s="427"/>
      <c r="D113" s="427"/>
      <c r="E113" s="427"/>
      <c r="F113" s="302" t="s">
        <v>263</v>
      </c>
      <c r="G113" s="302" t="s">
        <v>256</v>
      </c>
    </row>
    <row r="114" spans="1:7">
      <c r="A114" s="291" t="s">
        <v>52</v>
      </c>
      <c r="B114" s="452" t="s">
        <v>321</v>
      </c>
      <c r="C114" s="452"/>
      <c r="D114" s="452"/>
      <c r="E114" s="452"/>
      <c r="F114" s="297" t="s">
        <v>4</v>
      </c>
      <c r="G114" s="292"/>
    </row>
    <row r="115" spans="1:7">
      <c r="A115" s="291" t="s">
        <v>53</v>
      </c>
      <c r="B115" s="452" t="s">
        <v>322</v>
      </c>
      <c r="C115" s="452"/>
      <c r="D115" s="452"/>
      <c r="E115" s="452"/>
      <c r="F115" s="297" t="s">
        <v>4</v>
      </c>
      <c r="G115" s="292"/>
    </row>
    <row r="116" spans="1:7">
      <c r="A116" s="446" t="s">
        <v>323</v>
      </c>
      <c r="B116" s="446"/>
      <c r="C116" s="446"/>
      <c r="D116" s="446"/>
      <c r="E116" s="446"/>
      <c r="F116" s="446"/>
      <c r="G116" s="279"/>
    </row>
    <row r="117" spans="1:7">
      <c r="A117" s="272"/>
      <c r="B117" s="272"/>
      <c r="C117" s="272"/>
      <c r="D117" s="272"/>
      <c r="E117" s="272"/>
      <c r="F117" s="272"/>
      <c r="G117" s="272"/>
    </row>
    <row r="118" spans="1:7">
      <c r="A118" s="442" t="s">
        <v>324</v>
      </c>
      <c r="B118" s="442"/>
      <c r="C118" s="442"/>
      <c r="D118" s="442"/>
      <c r="E118" s="442"/>
      <c r="F118" s="442"/>
      <c r="G118" s="442"/>
    </row>
    <row r="119" spans="1:7" ht="15" customHeight="1">
      <c r="A119" s="302">
        <v>5</v>
      </c>
      <c r="B119" s="427" t="s">
        <v>325</v>
      </c>
      <c r="C119" s="427"/>
      <c r="D119" s="427"/>
      <c r="E119" s="427"/>
      <c r="F119" s="427"/>
      <c r="G119" s="302" t="s">
        <v>256</v>
      </c>
    </row>
    <row r="120" spans="1:7">
      <c r="A120" s="273" t="s">
        <v>225</v>
      </c>
      <c r="B120" s="428" t="s">
        <v>551</v>
      </c>
      <c r="C120" s="428"/>
      <c r="D120" s="428"/>
      <c r="E120" s="428"/>
      <c r="F120" s="428"/>
      <c r="G120" s="278"/>
    </row>
    <row r="121" spans="1:7">
      <c r="A121" s="273" t="s">
        <v>228</v>
      </c>
      <c r="B121" s="428" t="s">
        <v>552</v>
      </c>
      <c r="C121" s="428"/>
      <c r="D121" s="428"/>
      <c r="E121" s="428"/>
      <c r="F121" s="428"/>
      <c r="G121" s="278"/>
    </row>
    <row r="122" spans="1:7">
      <c r="A122" s="273" t="s">
        <v>235</v>
      </c>
      <c r="B122" s="428" t="s">
        <v>536</v>
      </c>
      <c r="C122" s="428"/>
      <c r="D122" s="428"/>
      <c r="E122" s="428"/>
      <c r="F122" s="428"/>
      <c r="G122" s="278"/>
    </row>
    <row r="123" spans="1:7">
      <c r="A123" s="446" t="s">
        <v>326</v>
      </c>
      <c r="B123" s="446"/>
      <c r="C123" s="446"/>
      <c r="D123" s="446"/>
      <c r="E123" s="446"/>
      <c r="F123" s="446"/>
      <c r="G123" s="279"/>
    </row>
    <row r="124" spans="1:7" ht="15" customHeight="1">
      <c r="A124" s="433" t="s">
        <v>327</v>
      </c>
      <c r="B124" s="433"/>
      <c r="C124" s="433"/>
      <c r="D124" s="433"/>
      <c r="E124" s="433"/>
      <c r="F124" s="433"/>
      <c r="G124" s="433"/>
    </row>
    <row r="125" spans="1:7">
      <c r="A125" s="272"/>
      <c r="B125" s="272"/>
      <c r="C125" s="272"/>
      <c r="D125" s="272"/>
      <c r="E125" s="272"/>
      <c r="F125" s="272"/>
      <c r="G125" s="272"/>
    </row>
    <row r="126" spans="1:7">
      <c r="A126" s="442" t="s">
        <v>328</v>
      </c>
      <c r="B126" s="442"/>
      <c r="C126" s="442"/>
      <c r="D126" s="442"/>
      <c r="E126" s="442"/>
      <c r="F126" s="442"/>
      <c r="G126" s="442"/>
    </row>
    <row r="127" spans="1:7" ht="15" customHeight="1">
      <c r="A127" s="302"/>
      <c r="B127" s="427" t="s">
        <v>329</v>
      </c>
      <c r="C127" s="427"/>
      <c r="D127" s="427"/>
      <c r="E127" s="427"/>
      <c r="F127" s="427"/>
      <c r="G127" s="302" t="s">
        <v>256</v>
      </c>
    </row>
    <row r="128" spans="1:7">
      <c r="A128" s="298" t="s">
        <v>225</v>
      </c>
      <c r="B128" s="454" t="s">
        <v>330</v>
      </c>
      <c r="C128" s="454"/>
      <c r="D128" s="454"/>
      <c r="E128" s="454"/>
      <c r="F128" s="454"/>
      <c r="G128" s="299"/>
    </row>
    <row r="129" spans="1:7">
      <c r="A129" s="298" t="s">
        <v>228</v>
      </c>
      <c r="B129" s="454" t="s">
        <v>331</v>
      </c>
      <c r="C129" s="454"/>
      <c r="D129" s="454"/>
      <c r="E129" s="454"/>
      <c r="F129" s="454"/>
      <c r="G129" s="299"/>
    </row>
    <row r="130" spans="1:7">
      <c r="A130" s="298" t="s">
        <v>231</v>
      </c>
      <c r="B130" s="454" t="s">
        <v>332</v>
      </c>
      <c r="C130" s="454"/>
      <c r="D130" s="454"/>
      <c r="E130" s="454"/>
      <c r="F130" s="454"/>
      <c r="G130" s="299"/>
    </row>
    <row r="131" spans="1:7">
      <c r="A131" s="298" t="s">
        <v>233</v>
      </c>
      <c r="B131" s="454" t="s">
        <v>333</v>
      </c>
      <c r="C131" s="454"/>
      <c r="D131" s="454"/>
      <c r="E131" s="454"/>
      <c r="F131" s="454"/>
      <c r="G131" s="299"/>
    </row>
    <row r="132" spans="1:7">
      <c r="A132" s="298" t="s">
        <v>235</v>
      </c>
      <c r="B132" s="454" t="s">
        <v>334</v>
      </c>
      <c r="C132" s="454"/>
      <c r="D132" s="454"/>
      <c r="E132" s="454"/>
      <c r="F132" s="454"/>
      <c r="G132" s="299"/>
    </row>
    <row r="133" spans="1:7">
      <c r="A133" s="455" t="s">
        <v>335</v>
      </c>
      <c r="B133" s="455"/>
      <c r="C133" s="455"/>
      <c r="D133" s="455"/>
      <c r="E133" s="455"/>
      <c r="F133" s="455"/>
      <c r="G133" s="292"/>
    </row>
    <row r="134" spans="1:7">
      <c r="A134" s="272"/>
      <c r="B134" s="272"/>
      <c r="C134" s="272"/>
      <c r="D134" s="272"/>
      <c r="E134" s="272"/>
      <c r="F134" s="272"/>
      <c r="G134" s="272"/>
    </row>
    <row r="135" spans="1:7">
      <c r="A135" s="442" t="s">
        <v>336</v>
      </c>
      <c r="B135" s="442"/>
      <c r="C135" s="442"/>
      <c r="D135" s="442"/>
      <c r="E135" s="442"/>
      <c r="F135" s="442"/>
      <c r="G135" s="442"/>
    </row>
    <row r="136" spans="1:7" ht="15" customHeight="1">
      <c r="A136" s="302"/>
      <c r="B136" s="427" t="s">
        <v>337</v>
      </c>
      <c r="C136" s="427"/>
      <c r="D136" s="427"/>
      <c r="E136" s="427"/>
      <c r="F136" s="427"/>
      <c r="G136" s="302" t="s">
        <v>256</v>
      </c>
    </row>
    <row r="137" spans="1:7">
      <c r="A137" s="298" t="s">
        <v>225</v>
      </c>
      <c r="B137" s="454" t="s">
        <v>338</v>
      </c>
      <c r="C137" s="454"/>
      <c r="D137" s="454"/>
      <c r="E137" s="454"/>
      <c r="F137" s="454"/>
      <c r="G137" s="279"/>
    </row>
    <row r="138" spans="1:7">
      <c r="A138" s="298" t="s">
        <v>228</v>
      </c>
      <c r="B138" s="454" t="s">
        <v>339</v>
      </c>
      <c r="C138" s="454"/>
      <c r="D138" s="454"/>
      <c r="E138" s="454"/>
      <c r="F138" s="454"/>
      <c r="G138" s="279"/>
    </row>
    <row r="139" spans="1:7">
      <c r="A139" s="298" t="s">
        <v>228</v>
      </c>
      <c r="B139" s="454" t="s">
        <v>340</v>
      </c>
      <c r="C139" s="454"/>
      <c r="D139" s="454"/>
      <c r="E139" s="454"/>
      <c r="F139" s="454"/>
      <c r="G139" s="279"/>
    </row>
    <row r="140" spans="1:7" ht="15" customHeight="1">
      <c r="A140" s="433" t="s">
        <v>341</v>
      </c>
      <c r="B140" s="433"/>
      <c r="C140" s="433"/>
      <c r="D140" s="433"/>
      <c r="E140" s="433"/>
      <c r="F140" s="433"/>
      <c r="G140" s="433"/>
    </row>
    <row r="141" spans="1:7">
      <c r="A141" s="272"/>
      <c r="B141" s="272"/>
      <c r="C141" s="272"/>
      <c r="D141" s="272"/>
      <c r="E141" s="272"/>
      <c r="F141" s="272"/>
      <c r="G141" s="272"/>
    </row>
    <row r="142" spans="1:7">
      <c r="A142" s="272"/>
      <c r="B142" s="272"/>
      <c r="C142" s="272"/>
      <c r="D142" s="272"/>
      <c r="E142" s="272"/>
      <c r="F142" s="272"/>
      <c r="G142" s="272"/>
    </row>
    <row r="143" spans="1:7">
      <c r="A143" s="300"/>
      <c r="B143" s="300"/>
      <c r="C143" s="301"/>
      <c r="D143" s="301"/>
      <c r="E143" s="301"/>
      <c r="F143" s="300"/>
      <c r="G143" s="300"/>
    </row>
    <row r="144" spans="1:7">
      <c r="A144" s="300"/>
      <c r="B144" s="300"/>
      <c r="C144" s="453"/>
      <c r="D144" s="453"/>
      <c r="E144" s="453"/>
      <c r="F144" s="300"/>
      <c r="G144" s="300"/>
    </row>
    <row r="145" spans="1:7">
      <c r="A145" s="300"/>
      <c r="B145" s="300"/>
      <c r="C145" s="453"/>
      <c r="D145" s="453"/>
      <c r="E145" s="453"/>
      <c r="F145" s="300"/>
      <c r="G145" s="300"/>
    </row>
    <row r="146" spans="1:7" hidden="1">
      <c r="A146" s="272"/>
      <c r="B146" s="272"/>
      <c r="C146" s="272"/>
      <c r="D146" s="272"/>
      <c r="E146" s="272"/>
      <c r="F146" s="272"/>
      <c r="G146" s="272"/>
    </row>
    <row r="147" spans="1:7" hidden="1">
      <c r="A147" s="272"/>
      <c r="B147" s="272"/>
      <c r="C147" s="272"/>
      <c r="D147" s="272"/>
      <c r="E147" s="272"/>
      <c r="F147" s="272"/>
      <c r="G147" s="272"/>
    </row>
    <row r="148" spans="1:7" hidden="1">
      <c r="A148" s="272"/>
      <c r="B148" s="272"/>
      <c r="C148" s="272"/>
      <c r="D148" s="272"/>
      <c r="E148" s="272"/>
      <c r="F148" s="272"/>
      <c r="G148" s="272"/>
    </row>
    <row r="149" spans="1:7" hidden="1">
      <c r="A149" s="272"/>
      <c r="B149" s="272"/>
      <c r="C149" s="272"/>
      <c r="D149" s="272"/>
      <c r="E149" s="272"/>
      <c r="F149" s="272"/>
      <c r="G149" s="272"/>
    </row>
    <row r="150" spans="1:7" hidden="1">
      <c r="A150" s="272"/>
      <c r="B150" s="272"/>
      <c r="C150" s="272"/>
      <c r="D150" s="272"/>
      <c r="E150" s="272"/>
      <c r="F150" s="272"/>
      <c r="G150" s="272"/>
    </row>
    <row r="151" spans="1:7" ht="15" customHeight="1"/>
    <row r="152" spans="1:7"/>
    <row r="153" spans="1:7"/>
    <row r="154" spans="1:7"/>
    <row r="155" spans="1:7"/>
    <row r="156" spans="1:7"/>
    <row r="157" spans="1:7"/>
    <row r="158" spans="1:7"/>
    <row r="159" spans="1:7"/>
    <row r="160" spans="1:7"/>
    <row r="161"/>
    <row r="162"/>
    <row r="163"/>
    <row r="164"/>
    <row r="165"/>
    <row r="166"/>
    <row r="167"/>
    <row r="168"/>
    <row r="169"/>
    <row r="170"/>
    <row r="171"/>
    <row r="172"/>
    <row r="173"/>
    <row r="174"/>
    <row r="175"/>
    <row r="176"/>
    <row r="177"/>
    <row r="178"/>
    <row r="179"/>
    <row r="180"/>
    <row r="181"/>
    <row r="182"/>
    <row r="183"/>
    <row r="184"/>
  </sheetData>
  <sheetProtection formatCells="0" formatColumns="0" formatRows="0" insertRows="0"/>
  <mergeCells count="141">
    <mergeCell ref="C144:E144"/>
    <mergeCell ref="C145:E145"/>
    <mergeCell ref="A135:G135"/>
    <mergeCell ref="B136:F136"/>
    <mergeCell ref="B137:F137"/>
    <mergeCell ref="B138:F138"/>
    <mergeCell ref="B139:F139"/>
    <mergeCell ref="A140:G140"/>
    <mergeCell ref="B128:F128"/>
    <mergeCell ref="B129:F129"/>
    <mergeCell ref="B130:F130"/>
    <mergeCell ref="B131:F131"/>
    <mergeCell ref="B132:F132"/>
    <mergeCell ref="A133:F133"/>
    <mergeCell ref="B121:F121"/>
    <mergeCell ref="B122:F122"/>
    <mergeCell ref="A123:F123"/>
    <mergeCell ref="A124:G124"/>
    <mergeCell ref="A126:G126"/>
    <mergeCell ref="B127:F127"/>
    <mergeCell ref="B114:E114"/>
    <mergeCell ref="B115:E115"/>
    <mergeCell ref="A116:F116"/>
    <mergeCell ref="A118:G118"/>
    <mergeCell ref="B119:F119"/>
    <mergeCell ref="B120:F120"/>
    <mergeCell ref="B107:E107"/>
    <mergeCell ref="B108:E108"/>
    <mergeCell ref="A109:F109"/>
    <mergeCell ref="A110:G110"/>
    <mergeCell ref="A112:G112"/>
    <mergeCell ref="B113:E113"/>
    <mergeCell ref="B100:E100"/>
    <mergeCell ref="B101:E101"/>
    <mergeCell ref="B102:E102"/>
    <mergeCell ref="A103:F103"/>
    <mergeCell ref="A104:G104"/>
    <mergeCell ref="A106:G106"/>
    <mergeCell ref="A94:G94"/>
    <mergeCell ref="B95:E95"/>
    <mergeCell ref="B96:E96"/>
    <mergeCell ref="B97:E97"/>
    <mergeCell ref="B98:E98"/>
    <mergeCell ref="B99:E99"/>
    <mergeCell ref="B87:E87"/>
    <mergeCell ref="B88:E88"/>
    <mergeCell ref="B89:E89"/>
    <mergeCell ref="B90:E90"/>
    <mergeCell ref="A91:F91"/>
    <mergeCell ref="A93:G93"/>
    <mergeCell ref="B80:F80"/>
    <mergeCell ref="B81:F81"/>
    <mergeCell ref="A82:F82"/>
    <mergeCell ref="A84:G84"/>
    <mergeCell ref="B85:E85"/>
    <mergeCell ref="B86:E86"/>
    <mergeCell ref="A73:F73"/>
    <mergeCell ref="A74:G74"/>
    <mergeCell ref="A75:G75"/>
    <mergeCell ref="A77:G77"/>
    <mergeCell ref="B78:F78"/>
    <mergeCell ref="B79:F79"/>
    <mergeCell ref="B67:E67"/>
    <mergeCell ref="B68:F68"/>
    <mergeCell ref="B69:F69"/>
    <mergeCell ref="B70:F70"/>
    <mergeCell ref="B71:F71"/>
    <mergeCell ref="B72:F72"/>
    <mergeCell ref="A60:G60"/>
    <mergeCell ref="A62:G62"/>
    <mergeCell ref="B63:F63"/>
    <mergeCell ref="B64:D64"/>
    <mergeCell ref="B65:E65"/>
    <mergeCell ref="B66:D66"/>
    <mergeCell ref="B54:E54"/>
    <mergeCell ref="B55:E55"/>
    <mergeCell ref="B56:E56"/>
    <mergeCell ref="A57:E57"/>
    <mergeCell ref="A58:G58"/>
    <mergeCell ref="A59:G59"/>
    <mergeCell ref="B48:E48"/>
    <mergeCell ref="B49:E49"/>
    <mergeCell ref="B50:E50"/>
    <mergeCell ref="B51:E51"/>
    <mergeCell ref="B52:E52"/>
    <mergeCell ref="B53:E53"/>
    <mergeCell ref="A41:F41"/>
    <mergeCell ref="A42:G42"/>
    <mergeCell ref="A43:G43"/>
    <mergeCell ref="A44:G44"/>
    <mergeCell ref="A46:F46"/>
    <mergeCell ref="A47:G47"/>
    <mergeCell ref="A34:F34"/>
    <mergeCell ref="A36:G36"/>
    <mergeCell ref="A37:G37"/>
    <mergeCell ref="B38:E38"/>
    <mergeCell ref="B39:E39"/>
    <mergeCell ref="B40:E40"/>
    <mergeCell ref="A28:G28"/>
    <mergeCell ref="B29:F29"/>
    <mergeCell ref="B30:F30"/>
    <mergeCell ref="B31:F31"/>
    <mergeCell ref="B32:F32"/>
    <mergeCell ref="B33:F33"/>
    <mergeCell ref="B23:D23"/>
    <mergeCell ref="E23:G23"/>
    <mergeCell ref="B24:D24"/>
    <mergeCell ref="E24:G24"/>
    <mergeCell ref="A25:G25"/>
    <mergeCell ref="A26:G26"/>
    <mergeCell ref="B20:D20"/>
    <mergeCell ref="E20:G20"/>
    <mergeCell ref="B21:D21"/>
    <mergeCell ref="E21:G21"/>
    <mergeCell ref="B22:D22"/>
    <mergeCell ref="E22:G22"/>
    <mergeCell ref="A14:G14"/>
    <mergeCell ref="A16:G16"/>
    <mergeCell ref="A17:G17"/>
    <mergeCell ref="B18:D18"/>
    <mergeCell ref="E18:G18"/>
    <mergeCell ref="B19:D19"/>
    <mergeCell ref="E19:G19"/>
    <mergeCell ref="A12:D12"/>
    <mergeCell ref="F12:G12"/>
    <mergeCell ref="A13:G13"/>
    <mergeCell ref="B6:E6"/>
    <mergeCell ref="F6:G6"/>
    <mergeCell ref="B7:E7"/>
    <mergeCell ref="F7:G7"/>
    <mergeCell ref="B8:E8"/>
    <mergeCell ref="F8:G8"/>
    <mergeCell ref="A1:G1"/>
    <mergeCell ref="A3:G3"/>
    <mergeCell ref="B4:E4"/>
    <mergeCell ref="F4:G4"/>
    <mergeCell ref="B5:E5"/>
    <mergeCell ref="F5:G5"/>
    <mergeCell ref="A10:G10"/>
    <mergeCell ref="A11:D11"/>
    <mergeCell ref="F11:G11"/>
  </mergeCells>
  <pageMargins left="0.25" right="0.25" top="0.75" bottom="0.75" header="0.51180555555555496" footer="0.51180555555555496"/>
  <pageSetup paperSize="9" firstPageNumber="0" fitToHeight="0" orientation="portrait" horizontalDpi="300" verticalDpi="30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L21" sqref="L21"/>
    </sheetView>
  </sheetViews>
  <sheetFormatPr defaultRowHeight="15"/>
  <cols>
    <col min="1" max="1" width="11.85546875" style="91" customWidth="1"/>
    <col min="2" max="2" width="14" style="91" customWidth="1"/>
    <col min="3" max="3" width="15.85546875" style="91" customWidth="1"/>
    <col min="4" max="4" width="16.42578125" style="91" customWidth="1"/>
    <col min="5" max="5" width="16.140625" style="91" customWidth="1"/>
    <col min="6" max="6" width="19.7109375" style="91" customWidth="1"/>
    <col min="7" max="16384" width="9.140625" style="91"/>
  </cols>
  <sheetData>
    <row r="1" spans="1:6" ht="21" customHeight="1">
      <c r="A1" s="459" t="s">
        <v>594</v>
      </c>
      <c r="B1" s="459"/>
      <c r="C1" s="459"/>
      <c r="D1" s="459"/>
      <c r="E1" s="459"/>
      <c r="F1" s="459"/>
    </row>
    <row r="2" spans="1:6">
      <c r="A2" s="208" t="s">
        <v>342</v>
      </c>
      <c r="B2" s="208" t="s">
        <v>343</v>
      </c>
      <c r="C2" s="208" t="s">
        <v>117</v>
      </c>
      <c r="D2" s="208" t="s">
        <v>515</v>
      </c>
      <c r="E2" s="208" t="s">
        <v>344</v>
      </c>
      <c r="F2" s="208" t="s">
        <v>166</v>
      </c>
    </row>
    <row r="3" spans="1:6">
      <c r="A3" s="209"/>
      <c r="B3" s="209"/>
      <c r="C3" s="209"/>
      <c r="D3" s="209"/>
      <c r="E3" s="209"/>
      <c r="F3" s="209"/>
    </row>
    <row r="4" spans="1:6">
      <c r="A4" s="209"/>
      <c r="B4" s="209"/>
      <c r="C4" s="209"/>
      <c r="D4" s="209"/>
      <c r="E4" s="209"/>
      <c r="F4" s="209"/>
    </row>
    <row r="5" spans="1:6">
      <c r="A5" s="209"/>
      <c r="B5" s="209"/>
      <c r="C5" s="209"/>
      <c r="D5" s="209"/>
      <c r="E5" s="209"/>
      <c r="F5" s="209"/>
    </row>
    <row r="6" spans="1:6">
      <c r="A6" s="209"/>
      <c r="B6" s="209"/>
      <c r="C6" s="209"/>
      <c r="D6" s="209"/>
      <c r="E6" s="209"/>
      <c r="F6" s="209"/>
    </row>
    <row r="7" spans="1:6">
      <c r="A7" s="209"/>
      <c r="B7" s="209"/>
      <c r="C7" s="209"/>
      <c r="D7" s="209"/>
      <c r="E7" s="209"/>
      <c r="F7" s="209"/>
    </row>
    <row r="8" spans="1:6">
      <c r="A8" s="456" t="s">
        <v>345</v>
      </c>
      <c r="B8" s="457"/>
      <c r="C8" s="457"/>
      <c r="D8" s="457"/>
      <c r="E8" s="458"/>
      <c r="F8" s="210"/>
    </row>
    <row r="9" spans="1:6">
      <c r="A9" s="456" t="s">
        <v>346</v>
      </c>
      <c r="B9" s="457"/>
      <c r="C9" s="457"/>
      <c r="D9" s="457"/>
      <c r="E9" s="458"/>
      <c r="F9" s="211"/>
    </row>
    <row r="11" spans="1:6" ht="23.25" customHeight="1">
      <c r="A11" s="459" t="s">
        <v>595</v>
      </c>
      <c r="B11" s="459"/>
      <c r="C11" s="459"/>
      <c r="D11" s="459"/>
      <c r="E11" s="459"/>
      <c r="F11" s="459"/>
    </row>
    <row r="12" spans="1:6">
      <c r="A12" s="208" t="s">
        <v>342</v>
      </c>
      <c r="B12" s="208" t="s">
        <v>343</v>
      </c>
      <c r="C12" s="208" t="s">
        <v>117</v>
      </c>
      <c r="D12" s="208" t="s">
        <v>515</v>
      </c>
      <c r="E12" s="208" t="s">
        <v>344</v>
      </c>
      <c r="F12" s="208" t="s">
        <v>166</v>
      </c>
    </row>
    <row r="13" spans="1:6">
      <c r="A13" s="209"/>
      <c r="B13" s="209"/>
      <c r="C13" s="209"/>
      <c r="D13" s="209"/>
      <c r="E13" s="209"/>
      <c r="F13" s="209"/>
    </row>
    <row r="14" spans="1:6">
      <c r="A14" s="209"/>
      <c r="B14" s="209"/>
      <c r="C14" s="209"/>
      <c r="D14" s="209"/>
      <c r="E14" s="209"/>
      <c r="F14" s="209"/>
    </row>
    <row r="15" spans="1:6">
      <c r="A15" s="209"/>
      <c r="B15" s="209"/>
      <c r="C15" s="209"/>
      <c r="D15" s="209"/>
      <c r="E15" s="209"/>
      <c r="F15" s="209"/>
    </row>
    <row r="16" spans="1:6">
      <c r="A16" s="209"/>
      <c r="B16" s="209"/>
      <c r="C16" s="209"/>
      <c r="D16" s="209"/>
      <c r="E16" s="209"/>
      <c r="F16" s="209"/>
    </row>
    <row r="17" spans="1:6">
      <c r="A17" s="209"/>
      <c r="B17" s="209"/>
      <c r="C17" s="209"/>
      <c r="D17" s="209"/>
      <c r="E17" s="209"/>
      <c r="F17" s="209"/>
    </row>
    <row r="18" spans="1:6">
      <c r="A18" s="456" t="s">
        <v>347</v>
      </c>
      <c r="B18" s="457"/>
      <c r="C18" s="457"/>
      <c r="D18" s="457"/>
      <c r="E18" s="458"/>
      <c r="F18" s="210"/>
    </row>
    <row r="19" spans="1:6">
      <c r="A19" s="456" t="s">
        <v>348</v>
      </c>
      <c r="B19" s="457"/>
      <c r="C19" s="457"/>
      <c r="D19" s="457"/>
      <c r="E19" s="458"/>
      <c r="F19" s="211"/>
    </row>
  </sheetData>
  <mergeCells count="6">
    <mergeCell ref="A19:E19"/>
    <mergeCell ref="A8:E8"/>
    <mergeCell ref="A9:E9"/>
    <mergeCell ref="A1:F1"/>
    <mergeCell ref="A11:F11"/>
    <mergeCell ref="A18:E18"/>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zoomScale="80" zoomScaleNormal="80" zoomScaleSheetLayoutView="80" workbookViewId="0">
      <selection activeCell="I96" sqref="I96"/>
    </sheetView>
  </sheetViews>
  <sheetFormatPr defaultRowHeight="15"/>
  <cols>
    <col min="1" max="1" width="65.85546875" style="91" customWidth="1"/>
    <col min="2" max="2" width="15" style="153" customWidth="1"/>
    <col min="3" max="3" width="18.5703125" style="163" customWidth="1"/>
    <col min="4" max="5" width="18.5703125" style="164" customWidth="1"/>
    <col min="6" max="6" width="21.28515625" style="153" customWidth="1"/>
    <col min="7" max="7" width="16.7109375" style="3" bestFit="1" customWidth="1"/>
    <col min="8" max="8" width="14.28515625" style="91" bestFit="1" customWidth="1"/>
    <col min="9" max="9" width="15" style="91" customWidth="1"/>
    <col min="10" max="10" width="17" style="91" bestFit="1" customWidth="1"/>
    <col min="11" max="11" width="18.5703125" style="91" customWidth="1"/>
    <col min="12" max="16384" width="9.140625" style="91"/>
  </cols>
  <sheetData>
    <row r="1" spans="1:11" ht="19.5" customHeight="1">
      <c r="A1" s="460" t="s">
        <v>522</v>
      </c>
      <c r="B1" s="461"/>
      <c r="C1" s="461"/>
      <c r="D1" s="461"/>
      <c r="E1" s="461"/>
      <c r="F1" s="461"/>
    </row>
    <row r="2" spans="1:11" ht="30">
      <c r="A2" s="93" t="s">
        <v>349</v>
      </c>
      <c r="B2" s="93" t="s">
        <v>12</v>
      </c>
      <c r="C2" s="94" t="s">
        <v>350</v>
      </c>
      <c r="D2" s="95" t="s">
        <v>38</v>
      </c>
      <c r="E2" s="96" t="s">
        <v>351</v>
      </c>
      <c r="F2" s="97" t="s">
        <v>352</v>
      </c>
    </row>
    <row r="3" spans="1:11">
      <c r="A3" s="98" t="s">
        <v>353</v>
      </c>
      <c r="B3" s="99" t="s">
        <v>115</v>
      </c>
      <c r="C3" s="100" t="s">
        <v>115</v>
      </c>
      <c r="D3" s="101"/>
      <c r="E3" s="102"/>
      <c r="F3" s="2">
        <f>'8 LCIT'!C48</f>
        <v>0.34693877551020447</v>
      </c>
    </row>
    <row r="4" spans="1:11" ht="30">
      <c r="A4" s="103" t="s">
        <v>354</v>
      </c>
      <c r="B4" s="104" t="s">
        <v>355</v>
      </c>
      <c r="C4" s="105">
        <v>250</v>
      </c>
      <c r="D4" s="106">
        <v>565.33000000000004</v>
      </c>
      <c r="E4" s="106">
        <f>C4*D4</f>
        <v>141332.5</v>
      </c>
      <c r="F4" s="107">
        <f>E4*$F$3+E4</f>
        <v>190366.22448979598</v>
      </c>
    </row>
    <row r="5" spans="1:11" ht="66.75" customHeight="1">
      <c r="A5" s="103" t="s">
        <v>356</v>
      </c>
      <c r="B5" s="104" t="s">
        <v>355</v>
      </c>
      <c r="C5" s="105">
        <v>50</v>
      </c>
      <c r="D5" s="106">
        <v>630</v>
      </c>
      <c r="E5" s="106">
        <f t="shared" ref="E5:E19" si="0">C5*D5</f>
        <v>31500</v>
      </c>
      <c r="F5" s="107">
        <f t="shared" ref="F5:F19" si="1">E5*$F$3+E5</f>
        <v>42428.571428571442</v>
      </c>
      <c r="J5" s="92"/>
      <c r="K5" s="92"/>
    </row>
    <row r="6" spans="1:11" ht="45">
      <c r="A6" s="103" t="s">
        <v>357</v>
      </c>
      <c r="B6" s="104" t="s">
        <v>355</v>
      </c>
      <c r="C6" s="105">
        <v>19</v>
      </c>
      <c r="D6" s="106">
        <v>750.63</v>
      </c>
      <c r="E6" s="106">
        <f t="shared" si="0"/>
        <v>14261.97</v>
      </c>
      <c r="F6" s="107">
        <f t="shared" si="1"/>
        <v>19210.000408163269</v>
      </c>
      <c r="G6" s="6"/>
    </row>
    <row r="7" spans="1:11" ht="45">
      <c r="A7" s="103" t="s">
        <v>358</v>
      </c>
      <c r="B7" s="104" t="s">
        <v>355</v>
      </c>
      <c r="C7" s="105">
        <v>220</v>
      </c>
      <c r="D7" s="106">
        <v>850</v>
      </c>
      <c r="E7" s="106">
        <f t="shared" si="0"/>
        <v>187000</v>
      </c>
      <c r="F7" s="107">
        <f t="shared" si="1"/>
        <v>251877.55102040822</v>
      </c>
    </row>
    <row r="8" spans="1:11" ht="45">
      <c r="A8" s="103" t="s">
        <v>359</v>
      </c>
      <c r="B8" s="104" t="s">
        <v>355</v>
      </c>
      <c r="C8" s="105">
        <v>85</v>
      </c>
      <c r="D8" s="106">
        <v>1044</v>
      </c>
      <c r="E8" s="106">
        <f t="shared" si="0"/>
        <v>88740</v>
      </c>
      <c r="F8" s="107">
        <f t="shared" si="1"/>
        <v>119527.34693877555</v>
      </c>
    </row>
    <row r="9" spans="1:11" ht="30">
      <c r="A9" s="103" t="s">
        <v>360</v>
      </c>
      <c r="B9" s="104" t="s">
        <v>361</v>
      </c>
      <c r="C9" s="105">
        <v>12</v>
      </c>
      <c r="D9" s="106">
        <v>1515</v>
      </c>
      <c r="E9" s="106">
        <f t="shared" si="0"/>
        <v>18180</v>
      </c>
      <c r="F9" s="107">
        <f t="shared" si="1"/>
        <v>24487.346938775518</v>
      </c>
    </row>
    <row r="10" spans="1:11" ht="30">
      <c r="A10" s="103" t="s">
        <v>362</v>
      </c>
      <c r="B10" s="104" t="s">
        <v>361</v>
      </c>
      <c r="C10" s="105">
        <v>12</v>
      </c>
      <c r="D10" s="106">
        <v>1746.27</v>
      </c>
      <c r="E10" s="106">
        <f t="shared" si="0"/>
        <v>20955.239999999998</v>
      </c>
      <c r="F10" s="107">
        <f t="shared" si="1"/>
        <v>28225.425306122455</v>
      </c>
    </row>
    <row r="11" spans="1:11" ht="30">
      <c r="A11" s="103" t="s">
        <v>363</v>
      </c>
      <c r="B11" s="104" t="s">
        <v>361</v>
      </c>
      <c r="C11" s="105">
        <v>8</v>
      </c>
      <c r="D11" s="106">
        <v>2990</v>
      </c>
      <c r="E11" s="106">
        <f t="shared" si="0"/>
        <v>23920</v>
      </c>
      <c r="F11" s="107">
        <f t="shared" si="1"/>
        <v>32218.77551020409</v>
      </c>
    </row>
    <row r="12" spans="1:11" ht="45">
      <c r="A12" s="103" t="s">
        <v>364</v>
      </c>
      <c r="B12" s="104" t="s">
        <v>355</v>
      </c>
      <c r="C12" s="105">
        <v>147</v>
      </c>
      <c r="D12" s="106">
        <v>477.5</v>
      </c>
      <c r="E12" s="106">
        <f t="shared" si="0"/>
        <v>70192.5</v>
      </c>
      <c r="F12" s="107">
        <f t="shared" si="1"/>
        <v>94545.000000000029</v>
      </c>
    </row>
    <row r="13" spans="1:11" ht="45">
      <c r="A13" s="103" t="s">
        <v>365</v>
      </c>
      <c r="B13" s="104" t="s">
        <v>355</v>
      </c>
      <c r="C13" s="105">
        <v>150</v>
      </c>
      <c r="D13" s="106">
        <v>437.5</v>
      </c>
      <c r="E13" s="106">
        <f t="shared" si="0"/>
        <v>65625</v>
      </c>
      <c r="F13" s="107">
        <f t="shared" si="1"/>
        <v>88392.857142857159</v>
      </c>
    </row>
    <row r="14" spans="1:11" ht="45">
      <c r="A14" s="103" t="s">
        <v>366</v>
      </c>
      <c r="B14" s="104" t="s">
        <v>355</v>
      </c>
      <c r="C14" s="105">
        <v>60</v>
      </c>
      <c r="D14" s="106">
        <v>778.33</v>
      </c>
      <c r="E14" s="106">
        <f t="shared" si="0"/>
        <v>46699.8</v>
      </c>
      <c r="F14" s="107">
        <f t="shared" si="1"/>
        <v>62901.771428571446</v>
      </c>
    </row>
    <row r="15" spans="1:11" ht="45">
      <c r="A15" s="103" t="s">
        <v>367</v>
      </c>
      <c r="B15" s="104" t="s">
        <v>355</v>
      </c>
      <c r="C15" s="105">
        <v>60</v>
      </c>
      <c r="D15" s="106">
        <v>703</v>
      </c>
      <c r="E15" s="106">
        <f t="shared" si="0"/>
        <v>42180</v>
      </c>
      <c r="F15" s="107">
        <f t="shared" si="1"/>
        <v>56813.877551020429</v>
      </c>
    </row>
    <row r="16" spans="1:11" ht="30">
      <c r="A16" s="103" t="s">
        <v>368</v>
      </c>
      <c r="B16" s="104" t="s">
        <v>355</v>
      </c>
      <c r="C16" s="105">
        <v>10</v>
      </c>
      <c r="D16" s="106">
        <v>2208</v>
      </c>
      <c r="E16" s="106">
        <f t="shared" si="0"/>
        <v>22080</v>
      </c>
      <c r="F16" s="107">
        <f t="shared" si="1"/>
        <v>29740.408163265314</v>
      </c>
    </row>
    <row r="17" spans="1:6" ht="30">
      <c r="A17" s="103" t="s">
        <v>369</v>
      </c>
      <c r="B17" s="104" t="s">
        <v>355</v>
      </c>
      <c r="C17" s="105">
        <v>6</v>
      </c>
      <c r="D17" s="106">
        <v>717.67</v>
      </c>
      <c r="E17" s="106">
        <f t="shared" si="0"/>
        <v>4306.0199999999995</v>
      </c>
      <c r="F17" s="107">
        <f t="shared" si="1"/>
        <v>5799.9453061224503</v>
      </c>
    </row>
    <row r="18" spans="1:6">
      <c r="A18" s="103" t="s">
        <v>370</v>
      </c>
      <c r="B18" s="104" t="s">
        <v>355</v>
      </c>
      <c r="C18" s="105">
        <v>2550</v>
      </c>
      <c r="D18" s="106">
        <v>33.78</v>
      </c>
      <c r="E18" s="106">
        <f t="shared" si="0"/>
        <v>86139</v>
      </c>
      <c r="F18" s="107">
        <f t="shared" si="1"/>
        <v>116023.95918367351</v>
      </c>
    </row>
    <row r="19" spans="1:6" ht="30">
      <c r="A19" s="103" t="s">
        <v>371</v>
      </c>
      <c r="B19" s="104" t="s">
        <v>355</v>
      </c>
      <c r="C19" s="105">
        <v>1550</v>
      </c>
      <c r="D19" s="106">
        <v>62.92</v>
      </c>
      <c r="E19" s="106">
        <f t="shared" si="0"/>
        <v>97526</v>
      </c>
      <c r="F19" s="107">
        <f t="shared" si="1"/>
        <v>131361.55102040819</v>
      </c>
    </row>
    <row r="20" spans="1:6">
      <c r="A20" s="108" t="s">
        <v>353</v>
      </c>
      <c r="B20" s="109" t="s">
        <v>372</v>
      </c>
      <c r="C20" s="110"/>
      <c r="D20" s="106"/>
      <c r="E20" s="111">
        <f>SUM(E4:E19)</f>
        <v>960638.03</v>
      </c>
      <c r="F20" s="111">
        <f>SUM(F4:F19)</f>
        <v>1293920.6118367352</v>
      </c>
    </row>
    <row r="21" spans="1:6" ht="27.75" customHeight="1">
      <c r="A21" s="108" t="s">
        <v>353</v>
      </c>
      <c r="B21" s="109" t="s">
        <v>85</v>
      </c>
      <c r="C21" s="110"/>
      <c r="D21" s="106"/>
      <c r="E21" s="112">
        <f>E20/12</f>
        <v>80053.169166666674</v>
      </c>
      <c r="F21" s="112">
        <f>F20/12</f>
        <v>107826.71765306126</v>
      </c>
    </row>
    <row r="22" spans="1:6">
      <c r="A22" s="98" t="s">
        <v>373</v>
      </c>
      <c r="B22" s="99" t="s">
        <v>115</v>
      </c>
      <c r="C22" s="113" t="s">
        <v>115</v>
      </c>
      <c r="D22" s="101"/>
      <c r="E22" s="101"/>
      <c r="F22" s="99"/>
    </row>
    <row r="23" spans="1:6" ht="15.75" customHeight="1">
      <c r="A23" s="114" t="s">
        <v>374</v>
      </c>
      <c r="B23" s="104" t="s">
        <v>375</v>
      </c>
      <c r="C23" s="110">
        <v>67</v>
      </c>
      <c r="D23" s="106">
        <v>33.5</v>
      </c>
      <c r="E23" s="106">
        <f>C23*D23</f>
        <v>2244.5</v>
      </c>
      <c r="F23" s="115">
        <f>E23*$F$3+E23</f>
        <v>3023.2040816326539</v>
      </c>
    </row>
    <row r="24" spans="1:6">
      <c r="A24" s="114" t="s">
        <v>376</v>
      </c>
      <c r="B24" s="104" t="s">
        <v>375</v>
      </c>
      <c r="C24" s="110">
        <v>68</v>
      </c>
      <c r="D24" s="106">
        <v>50</v>
      </c>
      <c r="E24" s="106">
        <f t="shared" ref="E24:E36" si="2">C24*D24</f>
        <v>3400</v>
      </c>
      <c r="F24" s="115">
        <f t="shared" ref="F24:F36" si="3">E24*$F$3+E24</f>
        <v>4579.5918367346949</v>
      </c>
    </row>
    <row r="25" spans="1:6">
      <c r="A25" s="114" t="s">
        <v>377</v>
      </c>
      <c r="B25" s="104" t="s">
        <v>375</v>
      </c>
      <c r="C25" s="110">
        <v>37</v>
      </c>
      <c r="D25" s="106">
        <v>29</v>
      </c>
      <c r="E25" s="106">
        <f t="shared" si="2"/>
        <v>1073</v>
      </c>
      <c r="F25" s="115">
        <f t="shared" si="3"/>
        <v>1445.2653061224494</v>
      </c>
    </row>
    <row r="26" spans="1:6">
      <c r="A26" s="114" t="s">
        <v>378</v>
      </c>
      <c r="B26" s="104" t="s">
        <v>375</v>
      </c>
      <c r="C26" s="110">
        <v>2</v>
      </c>
      <c r="D26" s="106">
        <v>130</v>
      </c>
      <c r="E26" s="106">
        <f t="shared" si="2"/>
        <v>260</v>
      </c>
      <c r="F26" s="115">
        <f t="shared" si="3"/>
        <v>350.20408163265313</v>
      </c>
    </row>
    <row r="27" spans="1:6">
      <c r="A27" s="114" t="s">
        <v>379</v>
      </c>
      <c r="B27" s="104" t="s">
        <v>375</v>
      </c>
      <c r="C27" s="110">
        <v>47</v>
      </c>
      <c r="D27" s="106">
        <v>50</v>
      </c>
      <c r="E27" s="106">
        <f t="shared" si="2"/>
        <v>2350</v>
      </c>
      <c r="F27" s="115">
        <f t="shared" si="3"/>
        <v>3165.3061224489807</v>
      </c>
    </row>
    <row r="28" spans="1:6">
      <c r="A28" s="114" t="s">
        <v>380</v>
      </c>
      <c r="B28" s="104" t="s">
        <v>375</v>
      </c>
      <c r="C28" s="110">
        <v>1</v>
      </c>
      <c r="D28" s="106">
        <v>42.5</v>
      </c>
      <c r="E28" s="106">
        <f t="shared" si="2"/>
        <v>42.5</v>
      </c>
      <c r="F28" s="115">
        <f t="shared" si="3"/>
        <v>57.244897959183689</v>
      </c>
    </row>
    <row r="29" spans="1:6">
      <c r="A29" s="114" t="s">
        <v>381</v>
      </c>
      <c r="B29" s="104" t="s">
        <v>375</v>
      </c>
      <c r="C29" s="110">
        <v>2</v>
      </c>
      <c r="D29" s="106">
        <v>69</v>
      </c>
      <c r="E29" s="106">
        <f t="shared" si="2"/>
        <v>138</v>
      </c>
      <c r="F29" s="115">
        <f t="shared" si="3"/>
        <v>185.87755102040822</v>
      </c>
    </row>
    <row r="30" spans="1:6" ht="15.75" customHeight="1">
      <c r="A30" s="114" t="s">
        <v>382</v>
      </c>
      <c r="B30" s="104" t="s">
        <v>375</v>
      </c>
      <c r="C30" s="110">
        <v>67</v>
      </c>
      <c r="D30" s="106">
        <v>15</v>
      </c>
      <c r="E30" s="106">
        <f t="shared" si="2"/>
        <v>1005</v>
      </c>
      <c r="F30" s="115">
        <f t="shared" si="3"/>
        <v>1353.6734693877556</v>
      </c>
    </row>
    <row r="31" spans="1:6">
      <c r="A31" s="114" t="s">
        <v>383</v>
      </c>
      <c r="B31" s="104" t="s">
        <v>375</v>
      </c>
      <c r="C31" s="110">
        <v>68</v>
      </c>
      <c r="D31" s="106">
        <v>22.5</v>
      </c>
      <c r="E31" s="106">
        <f t="shared" si="2"/>
        <v>1530</v>
      </c>
      <c r="F31" s="115">
        <f t="shared" si="3"/>
        <v>2060.816326530613</v>
      </c>
    </row>
    <row r="32" spans="1:6">
      <c r="A32" s="114" t="s">
        <v>384</v>
      </c>
      <c r="B32" s="104" t="s">
        <v>375</v>
      </c>
      <c r="C32" s="110">
        <v>37</v>
      </c>
      <c r="D32" s="106">
        <v>13.5</v>
      </c>
      <c r="E32" s="106">
        <f t="shared" si="2"/>
        <v>499.5</v>
      </c>
      <c r="F32" s="115">
        <f t="shared" si="3"/>
        <v>672.7959183673471</v>
      </c>
    </row>
    <row r="33" spans="1:6">
      <c r="A33" s="114" t="s">
        <v>385</v>
      </c>
      <c r="B33" s="104" t="s">
        <v>375</v>
      </c>
      <c r="C33" s="110">
        <v>2</v>
      </c>
      <c r="D33" s="106">
        <v>55</v>
      </c>
      <c r="E33" s="106">
        <f t="shared" si="2"/>
        <v>110</v>
      </c>
      <c r="F33" s="115">
        <f t="shared" si="3"/>
        <v>148.1632653061225</v>
      </c>
    </row>
    <row r="34" spans="1:6">
      <c r="A34" s="114" t="s">
        <v>386</v>
      </c>
      <c r="B34" s="104" t="s">
        <v>375</v>
      </c>
      <c r="C34" s="110">
        <v>47</v>
      </c>
      <c r="D34" s="106">
        <v>17.5</v>
      </c>
      <c r="E34" s="106">
        <f t="shared" si="2"/>
        <v>822.5</v>
      </c>
      <c r="F34" s="115">
        <f t="shared" si="3"/>
        <v>1107.8571428571431</v>
      </c>
    </row>
    <row r="35" spans="1:6">
      <c r="A35" s="114" t="s">
        <v>387</v>
      </c>
      <c r="B35" s="104" t="s">
        <v>375</v>
      </c>
      <c r="C35" s="110">
        <v>1</v>
      </c>
      <c r="D35" s="106">
        <v>15</v>
      </c>
      <c r="E35" s="106">
        <f t="shared" si="2"/>
        <v>15</v>
      </c>
      <c r="F35" s="115">
        <f t="shared" si="3"/>
        <v>20.204081632653068</v>
      </c>
    </row>
    <row r="36" spans="1:6">
      <c r="A36" s="114" t="s">
        <v>388</v>
      </c>
      <c r="B36" s="104" t="s">
        <v>375</v>
      </c>
      <c r="C36" s="110">
        <v>2</v>
      </c>
      <c r="D36" s="106">
        <v>21.5</v>
      </c>
      <c r="E36" s="106">
        <f t="shared" si="2"/>
        <v>43</v>
      </c>
      <c r="F36" s="115">
        <f t="shared" si="3"/>
        <v>57.918367346938794</v>
      </c>
    </row>
    <row r="37" spans="1:6">
      <c r="A37" s="116" t="s">
        <v>373</v>
      </c>
      <c r="B37" s="109" t="s">
        <v>372</v>
      </c>
      <c r="C37" s="110"/>
      <c r="D37" s="106"/>
      <c r="E37" s="111">
        <f>SUM(E23:E36)</f>
        <v>13533</v>
      </c>
      <c r="F37" s="111">
        <f>SUM(F23:F36)</f>
        <v>18228.122448979597</v>
      </c>
    </row>
    <row r="38" spans="1:6">
      <c r="A38" s="116" t="s">
        <v>373</v>
      </c>
      <c r="B38" s="109" t="s">
        <v>85</v>
      </c>
      <c r="C38" s="110"/>
      <c r="D38" s="106"/>
      <c r="E38" s="111">
        <f>E37/12</f>
        <v>1127.75</v>
      </c>
      <c r="F38" s="111">
        <f>F37/12</f>
        <v>1519.010204081633</v>
      </c>
    </row>
    <row r="39" spans="1:6">
      <c r="A39" s="98" t="s">
        <v>389</v>
      </c>
      <c r="B39" s="99" t="s">
        <v>115</v>
      </c>
      <c r="C39" s="100" t="s">
        <v>115</v>
      </c>
      <c r="D39" s="101"/>
      <c r="E39" s="101"/>
      <c r="F39" s="99"/>
    </row>
    <row r="40" spans="1:6">
      <c r="A40" s="114" t="s">
        <v>390</v>
      </c>
      <c r="B40" s="104" t="s">
        <v>355</v>
      </c>
      <c r="C40" s="117">
        <f>26507*4</f>
        <v>106028</v>
      </c>
      <c r="D40" s="106">
        <v>0.15</v>
      </c>
      <c r="E40" s="106">
        <f>C40*D40</f>
        <v>15904.199999999999</v>
      </c>
      <c r="F40" s="115">
        <f>E40*$F$3+E40</f>
        <v>21421.983673469393</v>
      </c>
    </row>
    <row r="41" spans="1:6">
      <c r="A41" s="116" t="s">
        <v>389</v>
      </c>
      <c r="B41" s="109" t="s">
        <v>372</v>
      </c>
      <c r="C41" s="117"/>
      <c r="D41" s="118"/>
      <c r="E41" s="111">
        <f>SUM(E40)</f>
        <v>15904.199999999999</v>
      </c>
      <c r="F41" s="111">
        <f>SUM(F40)</f>
        <v>21421.983673469393</v>
      </c>
    </row>
    <row r="42" spans="1:6">
      <c r="A42" s="116" t="s">
        <v>389</v>
      </c>
      <c r="B42" s="109" t="s">
        <v>85</v>
      </c>
      <c r="C42" s="117"/>
      <c r="D42" s="118"/>
      <c r="E42" s="112">
        <f>E41/12</f>
        <v>1325.35</v>
      </c>
      <c r="F42" s="112">
        <f>F41/12</f>
        <v>1785.1653061224495</v>
      </c>
    </row>
    <row r="43" spans="1:6">
      <c r="A43" s="98" t="s">
        <v>391</v>
      </c>
      <c r="B43" s="99" t="s">
        <v>115</v>
      </c>
      <c r="C43" s="100" t="s">
        <v>115</v>
      </c>
      <c r="D43" s="101"/>
      <c r="E43" s="101"/>
      <c r="F43" s="99"/>
    </row>
    <row r="44" spans="1:6" ht="30">
      <c r="A44" s="119" t="s">
        <v>392</v>
      </c>
      <c r="B44" s="120" t="s">
        <v>355</v>
      </c>
      <c r="C44" s="117">
        <f>26507*12</f>
        <v>318084</v>
      </c>
      <c r="D44" s="118">
        <v>0.16</v>
      </c>
      <c r="E44" s="106">
        <f>C44*D44</f>
        <v>50893.440000000002</v>
      </c>
      <c r="F44" s="115">
        <f>E44*$F$3+E44</f>
        <v>68550.347755102062</v>
      </c>
    </row>
    <row r="45" spans="1:6">
      <c r="A45" s="116" t="s">
        <v>391</v>
      </c>
      <c r="B45" s="109" t="s">
        <v>372</v>
      </c>
      <c r="C45" s="117"/>
      <c r="D45" s="118"/>
      <c r="E45" s="111">
        <f>SUM(E44)</f>
        <v>50893.440000000002</v>
      </c>
      <c r="F45" s="111">
        <f>SUM(F44)</f>
        <v>68550.347755102062</v>
      </c>
    </row>
    <row r="46" spans="1:6">
      <c r="A46" s="116" t="s">
        <v>391</v>
      </c>
      <c r="B46" s="109" t="s">
        <v>85</v>
      </c>
      <c r="C46" s="117"/>
      <c r="D46" s="118"/>
      <c r="E46" s="112">
        <f>E45/12</f>
        <v>4241.12</v>
      </c>
      <c r="F46" s="112">
        <f>F45/12</f>
        <v>5712.5289795918388</v>
      </c>
    </row>
    <row r="47" spans="1:6">
      <c r="A47" s="98" t="s">
        <v>393</v>
      </c>
      <c r="B47" s="99" t="s">
        <v>115</v>
      </c>
      <c r="C47" s="100" t="s">
        <v>115</v>
      </c>
      <c r="D47" s="101"/>
      <c r="E47" s="101"/>
      <c r="F47" s="99"/>
    </row>
    <row r="48" spans="1:6" ht="30">
      <c r="A48" s="114" t="s">
        <v>394</v>
      </c>
      <c r="B48" s="104" t="s">
        <v>395</v>
      </c>
      <c r="C48" s="121">
        <v>30</v>
      </c>
      <c r="D48" s="106">
        <v>197.5</v>
      </c>
      <c r="E48" s="106">
        <f t="shared" ref="E48:E49" si="4">C48*D48</f>
        <v>5925</v>
      </c>
      <c r="F48" s="115">
        <f t="shared" ref="F48:F49" si="5">E48*$F$3+E48</f>
        <v>7980.6122448979613</v>
      </c>
    </row>
    <row r="49" spans="1:6" ht="30">
      <c r="A49" s="114" t="s">
        <v>396</v>
      </c>
      <c r="B49" s="104" t="s">
        <v>395</v>
      </c>
      <c r="C49" s="105">
        <v>20</v>
      </c>
      <c r="D49" s="122">
        <v>217.04</v>
      </c>
      <c r="E49" s="106">
        <f t="shared" si="4"/>
        <v>4340.8</v>
      </c>
      <c r="F49" s="115">
        <f t="shared" si="5"/>
        <v>5846.7918367346956</v>
      </c>
    </row>
    <row r="50" spans="1:6">
      <c r="A50" s="116" t="s">
        <v>393</v>
      </c>
      <c r="B50" s="109" t="s">
        <v>372</v>
      </c>
      <c r="C50" s="105"/>
      <c r="D50" s="122"/>
      <c r="E50" s="111">
        <f>SUM(E48:E49)</f>
        <v>10265.799999999999</v>
      </c>
      <c r="F50" s="111">
        <f>SUM(F48:F49)</f>
        <v>13827.404081632656</v>
      </c>
    </row>
    <row r="51" spans="1:6" ht="36" customHeight="1">
      <c r="A51" s="116" t="s">
        <v>393</v>
      </c>
      <c r="B51" s="109" t="s">
        <v>85</v>
      </c>
      <c r="C51" s="105"/>
      <c r="D51" s="122"/>
      <c r="E51" s="111">
        <f>E50/12</f>
        <v>855.48333333333323</v>
      </c>
      <c r="F51" s="111">
        <f>F50/12</f>
        <v>1152.2836734693881</v>
      </c>
    </row>
    <row r="52" spans="1:6">
      <c r="A52" s="98" t="s">
        <v>397</v>
      </c>
      <c r="B52" s="99" t="s">
        <v>115</v>
      </c>
      <c r="C52" s="100" t="s">
        <v>115</v>
      </c>
      <c r="D52" s="101"/>
      <c r="E52" s="101"/>
      <c r="F52" s="99"/>
    </row>
    <row r="53" spans="1:6">
      <c r="A53" s="114" t="s">
        <v>398</v>
      </c>
      <c r="B53" s="104" t="s">
        <v>395</v>
      </c>
      <c r="C53" s="105">
        <v>105</v>
      </c>
      <c r="D53" s="106">
        <v>7.9</v>
      </c>
      <c r="E53" s="106">
        <f>C53*D53</f>
        <v>829.5</v>
      </c>
      <c r="F53" s="115">
        <f>E53*$F$3+E53</f>
        <v>1117.2857142857147</v>
      </c>
    </row>
    <row r="54" spans="1:6">
      <c r="A54" s="114" t="s">
        <v>399</v>
      </c>
      <c r="B54" s="104" t="s">
        <v>395</v>
      </c>
      <c r="C54" s="105">
        <v>5</v>
      </c>
      <c r="D54" s="106">
        <v>12</v>
      </c>
      <c r="E54" s="106">
        <f t="shared" ref="E54:E78" si="6">C54*D54</f>
        <v>60</v>
      </c>
      <c r="F54" s="115">
        <f t="shared" ref="F54:F78" si="7">E54*$F$3+E54</f>
        <v>80.816326530612272</v>
      </c>
    </row>
    <row r="55" spans="1:6">
      <c r="A55" s="114" t="s">
        <v>400</v>
      </c>
      <c r="B55" s="104" t="s">
        <v>395</v>
      </c>
      <c r="C55" s="105">
        <v>20</v>
      </c>
      <c r="D55" s="106">
        <v>25.5</v>
      </c>
      <c r="E55" s="106">
        <f t="shared" si="6"/>
        <v>510</v>
      </c>
      <c r="F55" s="115">
        <f t="shared" si="7"/>
        <v>686.93877551020432</v>
      </c>
    </row>
    <row r="56" spans="1:6">
      <c r="A56" s="114" t="s">
        <v>401</v>
      </c>
      <c r="B56" s="104" t="s">
        <v>395</v>
      </c>
      <c r="C56" s="105">
        <v>2</v>
      </c>
      <c r="D56" s="106">
        <v>25</v>
      </c>
      <c r="E56" s="106">
        <f t="shared" si="6"/>
        <v>50</v>
      </c>
      <c r="F56" s="115">
        <f t="shared" si="7"/>
        <v>67.346938775510225</v>
      </c>
    </row>
    <row r="57" spans="1:6">
      <c r="A57" s="114" t="s">
        <v>402</v>
      </c>
      <c r="B57" s="104" t="s">
        <v>395</v>
      </c>
      <c r="C57" s="105">
        <v>3</v>
      </c>
      <c r="D57" s="106">
        <v>27.5</v>
      </c>
      <c r="E57" s="106">
        <f t="shared" si="6"/>
        <v>82.5</v>
      </c>
      <c r="F57" s="115">
        <f t="shared" si="7"/>
        <v>111.12244897959187</v>
      </c>
    </row>
    <row r="58" spans="1:6">
      <c r="A58" s="114" t="s">
        <v>403</v>
      </c>
      <c r="B58" s="104" t="s">
        <v>395</v>
      </c>
      <c r="C58" s="105">
        <v>2</v>
      </c>
      <c r="D58" s="106">
        <v>38.6</v>
      </c>
      <c r="E58" s="106">
        <f t="shared" si="6"/>
        <v>77.2</v>
      </c>
      <c r="F58" s="115">
        <f t="shared" si="7"/>
        <v>103.98367346938778</v>
      </c>
    </row>
    <row r="59" spans="1:6">
      <c r="A59" s="114" t="s">
        <v>404</v>
      </c>
      <c r="B59" s="104" t="s">
        <v>395</v>
      </c>
      <c r="C59" s="105">
        <v>6</v>
      </c>
      <c r="D59" s="106">
        <v>38.6</v>
      </c>
      <c r="E59" s="106">
        <f t="shared" si="6"/>
        <v>231.60000000000002</v>
      </c>
      <c r="F59" s="115">
        <f t="shared" si="7"/>
        <v>311.9510204081634</v>
      </c>
    </row>
    <row r="60" spans="1:6">
      <c r="A60" s="123" t="s">
        <v>397</v>
      </c>
      <c r="B60" s="109" t="s">
        <v>372</v>
      </c>
      <c r="C60" s="105"/>
      <c r="D60" s="106"/>
      <c r="E60" s="111">
        <f>SUM(E53:E59)</f>
        <v>1840.8000000000002</v>
      </c>
      <c r="F60" s="111">
        <f>SUM(F53:F59)</f>
        <v>2479.4448979591843</v>
      </c>
    </row>
    <row r="61" spans="1:6" ht="36.75" customHeight="1">
      <c r="A61" s="123" t="s">
        <v>397</v>
      </c>
      <c r="B61" s="109" t="s">
        <v>85</v>
      </c>
      <c r="C61" s="105"/>
      <c r="D61" s="106"/>
      <c r="E61" s="111">
        <f>E60/12</f>
        <v>153.4</v>
      </c>
      <c r="F61" s="111">
        <f>F60/12</f>
        <v>206.62040816326535</v>
      </c>
    </row>
    <row r="62" spans="1:6">
      <c r="A62" s="98" t="s">
        <v>405</v>
      </c>
      <c r="B62" s="99" t="s">
        <v>115</v>
      </c>
      <c r="C62" s="100" t="s">
        <v>115</v>
      </c>
      <c r="D62" s="101"/>
      <c r="E62" s="101"/>
      <c r="F62" s="124"/>
    </row>
    <row r="63" spans="1:6" ht="30">
      <c r="A63" s="114" t="s">
        <v>406</v>
      </c>
      <c r="B63" s="104" t="s">
        <v>395</v>
      </c>
      <c r="C63" s="125">
        <v>16</v>
      </c>
      <c r="D63" s="106">
        <v>30</v>
      </c>
      <c r="E63" s="106">
        <f t="shared" si="6"/>
        <v>480</v>
      </c>
      <c r="F63" s="115">
        <f t="shared" si="7"/>
        <v>646.53061224489818</v>
      </c>
    </row>
    <row r="64" spans="1:6">
      <c r="A64" s="114" t="s">
        <v>407</v>
      </c>
      <c r="B64" s="104" t="s">
        <v>395</v>
      </c>
      <c r="C64" s="125">
        <v>4</v>
      </c>
      <c r="D64" s="106">
        <v>50</v>
      </c>
      <c r="E64" s="106">
        <f t="shared" si="6"/>
        <v>200</v>
      </c>
      <c r="F64" s="115">
        <f t="shared" si="7"/>
        <v>269.3877551020409</v>
      </c>
    </row>
    <row r="65" spans="1:8" ht="45">
      <c r="A65" s="114" t="s">
        <v>408</v>
      </c>
      <c r="B65" s="104" t="s">
        <v>395</v>
      </c>
      <c r="C65" s="125">
        <v>16</v>
      </c>
      <c r="D65" s="106">
        <v>25</v>
      </c>
      <c r="E65" s="106">
        <f t="shared" si="6"/>
        <v>400</v>
      </c>
      <c r="F65" s="115">
        <f t="shared" si="7"/>
        <v>538.7755102040818</v>
      </c>
    </row>
    <row r="66" spans="1:8" ht="30">
      <c r="A66" s="114" t="s">
        <v>409</v>
      </c>
      <c r="B66" s="104" t="s">
        <v>395</v>
      </c>
      <c r="C66" s="125">
        <v>24</v>
      </c>
      <c r="D66" s="106">
        <v>100</v>
      </c>
      <c r="E66" s="106">
        <f t="shared" si="6"/>
        <v>2400</v>
      </c>
      <c r="F66" s="115">
        <f t="shared" si="7"/>
        <v>3232.6530612244906</v>
      </c>
    </row>
    <row r="67" spans="1:8" ht="45">
      <c r="A67" s="114" t="s">
        <v>410</v>
      </c>
      <c r="B67" s="104" t="s">
        <v>395</v>
      </c>
      <c r="C67" s="125">
        <v>10</v>
      </c>
      <c r="D67" s="106">
        <v>35.69</v>
      </c>
      <c r="E67" s="106">
        <f t="shared" si="6"/>
        <v>356.9</v>
      </c>
      <c r="F67" s="115">
        <f t="shared" si="7"/>
        <v>480.72244897959195</v>
      </c>
      <c r="G67" s="92"/>
      <c r="H67" s="92"/>
    </row>
    <row r="68" spans="1:8">
      <c r="A68" s="114" t="s">
        <v>411</v>
      </c>
      <c r="B68" s="104" t="s">
        <v>395</v>
      </c>
      <c r="C68" s="125">
        <v>9</v>
      </c>
      <c r="D68" s="106">
        <v>900</v>
      </c>
      <c r="E68" s="106">
        <f t="shared" si="6"/>
        <v>8100</v>
      </c>
      <c r="F68" s="115">
        <f t="shared" si="7"/>
        <v>10910.204081632655</v>
      </c>
    </row>
    <row r="69" spans="1:8">
      <c r="A69" s="114" t="s">
        <v>412</v>
      </c>
      <c r="B69" s="104" t="s">
        <v>395</v>
      </c>
      <c r="C69" s="126">
        <v>5</v>
      </c>
      <c r="D69" s="106">
        <v>114.6</v>
      </c>
      <c r="E69" s="106">
        <f t="shared" si="6"/>
        <v>573</v>
      </c>
      <c r="F69" s="115">
        <f t="shared" si="7"/>
        <v>771.79591836734721</v>
      </c>
    </row>
    <row r="70" spans="1:8">
      <c r="A70" s="114" t="s">
        <v>413</v>
      </c>
      <c r="B70" s="104" t="s">
        <v>395</v>
      </c>
      <c r="C70" s="126">
        <v>7</v>
      </c>
      <c r="D70" s="106">
        <v>300</v>
      </c>
      <c r="E70" s="106">
        <f t="shared" si="6"/>
        <v>2100</v>
      </c>
      <c r="F70" s="115">
        <f t="shared" si="7"/>
        <v>2828.5714285714294</v>
      </c>
    </row>
    <row r="71" spans="1:8">
      <c r="A71" s="123" t="s">
        <v>405</v>
      </c>
      <c r="B71" s="109" t="s">
        <v>372</v>
      </c>
      <c r="C71" s="126"/>
      <c r="D71" s="106"/>
      <c r="E71" s="111">
        <f>SUM(E63:E70)</f>
        <v>14609.9</v>
      </c>
      <c r="F71" s="111">
        <f>SUM(F63:F70)</f>
        <v>19678.640816326537</v>
      </c>
    </row>
    <row r="72" spans="1:8" ht="29.25" customHeight="1">
      <c r="A72" s="123" t="s">
        <v>405</v>
      </c>
      <c r="B72" s="109" t="s">
        <v>85</v>
      </c>
      <c r="C72" s="126"/>
      <c r="D72" s="106"/>
      <c r="E72" s="111">
        <f>E71/12</f>
        <v>1217.4916666666666</v>
      </c>
      <c r="F72" s="111">
        <f>F71/12</f>
        <v>1639.886734693878</v>
      </c>
    </row>
    <row r="73" spans="1:8">
      <c r="A73" s="98" t="s">
        <v>414</v>
      </c>
      <c r="B73" s="99" t="s">
        <v>115</v>
      </c>
      <c r="C73" s="100" t="s">
        <v>115</v>
      </c>
      <c r="D73" s="101"/>
      <c r="E73" s="101"/>
      <c r="F73" s="124"/>
    </row>
    <row r="74" spans="1:8" ht="32.25">
      <c r="A74" s="114" t="s">
        <v>518</v>
      </c>
      <c r="B74" s="104" t="s">
        <v>395</v>
      </c>
      <c r="C74" s="105">
        <v>50</v>
      </c>
      <c r="D74" s="106">
        <v>6.45</v>
      </c>
      <c r="E74" s="106">
        <f t="shared" si="6"/>
        <v>322.5</v>
      </c>
      <c r="F74" s="115">
        <f t="shared" si="7"/>
        <v>434.38775510204096</v>
      </c>
    </row>
    <row r="75" spans="1:8" ht="45">
      <c r="A75" s="114" t="s">
        <v>415</v>
      </c>
      <c r="B75" s="104" t="s">
        <v>395</v>
      </c>
      <c r="C75" s="105">
        <v>85</v>
      </c>
      <c r="D75" s="106">
        <v>10.75</v>
      </c>
      <c r="E75" s="106">
        <f t="shared" si="6"/>
        <v>913.75</v>
      </c>
      <c r="F75" s="115">
        <f t="shared" si="7"/>
        <v>1230.7653061224494</v>
      </c>
    </row>
    <row r="76" spans="1:8" ht="30">
      <c r="A76" s="114" t="s">
        <v>416</v>
      </c>
      <c r="B76" s="104" t="s">
        <v>395</v>
      </c>
      <c r="C76" s="105">
        <v>10</v>
      </c>
      <c r="D76" s="106">
        <v>7.5</v>
      </c>
      <c r="E76" s="106">
        <f t="shared" si="6"/>
        <v>75</v>
      </c>
      <c r="F76" s="115">
        <f t="shared" si="7"/>
        <v>101.02040816326533</v>
      </c>
    </row>
    <row r="77" spans="1:8" ht="32.25">
      <c r="A77" s="114" t="s">
        <v>519</v>
      </c>
      <c r="B77" s="104" t="s">
        <v>395</v>
      </c>
      <c r="C77" s="105">
        <v>10</v>
      </c>
      <c r="D77" s="106">
        <v>15</v>
      </c>
      <c r="E77" s="106">
        <f t="shared" si="6"/>
        <v>150</v>
      </c>
      <c r="F77" s="115">
        <f t="shared" si="7"/>
        <v>202.04081632653066</v>
      </c>
    </row>
    <row r="78" spans="1:8" ht="30">
      <c r="A78" s="114" t="s">
        <v>417</v>
      </c>
      <c r="B78" s="104" t="s">
        <v>395</v>
      </c>
      <c r="C78" s="105">
        <v>10</v>
      </c>
      <c r="D78" s="106">
        <v>7</v>
      </c>
      <c r="E78" s="106">
        <f t="shared" si="6"/>
        <v>70</v>
      </c>
      <c r="F78" s="115">
        <f t="shared" si="7"/>
        <v>94.285714285714306</v>
      </c>
    </row>
    <row r="79" spans="1:8">
      <c r="A79" s="123" t="s">
        <v>414</v>
      </c>
      <c r="B79" s="109" t="s">
        <v>372</v>
      </c>
      <c r="C79" s="105"/>
      <c r="D79" s="106"/>
      <c r="E79" s="111">
        <f>SUM(E74:E78)</f>
        <v>1531.25</v>
      </c>
      <c r="F79" s="111">
        <f>SUM(F74:F78)</f>
        <v>2062.5000000000005</v>
      </c>
    </row>
    <row r="80" spans="1:8">
      <c r="A80" s="123" t="s">
        <v>414</v>
      </c>
      <c r="B80" s="109" t="s">
        <v>85</v>
      </c>
      <c r="C80" s="105"/>
      <c r="D80" s="106"/>
      <c r="E80" s="111">
        <f>E79/12</f>
        <v>127.60416666666667</v>
      </c>
      <c r="F80" s="111">
        <f>F79/12</f>
        <v>171.87500000000003</v>
      </c>
    </row>
    <row r="81" spans="1:7">
      <c r="A81" s="98" t="s">
        <v>220</v>
      </c>
      <c r="B81" s="99" t="s">
        <v>115</v>
      </c>
      <c r="C81" s="100" t="s">
        <v>115</v>
      </c>
      <c r="D81" s="101"/>
      <c r="E81" s="101"/>
      <c r="F81" s="124"/>
    </row>
    <row r="82" spans="1:7" ht="30">
      <c r="A82" s="114" t="s">
        <v>418</v>
      </c>
      <c r="B82" s="104" t="s">
        <v>395</v>
      </c>
      <c r="C82" s="105">
        <v>25</v>
      </c>
      <c r="D82" s="106">
        <f>'[3]Resumo MO'!$D$60</f>
        <v>13.865772727272727</v>
      </c>
      <c r="E82" s="106">
        <f>C82*D82</f>
        <v>346.64431818181816</v>
      </c>
      <c r="F82" s="115">
        <f>E82*$F$3+E82</f>
        <v>466.90867346938785</v>
      </c>
    </row>
    <row r="83" spans="1:7" ht="45">
      <c r="A83" s="114" t="s">
        <v>419</v>
      </c>
      <c r="B83" s="104" t="s">
        <v>395</v>
      </c>
      <c r="C83" s="105">
        <v>15</v>
      </c>
      <c r="D83" s="106">
        <f>'[3]Resumo MO'!$D$61</f>
        <v>13.865772727272727</v>
      </c>
      <c r="E83" s="106">
        <f>C83*D83</f>
        <v>207.98659090909092</v>
      </c>
      <c r="F83" s="115">
        <f>E83*$F$3+E83</f>
        <v>280.14520408163276</v>
      </c>
    </row>
    <row r="84" spans="1:7">
      <c r="A84" s="123" t="s">
        <v>220</v>
      </c>
      <c r="B84" s="109" t="s">
        <v>372</v>
      </c>
      <c r="C84" s="127"/>
      <c r="D84" s="128"/>
      <c r="E84" s="111">
        <f>SUM(E82:E83)</f>
        <v>554.63090909090909</v>
      </c>
      <c r="F84" s="111">
        <f>SUM(F82:F83)</f>
        <v>747.05387755102061</v>
      </c>
    </row>
    <row r="85" spans="1:7" ht="30.75" customHeight="1">
      <c r="A85" s="123" t="s">
        <v>220</v>
      </c>
      <c r="B85" s="109" t="s">
        <v>85</v>
      </c>
      <c r="C85" s="127"/>
      <c r="D85" s="128"/>
      <c r="E85" s="111">
        <f>E84/12</f>
        <v>46.219242424242424</v>
      </c>
      <c r="F85" s="111">
        <f>F84/12</f>
        <v>62.254489795918381</v>
      </c>
    </row>
    <row r="86" spans="1:7" s="1" customFormat="1" ht="18" customHeight="1">
      <c r="A86" s="129" t="s">
        <v>214</v>
      </c>
      <c r="B86" s="130" t="s">
        <v>115</v>
      </c>
      <c r="C86" s="131" t="s">
        <v>115</v>
      </c>
      <c r="D86" s="132"/>
      <c r="E86" s="133"/>
      <c r="F86" s="134"/>
      <c r="G86" s="3"/>
    </row>
    <row r="87" spans="1:7" s="1" customFormat="1">
      <c r="A87" s="135" t="s">
        <v>215</v>
      </c>
      <c r="B87" s="136" t="s">
        <v>180</v>
      </c>
      <c r="C87" s="125">
        <v>380</v>
      </c>
      <c r="D87" s="137">
        <f>'3 Resumo MO'!D54</f>
        <v>24.384227272727273</v>
      </c>
      <c r="E87" s="137">
        <f>C87*D87</f>
        <v>9266.0063636363629</v>
      </c>
      <c r="F87" s="115">
        <f>E87*$F$3+E87</f>
        <v>12480.743265306126</v>
      </c>
      <c r="G87" s="3"/>
    </row>
    <row r="88" spans="1:7" s="1" customFormat="1">
      <c r="A88" s="135" t="s">
        <v>216</v>
      </c>
      <c r="B88" s="136" t="s">
        <v>180</v>
      </c>
      <c r="C88" s="125">
        <v>289</v>
      </c>
      <c r="D88" s="137">
        <f>'3 Resumo MO'!D55</f>
        <v>15.242454545454546</v>
      </c>
      <c r="E88" s="137">
        <f t="shared" ref="E88:E91" si="8">C88*D88</f>
        <v>4405.069363636364</v>
      </c>
      <c r="F88" s="115">
        <f>E88*$F$3+E88</f>
        <v>5933.3587346938803</v>
      </c>
      <c r="G88" s="3"/>
    </row>
    <row r="89" spans="1:7" s="1" customFormat="1">
      <c r="A89" s="135" t="s">
        <v>217</v>
      </c>
      <c r="B89" s="136" t="s">
        <v>180</v>
      </c>
      <c r="C89" s="125">
        <v>150</v>
      </c>
      <c r="D89" s="137">
        <f>'3 Resumo MO'!D56</f>
        <v>19.898999999999997</v>
      </c>
      <c r="E89" s="137">
        <f t="shared" si="8"/>
        <v>2984.8499999999995</v>
      </c>
      <c r="F89" s="115">
        <f t="shared" ref="F89:F91" si="9">E89*$F$3+E89</f>
        <v>4020.4102040816333</v>
      </c>
      <c r="G89" s="3"/>
    </row>
    <row r="90" spans="1:7" s="1" customFormat="1">
      <c r="A90" s="135" t="s">
        <v>218</v>
      </c>
      <c r="B90" s="136" t="s">
        <v>180</v>
      </c>
      <c r="C90" s="125">
        <v>150</v>
      </c>
      <c r="D90" s="138">
        <f>'3 Resumo MO'!D57</f>
        <v>16.774000000000001</v>
      </c>
      <c r="E90" s="138">
        <f t="shared" si="8"/>
        <v>2516.1000000000004</v>
      </c>
      <c r="F90" s="139">
        <f t="shared" si="9"/>
        <v>3389.032653061226</v>
      </c>
      <c r="G90" s="3"/>
    </row>
    <row r="91" spans="1:7" s="1" customFormat="1">
      <c r="A91" s="140" t="s">
        <v>219</v>
      </c>
      <c r="B91" s="141" t="s">
        <v>180</v>
      </c>
      <c r="C91" s="142">
        <v>150</v>
      </c>
      <c r="D91" s="143">
        <f>'3 Resumo MO'!D58</f>
        <v>15.242454545454546</v>
      </c>
      <c r="E91" s="143">
        <f t="shared" si="8"/>
        <v>2286.3681818181817</v>
      </c>
      <c r="F91" s="144">
        <f t="shared" si="9"/>
        <v>3079.597959183674</v>
      </c>
      <c r="G91" s="3"/>
    </row>
    <row r="92" spans="1:7" s="1" customFormat="1">
      <c r="A92" s="145" t="s">
        <v>214</v>
      </c>
      <c r="B92" s="109" t="s">
        <v>372</v>
      </c>
      <c r="C92" s="146"/>
      <c r="D92" s="147"/>
      <c r="E92" s="111">
        <f>SUM(E87:E91)</f>
        <v>21458.393909090908</v>
      </c>
      <c r="F92" s="111">
        <f>SUM(F87:F91)</f>
        <v>28903.142816326537</v>
      </c>
      <c r="G92" s="3"/>
    </row>
    <row r="93" spans="1:7" s="1" customFormat="1" ht="27.75" customHeight="1">
      <c r="A93" s="145" t="s">
        <v>214</v>
      </c>
      <c r="B93" s="109" t="s">
        <v>85</v>
      </c>
      <c r="C93" s="146"/>
      <c r="D93" s="147"/>
      <c r="E93" s="111">
        <f>E92/12</f>
        <v>1788.1994924242424</v>
      </c>
      <c r="F93" s="111">
        <f>F92/12</f>
        <v>2408.595234693878</v>
      </c>
      <c r="G93" s="3"/>
    </row>
    <row r="94" spans="1:7" s="1" customFormat="1" ht="27.75" customHeight="1">
      <c r="A94" s="154" t="s">
        <v>558</v>
      </c>
      <c r="B94" s="154" t="s">
        <v>115</v>
      </c>
      <c r="C94" s="154" t="s">
        <v>422</v>
      </c>
      <c r="D94" s="154"/>
      <c r="E94" s="154"/>
      <c r="F94" s="154"/>
      <c r="G94" s="3"/>
    </row>
    <row r="95" spans="1:7" s="1" customFormat="1">
      <c r="A95" s="160" t="s">
        <v>563</v>
      </c>
      <c r="B95" s="161" t="s">
        <v>562</v>
      </c>
      <c r="C95" s="146">
        <f>5*15</f>
        <v>75</v>
      </c>
      <c r="D95" s="143">
        <v>216.34</v>
      </c>
      <c r="E95" s="137">
        <f t="shared" ref="E95:E96" si="10">C95*D95</f>
        <v>16225.5</v>
      </c>
      <c r="F95" s="115">
        <f>E95*$F$3+E95</f>
        <v>21854.755102040821</v>
      </c>
      <c r="G95" s="3"/>
    </row>
    <row r="96" spans="1:7" s="1" customFormat="1">
      <c r="A96" s="160" t="s">
        <v>564</v>
      </c>
      <c r="B96" s="161" t="s">
        <v>559</v>
      </c>
      <c r="C96" s="146">
        <f>0.5*2</f>
        <v>1</v>
      </c>
      <c r="D96" s="60">
        <v>600</v>
      </c>
      <c r="E96" s="137">
        <f t="shared" si="10"/>
        <v>600</v>
      </c>
      <c r="F96" s="115">
        <f>E96*$F$3+E96</f>
        <v>808.16326530612264</v>
      </c>
      <c r="G96" s="3"/>
    </row>
    <row r="97" spans="1:7" s="1" customFormat="1">
      <c r="A97" s="160" t="s">
        <v>565</v>
      </c>
      <c r="B97" s="161" t="s">
        <v>395</v>
      </c>
      <c r="C97" s="146">
        <v>1</v>
      </c>
      <c r="D97" s="60">
        <v>1766.96</v>
      </c>
      <c r="E97" s="318">
        <f>D97</f>
        <v>1766.96</v>
      </c>
      <c r="F97" s="115">
        <f>E97*$F$3+E97</f>
        <v>2379.9869387755107</v>
      </c>
      <c r="G97" s="3"/>
    </row>
    <row r="98" spans="1:7" s="1" customFormat="1">
      <c r="A98" s="462" t="s">
        <v>582</v>
      </c>
      <c r="B98" s="462"/>
      <c r="C98" s="462"/>
      <c r="D98" s="148" t="s">
        <v>100</v>
      </c>
      <c r="E98" s="148">
        <f>SUM(E95:E97)</f>
        <v>18592.46</v>
      </c>
      <c r="F98" s="148">
        <f>SUM(F95:F97)</f>
        <v>25042.905306122455</v>
      </c>
      <c r="G98" s="3"/>
    </row>
    <row r="99" spans="1:7" s="1" customFormat="1">
      <c r="A99" s="462" t="s">
        <v>582</v>
      </c>
      <c r="B99" s="462"/>
      <c r="C99" s="462"/>
      <c r="D99" s="148" t="s">
        <v>36</v>
      </c>
      <c r="E99" s="148">
        <f>E98</f>
        <v>18592.46</v>
      </c>
      <c r="F99" s="148">
        <f>F98</f>
        <v>25042.905306122455</v>
      </c>
      <c r="G99" s="3"/>
    </row>
    <row r="100" spans="1:7" s="1" customFormat="1" ht="7.5" customHeight="1">
      <c r="A100" s="339"/>
      <c r="B100" s="339"/>
      <c r="C100" s="339"/>
      <c r="D100" s="340"/>
      <c r="E100" s="340"/>
      <c r="F100" s="340"/>
      <c r="G100" s="3"/>
    </row>
    <row r="101" spans="1:7">
      <c r="A101" s="463" t="s">
        <v>523</v>
      </c>
      <c r="B101" s="463"/>
      <c r="C101" s="463"/>
      <c r="D101" s="338" t="s">
        <v>36</v>
      </c>
      <c r="E101" s="338">
        <f>E93+E85+E80+E72+E61+E51+E38+E21+E99+E46+E42</f>
        <v>109528.24706818184</v>
      </c>
      <c r="F101" s="338">
        <f>F93+F85+F80+F72+F61+F51+F38+F21+F99+F46+F42</f>
        <v>147527.84298979596</v>
      </c>
    </row>
    <row r="102" spans="1:7">
      <c r="A102" s="149"/>
      <c r="B102" s="149"/>
      <c r="C102" s="150"/>
      <c r="D102" s="151"/>
      <c r="E102" s="152"/>
    </row>
    <row r="103" spans="1:7" s="1" customFormat="1" ht="15.75" customHeight="1">
      <c r="A103" s="154" t="s">
        <v>421</v>
      </c>
      <c r="B103" s="155" t="s">
        <v>115</v>
      </c>
      <c r="C103" s="156" t="s">
        <v>422</v>
      </c>
      <c r="D103" s="157"/>
      <c r="E103" s="158"/>
      <c r="F103" s="159"/>
      <c r="G103" s="3"/>
    </row>
    <row r="104" spans="1:7" s="1" customFormat="1">
      <c r="A104" s="160" t="s">
        <v>423</v>
      </c>
      <c r="B104" s="161" t="s">
        <v>395</v>
      </c>
      <c r="C104" s="146">
        <v>1742</v>
      </c>
      <c r="D104" s="143">
        <v>17.23</v>
      </c>
      <c r="E104" s="137">
        <f t="shared" ref="E104" si="11">C104*D104</f>
        <v>30014.66</v>
      </c>
      <c r="F104" s="115">
        <f t="shared" ref="F104" si="12">E104*$F$3+E104</f>
        <v>40427.909387755113</v>
      </c>
      <c r="G104" s="3"/>
    </row>
    <row r="105" spans="1:7" s="1" customFormat="1">
      <c r="A105" s="160" t="s">
        <v>424</v>
      </c>
      <c r="B105" s="161" t="s">
        <v>395</v>
      </c>
      <c r="C105" s="146">
        <v>7055</v>
      </c>
      <c r="D105" s="60">
        <v>12.02</v>
      </c>
      <c r="E105" s="137">
        <f t="shared" ref="E105:E106" si="13">C105*D105</f>
        <v>84801.099999999991</v>
      </c>
      <c r="F105" s="115">
        <f t="shared" ref="F105:F106" si="14">E105*$F$3+E105</f>
        <v>114221.8897959184</v>
      </c>
      <c r="G105" s="3"/>
    </row>
    <row r="106" spans="1:7">
      <c r="A106" s="160" t="s">
        <v>425</v>
      </c>
      <c r="B106" s="161" t="s">
        <v>426</v>
      </c>
      <c r="C106" s="146">
        <v>150</v>
      </c>
      <c r="D106" s="162">
        <v>8.99</v>
      </c>
      <c r="E106" s="137">
        <f t="shared" si="13"/>
        <v>1348.5</v>
      </c>
      <c r="F106" s="115">
        <f t="shared" si="14"/>
        <v>1816.3469387755108</v>
      </c>
    </row>
    <row r="107" spans="1:7">
      <c r="A107" s="462" t="s">
        <v>524</v>
      </c>
      <c r="B107" s="462"/>
      <c r="C107" s="462"/>
      <c r="D107" s="148" t="s">
        <v>100</v>
      </c>
      <c r="E107" s="148">
        <f>SUM(E104:E106)</f>
        <v>116164.26</v>
      </c>
      <c r="F107" s="148">
        <f>SUM(F104:F106)</f>
        <v>156466.14612244902</v>
      </c>
    </row>
  </sheetData>
  <mergeCells count="5">
    <mergeCell ref="A1:F1"/>
    <mergeCell ref="A107:C107"/>
    <mergeCell ref="A101:C101"/>
    <mergeCell ref="A98:C98"/>
    <mergeCell ref="A99:C9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16" zoomScale="90" zoomScaleNormal="90" workbookViewId="0">
      <selection activeCell="A2" sqref="A2:F2"/>
    </sheetView>
  </sheetViews>
  <sheetFormatPr defaultRowHeight="15"/>
  <cols>
    <col min="1" max="1" width="9.140625" style="153"/>
    <col min="2" max="2" width="65.7109375" style="183" customWidth="1"/>
    <col min="3" max="3" width="15.5703125" style="153" customWidth="1"/>
    <col min="4" max="4" width="16.85546875" style="153" bestFit="1" customWidth="1"/>
    <col min="5" max="5" width="15.5703125" style="166" customWidth="1"/>
    <col min="6" max="6" width="15.5703125" style="164" customWidth="1"/>
    <col min="7" max="7" width="9.140625" style="91"/>
    <col min="8" max="8" width="13.28515625" style="91" bestFit="1" customWidth="1"/>
    <col min="9" max="16384" width="9.140625" style="91"/>
  </cols>
  <sheetData>
    <row r="1" spans="1:6">
      <c r="A1" s="464" t="s">
        <v>427</v>
      </c>
      <c r="B1" s="464"/>
      <c r="C1" s="464"/>
      <c r="D1" s="464"/>
      <c r="E1" s="464"/>
      <c r="F1" s="464"/>
    </row>
    <row r="2" spans="1:6">
      <c r="A2" s="464" t="s">
        <v>525</v>
      </c>
      <c r="B2" s="464"/>
      <c r="C2" s="464"/>
      <c r="D2" s="464"/>
      <c r="E2" s="464"/>
      <c r="F2" s="464"/>
    </row>
    <row r="3" spans="1:6" ht="30">
      <c r="A3" s="109" t="s">
        <v>343</v>
      </c>
      <c r="B3" s="109" t="s">
        <v>337</v>
      </c>
      <c r="C3" s="109" t="s">
        <v>117</v>
      </c>
      <c r="D3" s="109" t="s">
        <v>529</v>
      </c>
      <c r="E3" s="165" t="s">
        <v>428</v>
      </c>
      <c r="F3" s="112" t="s">
        <v>429</v>
      </c>
    </row>
    <row r="4" spans="1:6">
      <c r="A4" s="209">
        <v>1</v>
      </c>
      <c r="B4" s="209" t="s">
        <v>430</v>
      </c>
      <c r="C4" s="209" t="s">
        <v>431</v>
      </c>
      <c r="D4" s="212">
        <v>4</v>
      </c>
      <c r="E4" s="213">
        <v>350</v>
      </c>
      <c r="F4" s="214">
        <f>D4*E4</f>
        <v>1400</v>
      </c>
    </row>
    <row r="5" spans="1:6">
      <c r="A5" s="209">
        <v>2</v>
      </c>
      <c r="B5" s="209" t="s">
        <v>432</v>
      </c>
      <c r="C5" s="209" t="s">
        <v>431</v>
      </c>
      <c r="D5" s="212">
        <v>4</v>
      </c>
      <c r="E5" s="213">
        <v>450</v>
      </c>
      <c r="F5" s="214">
        <f t="shared" ref="F5:F43" si="0">D5*E5</f>
        <v>1800</v>
      </c>
    </row>
    <row r="6" spans="1:6">
      <c r="A6" s="209">
        <v>3</v>
      </c>
      <c r="B6" s="209" t="s">
        <v>433</v>
      </c>
      <c r="C6" s="209" t="s">
        <v>431</v>
      </c>
      <c r="D6" s="212">
        <v>20</v>
      </c>
      <c r="E6" s="213">
        <v>550</v>
      </c>
      <c r="F6" s="214">
        <f t="shared" si="0"/>
        <v>11000</v>
      </c>
    </row>
    <row r="7" spans="1:6">
      <c r="A7" s="209">
        <v>4</v>
      </c>
      <c r="B7" s="209" t="s">
        <v>434</v>
      </c>
      <c r="C7" s="209" t="s">
        <v>431</v>
      </c>
      <c r="D7" s="212">
        <v>10</v>
      </c>
      <c r="E7" s="213">
        <v>625</v>
      </c>
      <c r="F7" s="214">
        <f t="shared" si="0"/>
        <v>6250</v>
      </c>
    </row>
    <row r="8" spans="1:6">
      <c r="A8" s="209">
        <v>5</v>
      </c>
      <c r="B8" s="209" t="s">
        <v>435</v>
      </c>
      <c r="C8" s="209" t="s">
        <v>431</v>
      </c>
      <c r="D8" s="212">
        <v>7</v>
      </c>
      <c r="E8" s="213">
        <v>860</v>
      </c>
      <c r="F8" s="214">
        <f t="shared" si="0"/>
        <v>6020</v>
      </c>
    </row>
    <row r="9" spans="1:6">
      <c r="A9" s="209">
        <v>6</v>
      </c>
      <c r="B9" s="209" t="s">
        <v>436</v>
      </c>
      <c r="C9" s="209" t="s">
        <v>431</v>
      </c>
      <c r="D9" s="212">
        <v>20</v>
      </c>
      <c r="E9" s="213">
        <v>1212.1199999999999</v>
      </c>
      <c r="F9" s="214">
        <f t="shared" si="0"/>
        <v>24242.399999999998</v>
      </c>
    </row>
    <row r="10" spans="1:6">
      <c r="A10" s="209">
        <v>7</v>
      </c>
      <c r="B10" s="209" t="s">
        <v>437</v>
      </c>
      <c r="C10" s="209" t="s">
        <v>431</v>
      </c>
      <c r="D10" s="212">
        <v>4</v>
      </c>
      <c r="E10" s="213">
        <v>150</v>
      </c>
      <c r="F10" s="214">
        <f t="shared" si="0"/>
        <v>600</v>
      </c>
    </row>
    <row r="11" spans="1:6">
      <c r="A11" s="209">
        <v>8</v>
      </c>
      <c r="B11" s="209" t="s">
        <v>438</v>
      </c>
      <c r="C11" s="209" t="s">
        <v>431</v>
      </c>
      <c r="D11" s="212">
        <v>4</v>
      </c>
      <c r="E11" s="213">
        <v>200</v>
      </c>
      <c r="F11" s="214">
        <f t="shared" si="0"/>
        <v>800</v>
      </c>
    </row>
    <row r="12" spans="1:6">
      <c r="A12" s="209">
        <v>9</v>
      </c>
      <c r="B12" s="209" t="s">
        <v>439</v>
      </c>
      <c r="C12" s="209" t="s">
        <v>431</v>
      </c>
      <c r="D12" s="212">
        <v>20</v>
      </c>
      <c r="E12" s="213">
        <v>400</v>
      </c>
      <c r="F12" s="214">
        <f t="shared" si="0"/>
        <v>8000</v>
      </c>
    </row>
    <row r="13" spans="1:6">
      <c r="A13" s="209">
        <v>10</v>
      </c>
      <c r="B13" s="209" t="s">
        <v>440</v>
      </c>
      <c r="C13" s="209" t="s">
        <v>431</v>
      </c>
      <c r="D13" s="212">
        <v>10</v>
      </c>
      <c r="E13" s="213">
        <v>200</v>
      </c>
      <c r="F13" s="214">
        <f t="shared" si="0"/>
        <v>2000</v>
      </c>
    </row>
    <row r="14" spans="1:6">
      <c r="A14" s="209">
        <v>11</v>
      </c>
      <c r="B14" s="209" t="s">
        <v>441</v>
      </c>
      <c r="C14" s="209" t="s">
        <v>431</v>
      </c>
      <c r="D14" s="212">
        <v>7</v>
      </c>
      <c r="E14" s="213">
        <v>150</v>
      </c>
      <c r="F14" s="214">
        <f t="shared" si="0"/>
        <v>1050</v>
      </c>
    </row>
    <row r="15" spans="1:6">
      <c r="A15" s="209">
        <v>12</v>
      </c>
      <c r="B15" s="209" t="s">
        <v>442</v>
      </c>
      <c r="C15" s="209" t="s">
        <v>431</v>
      </c>
      <c r="D15" s="212">
        <v>20</v>
      </c>
      <c r="E15" s="213">
        <v>150</v>
      </c>
      <c r="F15" s="214">
        <f t="shared" si="0"/>
        <v>3000</v>
      </c>
    </row>
    <row r="16" spans="1:6">
      <c r="A16" s="209">
        <v>13</v>
      </c>
      <c r="B16" s="209" t="s">
        <v>443</v>
      </c>
      <c r="C16" s="209" t="s">
        <v>431</v>
      </c>
      <c r="D16" s="212">
        <v>4</v>
      </c>
      <c r="E16" s="213">
        <v>100</v>
      </c>
      <c r="F16" s="214">
        <f t="shared" si="0"/>
        <v>400</v>
      </c>
    </row>
    <row r="17" spans="1:6">
      <c r="A17" s="209">
        <v>14</v>
      </c>
      <c r="B17" s="209" t="s">
        <v>444</v>
      </c>
      <c r="C17" s="209" t="s">
        <v>431</v>
      </c>
      <c r="D17" s="212">
        <v>4</v>
      </c>
      <c r="E17" s="213">
        <v>162.26</v>
      </c>
      <c r="F17" s="214">
        <f t="shared" si="0"/>
        <v>649.04</v>
      </c>
    </row>
    <row r="18" spans="1:6">
      <c r="A18" s="209">
        <v>15</v>
      </c>
      <c r="B18" s="209" t="s">
        <v>445</v>
      </c>
      <c r="C18" s="209" t="s">
        <v>431</v>
      </c>
      <c r="D18" s="212">
        <v>20</v>
      </c>
      <c r="E18" s="213">
        <v>100</v>
      </c>
      <c r="F18" s="214">
        <f t="shared" si="0"/>
        <v>2000</v>
      </c>
    </row>
    <row r="19" spans="1:6">
      <c r="A19" s="209">
        <v>16</v>
      </c>
      <c r="B19" s="209" t="s">
        <v>446</v>
      </c>
      <c r="C19" s="209" t="s">
        <v>431</v>
      </c>
      <c r="D19" s="212">
        <v>10</v>
      </c>
      <c r="E19" s="213">
        <v>120</v>
      </c>
      <c r="F19" s="214">
        <f t="shared" si="0"/>
        <v>1200</v>
      </c>
    </row>
    <row r="20" spans="1:6">
      <c r="A20" s="209">
        <v>17</v>
      </c>
      <c r="B20" s="209" t="s">
        <v>447</v>
      </c>
      <c r="C20" s="209" t="s">
        <v>431</v>
      </c>
      <c r="D20" s="212">
        <v>7</v>
      </c>
      <c r="E20" s="213">
        <v>176.51</v>
      </c>
      <c r="F20" s="214">
        <f t="shared" si="0"/>
        <v>1235.57</v>
      </c>
    </row>
    <row r="21" spans="1:6">
      <c r="A21" s="209">
        <v>18</v>
      </c>
      <c r="B21" s="209" t="s">
        <v>448</v>
      </c>
      <c r="C21" s="209" t="s">
        <v>431</v>
      </c>
      <c r="D21" s="212">
        <v>20</v>
      </c>
      <c r="E21" s="213">
        <v>160</v>
      </c>
      <c r="F21" s="214">
        <f t="shared" si="0"/>
        <v>3200</v>
      </c>
    </row>
    <row r="22" spans="1:6">
      <c r="A22" s="209">
        <f>A21+1</f>
        <v>19</v>
      </c>
      <c r="B22" s="209" t="s">
        <v>449</v>
      </c>
      <c r="C22" s="209" t="s">
        <v>431</v>
      </c>
      <c r="D22" s="212">
        <v>2</v>
      </c>
      <c r="E22" s="213">
        <v>2399</v>
      </c>
      <c r="F22" s="214">
        <f t="shared" si="0"/>
        <v>4798</v>
      </c>
    </row>
    <row r="23" spans="1:6">
      <c r="A23" s="209">
        <f t="shared" ref="A23:A40" si="1">A22+1</f>
        <v>20</v>
      </c>
      <c r="B23" s="209" t="s">
        <v>450</v>
      </c>
      <c r="C23" s="209" t="s">
        <v>431</v>
      </c>
      <c r="D23" s="212">
        <v>1</v>
      </c>
      <c r="E23" s="213">
        <v>2706.05</v>
      </c>
      <c r="F23" s="214">
        <f t="shared" si="0"/>
        <v>2706.05</v>
      </c>
    </row>
    <row r="24" spans="1:6">
      <c r="A24" s="209">
        <f t="shared" si="1"/>
        <v>21</v>
      </c>
      <c r="B24" s="209" t="s">
        <v>451</v>
      </c>
      <c r="C24" s="209" t="s">
        <v>431</v>
      </c>
      <c r="D24" s="212">
        <v>8</v>
      </c>
      <c r="E24" s="213">
        <v>485</v>
      </c>
      <c r="F24" s="214">
        <f t="shared" si="0"/>
        <v>3880</v>
      </c>
    </row>
    <row r="25" spans="1:6">
      <c r="A25" s="209">
        <f t="shared" si="1"/>
        <v>22</v>
      </c>
      <c r="B25" s="209" t="s">
        <v>452</v>
      </c>
      <c r="C25" s="209" t="s">
        <v>431</v>
      </c>
      <c r="D25" s="212">
        <v>3</v>
      </c>
      <c r="E25" s="213">
        <v>838</v>
      </c>
      <c r="F25" s="214">
        <f t="shared" si="0"/>
        <v>2514</v>
      </c>
    </row>
    <row r="26" spans="1:6">
      <c r="A26" s="209">
        <f t="shared" si="1"/>
        <v>23</v>
      </c>
      <c r="B26" s="209" t="s">
        <v>453</v>
      </c>
      <c r="C26" s="209" t="s">
        <v>431</v>
      </c>
      <c r="D26" s="212">
        <v>3</v>
      </c>
      <c r="E26" s="213">
        <v>1061.2</v>
      </c>
      <c r="F26" s="214">
        <f t="shared" si="0"/>
        <v>3183.6000000000004</v>
      </c>
    </row>
    <row r="27" spans="1:6">
      <c r="A27" s="209">
        <f t="shared" si="1"/>
        <v>24</v>
      </c>
      <c r="B27" s="209" t="s">
        <v>454</v>
      </c>
      <c r="C27" s="209" t="s">
        <v>431</v>
      </c>
      <c r="D27" s="212">
        <v>3</v>
      </c>
      <c r="E27" s="213">
        <v>1220.3800000000001</v>
      </c>
      <c r="F27" s="214">
        <f t="shared" si="0"/>
        <v>3661.1400000000003</v>
      </c>
    </row>
    <row r="28" spans="1:6">
      <c r="A28" s="209">
        <f t="shared" si="1"/>
        <v>25</v>
      </c>
      <c r="B28" s="209" t="s">
        <v>455</v>
      </c>
      <c r="C28" s="209" t="s">
        <v>431</v>
      </c>
      <c r="D28" s="212">
        <v>3</v>
      </c>
      <c r="E28" s="213">
        <v>1697.91</v>
      </c>
      <c r="F28" s="214">
        <f t="shared" si="0"/>
        <v>5093.7300000000005</v>
      </c>
    </row>
    <row r="29" spans="1:6">
      <c r="A29" s="209">
        <f t="shared" si="1"/>
        <v>26</v>
      </c>
      <c r="B29" s="209" t="s">
        <v>456</v>
      </c>
      <c r="C29" s="209" t="s">
        <v>431</v>
      </c>
      <c r="D29" s="212">
        <v>3</v>
      </c>
      <c r="E29" s="213">
        <v>2451.36</v>
      </c>
      <c r="F29" s="214">
        <f t="shared" si="0"/>
        <v>7354.08</v>
      </c>
    </row>
    <row r="30" spans="1:6">
      <c r="A30" s="209">
        <f t="shared" si="1"/>
        <v>27</v>
      </c>
      <c r="B30" s="209" t="s">
        <v>457</v>
      </c>
      <c r="C30" s="209" t="s">
        <v>431</v>
      </c>
      <c r="D30" s="212">
        <v>10</v>
      </c>
      <c r="E30" s="213">
        <v>3024.41</v>
      </c>
      <c r="F30" s="214">
        <f t="shared" si="0"/>
        <v>30244.1</v>
      </c>
    </row>
    <row r="31" spans="1:6">
      <c r="A31" s="209">
        <f t="shared" si="1"/>
        <v>28</v>
      </c>
      <c r="B31" s="209" t="s">
        <v>458</v>
      </c>
      <c r="C31" s="209" t="s">
        <v>431</v>
      </c>
      <c r="D31" s="212">
        <v>3</v>
      </c>
      <c r="E31" s="213">
        <v>1230.99</v>
      </c>
      <c r="F31" s="214">
        <f t="shared" si="0"/>
        <v>3692.9700000000003</v>
      </c>
    </row>
    <row r="32" spans="1:6">
      <c r="A32" s="209">
        <f t="shared" si="1"/>
        <v>29</v>
      </c>
      <c r="B32" s="209" t="s">
        <v>459</v>
      </c>
      <c r="C32" s="209" t="s">
        <v>431</v>
      </c>
      <c r="D32" s="212">
        <v>3</v>
      </c>
      <c r="E32" s="213">
        <v>1517.51</v>
      </c>
      <c r="F32" s="214">
        <f t="shared" si="0"/>
        <v>4552.53</v>
      </c>
    </row>
    <row r="33" spans="1:6">
      <c r="A33" s="209">
        <f t="shared" si="1"/>
        <v>30</v>
      </c>
      <c r="B33" s="209" t="s">
        <v>460</v>
      </c>
      <c r="C33" s="209" t="s">
        <v>431</v>
      </c>
      <c r="D33" s="212">
        <v>3</v>
      </c>
      <c r="E33" s="213">
        <v>1687.3</v>
      </c>
      <c r="F33" s="214">
        <f t="shared" si="0"/>
        <v>5061.8999999999996</v>
      </c>
    </row>
    <row r="34" spans="1:6">
      <c r="A34" s="209">
        <f t="shared" si="1"/>
        <v>31</v>
      </c>
      <c r="B34" s="209" t="s">
        <v>461</v>
      </c>
      <c r="C34" s="209" t="s">
        <v>431</v>
      </c>
      <c r="D34" s="212">
        <v>3</v>
      </c>
      <c r="E34" s="213">
        <v>2568.09</v>
      </c>
      <c r="F34" s="214">
        <f t="shared" si="0"/>
        <v>7704.27</v>
      </c>
    </row>
    <row r="35" spans="1:6">
      <c r="A35" s="209">
        <f t="shared" si="1"/>
        <v>32</v>
      </c>
      <c r="B35" s="209" t="s">
        <v>462</v>
      </c>
      <c r="C35" s="209" t="s">
        <v>431</v>
      </c>
      <c r="D35" s="212">
        <v>3</v>
      </c>
      <c r="E35" s="213">
        <v>3501.94</v>
      </c>
      <c r="F35" s="214">
        <f t="shared" si="0"/>
        <v>10505.82</v>
      </c>
    </row>
    <row r="36" spans="1:6">
      <c r="A36" s="209">
        <f t="shared" si="1"/>
        <v>33</v>
      </c>
      <c r="B36" s="209" t="s">
        <v>463</v>
      </c>
      <c r="C36" s="209" t="s">
        <v>431</v>
      </c>
      <c r="D36" s="212">
        <v>10</v>
      </c>
      <c r="E36" s="213">
        <v>4350.8999999999996</v>
      </c>
      <c r="F36" s="214">
        <f t="shared" si="0"/>
        <v>43509</v>
      </c>
    </row>
    <row r="37" spans="1:6">
      <c r="A37" s="209">
        <f t="shared" si="1"/>
        <v>34</v>
      </c>
      <c r="B37" s="209" t="s">
        <v>464</v>
      </c>
      <c r="C37" s="209" t="s">
        <v>431</v>
      </c>
      <c r="D37" s="212">
        <v>10</v>
      </c>
      <c r="E37" s="213">
        <v>201.63</v>
      </c>
      <c r="F37" s="214">
        <f t="shared" si="0"/>
        <v>2016.3</v>
      </c>
    </row>
    <row r="38" spans="1:6">
      <c r="A38" s="209">
        <f t="shared" si="1"/>
        <v>35</v>
      </c>
      <c r="B38" s="209" t="s">
        <v>465</v>
      </c>
      <c r="C38" s="209" t="s">
        <v>431</v>
      </c>
      <c r="D38" s="212">
        <v>2</v>
      </c>
      <c r="E38" s="213">
        <v>1162</v>
      </c>
      <c r="F38" s="214">
        <f t="shared" si="0"/>
        <v>2324</v>
      </c>
    </row>
    <row r="39" spans="1:6">
      <c r="A39" s="209">
        <f t="shared" si="1"/>
        <v>36</v>
      </c>
      <c r="B39" s="209" t="s">
        <v>466</v>
      </c>
      <c r="C39" s="209" t="s">
        <v>431</v>
      </c>
      <c r="D39" s="212">
        <v>2</v>
      </c>
      <c r="E39" s="213">
        <v>275.91000000000003</v>
      </c>
      <c r="F39" s="214">
        <f t="shared" si="0"/>
        <v>551.82000000000005</v>
      </c>
    </row>
    <row r="40" spans="1:6">
      <c r="A40" s="215">
        <f t="shared" si="1"/>
        <v>37</v>
      </c>
      <c r="B40" s="215" t="s">
        <v>467</v>
      </c>
      <c r="C40" s="215" t="s">
        <v>468</v>
      </c>
      <c r="D40" s="216">
        <v>10</v>
      </c>
      <c r="E40" s="217">
        <v>24.9</v>
      </c>
      <c r="F40" s="218">
        <f t="shared" si="0"/>
        <v>249</v>
      </c>
    </row>
    <row r="41" spans="1:6">
      <c r="A41" s="219">
        <v>38</v>
      </c>
      <c r="B41" s="219" t="s">
        <v>469</v>
      </c>
      <c r="C41" s="219" t="s">
        <v>470</v>
      </c>
      <c r="D41" s="220">
        <v>18</v>
      </c>
      <c r="E41" s="176">
        <v>1442.99</v>
      </c>
      <c r="F41" s="221">
        <f t="shared" si="0"/>
        <v>25973.82</v>
      </c>
    </row>
    <row r="42" spans="1:6">
      <c r="A42" s="219">
        <v>39</v>
      </c>
      <c r="B42" s="219" t="s">
        <v>471</v>
      </c>
      <c r="C42" s="219" t="s">
        <v>470</v>
      </c>
      <c r="D42" s="220">
        <v>15</v>
      </c>
      <c r="E42" s="176">
        <v>2100</v>
      </c>
      <c r="F42" s="221">
        <f t="shared" si="0"/>
        <v>31500</v>
      </c>
    </row>
    <row r="43" spans="1:6">
      <c r="A43" s="219">
        <v>40</v>
      </c>
      <c r="B43" s="219" t="s">
        <v>472</v>
      </c>
      <c r="C43" s="219" t="s">
        <v>470</v>
      </c>
      <c r="D43" s="220">
        <v>12</v>
      </c>
      <c r="E43" s="176">
        <v>1695.75</v>
      </c>
      <c r="F43" s="221">
        <f t="shared" si="0"/>
        <v>20349</v>
      </c>
    </row>
    <row r="44" spans="1:6">
      <c r="A44" s="222" t="s">
        <v>473</v>
      </c>
      <c r="B44" s="223"/>
      <c r="C44" s="223"/>
      <c r="D44" s="223"/>
      <c r="E44" s="223" t="s">
        <v>420</v>
      </c>
      <c r="F44" s="224">
        <f>SUM(F4:F43)</f>
        <v>296272.14</v>
      </c>
    </row>
    <row r="45" spans="1:6">
      <c r="A45" s="222" t="s">
        <v>473</v>
      </c>
      <c r="B45" s="223"/>
      <c r="C45" s="223"/>
      <c r="D45" s="223"/>
      <c r="E45" s="223" t="s">
        <v>36</v>
      </c>
      <c r="F45" s="224">
        <f>F44/12</f>
        <v>24689.345000000001</v>
      </c>
    </row>
  </sheetData>
  <mergeCells count="2">
    <mergeCell ref="A2:F2"/>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BFE9C8E33ACAA4D9CC8A6A87D9D8638" ma:contentTypeVersion="8" ma:contentTypeDescription="Crie um novo documento." ma:contentTypeScope="" ma:versionID="282d3cb0475ca4c263fd62bc5191cf5e">
  <xsd:schema xmlns:xsd="http://www.w3.org/2001/XMLSchema" xmlns:xs="http://www.w3.org/2001/XMLSchema" xmlns:p="http://schemas.microsoft.com/office/2006/metadata/properties" xmlns:ns2="a3029f64-c1f2-401d-83f1-a22ea9f41a66" xmlns:ns3="82a29f81-6133-41c6-a9d8-ec2b97628b98" targetNamespace="http://schemas.microsoft.com/office/2006/metadata/properties" ma:root="true" ma:fieldsID="3b9e67adeaf28befef322476eca99a29" ns2:_="" ns3:_="">
    <xsd:import namespace="a3029f64-c1f2-401d-83f1-a22ea9f41a66"/>
    <xsd:import namespace="82a29f81-6133-41c6-a9d8-ec2b97628b9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29f64-c1f2-401d-83f1-a22ea9f41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a29f81-6133-41c6-a9d8-ec2b97628b98"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F6462-B6C0-4780-B3D5-D295CED5092A}">
  <ds:schemaRefs>
    <ds:schemaRef ds:uri="82a29f81-6133-41c6-a9d8-ec2b97628b98"/>
    <ds:schemaRef ds:uri="http://purl.org/dc/terms/"/>
    <ds:schemaRef ds:uri="a3029f64-c1f2-401d-83f1-a22ea9f41a66"/>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C127853B-38F5-4BE8-8D9D-D024ABE60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29f64-c1f2-401d-83f1-a22ea9f41a66"/>
    <ds:schemaRef ds:uri="82a29f81-6133-41c6-a9d8-ec2b97628b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9491A3-6350-4EDC-A5D2-46644AE829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1</vt:i4>
      </vt:variant>
    </vt:vector>
  </HeadingPairs>
  <TitlesOfParts>
    <vt:vector size="11" baseType="lpstr">
      <vt:lpstr>Modelo de Proposta</vt:lpstr>
      <vt:lpstr>Observação</vt:lpstr>
      <vt:lpstr>1 Custos totais </vt:lpstr>
      <vt:lpstr>2 Cronograma</vt:lpstr>
      <vt:lpstr>3 Resumo MO</vt:lpstr>
      <vt:lpstr>4 CPU da MO</vt:lpstr>
      <vt:lpstr>5 CPU Unifor EPI</vt:lpstr>
      <vt:lpstr>6 Peq serviços sob demanda</vt:lpstr>
      <vt:lpstr>7 Equip de aplicação ar cond</vt:lpstr>
      <vt:lpstr>8 LCIT</vt:lpstr>
      <vt:lpstr>'4 CPU da MO'!Area_de_impressao</vt:lpstr>
    </vt:vector>
  </TitlesOfParts>
  <Manager/>
  <Company>Ministerio do Meio Ambiente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Gracielle da Silva Roque</dc:creator>
  <cp:keywords/>
  <dc:description/>
  <cp:lastModifiedBy>REMOTO</cp:lastModifiedBy>
  <cp:revision/>
  <dcterms:created xsi:type="dcterms:W3CDTF">2021-05-26T18:04:12Z</dcterms:created>
  <dcterms:modified xsi:type="dcterms:W3CDTF">2021-12-02T20:47:04Z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0x0101008BFE9C8E33ACAA4D9CC8A6A87D9D8638</vt:lpwstr>
  </property>
</Properties>
</file>