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MOTO\Desktop\"/>
    </mc:Choice>
  </mc:AlternateContent>
  <xr:revisionPtr revIDLastSave="0" documentId="13_ncr:1_{08E49966-29DE-499D-B3D6-E8EF40A4F72C}" xr6:coauthVersionLast="45" xr6:coauthVersionMax="45" xr10:uidLastSave="{00000000-0000-0000-0000-000000000000}"/>
  <bookViews>
    <workbookView xWindow="-120" yWindow="-120" windowWidth="29040" windowHeight="15840" xr2:uid="{8F6AF361-9529-DD46-A3A9-00D93A9C81BB}"/>
  </bookViews>
  <sheets>
    <sheet name="Cesta inicial" sheetId="2" r:id="rId1"/>
    <sheet name="Taxa de Ajuste" sheetId="4" r:id="rId2"/>
    <sheet name="Fator de Conversão" sheetId="3" r:id="rId3"/>
  </sheets>
  <definedNames>
    <definedName name="_xlnm._FilterDatabase" localSheetId="0" hidden="1">'Cesta inicial'!$A$3:$M$121</definedName>
    <definedName name="_xlnm.Print_Area" localSheetId="0">'Cesta inicial'!$A$1:$E$121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47" i="2" l="1"/>
  <c r="L47" i="2" s="1"/>
  <c r="G63" i="2"/>
  <c r="L63" i="2" s="1"/>
  <c r="G79" i="2"/>
  <c r="L79" i="2" s="1"/>
  <c r="F91" i="2"/>
  <c r="K91" i="2" s="1"/>
  <c r="G94" i="2"/>
  <c r="L94" i="2" s="1"/>
  <c r="G103" i="2"/>
  <c r="L103" i="2" s="1"/>
  <c r="F111" i="2"/>
  <c r="K111" i="2" s="1"/>
  <c r="F112" i="2"/>
  <c r="K112" i="2" s="1"/>
  <c r="G119" i="2"/>
  <c r="L119" i="2" s="1"/>
  <c r="C127" i="2"/>
  <c r="I5" i="2" s="1"/>
  <c r="C126" i="2"/>
  <c r="G8" i="2" s="1"/>
  <c r="L8" i="2" s="1"/>
  <c r="C125" i="2"/>
  <c r="F8" i="2" s="1"/>
  <c r="K8" i="2" s="1"/>
  <c r="H11" i="4"/>
  <c r="G10" i="4"/>
  <c r="F11" i="4"/>
  <c r="E10" i="4"/>
  <c r="D10" i="4"/>
  <c r="F7" i="4"/>
  <c r="H7" i="4"/>
  <c r="G6" i="4"/>
  <c r="E6" i="4"/>
  <c r="D6" i="4"/>
  <c r="F3" i="4"/>
  <c r="B14" i="4" s="1"/>
  <c r="E2" i="4"/>
  <c r="H3" i="4"/>
  <c r="D2" i="4"/>
  <c r="G27" i="2" l="1"/>
  <c r="L27" i="2" s="1"/>
  <c r="J96" i="2"/>
  <c r="J80" i="2"/>
  <c r="G4" i="2"/>
  <c r="J92" i="2"/>
  <c r="J116" i="2"/>
  <c r="G118" i="2"/>
  <c r="L118" i="2" s="1"/>
  <c r="G102" i="2"/>
  <c r="L102" i="2" s="1"/>
  <c r="G75" i="2"/>
  <c r="L75" i="2" s="1"/>
  <c r="G11" i="2"/>
  <c r="L11" i="2" s="1"/>
  <c r="J44" i="2"/>
  <c r="F116" i="2"/>
  <c r="K116" i="2" s="1"/>
  <c r="F108" i="2"/>
  <c r="K108" i="2" s="1"/>
  <c r="G71" i="2"/>
  <c r="L71" i="2" s="1"/>
  <c r="G39" i="2"/>
  <c r="L39" i="2" s="1"/>
  <c r="G7" i="2"/>
  <c r="L7" i="2" s="1"/>
  <c r="J76" i="2"/>
  <c r="J36" i="2"/>
  <c r="G115" i="2"/>
  <c r="L115" i="2" s="1"/>
  <c r="G107" i="2"/>
  <c r="L107" i="2" s="1"/>
  <c r="F87" i="2"/>
  <c r="F55" i="2"/>
  <c r="K55" i="2" s="1"/>
  <c r="F23" i="2"/>
  <c r="K23" i="2" s="1"/>
  <c r="I108" i="2"/>
  <c r="J32" i="2"/>
  <c r="G121" i="2"/>
  <c r="L121" i="2" s="1"/>
  <c r="F115" i="2"/>
  <c r="K115" i="2" s="1"/>
  <c r="F107" i="2"/>
  <c r="K107" i="2" s="1"/>
  <c r="G95" i="2"/>
  <c r="L95" i="2" s="1"/>
  <c r="G83" i="2"/>
  <c r="L83" i="2" s="1"/>
  <c r="G67" i="2"/>
  <c r="L67" i="2" s="1"/>
  <c r="G51" i="2"/>
  <c r="G35" i="2"/>
  <c r="L35" i="2" s="1"/>
  <c r="G19" i="2"/>
  <c r="L19" i="2" s="1"/>
  <c r="J120" i="2"/>
  <c r="J104" i="2"/>
  <c r="J88" i="2"/>
  <c r="J72" i="2"/>
  <c r="J56" i="2"/>
  <c r="J28" i="2"/>
  <c r="G59" i="2"/>
  <c r="L59" i="2" s="1"/>
  <c r="J112" i="2"/>
  <c r="J64" i="2"/>
  <c r="F99" i="2"/>
  <c r="K99" i="2" s="1"/>
  <c r="G87" i="2"/>
  <c r="G55" i="2"/>
  <c r="L55" i="2" s="1"/>
  <c r="G23" i="2"/>
  <c r="L23" i="2" s="1"/>
  <c r="J108" i="2"/>
  <c r="J60" i="2"/>
  <c r="F4" i="2"/>
  <c r="G98" i="2"/>
  <c r="L98" i="2" s="1"/>
  <c r="F71" i="2"/>
  <c r="K71" i="2" s="1"/>
  <c r="F39" i="2"/>
  <c r="F7" i="2"/>
  <c r="K7" i="2" s="1"/>
  <c r="I92" i="2"/>
  <c r="I76" i="2"/>
  <c r="I60" i="2"/>
  <c r="F120" i="2"/>
  <c r="K120" i="2" s="1"/>
  <c r="G114" i="2"/>
  <c r="L114" i="2" s="1"/>
  <c r="G106" i="2"/>
  <c r="L106" i="2" s="1"/>
  <c r="F95" i="2"/>
  <c r="K95" i="2" s="1"/>
  <c r="F83" i="2"/>
  <c r="K83" i="2" s="1"/>
  <c r="F67" i="2"/>
  <c r="K67" i="2" s="1"/>
  <c r="F51" i="2"/>
  <c r="F35" i="2"/>
  <c r="K35" i="2" s="1"/>
  <c r="F19" i="2"/>
  <c r="K19" i="2" s="1"/>
  <c r="I120" i="2"/>
  <c r="I104" i="2"/>
  <c r="I88" i="2"/>
  <c r="I72" i="2"/>
  <c r="I56" i="2"/>
  <c r="J24" i="2"/>
  <c r="G31" i="2"/>
  <c r="L31" i="2" s="1"/>
  <c r="G15" i="2"/>
  <c r="L15" i="2" s="1"/>
  <c r="J100" i="2"/>
  <c r="J68" i="2"/>
  <c r="J52" i="2"/>
  <c r="J20" i="2"/>
  <c r="F119" i="2"/>
  <c r="K119" i="2" s="1"/>
  <c r="G111" i="2"/>
  <c r="L111" i="2" s="1"/>
  <c r="F103" i="2"/>
  <c r="K103" i="2" s="1"/>
  <c r="G91" i="2"/>
  <c r="L91" i="2" s="1"/>
  <c r="F79" i="2"/>
  <c r="K79" i="2" s="1"/>
  <c r="F63" i="2"/>
  <c r="K63" i="2" s="1"/>
  <c r="F47" i="2"/>
  <c r="K47" i="2" s="1"/>
  <c r="F31" i="2"/>
  <c r="K31" i="2" s="1"/>
  <c r="F15" i="2"/>
  <c r="K15" i="2" s="1"/>
  <c r="I116" i="2"/>
  <c r="I100" i="2"/>
  <c r="I84" i="2"/>
  <c r="I68" i="2"/>
  <c r="J48" i="2"/>
  <c r="J16" i="2"/>
  <c r="G43" i="2"/>
  <c r="L43" i="2" s="1"/>
  <c r="J12" i="2"/>
  <c r="J84" i="2"/>
  <c r="G117" i="2"/>
  <c r="L117" i="2" s="1"/>
  <c r="G110" i="2"/>
  <c r="L110" i="2" s="1"/>
  <c r="G99" i="2"/>
  <c r="L99" i="2" s="1"/>
  <c r="G90" i="2"/>
  <c r="F75" i="2"/>
  <c r="K75" i="2" s="1"/>
  <c r="F59" i="2"/>
  <c r="K59" i="2" s="1"/>
  <c r="F43" i="2"/>
  <c r="K43" i="2" s="1"/>
  <c r="F27" i="2"/>
  <c r="K27" i="2" s="1"/>
  <c r="F11" i="2"/>
  <c r="K11" i="2" s="1"/>
  <c r="I112" i="2"/>
  <c r="I96" i="2"/>
  <c r="I80" i="2"/>
  <c r="I64" i="2"/>
  <c r="J40" i="2"/>
  <c r="J8" i="2"/>
  <c r="I52" i="2"/>
  <c r="I48" i="2"/>
  <c r="I44" i="2"/>
  <c r="I40" i="2"/>
  <c r="I36" i="2"/>
  <c r="I32" i="2"/>
  <c r="I16" i="2"/>
  <c r="I8" i="2"/>
  <c r="I4" i="2"/>
  <c r="G86" i="2"/>
  <c r="L86" i="2" s="1"/>
  <c r="G82" i="2"/>
  <c r="L82" i="2" s="1"/>
  <c r="G78" i="2"/>
  <c r="L78" i="2" s="1"/>
  <c r="G74" i="2"/>
  <c r="G70" i="2"/>
  <c r="L70" i="2" s="1"/>
  <c r="G66" i="2"/>
  <c r="L66" i="2" s="1"/>
  <c r="G62" i="2"/>
  <c r="L62" i="2" s="1"/>
  <c r="G58" i="2"/>
  <c r="L58" i="2" s="1"/>
  <c r="G54" i="2"/>
  <c r="L54" i="2" s="1"/>
  <c r="G50" i="2"/>
  <c r="G46" i="2"/>
  <c r="L46" i="2" s="1"/>
  <c r="G42" i="2"/>
  <c r="L42" i="2" s="1"/>
  <c r="G38" i="2"/>
  <c r="L38" i="2" s="1"/>
  <c r="G34" i="2"/>
  <c r="L34" i="2" s="1"/>
  <c r="G30" i="2"/>
  <c r="L30" i="2" s="1"/>
  <c r="G26" i="2"/>
  <c r="L26" i="2" s="1"/>
  <c r="G22" i="2"/>
  <c r="L22" i="2" s="1"/>
  <c r="G18" i="2"/>
  <c r="L18" i="2" s="1"/>
  <c r="G14" i="2"/>
  <c r="L14" i="2" s="1"/>
  <c r="G10" i="2"/>
  <c r="L10" i="2" s="1"/>
  <c r="G6" i="2"/>
  <c r="L6" i="2" s="1"/>
  <c r="J119" i="2"/>
  <c r="J115" i="2"/>
  <c r="J111" i="2"/>
  <c r="J107" i="2"/>
  <c r="J103" i="2"/>
  <c r="J99" i="2"/>
  <c r="J95" i="2"/>
  <c r="J91" i="2"/>
  <c r="J87" i="2"/>
  <c r="L87" i="2" s="1"/>
  <c r="J83" i="2"/>
  <c r="J79" i="2"/>
  <c r="J75" i="2"/>
  <c r="J71" i="2"/>
  <c r="J67" i="2"/>
  <c r="J63" i="2"/>
  <c r="J59" i="2"/>
  <c r="J55" i="2"/>
  <c r="J51" i="2"/>
  <c r="J47" i="2"/>
  <c r="J43" i="2"/>
  <c r="J39" i="2"/>
  <c r="J35" i="2"/>
  <c r="J31" i="2"/>
  <c r="J27" i="2"/>
  <c r="J23" i="2"/>
  <c r="J19" i="2"/>
  <c r="J15" i="2"/>
  <c r="J11" i="2"/>
  <c r="J7" i="2"/>
  <c r="I12" i="2"/>
  <c r="J4" i="2"/>
  <c r="F118" i="2"/>
  <c r="K118" i="2" s="1"/>
  <c r="F114" i="2"/>
  <c r="K114" i="2" s="1"/>
  <c r="F110" i="2"/>
  <c r="K110" i="2" s="1"/>
  <c r="F106" i="2"/>
  <c r="K106" i="2" s="1"/>
  <c r="F102" i="2"/>
  <c r="K102" i="2" s="1"/>
  <c r="F98" i="2"/>
  <c r="K98" i="2" s="1"/>
  <c r="F94" i="2"/>
  <c r="K94" i="2" s="1"/>
  <c r="F90" i="2"/>
  <c r="F86" i="2"/>
  <c r="K86" i="2" s="1"/>
  <c r="F82" i="2"/>
  <c r="K82" i="2" s="1"/>
  <c r="F78" i="2"/>
  <c r="K78" i="2" s="1"/>
  <c r="F74" i="2"/>
  <c r="F70" i="2"/>
  <c r="K70" i="2" s="1"/>
  <c r="F66" i="2"/>
  <c r="K66" i="2" s="1"/>
  <c r="F62" i="2"/>
  <c r="K62" i="2" s="1"/>
  <c r="F58" i="2"/>
  <c r="K58" i="2" s="1"/>
  <c r="F54" i="2"/>
  <c r="K54" i="2" s="1"/>
  <c r="F50" i="2"/>
  <c r="F46" i="2"/>
  <c r="K46" i="2" s="1"/>
  <c r="F42" i="2"/>
  <c r="K42" i="2" s="1"/>
  <c r="F38" i="2"/>
  <c r="K38" i="2" s="1"/>
  <c r="F34" i="2"/>
  <c r="K34" i="2" s="1"/>
  <c r="F30" i="2"/>
  <c r="K30" i="2" s="1"/>
  <c r="F26" i="2"/>
  <c r="K26" i="2" s="1"/>
  <c r="F22" i="2"/>
  <c r="K22" i="2" s="1"/>
  <c r="F18" i="2"/>
  <c r="K18" i="2" s="1"/>
  <c r="F14" i="2"/>
  <c r="K14" i="2" s="1"/>
  <c r="F10" i="2"/>
  <c r="K10" i="2" s="1"/>
  <c r="F6" i="2"/>
  <c r="K6" i="2" s="1"/>
  <c r="I119" i="2"/>
  <c r="I115" i="2"/>
  <c r="I111" i="2"/>
  <c r="I107" i="2"/>
  <c r="I103" i="2"/>
  <c r="I99" i="2"/>
  <c r="I95" i="2"/>
  <c r="I91" i="2"/>
  <c r="I87" i="2"/>
  <c r="I83" i="2"/>
  <c r="I79" i="2"/>
  <c r="I75" i="2"/>
  <c r="I71" i="2"/>
  <c r="I67" i="2"/>
  <c r="I63" i="2"/>
  <c r="I59" i="2"/>
  <c r="I55" i="2"/>
  <c r="I51" i="2"/>
  <c r="I47" i="2"/>
  <c r="I43" i="2"/>
  <c r="I39" i="2"/>
  <c r="K39" i="2" s="1"/>
  <c r="I35" i="2"/>
  <c r="I31" i="2"/>
  <c r="I27" i="2"/>
  <c r="I23" i="2"/>
  <c r="I19" i="2"/>
  <c r="I15" i="2"/>
  <c r="I11" i="2"/>
  <c r="I7" i="2"/>
  <c r="I20" i="2"/>
  <c r="G113" i="2"/>
  <c r="G109" i="2"/>
  <c r="L109" i="2" s="1"/>
  <c r="G105" i="2"/>
  <c r="L105" i="2" s="1"/>
  <c r="G101" i="2"/>
  <c r="L101" i="2" s="1"/>
  <c r="G97" i="2"/>
  <c r="L97" i="2" s="1"/>
  <c r="G93" i="2"/>
  <c r="L93" i="2" s="1"/>
  <c r="G89" i="2"/>
  <c r="L89" i="2" s="1"/>
  <c r="G85" i="2"/>
  <c r="L85" i="2" s="1"/>
  <c r="G81" i="2"/>
  <c r="L81" i="2" s="1"/>
  <c r="G77" i="2"/>
  <c r="L77" i="2" s="1"/>
  <c r="G73" i="2"/>
  <c r="L73" i="2" s="1"/>
  <c r="G69" i="2"/>
  <c r="L69" i="2" s="1"/>
  <c r="G65" i="2"/>
  <c r="L65" i="2" s="1"/>
  <c r="G61" i="2"/>
  <c r="L61" i="2" s="1"/>
  <c r="G57" i="2"/>
  <c r="L57" i="2" s="1"/>
  <c r="G53" i="2"/>
  <c r="G49" i="2"/>
  <c r="L49" i="2" s="1"/>
  <c r="G45" i="2"/>
  <c r="L45" i="2" s="1"/>
  <c r="G41" i="2"/>
  <c r="L41" i="2" s="1"/>
  <c r="G37" i="2"/>
  <c r="L37" i="2" s="1"/>
  <c r="G33" i="2"/>
  <c r="L33" i="2" s="1"/>
  <c r="G29" i="2"/>
  <c r="G25" i="2"/>
  <c r="L25" i="2" s="1"/>
  <c r="G21" i="2"/>
  <c r="L21" i="2" s="1"/>
  <c r="G17" i="2"/>
  <c r="L17" i="2" s="1"/>
  <c r="G13" i="2"/>
  <c r="L13" i="2" s="1"/>
  <c r="G9" i="2"/>
  <c r="L9" i="2" s="1"/>
  <c r="G5" i="2"/>
  <c r="L5" i="2" s="1"/>
  <c r="J118" i="2"/>
  <c r="J114" i="2"/>
  <c r="J110" i="2"/>
  <c r="J106" i="2"/>
  <c r="J102" i="2"/>
  <c r="J98" i="2"/>
  <c r="J94" i="2"/>
  <c r="J90" i="2"/>
  <c r="L90" i="2" s="1"/>
  <c r="J86" i="2"/>
  <c r="J82" i="2"/>
  <c r="J78" i="2"/>
  <c r="J74" i="2"/>
  <c r="J70" i="2"/>
  <c r="J66" i="2"/>
  <c r="J62" i="2"/>
  <c r="J58" i="2"/>
  <c r="J54" i="2"/>
  <c r="J50" i="2"/>
  <c r="J46" i="2"/>
  <c r="J42" i="2"/>
  <c r="J38" i="2"/>
  <c r="J34" i="2"/>
  <c r="J30" i="2"/>
  <c r="J26" i="2"/>
  <c r="J22" i="2"/>
  <c r="J18" i="2"/>
  <c r="J14" i="2"/>
  <c r="J10" i="2"/>
  <c r="J6" i="2"/>
  <c r="I24" i="2"/>
  <c r="F121" i="2"/>
  <c r="K121" i="2" s="1"/>
  <c r="F113" i="2"/>
  <c r="F105" i="2"/>
  <c r="K105" i="2" s="1"/>
  <c r="F101" i="2"/>
  <c r="K101" i="2" s="1"/>
  <c r="F93" i="2"/>
  <c r="K93" i="2" s="1"/>
  <c r="F85" i="2"/>
  <c r="K85" i="2" s="1"/>
  <c r="F77" i="2"/>
  <c r="K77" i="2" s="1"/>
  <c r="F69" i="2"/>
  <c r="K69" i="2" s="1"/>
  <c r="F65" i="2"/>
  <c r="K65" i="2" s="1"/>
  <c r="F61" i="2"/>
  <c r="K61" i="2" s="1"/>
  <c r="F57" i="2"/>
  <c r="K57" i="2" s="1"/>
  <c r="F49" i="2"/>
  <c r="K49" i="2" s="1"/>
  <c r="F45" i="2"/>
  <c r="K45" i="2" s="1"/>
  <c r="F41" i="2"/>
  <c r="K41" i="2" s="1"/>
  <c r="F37" i="2"/>
  <c r="K37" i="2" s="1"/>
  <c r="F33" i="2"/>
  <c r="K33" i="2" s="1"/>
  <c r="F29" i="2"/>
  <c r="F25" i="2"/>
  <c r="K25" i="2" s="1"/>
  <c r="F21" i="2"/>
  <c r="K21" i="2" s="1"/>
  <c r="F17" i="2"/>
  <c r="K17" i="2" s="1"/>
  <c r="F13" i="2"/>
  <c r="K13" i="2" s="1"/>
  <c r="F9" i="2"/>
  <c r="K9" i="2" s="1"/>
  <c r="F5" i="2"/>
  <c r="K5" i="2" s="1"/>
  <c r="I118" i="2"/>
  <c r="I114" i="2"/>
  <c r="I110" i="2"/>
  <c r="I106" i="2"/>
  <c r="I102" i="2"/>
  <c r="I98" i="2"/>
  <c r="I94" i="2"/>
  <c r="I90" i="2"/>
  <c r="I86" i="2"/>
  <c r="I82" i="2"/>
  <c r="I78" i="2"/>
  <c r="I74" i="2"/>
  <c r="I70" i="2"/>
  <c r="I66" i="2"/>
  <c r="I62" i="2"/>
  <c r="I58" i="2"/>
  <c r="I54" i="2"/>
  <c r="I50" i="2"/>
  <c r="I46" i="2"/>
  <c r="I42" i="2"/>
  <c r="I38" i="2"/>
  <c r="I34" i="2"/>
  <c r="I30" i="2"/>
  <c r="I26" i="2"/>
  <c r="I22" i="2"/>
  <c r="I18" i="2"/>
  <c r="I14" i="2"/>
  <c r="I10" i="2"/>
  <c r="I6" i="2"/>
  <c r="I28" i="2"/>
  <c r="F117" i="2"/>
  <c r="K117" i="2" s="1"/>
  <c r="F109" i="2"/>
  <c r="K109" i="2" s="1"/>
  <c r="F97" i="2"/>
  <c r="K97" i="2" s="1"/>
  <c r="F89" i="2"/>
  <c r="K89" i="2" s="1"/>
  <c r="F81" i="2"/>
  <c r="K81" i="2" s="1"/>
  <c r="F73" i="2"/>
  <c r="K73" i="2" s="1"/>
  <c r="F53" i="2"/>
  <c r="G120" i="2"/>
  <c r="L120" i="2" s="1"/>
  <c r="G116" i="2"/>
  <c r="L116" i="2" s="1"/>
  <c r="G112" i="2"/>
  <c r="L112" i="2" s="1"/>
  <c r="G108" i="2"/>
  <c r="L108" i="2" s="1"/>
  <c r="G104" i="2"/>
  <c r="L104" i="2" s="1"/>
  <c r="G100" i="2"/>
  <c r="L100" i="2" s="1"/>
  <c r="G96" i="2"/>
  <c r="L96" i="2" s="1"/>
  <c r="G92" i="2"/>
  <c r="L92" i="2" s="1"/>
  <c r="G88" i="2"/>
  <c r="L88" i="2" s="1"/>
  <c r="G84" i="2"/>
  <c r="L84" i="2" s="1"/>
  <c r="G80" i="2"/>
  <c r="L80" i="2" s="1"/>
  <c r="G76" i="2"/>
  <c r="L76" i="2" s="1"/>
  <c r="G72" i="2"/>
  <c r="L72" i="2" s="1"/>
  <c r="G68" i="2"/>
  <c r="L68" i="2" s="1"/>
  <c r="G64" i="2"/>
  <c r="L64" i="2" s="1"/>
  <c r="G60" i="2"/>
  <c r="L60" i="2" s="1"/>
  <c r="G56" i="2"/>
  <c r="L56" i="2" s="1"/>
  <c r="G52" i="2"/>
  <c r="L52" i="2" s="1"/>
  <c r="G48" i="2"/>
  <c r="L48" i="2" s="1"/>
  <c r="G44" i="2"/>
  <c r="L44" i="2" s="1"/>
  <c r="G40" i="2"/>
  <c r="L40" i="2" s="1"/>
  <c r="G36" i="2"/>
  <c r="L36" i="2" s="1"/>
  <c r="G32" i="2"/>
  <c r="L32" i="2" s="1"/>
  <c r="G28" i="2"/>
  <c r="L28" i="2" s="1"/>
  <c r="G24" i="2"/>
  <c r="L24" i="2" s="1"/>
  <c r="G20" i="2"/>
  <c r="L20" i="2" s="1"/>
  <c r="G16" i="2"/>
  <c r="L16" i="2" s="1"/>
  <c r="G12" i="2"/>
  <c r="L12" i="2" s="1"/>
  <c r="J121" i="2"/>
  <c r="J117" i="2"/>
  <c r="J113" i="2"/>
  <c r="J109" i="2"/>
  <c r="J105" i="2"/>
  <c r="J101" i="2"/>
  <c r="J97" i="2"/>
  <c r="J93" i="2"/>
  <c r="J89" i="2"/>
  <c r="J85" i="2"/>
  <c r="J81" i="2"/>
  <c r="J77" i="2"/>
  <c r="J73" i="2"/>
  <c r="J69" i="2"/>
  <c r="J65" i="2"/>
  <c r="J61" i="2"/>
  <c r="J57" i="2"/>
  <c r="J53" i="2"/>
  <c r="J49" i="2"/>
  <c r="J45" i="2"/>
  <c r="J41" i="2"/>
  <c r="J37" i="2"/>
  <c r="J33" i="2"/>
  <c r="J29" i="2"/>
  <c r="J25" i="2"/>
  <c r="J21" i="2"/>
  <c r="J17" i="2"/>
  <c r="J13" i="2"/>
  <c r="J9" i="2"/>
  <c r="J5" i="2"/>
  <c r="F104" i="2"/>
  <c r="K104" i="2" s="1"/>
  <c r="F100" i="2"/>
  <c r="K100" i="2" s="1"/>
  <c r="F96" i="2"/>
  <c r="K96" i="2" s="1"/>
  <c r="F92" i="2"/>
  <c r="K92" i="2" s="1"/>
  <c r="F88" i="2"/>
  <c r="K88" i="2" s="1"/>
  <c r="F84" i="2"/>
  <c r="K84" i="2" s="1"/>
  <c r="F80" i="2"/>
  <c r="K80" i="2" s="1"/>
  <c r="F76" i="2"/>
  <c r="K76" i="2" s="1"/>
  <c r="F72" i="2"/>
  <c r="K72" i="2" s="1"/>
  <c r="F68" i="2"/>
  <c r="K68" i="2" s="1"/>
  <c r="F64" i="2"/>
  <c r="K64" i="2" s="1"/>
  <c r="F60" i="2"/>
  <c r="K60" i="2" s="1"/>
  <c r="F56" i="2"/>
  <c r="K56" i="2" s="1"/>
  <c r="F52" i="2"/>
  <c r="K52" i="2" s="1"/>
  <c r="F48" i="2"/>
  <c r="K48" i="2" s="1"/>
  <c r="F44" i="2"/>
  <c r="K44" i="2" s="1"/>
  <c r="F40" i="2"/>
  <c r="K40" i="2" s="1"/>
  <c r="F36" i="2"/>
  <c r="K36" i="2" s="1"/>
  <c r="F32" i="2"/>
  <c r="K32" i="2" s="1"/>
  <c r="F28" i="2"/>
  <c r="K28" i="2" s="1"/>
  <c r="F24" i="2"/>
  <c r="K24" i="2" s="1"/>
  <c r="F20" i="2"/>
  <c r="K20" i="2" s="1"/>
  <c r="F16" i="2"/>
  <c r="K16" i="2" s="1"/>
  <c r="F12" i="2"/>
  <c r="K12" i="2" s="1"/>
  <c r="I121" i="2"/>
  <c r="I117" i="2"/>
  <c r="I113" i="2"/>
  <c r="I109" i="2"/>
  <c r="I105" i="2"/>
  <c r="I101" i="2"/>
  <c r="I97" i="2"/>
  <c r="I93" i="2"/>
  <c r="I89" i="2"/>
  <c r="I85" i="2"/>
  <c r="I81" i="2"/>
  <c r="I77" i="2"/>
  <c r="I73" i="2"/>
  <c r="I69" i="2"/>
  <c r="I65" i="2"/>
  <c r="I61" i="2"/>
  <c r="I57" i="2"/>
  <c r="I53" i="2"/>
  <c r="I49" i="2"/>
  <c r="I45" i="2"/>
  <c r="I41" i="2"/>
  <c r="I37" i="2"/>
  <c r="I33" i="2"/>
  <c r="I29" i="2"/>
  <c r="I25" i="2"/>
  <c r="I21" i="2"/>
  <c r="I17" i="2"/>
  <c r="I13" i="2"/>
  <c r="I9" i="2"/>
  <c r="K74" i="2"/>
  <c r="K87" i="2"/>
  <c r="B15" i="4"/>
  <c r="B13" i="4"/>
  <c r="G2" i="4"/>
  <c r="I10" i="4"/>
  <c r="I2" i="4"/>
  <c r="I6" i="4"/>
  <c r="L51" i="2" l="1"/>
  <c r="K50" i="2"/>
  <c r="K53" i="2"/>
  <c r="K4" i="2"/>
  <c r="K90" i="2"/>
  <c r="L4" i="2"/>
  <c r="L74" i="2"/>
  <c r="K51" i="2"/>
  <c r="K29" i="2"/>
  <c r="K113" i="2"/>
  <c r="L50" i="2"/>
  <c r="L113" i="2"/>
  <c r="L53" i="2"/>
  <c r="L29" i="2"/>
  <c r="B18" i="4"/>
  <c r="B17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tc={1ADBE097-8999-4381-BFB3-139B00E4736D}</author>
  </authors>
  <commentList>
    <comment ref="A13" authorId="0" shapeId="0" xr:uid="{1ADBE097-8999-4381-BFB3-139B00E4736D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Média das relações entre as lojas onlines e o painel de preços</t>
      </text>
    </comment>
  </commentList>
</comments>
</file>

<file path=xl/sharedStrings.xml><?xml version="1.0" encoding="utf-8"?>
<sst xmlns="http://schemas.openxmlformats.org/spreadsheetml/2006/main" count="467" uniqueCount="353">
  <si>
    <t>Item</t>
  </si>
  <si>
    <t>Almofada para carimbo</t>
  </si>
  <si>
    <t>Apontador de Lápis</t>
  </si>
  <si>
    <t>Bateria LR44</t>
  </si>
  <si>
    <t>Borracha apagadora de escrita</t>
  </si>
  <si>
    <t>Cabo HDMI</t>
  </si>
  <si>
    <t>Caixa Arquivo</t>
  </si>
  <si>
    <t>Câmera web</t>
  </si>
  <si>
    <t>Carregador de pilhas</t>
  </si>
  <si>
    <t>Cartolina branca</t>
  </si>
  <si>
    <t>CD-R</t>
  </si>
  <si>
    <t>Clipe - 2/0</t>
  </si>
  <si>
    <t>Clipe - 6/0</t>
  </si>
  <si>
    <t>Cola adesiva instantânea</t>
  </si>
  <si>
    <t>Cola bastão</t>
  </si>
  <si>
    <t>Cola líquida</t>
  </si>
  <si>
    <t>DVD-R</t>
  </si>
  <si>
    <t>Elástico</t>
  </si>
  <si>
    <t>Extrator de grampo</t>
  </si>
  <si>
    <t>Fone de ouvido</t>
  </si>
  <si>
    <t>Lacre de segurança</t>
  </si>
  <si>
    <t>Lâmina larga para estilete</t>
  </si>
  <si>
    <t>Livro protocolo</t>
  </si>
  <si>
    <t>Lixeira PVC</t>
  </si>
  <si>
    <t>Lixeira plástica, em PP ou PVC, cilíndrica, 29 cm de altura x 23 cm de diâmetro (aceito até 1 cm de diferença em cada medida), cor PRETA</t>
  </si>
  <si>
    <t>Mouse</t>
  </si>
  <si>
    <t>Mouse Pad</t>
  </si>
  <si>
    <t>Óculos de proteção</t>
  </si>
  <si>
    <t>Papel A3</t>
  </si>
  <si>
    <t>Papel A4</t>
  </si>
  <si>
    <t>Papel autoadesivo</t>
  </si>
  <si>
    <t>Papel vergê</t>
  </si>
  <si>
    <t>Papel de embrulho</t>
  </si>
  <si>
    <t>Folha de papel de embrulho, cor kraft/marrom liso, medida 66cm x 96cm, gramatura mínima de 80g/m² - tipo Klabin ou com o mesmo padrão de qualidade, similar ou superior.</t>
  </si>
  <si>
    <t>Papel glossy</t>
  </si>
  <si>
    <t>Material: celulose vegetal. 297 x 210 mm. Gramatura: 180 g/m². Aplicação: impressora jato de tinta. Formato A4.</t>
  </si>
  <si>
    <t>Passador de slide</t>
  </si>
  <si>
    <t>Pasta com aba e elástico</t>
  </si>
  <si>
    <t>Pen drive - 16 GB</t>
  </si>
  <si>
    <t>Perfurador de papel</t>
  </si>
  <si>
    <t>Pilha alcalina - AA</t>
  </si>
  <si>
    <t>Pilha alcalina - AAA</t>
  </si>
  <si>
    <t>Pilha recarregável - AA</t>
  </si>
  <si>
    <t>Pilha recarregável - AAA</t>
  </si>
  <si>
    <t>Plástico bolha</t>
  </si>
  <si>
    <t>Plastificante</t>
  </si>
  <si>
    <t>Prancheta</t>
  </si>
  <si>
    <t>Teclado</t>
  </si>
  <si>
    <t>Tesoura grande</t>
  </si>
  <si>
    <t>Touca descartável em TNT. Branca, tamanho único, com elástico.</t>
  </si>
  <si>
    <t>Almofada para carimbo - sustentável</t>
  </si>
  <si>
    <t>Bateria 9v - Recarregável</t>
  </si>
  <si>
    <t>Caneta hidrográfica</t>
  </si>
  <si>
    <t>Carregador de bateria 9V</t>
  </si>
  <si>
    <t>Clipe - 3/0</t>
  </si>
  <si>
    <t>Ficha pautada</t>
  </si>
  <si>
    <t>Fita corretiva</t>
  </si>
  <si>
    <t>Fitilho</t>
  </si>
  <si>
    <t>Limpador para quadro branco</t>
  </si>
  <si>
    <t>Papel A4 - reciclado</t>
  </si>
  <si>
    <t>Papel para plotter</t>
  </si>
  <si>
    <t>Pasta catálogo</t>
  </si>
  <si>
    <t>Pasta sanfonada</t>
  </si>
  <si>
    <t>Pilha alcalina - C</t>
  </si>
  <si>
    <t>Porta-fita</t>
  </si>
  <si>
    <t>Anexo II - Relação Inicial de Itens - Almoxarifado Virtual Nacional</t>
  </si>
  <si>
    <t>Abraçadeira de nylon</t>
  </si>
  <si>
    <t>Cabo adaptador DVI fêmea para displayport macho. Extenão mínima: 15 cm.</t>
  </si>
  <si>
    <t>Adaptador DVI para Displayport</t>
  </si>
  <si>
    <t>Alfinete para mapa</t>
  </si>
  <si>
    <t>Apagador para quadro magnético</t>
  </si>
  <si>
    <t>Barbante 4x8</t>
  </si>
  <si>
    <t>Bateria 9V</t>
  </si>
  <si>
    <t>Bloco para cavalete (flip chart)</t>
  </si>
  <si>
    <t>Papel térmico 80 mm x 40 m</t>
  </si>
  <si>
    <t>Abraçadeira de nylon 28 x 5 cm - aceitas variações de até 10% em cada dimensão.</t>
  </si>
  <si>
    <t>MERCADO</t>
  </si>
  <si>
    <t>Alfinete em aço niquelado para mapa. Cabeça em plástico colorido. Cores sortidas na mesma embalagem. Diâmetro da cabeça: 6 mm - aceitas variações de até 10% em cada dimensão.</t>
  </si>
  <si>
    <t>Almofada para carimbo nº 3, em feltro, revestida em tecido, entintada, não recarregável.
Referência: Pilot.</t>
  </si>
  <si>
    <t>Pacote com 100</t>
  </si>
  <si>
    <t>Unidade</t>
  </si>
  <si>
    <t>Pacote com 50 unidades</t>
  </si>
  <si>
    <t>Rolo de 270m</t>
  </si>
  <si>
    <t>Pacote com 10 unidades</t>
  </si>
  <si>
    <t>Bloco com 50 folhas</t>
  </si>
  <si>
    <t>Caneta esferográfica - cores definidas pela Administração</t>
  </si>
  <si>
    <t>Caneta esferográfica sustentável - cores definidas pela Administração</t>
  </si>
  <si>
    <t>Cartão para crachá em PVC</t>
  </si>
  <si>
    <t>Prisma em acrílico para mesa (display)</t>
  </si>
  <si>
    <t>Envelope em papel kraft - saco</t>
  </si>
  <si>
    <t>Envelope em papel kraft - ofício</t>
  </si>
  <si>
    <t>Estilete - lâmina larga</t>
  </si>
  <si>
    <t>Etiqueta autoadesiva 8 - A4365</t>
  </si>
  <si>
    <t>Etiqueta autoadesiva 14 - A4363</t>
  </si>
  <si>
    <t>Etiqueta autoadesiva 16 - A4362</t>
  </si>
  <si>
    <t>Etiqueta autoadesiva 27 - A4370</t>
  </si>
  <si>
    <t>Fita crepe adesiva</t>
  </si>
  <si>
    <t>Fita transparente adesiva</t>
  </si>
  <si>
    <t>Fita crepe adesiva embalagem</t>
  </si>
  <si>
    <t>Fita transparente adesiva embalagem</t>
  </si>
  <si>
    <t>Fita adesiva dupla-face</t>
  </si>
  <si>
    <t>Grampeador grande</t>
  </si>
  <si>
    <t>Grampeador médio</t>
  </si>
  <si>
    <t>Grampo para grampeador - 23/10</t>
  </si>
  <si>
    <t>Grampo para grampeador - 24/8</t>
  </si>
  <si>
    <t>Grampo para grampeador - 26/6</t>
  </si>
  <si>
    <t>Grampo para trilho encadernador</t>
  </si>
  <si>
    <t>HUB USB</t>
  </si>
  <si>
    <t>Jaleco em TNT</t>
  </si>
  <si>
    <t>Lacre para malote</t>
  </si>
  <si>
    <t>Lápis preto nº 2</t>
  </si>
  <si>
    <t>Luva Látex  - P, M e G</t>
  </si>
  <si>
    <t>Máscara contra poeira</t>
  </si>
  <si>
    <t>Umectante (molha dedos)</t>
  </si>
  <si>
    <t>Pasta em"L"</t>
  </si>
  <si>
    <t>Pincel atômico - cores ecolhidas pela Administração</t>
  </si>
  <si>
    <t>Pincel para quadro magnético - cores ecolhidas pela Administração</t>
  </si>
  <si>
    <t>Pincel para quadro magnético recarregável - cores ecolhidas pela Administração</t>
  </si>
  <si>
    <t>Porta-crachá</t>
  </si>
  <si>
    <t>Porta-lápis, clipes e lembretes</t>
  </si>
  <si>
    <t>Porta-lápis, clipes e lembretes - reciclado</t>
  </si>
  <si>
    <t>Régua</t>
  </si>
  <si>
    <t>Régua - reciclada</t>
  </si>
  <si>
    <t>Touca em TNT</t>
  </si>
  <si>
    <t>Caixa com 100 unidades</t>
  </si>
  <si>
    <t>Caixa com 50 unidades</t>
  </si>
  <si>
    <t>Pacote com 1 kg</t>
  </si>
  <si>
    <t>Pacote com 100 folhas</t>
  </si>
  <si>
    <t>Cartão de memória</t>
  </si>
  <si>
    <t>Pacote com 50 folhas</t>
  </si>
  <si>
    <t>Resma</t>
  </si>
  <si>
    <t>Caixa com 5.000</t>
  </si>
  <si>
    <t>Pacote com 1000</t>
  </si>
  <si>
    <t>Pacote com 100 unidades</t>
  </si>
  <si>
    <t>Pacote com 2 unidades</t>
  </si>
  <si>
    <t>Bobina de 100 m</t>
  </si>
  <si>
    <t>Bobina de 60 m</t>
  </si>
  <si>
    <t>Almofada para carimbo nº 3, caixa em plástico reciclado, em feltro, revestida em tecido, entintada, recarregável.</t>
  </si>
  <si>
    <t>Barbante de algodão 4x8. Acabamento superficial cru.
Referência: Vonder.</t>
  </si>
  <si>
    <t>Bateria alcalina de 9V, não recarregável, livre de chumbo, cádmio e mercúrio. Embalagem com 1 unidade.
Referência: Bic, Duracell, Elgin, Gold, Rayovac.
Embalagem contendo nome do fabricante, data de fabricação (ou a indicação expressa da data de expiração da validade com mês e ano) e prazo de validade superior a 12 (doze) meses, a partir da data de recebimento.</t>
  </si>
  <si>
    <t>Bateria alcalina de 9V, recarregável, livre de chumbo, cádmio e mercúrio. Embalagem com 1 unidade.
Referência:Elgin.
Embalagem contendo nome do fabricante, data de fabricação (ou a indicação expressa da data de expiração da validade com mês e ano) e prazo de validade superior a 12 (doze) meses, a partir da data de recebimento.</t>
  </si>
  <si>
    <t>Bateria seca redonda não recarregável de 1,5V.</t>
  </si>
  <si>
    <t>Bloco de papel para cavalete, branco, sem pauta. Gramatura: 75 g/m². Papel off-set, furação universal Dimensões: 62 a 66 x 88 a 96 cm.
Referência: Romitec.</t>
  </si>
  <si>
    <t>Bloco de papel autoadesivo removível. Dimensões: 76mm X 102mm, aceitas variações de até 5% em cada medida linear. Cores sólidas definidas pela Administração.
Referência: 3M, Adelbrás, BIC.
Prazo de validade mínimo de 12 (doze) meses, a contar do recebimento.</t>
  </si>
  <si>
    <t>Bloco para recado autoadesivo - cores definidas pela Administração</t>
  </si>
  <si>
    <t>Bloco para recado autoadesivo sustentável - cores definidas pela Administração</t>
  </si>
  <si>
    <t>Bloco de papel reciclado autoadesivo removível. Dimensões: 76mm X 102mm, aceitas variações de até 5% em cada medida linear. Cores sólidas definidas pela Administração.
Prazo de validade mínimo de 12 (doze) meses, a contar do recebimento.</t>
  </si>
  <si>
    <t>Bloco com 100 folhas</t>
  </si>
  <si>
    <t>Cabo extensor HDMI 2.0. Flexível, hdmi macho x hdmi macho 19 pinos. Comprimento mínimo: 3 metros. Suporte 4K e demais inferiores.</t>
  </si>
  <si>
    <t>Caixa para arquivo morto em papelão ondulado, revestido em cartão kraft. Fechamento com travas. Gramatura mínima: 410g/m². Dimensões: 350 x 135 x 250 mm, aceitas variações de 5% em cada medida linear.
Referência: Dello, Tilibra.</t>
  </si>
  <si>
    <t>Câmera web. Conexão USB 2.0 ou superior. Taxa de 30 quadros por segundo. Resolução: 1280 x 720P. Pixel da imagem: 5MP. Compatível com Windows 7. Microfone embutido com redutor de ruído.</t>
  </si>
  <si>
    <t>Caneta esferográfica monocromática em cor sólida. Corpo de plástico reciclado cilíndrico ou papelão. Ponta com bola de tungstênio de 1mm de liga de latão. Carga aproximada de 0,33 g.
O produto deverá manter as condições de uso inalteradas por, no mínimo, 12 (doze) meses, contados da data do recebimento.</t>
  </si>
  <si>
    <t>Apagador para quadro branco. Dimensões: 17 x 7 cm  - aceitas variações de até 10% em cada dimensão.
Referência: BIC, Faber-Castell, Pilot.</t>
  </si>
  <si>
    <t>Apontador de lápis em plástico. Lâmina de aço temperado, sem depósito.
Referência: CIS, Faber-Castell.</t>
  </si>
  <si>
    <t>Borracha branca com cinta plástica em vinil. Alta apagabilidade. Livre de PVC. Macia, que não borre nem danifique o papel. Dimensões mínimas: 42 x 21 x 10 mm. 
Referência: Faber-Castell, Mercur.</t>
  </si>
  <si>
    <t>Caneta esferográfica monocromática em cor sólida. Corpo hexagonal de poliestireno cristal transparente - resistente a queda. Furo para entrada de ar no corpo. Ponta com bola de tungstênio de 1 mm de liga de latão. Tampa removível com clip, ventilada. Tampa e plug na mesma cor da tinta. Dimensões aproximadas do corpo: 145 x 8,1 mm. Reservatório e corpo manufaturados em polímero (resina plástica), tinta composta de resina plástica, corante e solvente - carga aproximada de 0,33 g - e tubo interno de silicone.
Referência: Bic, Faber-Castell. 
O produto deverá manter as condições de uso inalteradas por, no mínimo, 12 (doze) meses, contados da data do recebimento.</t>
  </si>
  <si>
    <t>Caneta marca texto - cores definidas pela Administração</t>
  </si>
  <si>
    <t>Caneta marca texto com entintamento fluorescente. Não recarregável. Ponta chanfrada de 2,5mm a 5mm, permitindo traços fino e grosso. 
Referência: BIC, CIS, Desart, Faber-Castell, Pilot.
O produto deverá manter as condições de uso inalteradas por, no mínimo, 12 (doze) meses, contados da data do recebimento.,</t>
  </si>
  <si>
    <t>Caneta marcadora de CD - cores definidas pela Administração</t>
  </si>
  <si>
    <t>Caneta marcadora permanente para CD/DVD. Cores sólidas. Escrita fina - ponta de até 2 mm. Tinta à base de álcool, resistente à água, atóxica.
Referência: BIC, Faber-Castell, Pilot.
O produto deverá manter as condições de uso inalteradas por, no mínimo, 12 (doze) meses, contados da data do recebimento.</t>
  </si>
  <si>
    <t>Carregador de baterias de 9V e de pilhas AA e AAA. Bivolt. Capacidade de recarrega de 4 pilhas de 2.500 mAh simultaneamente ou 2 baterias de 9V de 250 mAh simultaneamente. 
Referência: Elgin.</t>
  </si>
  <si>
    <t>Carregador de pilhas AA e AAA. Bivolt. Capacidade de recarga de 4 pilhas de 2.500 mAh simultaneamente.
Referência: Elgin.</t>
  </si>
  <si>
    <t>Cartão de memória. Armazenamento mínimo: 32 gb. Velocidade mínima de leitura: 80 mb/s. Velocidade mínima de gravação: 5mb/s.
Referência: SanDisk</t>
  </si>
  <si>
    <t>Cartão base para impressão de crachás CR-80. PVC laminado, 8 x 54 x 0,76 mm. Branco.</t>
  </si>
  <si>
    <t>Pacote com 10</t>
  </si>
  <si>
    <t>Pacote com 12</t>
  </si>
  <si>
    <t>Conjunto de caneta hidrográfica, Mínimo 12 cores. Ponta média, lavável, atóxica.
Referência: Faber-Castell</t>
  </si>
  <si>
    <t>Cartolina branca fosca. Gramatura: 150 g/m². Dimensões: 660 x 500 mm- aceitas variações de 10%.</t>
  </si>
  <si>
    <t>Disco compacto laser. Gravável. Capacidade nominal de  700 Mb. Embalado individualmente.</t>
  </si>
  <si>
    <t>Clipe com tratamento niquelado. Nº 2/0, paralelo.
Referência: ACC, Bacchi, Poly.</t>
  </si>
  <si>
    <t>Clipe com tratamento niquelado. Nº 3/0, paralelo.
Referência: ACC, Bacchi, Poly.</t>
  </si>
  <si>
    <t>Clipe com tratamento niquelado. Nº 6/0, paralelo.
Referência: ACC, Bacchi, Poly.</t>
  </si>
  <si>
    <t>Cola adesiva instantânea líquida e incolor. Composição: éster de cianoacrilato/cianicrilato.</t>
  </si>
  <si>
    <t>Frasco de 5g</t>
  </si>
  <si>
    <t>Cola branca sólida instânea para papel. Lavável, atóxica. Peso: 40g, aceitas variações de até 10%.</t>
  </si>
  <si>
    <t>Frasco de 90g</t>
  </si>
  <si>
    <t>Cola branca líquida para papel. Lavável, atóxica. Com bico aplicador.
Referência: 3M, BIC, Cascolar, Scotch, Tenaz
Validade mínima de 12 (doze) meses, a partir da data do recebimento.</t>
  </si>
  <si>
    <t>Conjunto mouse e teclado sem fio</t>
  </si>
  <si>
    <t>Teclado e mouse sem fio. Alcance de até 10 metros de distância. Conexão sem fio de 2.4 GHz. Plug &amp; Play com reconhecimento automático. ABNT 2.</t>
  </si>
  <si>
    <t>Cordão para crachá - cores definidas pela Administração</t>
  </si>
  <si>
    <t>Cordão com prendedor metálico de crachá presilha jacaré. Material 100% poliéster. Monocromático, cor sólida.</t>
  </si>
  <si>
    <t>Disco compacto laser. Gravável. Capacidade nominal de  4,7 Gb. Embalado individualmente.</t>
  </si>
  <si>
    <t>Liga elástica de látex nº 18, para uso geral. Embalagem contendo nome do fabricante, data de fabricação e prazo de validade mínima de 8 (oito) meses.</t>
  </si>
  <si>
    <t>Saco de de papel kraft. Gramatura: 80g/m². Dimensões aproximadas: 310 mm x 410 mm.</t>
  </si>
  <si>
    <t>Envelope de papel kraft, padrão ofício. Gramatura: 80g/m². Dimensões aproximadas: 230 x 327 mm.</t>
  </si>
  <si>
    <t>Estilete com cabo em plástico rígido. Lâmina de aço carbono de 18mm de largura. Avanço graduável com trava de segurança.</t>
  </si>
  <si>
    <t>Espátula extratora de grampo em aço inoxidável. Dimensões aproximadas: 150 x 15mm. 
Referência: Central, Cioba.</t>
  </si>
  <si>
    <t>Ficha pautada em papel offset. Gramatura: 150 g/m². Dimensões: 5 x 8 polegadas.</t>
  </si>
  <si>
    <t>Rolo de 30 m</t>
  </si>
  <si>
    <t>Rolo de 50 m</t>
  </si>
  <si>
    <t>Corretivo em fita. Atóxico. Dimensões aproximadas: 5 x 6 m.</t>
  </si>
  <si>
    <t>Fita adesiva transparente dupla. Largura aproximada: 18 mm.</t>
  </si>
  <si>
    <t>Fita adesiva crepe monoface multiuso. Largura aproximada: 19 mm.
Referência: 3M, Adere, Aldebras.
O produto deverá manter as condições de uso inalteradas por, no mínimo, 12 (doze) meses, contados da data do recebimento.</t>
  </si>
  <si>
    <t>Fita adesiva crepe monoface. Largura aproximada: 50mm.
Referência: 3M, Adere, Aldebrás. 
O produto deverá manter as condições de uso inalteradas por, no mínimo, 12 (doze) meses, contados da data do recebimento.</t>
  </si>
  <si>
    <t>Fita adesiva transparente monoface. Largura aproximada: 18 mm.
Referência: 3M.</t>
  </si>
  <si>
    <t>Fita adesiva transparente monoface. Largura aproximada: 48mm.
Referência: 3M, Adere, Aldebrás. 
O produto deverá manter as condições de uso inalteradas por, no mínimo, 12 (doze) meses, contados da data do recebimento.</t>
  </si>
  <si>
    <t>Fitilho plástico para embalagens.</t>
  </si>
  <si>
    <t>1 kg</t>
  </si>
  <si>
    <t>Fone de ouvido com microfone. Com espuma e aro ajustável. Haste flexível. Potência de 400 W. Frequência de 15 a 25.000 hZ. Fio de 2 metros - aceitas variações de 10%.</t>
  </si>
  <si>
    <t>Grampeador de metal para até 100 folhas. Grampos 23/10. Dimensões mínimas: 11,5 x 25 x 6 cm.
Referência: Carbex, CIS, Desart, Kangaro, Mercur.</t>
  </si>
  <si>
    <t>Grampeador de metal para até 50 folhas. Grampos 26/6. Dimensões mínimas: 9 x 20 x 5 cm.
Referência: Carbex, CIS 15, Desart D747, Kangaro, Mercur, Novus B8FC.</t>
  </si>
  <si>
    <t>Grampo para grampeador em metal galvanizado. Tamanho 23/10.
Referência: ACC, Bacchi, Carbex, CIS, Poly.</t>
  </si>
  <si>
    <t>Grampo para grampeador em metal galvanizado. Tamanho 24/8.
Referência: ACC, Bacchi, Carbex, CIS, Poly.</t>
  </si>
  <si>
    <t>Grampo para grampeador em metal galvanizado. Tamanho 26/6.
Referência: ACC, Bacchi, Carbex, CIS, Poly.</t>
  </si>
  <si>
    <t>Grampo lingueta para trilho encadernador. Material plástico. Dimensões: 9 a 11 cm. Capacidade mínima de 500 folhas.</t>
  </si>
  <si>
    <t>Distribuidor de entredas USB 2.0 ou superior. Plug-and-Play com 1 porta USB de saída e, no mínimo, 4 portas USB de entrada. Velocidade mínima: 480Mbps. Compatível com Windows, Mac e Linux.</t>
  </si>
  <si>
    <t>Jaleco de proteção contra poeira em TNT. Manga longa, descartável.</t>
  </si>
  <si>
    <t xml:space="preserve">Lacre de segurança de plástico com travas espinha de peixe ou escada. Comprimento aproximado: 25 cm. </t>
  </si>
  <si>
    <t>Lacre para  malote em propileno de alta resistência. Travas espinha de peixe, numerado. Comprimento apróximado de 16 cm.</t>
  </si>
  <si>
    <t>Lâmina em aço carbono. Largura: 18 mm.</t>
  </si>
  <si>
    <t>Lápis preto HB nº 2. Com mina de grafite de 2 a 2,8 mm. Dimensões: entre 6,9 e 7,6 mm de diâmetro x mínimo 175 mm de comprimento.
Referência: Faber-Castell.</t>
  </si>
  <si>
    <t>Livro protocolo de folhas pautadas e numeradas. Dimensões aproximadas: 230 x 160 mm. 100 folhas. Gramatura mínima: de 54 g/m² (máximo 75 g/m²).</t>
  </si>
  <si>
    <t>Luva em látex natural íntegro e uniforme para procedimento não cirúrgico. Lubrificada com pó bio-absorvível. Descartável, atóxica, ambidestra. Formato anatômico e resistente à tração.</t>
  </si>
  <si>
    <t>Máscara  de proteção contra poeira com alças em elástico nas laterais para fixação. Com clip nasal e , no mínimo, uma camada de polipropileno. Tamanho único.</t>
  </si>
  <si>
    <t>Mouse USB  com fio. Sensor ótico com dois botões e scroll. Resolução mínima de 800 dpi.</t>
  </si>
  <si>
    <t>Mouse pad em borracha antiderrapante. Dimensões aproximadas: 19 x 23 cm. Ergonômico e com apoio de punho em gel.</t>
  </si>
  <si>
    <t>Óculos de proteção frontal e lateral. Material da armação: policarbonato e nylon.  Material da lente: policarbonato anti-risco e anti-embaçante. Lente incolor.</t>
  </si>
  <si>
    <t>Papel reciclado tamanho A3. Dimensões: 210 x 297 mm. Gramatura: 75g/m². Embalagem com proteção adequada contra umidade.</t>
  </si>
  <si>
    <t>Papel branco alcalino tamanho A3. Dimensões: 297 x 420 mm. Gramatura: 75g/m². Embalagem com proteção adequada contra umidade.
Referência: Chamex, Copimax, Report.</t>
  </si>
  <si>
    <t>Papel branco alcalino tamanho A3. Dimensões: 210 x 297 mm. Gramatura: 75g/m². Embalagem com proteção adequada contra umidade.
Referência: Chamex, Copimax, Report.</t>
  </si>
  <si>
    <t>Papel autoadesivo. Material plástico, incolor. Largura: 450 a 460 mm. Gramatura mínima: 60 g/m².</t>
  </si>
  <si>
    <t>Rolo de 25 m</t>
  </si>
  <si>
    <t>Bobina de 45m</t>
  </si>
  <si>
    <t>Papel branco para plotter. Largura: 914 mm. Gramatura: 75g/m².</t>
  </si>
  <si>
    <t>Papel térmico para máquina de senhas. Dimensões: 80 mm x 40 m.</t>
  </si>
  <si>
    <t>Caixa com 20 unidades</t>
  </si>
  <si>
    <t>Papel vergê branco tamanho A4. Dimensões: 210 x 297 mm. Gramatura: 120 g/m².</t>
  </si>
  <si>
    <t>Passador de slide com apontadorlaser. Distância mínima: 10m. Frequência: 2.400 Ghz - 2.482Ghz. Conexão USB 2.0 ou superior. Carregamento via porta USB - 5 V. Compatível com Windows 7.</t>
  </si>
  <si>
    <t>Pasta arquivo catalogadora em polipropileno. Dimensões: 340 x 240 x 18 mm. Com 4 furos e 50 envelopes plásticos.</t>
  </si>
  <si>
    <t>Pasta com aba elástico em polipropileno. Espessura mínima: 0,40 mm. Dimensões: 245 x 335 x 17 mm.</t>
  </si>
  <si>
    <t>Pastatipo “L” para documentos em plástico transparente para papel tamanho A4. Espessura mínima de 120 micras. Dimensões mínimas: 220 x 305.
Referência: ACP, DAC, Polibrás, YES.</t>
  </si>
  <si>
    <t>Pen drive com capacidade de armazenamento de 16gb. Velocidades mínimas: 10 Mb/s de leitura e 5mb/s gravação. Interface USB 2.0 ou superior.</t>
  </si>
  <si>
    <t>Pasta arquivo sanfonada em PVC translúdico. Dimensões aproximadas: 390 x 280 mm. Com 12 divisórias e abas para identificação.</t>
  </si>
  <si>
    <t>Perfurador médio de mesa para papel. Com 2 furos universais. Capacidade mínima de 40 folhas de 75 g/m². Em metal pintado. Base plástica. Com regulador de tamanho do papel para centralização dos furos. Com depósito.</t>
  </si>
  <si>
    <t>Pilha alcalina AA, 1,5 V, não recarregável, livre de chumbo, cádmio e mercúrio
Referência: BIC, Duracell, Energizer, Eveready, Panasonic, Rayovac.
Embalagem contendo nome do fabricante, data de fabricação (ou a indicação expressa da data de expiração da validade com mês e ano) e prazo de validade superior a 12 (doze) meses, a partir da data de recebimento.</t>
  </si>
  <si>
    <t>Pilha alcalina AAA, 1,5 V, não recarregável, livre de chumbo, cádmio e mercúrio
Referência: BIC, Duracell, Energizer, Eveready, Panasonic, Rayovac.
Embalagem contendo nome do fabricante, data de fabricação (ou a indicação expressa da data de expiração da validade com mês e ano) e prazo de validade superior a 12 (doze) meses, a partir da data de recebimento.</t>
  </si>
  <si>
    <t>Pilha alcalina C, 1,5 V, não recarregável, livre de chumbo, cádmio e mercúrio
Referência: BIC, Duracell, Energizer, Eveready, Panasonic, Rayovac.
Embalagem contendo nome do fabricante, data de fabricação (ou a indicação expressa da data de expiração da validade com mês e ano) e prazo de validade superior a 12 (doze) meses, a partir da data de recebimento.</t>
  </si>
  <si>
    <t>Pilha recarregável AA, 1,2 V. Capacidade de corrente: 2.500 mAh. Em níquel-hidreto metálico (Ni-MH).
Referência: Elgin.</t>
  </si>
  <si>
    <t>Pilha recarregável AAA, 1,2 V. Capacidade de corrente: 1.000 mAh. Em níquel-hidreto metálico (Ni-MH).
Referência: Elgin.</t>
  </si>
  <si>
    <t>Pincel atômico permanente. Ponta de feltro chanfrado. Carga descartável. Monocromático em cor sólida.
Referência: BIC, Faber-Castell, Pilot. 
O produto deverá manter as condições de uso inalteradas por, no mínimo, 12 (doze) meses, contados da data do recebimento.</t>
  </si>
  <si>
    <t>Pincel para quadro branco magnético. Ponta de feltro em ogiva. Carga descartável. Monocromático em cor sólida. Espessura mínima da ponta: 2,00 mm.
Referência: BIC, Faber-Castell, Pilot. 
O produto deverá manter as condições de uso inalteradas por, no mínimo, 12 (doze) meses, contados da data do recebimento.</t>
  </si>
  <si>
    <t>Pincel para quadro branco magnético. Ponta macia que não danifica o quadro. Ponta acrílica de 6 mm. Espessura da escrita de 2.3 mm. Refil e pontas substituíveis. Aceita apenas refis reabastecedores com compartimento de tinta original. Monocromático em cor sólida.
Referência: Pilot. 
O produto deverá manter as condições de uso inalteradas por, no mínimo, 12 (doze) meses, contados da data do recebimento.</t>
  </si>
  <si>
    <t>Refil original para pincel. Conteiner cilíndrico de encaixe. Uso único. Com 5.5 ml de tinta líquida.</t>
  </si>
  <si>
    <t>Plástico bolha. Largura de 1,2 m - aceitas variações de 10 cm.</t>
  </si>
  <si>
    <t>Bobina de polaseal transparente para plastificação a quente. Dimensões: 23 cm x 5 mm.</t>
  </si>
  <si>
    <t>Suporte para cartão CR-80. Dimensões: 9 x 6 cm, aceitas variações desde que o suporte ao cartão não seja prejudicado. Espessura mínima: 3 mm.</t>
  </si>
  <si>
    <t>Porta lápis, clipes e lembretes em plástico rígido ou acrílico, maciço. Com três compartimentos distintos. Dimensões aproximadas: 24 x 8 x 7 cm.</t>
  </si>
  <si>
    <t>Porta lápis, clipes e lembretes em polipropileno reciclado. Com três compartimentos distintos. Dimensões aproximadas: 24 x 8 x 7 cm.</t>
  </si>
  <si>
    <t>Prancheta portátil em madeira ou MDF. Tamanho A4. Com prendedor de metal.</t>
  </si>
  <si>
    <t xml:space="preserve">Placa em material acrílico transparente. Acabamento superficial liso. Dimensões: 30 cm x 10 cm. Espessura de 2,4 mm para encaixe de papel. </t>
  </si>
  <si>
    <t>Régua transparente em materia plástico reciclado. Dimensões mínima: 30 cm x 25 mm de largura x 1 mm de espessura. Graduação: centímetro e milímetro.
Referência: Acrimet.</t>
  </si>
  <si>
    <t>Régua transparente em poliestireno. Dimensões mínima: 30 cm x 25 mm de largura x 1 mm de espessura. Graduação: centímetro e milímetro.
Referência: Acrimet.</t>
  </si>
  <si>
    <t>Tinta para alfomada de carimbo - cores definidas pela Administração</t>
  </si>
  <si>
    <t>Refil para pincel para quadro magnético - cores definidas pela Administração</t>
  </si>
  <si>
    <t>Teclado para microcomputador. Padrão ABNT 2. Conector USB, com fio.</t>
  </si>
  <si>
    <t>Tesoura de uso geral sem ponta. Lâminas de aço inoxidável com tratamento térmico. Cabo em polipropileno reforçado. Comprimento: 19 a 21 cm.
Referência: Mundial, Tramontina.</t>
  </si>
  <si>
    <t>Molha dedos atóxico em creme/pasta. Acondicionado em base plástica. Peso mínimo: 12 g. Garantia mínima de 1 ano a partir do recebimento do produto.</t>
  </si>
  <si>
    <t>Etiqueta reciclada autoadesiva 14 - 3182</t>
  </si>
  <si>
    <t>Etiqueta reciclada autoadesiva 20 - 3181</t>
  </si>
  <si>
    <t>Etiqueta autoadesiva em papel branco. A4362. 16 etiquetas por folha. Dimensões: 99,1 x 34 mm.
Referência: Colacril, Pimaco.</t>
  </si>
  <si>
    <t>Etiqueta autoadesiva em papel branco. A4363. 14 etiquetas por folha. Dimensões: 99,1 x 38,1mm.
Referência: Colacril, Pimaco.</t>
  </si>
  <si>
    <t>Etiqueta autoadesiva em papel branco. A4370. 27 etiquetas por folha. Dimensões: 70 x 33 mm.
Referência: Colacril, Pimaco.</t>
  </si>
  <si>
    <t>Etiqueta autoadesiva em papel branco. A4365. 8 etiquetas por folha. Dimensões: 99,1 x 67,7 mm.
Referência: Colacril, Pimaco.</t>
  </si>
  <si>
    <t>Etiqueta autoadesiva em papel reciclado. Carta 3181. 20 etiquetas por folha. Dimensões: 25,4 x 101,6.
Referência: Pimaco.</t>
  </si>
  <si>
    <t>Etiqueta autoadesiva em papel reciclado. Carta 3182. 14 etiquetas por folha. Dimensões: 33,9 x 101,6.
Referência: Pimaco.</t>
  </si>
  <si>
    <t>Jaleco 10 unidades</t>
  </si>
  <si>
    <t>VALOR DE PAINEL + TAXA MÁXIMA LOTE 1</t>
  </si>
  <si>
    <t>VALOR DE PAINEL + TAXA MÁXIMA LOTE 2</t>
  </si>
  <si>
    <t>VALOR DE MERCADO + TAXA MÁXIMA LOTE 1</t>
  </si>
  <si>
    <t>VALOR DE MERCADO + TAXA MÁXIMA LOTE 2</t>
  </si>
  <si>
    <t>VALOR FINAL MÁXIMO LOTE 1</t>
  </si>
  <si>
    <t>VALOR FINAL MÁXIMO LOTE 2</t>
  </si>
  <si>
    <t>Tinta para almofada de carimbo a base de água. Cores sólidas. Volume mínimo: 40 ml.</t>
  </si>
  <si>
    <t>Suporte em acrílico para fitas adesivas de  18 mm de largura. Antiderrapante. Dimensões aproximadas: 16,5 x 7 x 11 cm.</t>
  </si>
  <si>
    <t>UNIDADE</t>
  </si>
  <si>
    <t>Frasco de 100 ml</t>
  </si>
  <si>
    <t>Solução limpadora instantânea para quadro branco.</t>
  </si>
  <si>
    <t>#</t>
  </si>
  <si>
    <t>PAINEL DE PREÇOS</t>
  </si>
  <si>
    <t>Lote 1</t>
  </si>
  <si>
    <t>Lote 2</t>
  </si>
  <si>
    <t>Relevância</t>
  </si>
  <si>
    <t>Atual painel</t>
  </si>
  <si>
    <t>Atual mercado</t>
  </si>
  <si>
    <t>Mercado/ Painel</t>
  </si>
  <si>
    <t>(Mercado/ Painel) x Relevância</t>
  </si>
  <si>
    <t>Adaptador DVI x Displayport</t>
  </si>
  <si>
    <t>Barbante</t>
  </si>
  <si>
    <t>Bateria 9v</t>
  </si>
  <si>
    <t>Bloco recado autoadesivo</t>
  </si>
  <si>
    <t>Caneta esferográfica - azul</t>
  </si>
  <si>
    <t>Caneta esferográfica - vermelha</t>
  </si>
  <si>
    <t>Caneta Marca CD</t>
  </si>
  <si>
    <t>Caneta Marca Texto</t>
  </si>
  <si>
    <t>CD-RW</t>
  </si>
  <si>
    <t>Cola Líquida</t>
  </si>
  <si>
    <t>Cordão para crachá</t>
  </si>
  <si>
    <t>Display (prisma) de mesa</t>
  </si>
  <si>
    <t>DVD-RW</t>
  </si>
  <si>
    <t>Envelope - saco de papel</t>
  </si>
  <si>
    <t>Envelope Padrão</t>
  </si>
  <si>
    <t>Estilete - largo</t>
  </si>
  <si>
    <t>Fita adesiva - crepe</t>
  </si>
  <si>
    <t>Fita adesiva - durex</t>
  </si>
  <si>
    <t>Fita adesiva embalagem - plástica</t>
  </si>
  <si>
    <t>Fita dupla-face</t>
  </si>
  <si>
    <t>Grampeador - médio</t>
  </si>
  <si>
    <t>Grampo Grampeador - 26/6</t>
  </si>
  <si>
    <t>Grampo Trilho Encadernador</t>
  </si>
  <si>
    <t>Lápis Preto nº 2</t>
  </si>
  <si>
    <t>Luva Látex G</t>
  </si>
  <si>
    <t>Luva Látex M</t>
  </si>
  <si>
    <t>Luva Látex P</t>
  </si>
  <si>
    <t>Máscara contra Poeira</t>
  </si>
  <si>
    <t>Molha-dedos</t>
  </si>
  <si>
    <t>Papel A4 - 75 g/m²</t>
  </si>
  <si>
    <t>Papel couchê/vergê</t>
  </si>
  <si>
    <t>Pasta arquivo "L"</t>
  </si>
  <si>
    <t>Pincel atômico - azul</t>
  </si>
  <si>
    <t>Pincel atômico - vermelho</t>
  </si>
  <si>
    <t>Pincel quadro magnético - azul</t>
  </si>
  <si>
    <t>Pincel quadro magnético - vermelho</t>
  </si>
  <si>
    <t>Porta-lápis / Clipe / Lembrete</t>
  </si>
  <si>
    <t>Régua de escritório</t>
  </si>
  <si>
    <t>Média ponderada</t>
  </si>
  <si>
    <t>Fator de conversão (1/média ponderada)</t>
  </si>
  <si>
    <t>ITENS PAINEL - KALUNGA</t>
  </si>
  <si>
    <t>PEDIDO KALUNGA</t>
  </si>
  <si>
    <t>PEDIDO TOTAL KALUNGA</t>
  </si>
  <si>
    <t>RELAÇÃO KALUNGA/ PAINEL</t>
  </si>
  <si>
    <t>AJUSTE KALUNGA/ PAINEL</t>
  </si>
  <si>
    <t>FRETE ITEM 1</t>
  </si>
  <si>
    <t>% FRETE SOBRE PEDIDO TOTAL</t>
  </si>
  <si>
    <t>FRETE ITEM 2</t>
  </si>
  <si>
    <t>ITENS PAINEL - OCEANOB2B</t>
  </si>
  <si>
    <t>PEDIDO OCEANO B2B</t>
  </si>
  <si>
    <t>PEDIDO TOTAL OCEANO B2B</t>
  </si>
  <si>
    <t>RELAÇÃO GIMBA/ PAINEL</t>
  </si>
  <si>
    <t>AJUSTE GIMBA/ PAINEL</t>
  </si>
  <si>
    <t>ITENS PAINEL - PORT</t>
  </si>
  <si>
    <t>PEDIDO PORT</t>
  </si>
  <si>
    <t>PEDIDO TOTAL PORT</t>
  </si>
  <si>
    <t>RELAÇÃO PORT/ PAINEL</t>
  </si>
  <si>
    <t>AJUSTE PORT/ PAINEL</t>
  </si>
  <si>
    <t>CUSTO DE ADMINISTRAÇÃO</t>
  </si>
  <si>
    <t>MÉDIA FRETE ITEM 1</t>
  </si>
  <si>
    <t>MÉDIA FRETE ITEM 2</t>
  </si>
  <si>
    <t>CUSTO DE OPERAÇÃO ITEM 1</t>
  </si>
  <si>
    <t>CUSTO DE OPERAÇÃO ITEM 2</t>
  </si>
  <si>
    <t>Fator de conversão</t>
  </si>
  <si>
    <t>VALORES MERAMENTE DEMONSTRATIVOS PESQUISADOS PARA O ALMOXARIFADO VIRTUAL - DF. A PESQUISA DE PREÇOS DO ALMOXARIFADO VIRTUAL NACIONAL TERÁ PRAÇA NACIONAL E VALORES DIFERENTES DOS AQUI DISPOSTOS.</t>
  </si>
  <si>
    <t>ITEM</t>
  </si>
  <si>
    <t>DESCRIÇÃO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</si>
</sst>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R$&quot;* #,##0.00_-;\-&quot;R$&quot;* #,##0.00_-;_-&quot;R$&quot;* &quot;-&quot;??_-;_-@_-"/>
    <numFmt numFmtId="43" formatCode="_-* #,##0.00_-;\-* #,##0.00_-;_-* &quot;-&quot;??_-;_-@_-"/>
    <numFmt numFmtId="164" formatCode="0.000"/>
    <numFmt numFmtId="165" formatCode="_-[$R$-416]\ * #,##0.00_-;\-[$R$-416]\ * #,##0.00_-;_-[$R$-416]\ * &quot;-&quot;??_-;_-@_-"/>
    <numFmt numFmtId="166" formatCode="_-* #,##0.000_-;\-* #,##0.000_-;_-* &quot;-&quot;??_-;_-@_-"/>
    <numFmt numFmtId="167" formatCode="_-* #,##0.0000_-;\-* #,##0.0000_-;_-* &quot;-&quot;??_-;_-@_-"/>
  </numFmts>
  <fonts count="9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21212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44" fontId="2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84">
    <xf numFmtId="0" fontId="0" fillId="0" borderId="0" xfId="0"/>
    <xf numFmtId="0" fontId="0" fillId="0" borderId="1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 wrapText="1"/>
    </xf>
    <xf numFmtId="165" fontId="0" fillId="0" borderId="8" xfId="6" applyNumberFormat="1" applyFont="1" applyBorder="1" applyAlignment="1">
      <alignment horizontal="center" vertical="center" wrapText="1"/>
    </xf>
    <xf numFmtId="0" fontId="1" fillId="0" borderId="0" xfId="2"/>
    <xf numFmtId="0" fontId="1" fillId="0" borderId="0" xfId="2" applyAlignment="1">
      <alignment horizontal="center" vertical="center" wrapText="1"/>
    </xf>
    <xf numFmtId="0" fontId="1" fillId="0" borderId="1" xfId="2" applyBorder="1" applyAlignment="1">
      <alignment horizontal="center" vertical="center" wrapText="1"/>
    </xf>
    <xf numFmtId="0" fontId="1" fillId="0" borderId="12" xfId="2" applyBorder="1" applyAlignment="1">
      <alignment horizontal="center" vertical="center" wrapText="1"/>
    </xf>
    <xf numFmtId="0" fontId="6" fillId="0" borderId="0" xfId="2" applyFont="1" applyAlignment="1">
      <alignment horizontal="center" vertical="center" wrapText="1"/>
    </xf>
    <xf numFmtId="10" fontId="1" fillId="0" borderId="1" xfId="2" applyNumberFormat="1" applyBorder="1" applyAlignment="1">
      <alignment horizontal="center" vertical="center" wrapText="1"/>
    </xf>
    <xf numFmtId="167" fontId="1" fillId="0" borderId="11" xfId="2" applyNumberFormat="1" applyBorder="1" applyAlignment="1">
      <alignment horizontal="center" vertical="center" wrapText="1"/>
    </xf>
    <xf numFmtId="0" fontId="1" fillId="0" borderId="10" xfId="2" applyBorder="1" applyAlignment="1">
      <alignment horizontal="center" vertical="center" wrapText="1"/>
    </xf>
    <xf numFmtId="0" fontId="1" fillId="0" borderId="0" xfId="2" applyAlignment="1">
      <alignment wrapText="1"/>
    </xf>
    <xf numFmtId="0" fontId="1" fillId="0" borderId="18" xfId="2" applyBorder="1" applyAlignment="1">
      <alignment horizontal="center" vertical="center" wrapText="1"/>
    </xf>
    <xf numFmtId="0" fontId="1" fillId="0" borderId="7" xfId="2" applyBorder="1" applyAlignment="1">
      <alignment horizontal="center" vertical="center" wrapText="1"/>
    </xf>
    <xf numFmtId="0" fontId="1" fillId="0" borderId="0" xfId="2" applyAlignment="1">
      <alignment horizontal="left" vertical="center" wrapText="1"/>
    </xf>
    <xf numFmtId="0" fontId="1" fillId="0" borderId="19" xfId="2" applyBorder="1" applyAlignment="1">
      <alignment horizontal="left" vertical="center" wrapText="1"/>
    </xf>
    <xf numFmtId="0" fontId="6" fillId="0" borderId="1" xfId="2" applyFont="1" applyBorder="1" applyAlignment="1">
      <alignment horizontal="center" vertical="center" wrapText="1"/>
    </xf>
    <xf numFmtId="164" fontId="1" fillId="0" borderId="1" xfId="2" applyNumberFormat="1" applyBorder="1" applyAlignment="1">
      <alignment horizontal="center" vertical="center" wrapText="1"/>
    </xf>
    <xf numFmtId="0" fontId="1" fillId="0" borderId="1" xfId="2" applyBorder="1" applyAlignment="1">
      <alignment wrapText="1"/>
    </xf>
    <xf numFmtId="0" fontId="1" fillId="0" borderId="15" xfId="2" applyBorder="1" applyAlignment="1">
      <alignment horizontal="center" vertical="center" wrapText="1"/>
    </xf>
    <xf numFmtId="0" fontId="1" fillId="0" borderId="16" xfId="2" applyBorder="1" applyAlignment="1">
      <alignment horizontal="center" vertical="center" wrapText="1"/>
    </xf>
    <xf numFmtId="0" fontId="1" fillId="0" borderId="17" xfId="2" applyBorder="1" applyAlignment="1">
      <alignment horizontal="center" vertical="center" wrapText="1"/>
    </xf>
    <xf numFmtId="167" fontId="1" fillId="0" borderId="9" xfId="2" applyNumberFormat="1" applyBorder="1" applyAlignment="1">
      <alignment horizontal="center" vertical="center" wrapText="1"/>
    </xf>
    <xf numFmtId="0" fontId="1" fillId="0" borderId="20" xfId="2" applyBorder="1" applyAlignment="1">
      <alignment horizontal="left" vertical="center" wrapText="1"/>
    </xf>
    <xf numFmtId="0" fontId="1" fillId="3" borderId="20" xfId="2" applyFill="1" applyBorder="1" applyAlignment="1">
      <alignment horizontal="left" vertical="center" wrapText="1"/>
    </xf>
    <xf numFmtId="0" fontId="1" fillId="3" borderId="10" xfId="2" applyFill="1" applyBorder="1" applyAlignment="1">
      <alignment horizontal="center" vertical="center" wrapText="1"/>
    </xf>
    <xf numFmtId="167" fontId="1" fillId="3" borderId="11" xfId="2" applyNumberFormat="1" applyFill="1" applyBorder="1" applyAlignment="1">
      <alignment horizontal="center" vertical="center" wrapText="1"/>
    </xf>
    <xf numFmtId="0" fontId="1" fillId="0" borderId="21" xfId="2" applyBorder="1" applyAlignment="1">
      <alignment horizontal="left" vertical="center" wrapText="1"/>
    </xf>
    <xf numFmtId="167" fontId="1" fillId="0" borderId="22" xfId="2" applyNumberFormat="1" applyBorder="1" applyAlignment="1">
      <alignment horizontal="center" vertical="center" wrapText="1"/>
    </xf>
    <xf numFmtId="43" fontId="0" fillId="0" borderId="8" xfId="7" applyFont="1" applyBorder="1" applyAlignment="1">
      <alignment horizontal="center" vertical="center" wrapText="1"/>
    </xf>
    <xf numFmtId="165" fontId="0" fillId="0" borderId="1" xfId="6" applyNumberFormat="1" applyFont="1" applyBorder="1" applyAlignment="1">
      <alignment horizontal="center" vertical="center" wrapText="1"/>
    </xf>
    <xf numFmtId="43" fontId="0" fillId="0" borderId="6" xfId="7" applyFont="1" applyBorder="1" applyAlignment="1">
      <alignment horizontal="center" vertical="center" wrapText="1"/>
    </xf>
    <xf numFmtId="165" fontId="0" fillId="3" borderId="1" xfId="6" applyNumberFormat="1" applyFont="1" applyFill="1" applyBorder="1" applyAlignment="1">
      <alignment horizontal="center" vertical="center" wrapText="1"/>
    </xf>
    <xf numFmtId="43" fontId="0" fillId="3" borderId="6" xfId="7" applyFont="1" applyFill="1" applyBorder="1" applyAlignment="1">
      <alignment horizontal="center" vertical="center" wrapText="1"/>
    </xf>
    <xf numFmtId="165" fontId="0" fillId="0" borderId="5" xfId="6" applyNumberFormat="1" applyFont="1" applyBorder="1" applyAlignment="1">
      <alignment horizontal="center" vertical="center" wrapText="1"/>
    </xf>
    <xf numFmtId="43" fontId="0" fillId="0" borderId="23" xfId="7" applyFont="1" applyBorder="1" applyAlignment="1">
      <alignment horizontal="center" vertical="center" wrapText="1"/>
    </xf>
    <xf numFmtId="166" fontId="0" fillId="0" borderId="9" xfId="7" applyNumberFormat="1" applyFont="1" applyBorder="1" applyAlignment="1">
      <alignment horizontal="center" vertical="center" wrapText="1"/>
    </xf>
    <xf numFmtId="166" fontId="0" fillId="0" borderId="14" xfId="7" applyNumberFormat="1" applyFont="1" applyBorder="1" applyAlignment="1">
      <alignment horizontal="center" vertical="center" wrapText="1"/>
    </xf>
    <xf numFmtId="44" fontId="0" fillId="0" borderId="1" xfId="6" applyFont="1" applyBorder="1" applyAlignment="1">
      <alignment horizontal="center" vertical="center" wrapText="1"/>
    </xf>
    <xf numFmtId="9" fontId="0" fillId="0" borderId="1" xfId="3" applyFont="1" applyBorder="1" applyAlignment="1">
      <alignment horizontal="center" vertical="center" wrapText="1"/>
    </xf>
    <xf numFmtId="10" fontId="0" fillId="0" borderId="1" xfId="3" applyNumberFormat="1" applyFont="1" applyBorder="1" applyAlignment="1">
      <alignment horizontal="center" vertical="center" wrapText="1"/>
    </xf>
    <xf numFmtId="10" fontId="0" fillId="0" borderId="0" xfId="3" applyNumberFormat="1" applyFont="1" applyBorder="1" applyAlignment="1">
      <alignment horizontal="center" vertical="center" wrapText="1"/>
    </xf>
    <xf numFmtId="44" fontId="0" fillId="0" borderId="1" xfId="6" applyFont="1" applyBorder="1" applyAlignment="1">
      <alignment wrapText="1"/>
    </xf>
    <xf numFmtId="43" fontId="0" fillId="0" borderId="1" xfId="7" applyFont="1" applyBorder="1" applyAlignment="1">
      <alignment horizontal="center" vertical="center" wrapText="1"/>
    </xf>
    <xf numFmtId="44" fontId="0" fillId="0" borderId="1" xfId="1" applyFont="1" applyFill="1" applyBorder="1" applyAlignment="1">
      <alignment horizontal="center" vertical="center" wrapText="1"/>
    </xf>
    <xf numFmtId="44" fontId="5" fillId="0" borderId="1" xfId="1" applyFont="1" applyFill="1" applyBorder="1" applyAlignment="1">
      <alignment horizontal="center" vertical="center" wrapText="1"/>
    </xf>
    <xf numFmtId="43" fontId="6" fillId="0" borderId="7" xfId="3" applyNumberFormat="1" applyFont="1" applyBorder="1" applyAlignment="1">
      <alignment horizontal="center" vertical="center" wrapText="1"/>
    </xf>
    <xf numFmtId="43" fontId="6" fillId="0" borderId="8" xfId="3" applyNumberFormat="1" applyFont="1" applyBorder="1" applyAlignment="1">
      <alignment horizontal="center" vertical="center" wrapText="1"/>
    </xf>
    <xf numFmtId="0" fontId="6" fillId="0" borderId="12" xfId="2" applyFont="1" applyBorder="1" applyAlignment="1">
      <alignment horizontal="center" vertical="center" wrapText="1"/>
    </xf>
    <xf numFmtId="0" fontId="6" fillId="0" borderId="13" xfId="2" applyFont="1" applyBorder="1" applyAlignment="1">
      <alignment horizontal="center" vertical="center" wrapText="1"/>
    </xf>
    <xf numFmtId="10" fontId="0" fillId="0" borderId="24" xfId="0" applyNumberFormat="1" applyFont="1" applyFill="1" applyBorder="1" applyAlignment="1">
      <alignment vertical="center" wrapText="1"/>
    </xf>
    <xf numFmtId="10" fontId="0" fillId="0" borderId="25" xfId="0" applyNumberFormat="1" applyFont="1" applyFill="1" applyBorder="1" applyAlignment="1">
      <alignment vertical="center" wrapText="1"/>
    </xf>
    <xf numFmtId="0" fontId="0" fillId="0" borderId="26" xfId="0" applyFont="1" applyFill="1" applyBorder="1" applyAlignment="1">
      <alignment vertical="center" wrapText="1"/>
    </xf>
    <xf numFmtId="0" fontId="0" fillId="0" borderId="27" xfId="0" applyFont="1" applyFill="1" applyBorder="1" applyAlignment="1">
      <alignment vertical="center" wrapText="1"/>
    </xf>
    <xf numFmtId="0" fontId="0" fillId="0" borderId="28" xfId="0" applyFont="1" applyFill="1" applyBorder="1" applyAlignment="1">
      <alignment vertical="center" wrapText="1"/>
    </xf>
    <xf numFmtId="0" fontId="0" fillId="0" borderId="29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0" fillId="0" borderId="10" xfId="0" applyFont="1" applyFill="1" applyBorder="1" applyAlignment="1">
      <alignment horizontal="center" vertical="center" wrapText="1"/>
    </xf>
    <xf numFmtId="44" fontId="0" fillId="0" borderId="11" xfId="1" applyFont="1" applyFill="1" applyBorder="1" applyAlignment="1">
      <alignment horizontal="center" vertical="center" wrapText="1"/>
    </xf>
    <xf numFmtId="0" fontId="0" fillId="0" borderId="12" xfId="0" applyFont="1" applyFill="1" applyBorder="1" applyAlignment="1">
      <alignment horizontal="center" vertical="center" wrapText="1"/>
    </xf>
    <xf numFmtId="0" fontId="0" fillId="0" borderId="13" xfId="0" applyFont="1" applyFill="1" applyBorder="1" applyAlignment="1">
      <alignment horizontal="left" vertical="center" wrapText="1"/>
    </xf>
    <xf numFmtId="0" fontId="0" fillId="0" borderId="13" xfId="0" applyFont="1" applyFill="1" applyBorder="1" applyAlignment="1">
      <alignment horizontal="center" vertical="center" wrapText="1"/>
    </xf>
    <xf numFmtId="44" fontId="5" fillId="0" borderId="13" xfId="1" applyFont="1" applyFill="1" applyBorder="1" applyAlignment="1">
      <alignment horizontal="center" vertical="center" wrapText="1"/>
    </xf>
    <xf numFmtId="44" fontId="0" fillId="0" borderId="13" xfId="1" applyFont="1" applyFill="1" applyBorder="1" applyAlignment="1">
      <alignment horizontal="center" vertical="center" wrapText="1"/>
    </xf>
    <xf numFmtId="44" fontId="0" fillId="0" borderId="14" xfId="1" applyFont="1" applyFill="1" applyBorder="1" applyAlignment="1">
      <alignment horizontal="center" vertical="center" wrapText="1"/>
    </xf>
    <xf numFmtId="0" fontId="0" fillId="0" borderId="33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left" vertical="center" wrapText="1"/>
    </xf>
    <xf numFmtId="0" fontId="0" fillId="0" borderId="6" xfId="0" applyFont="1" applyFill="1" applyBorder="1" applyAlignment="1">
      <alignment horizontal="center" vertical="center" wrapText="1"/>
    </xf>
    <xf numFmtId="44" fontId="0" fillId="0" borderId="6" xfId="1" applyFont="1" applyFill="1" applyBorder="1" applyAlignment="1">
      <alignment horizontal="center" vertical="center" wrapText="1"/>
    </xf>
    <xf numFmtId="44" fontId="0" fillId="0" borderId="34" xfId="1" applyFont="1" applyFill="1" applyBorder="1" applyAlignment="1">
      <alignment horizontal="center" vertical="center" wrapText="1"/>
    </xf>
    <xf numFmtId="0" fontId="0" fillId="0" borderId="15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0" fontId="7" fillId="2" borderId="30" xfId="0" applyFont="1" applyFill="1" applyBorder="1" applyAlignment="1">
      <alignment horizontal="center" vertical="center" wrapText="1"/>
    </xf>
    <xf numFmtId="0" fontId="7" fillId="2" borderId="31" xfId="0" applyFont="1" applyFill="1" applyBorder="1" applyAlignment="1">
      <alignment horizontal="center" vertical="center" wrapText="1"/>
    </xf>
    <xf numFmtId="0" fontId="7" fillId="2" borderId="3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</cellXfs>
  <cellStyles count="8">
    <cellStyle name="Moeda" xfId="1" builtinId="4"/>
    <cellStyle name="Moeda 2" xfId="4" xr:uid="{5FEB6AD6-9D13-4C85-97B0-30A220C94EF9}"/>
    <cellStyle name="Moeda 3" xfId="6" xr:uid="{AB538927-E227-440C-9489-A5B0D60D7AAA}"/>
    <cellStyle name="Normal" xfId="0" builtinId="0"/>
    <cellStyle name="Normal 2" xfId="2" xr:uid="{3B933B2B-FB59-40A7-BF32-88897F7EA259}"/>
    <cellStyle name="Porcentagem 2" xfId="3" xr:uid="{3454FB11-0A12-49EF-B6C3-C8A73924E8DF}"/>
    <cellStyle name="Vírgula 2" xfId="5" xr:uid="{CA92F01A-D4D3-464D-9EA2-9D0B598083D5}"/>
    <cellStyle name="Vírgula 3" xfId="7" xr:uid="{90B1B7E2-E14F-4A19-88AF-6DA399C3F11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Daniel Araujo" id="{91764742-53C9-45B7-92D4-EB729756EEE4}" userId="a9004d40bada0b66" providerId="Windows Live"/>
</personList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13" dT="2020-03-26T20:13:22.33" personId="{91764742-53C9-45B7-92D4-EB729756EEE4}" id="{1ADBE097-8999-4381-BFB3-139B00E4736D}">
    <text>Média das relações entre as lojas onlines e o painel de preços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F377C0-ABFC-46DA-B2BE-DE2A621473EF}">
  <sheetPr>
    <pageSetUpPr fitToPage="1"/>
  </sheetPr>
  <dimension ref="A1:L127"/>
  <sheetViews>
    <sheetView tabSelected="1" zoomScaleNormal="100" workbookViewId="0">
      <pane xSplit="2" ySplit="3" topLeftCell="C16" activePane="bottomRight" state="frozen"/>
      <selection pane="topRight" activeCell="C1" sqref="C1"/>
      <selection pane="bottomLeft" activeCell="A4" sqref="A4"/>
      <selection pane="bottomRight" activeCell="C60" sqref="C60"/>
    </sheetView>
  </sheetViews>
  <sheetFormatPr defaultColWidth="11" defaultRowHeight="15.75" x14ac:dyDescent="0.25"/>
  <cols>
    <col min="1" max="1" width="4.5" style="2" bestFit="1" customWidth="1"/>
    <col min="2" max="2" width="20.625" style="2" customWidth="1"/>
    <col min="3" max="3" width="55.625" style="2" customWidth="1"/>
    <col min="4" max="4" width="12.625" style="2" customWidth="1"/>
    <col min="5" max="5" width="14.25" style="2" bestFit="1" customWidth="1"/>
    <col min="6" max="6" width="17.125" style="2" customWidth="1"/>
    <col min="7" max="7" width="17.375" style="2" customWidth="1"/>
    <col min="8" max="8" width="11.75" style="2" customWidth="1"/>
    <col min="9" max="9" width="17.375" style="2" customWidth="1"/>
    <col min="10" max="10" width="17.5" style="2" customWidth="1"/>
    <col min="11" max="11" width="12.625" style="2" customWidth="1"/>
    <col min="12" max="12" width="13.25" style="2" customWidth="1"/>
    <col min="13" max="13" width="0" style="2" hidden="1" customWidth="1"/>
    <col min="14" max="14" width="11" style="2"/>
    <col min="15" max="15" width="11.375" style="2" bestFit="1" customWidth="1"/>
    <col min="16" max="18" width="11" style="2"/>
    <col min="19" max="19" width="11.375" style="2" bestFit="1" customWidth="1"/>
    <col min="20" max="16384" width="11" style="2"/>
  </cols>
  <sheetData>
    <row r="1" spans="1:12" ht="21" x14ac:dyDescent="0.25">
      <c r="A1" s="81" t="s">
        <v>65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3"/>
    </row>
    <row r="2" spans="1:12" ht="39" customHeight="1" thickBot="1" x14ac:dyDescent="0.3">
      <c r="A2" s="78" t="s">
        <v>350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80"/>
    </row>
    <row r="3" spans="1:12" ht="48" thickBot="1" x14ac:dyDescent="0.3">
      <c r="A3" s="75" t="s">
        <v>277</v>
      </c>
      <c r="B3" s="76" t="s">
        <v>351</v>
      </c>
      <c r="C3" s="76" t="s">
        <v>352</v>
      </c>
      <c r="D3" s="76" t="s">
        <v>274</v>
      </c>
      <c r="E3" s="76" t="s">
        <v>278</v>
      </c>
      <c r="F3" s="76" t="s">
        <v>266</v>
      </c>
      <c r="G3" s="76" t="s">
        <v>267</v>
      </c>
      <c r="H3" s="76" t="s">
        <v>76</v>
      </c>
      <c r="I3" s="76" t="s">
        <v>268</v>
      </c>
      <c r="J3" s="76" t="s">
        <v>269</v>
      </c>
      <c r="K3" s="76" t="s">
        <v>270</v>
      </c>
      <c r="L3" s="77" t="s">
        <v>271</v>
      </c>
    </row>
    <row r="4" spans="1:12" ht="31.5" x14ac:dyDescent="0.25">
      <c r="A4" s="70">
        <v>1</v>
      </c>
      <c r="B4" s="71" t="s">
        <v>66</v>
      </c>
      <c r="C4" s="71" t="s">
        <v>75</v>
      </c>
      <c r="D4" s="72" t="s">
        <v>79</v>
      </c>
      <c r="E4" s="73"/>
      <c r="F4" s="73">
        <f>E4*$C$125</f>
        <v>0</v>
      </c>
      <c r="G4" s="73">
        <f>E4*$C$126</f>
        <v>0</v>
      </c>
      <c r="H4" s="73">
        <v>22.1</v>
      </c>
      <c r="I4" s="73">
        <f>H4*$C$127*$C$125</f>
        <v>19.285043829016953</v>
      </c>
      <c r="J4" s="73">
        <f>H4*$C$127*$C$126</f>
        <v>19.156677345529094</v>
      </c>
      <c r="K4" s="73">
        <f>IF(F4=0,I4,F4)</f>
        <v>19.285043829016953</v>
      </c>
      <c r="L4" s="74">
        <f>IF(G4=0,J4,G4)</f>
        <v>19.156677345529094</v>
      </c>
    </row>
    <row r="5" spans="1:12" ht="31.5" x14ac:dyDescent="0.25">
      <c r="A5" s="62">
        <v>2</v>
      </c>
      <c r="B5" s="5" t="s">
        <v>68</v>
      </c>
      <c r="C5" s="5" t="s">
        <v>67</v>
      </c>
      <c r="D5" s="1" t="s">
        <v>80</v>
      </c>
      <c r="E5" s="48">
        <v>34.863157894736844</v>
      </c>
      <c r="F5" s="48">
        <f>E5*$C$125</f>
        <v>48.019954448413323</v>
      </c>
      <c r="G5" s="48">
        <f>E5*$C$126</f>
        <v>47.700320604464501</v>
      </c>
      <c r="H5" s="48"/>
      <c r="I5" s="48">
        <f>H5*$C$127*$C$125</f>
        <v>0</v>
      </c>
      <c r="J5" s="48">
        <f>H5*$C$127*$C$126</f>
        <v>0</v>
      </c>
      <c r="K5" s="48">
        <f t="shared" ref="K5:K36" si="0">IF(F5=0,I5,F5)</f>
        <v>48.019954448413323</v>
      </c>
      <c r="L5" s="63">
        <f t="shared" ref="L5:L68" si="1">IF(G5=0,J5,G5)</f>
        <v>47.700320604464501</v>
      </c>
    </row>
    <row r="6" spans="1:12" ht="47.25" x14ac:dyDescent="0.25">
      <c r="A6" s="62">
        <v>3</v>
      </c>
      <c r="B6" s="5" t="s">
        <v>69</v>
      </c>
      <c r="C6" s="5" t="s">
        <v>77</v>
      </c>
      <c r="D6" s="1" t="s">
        <v>81</v>
      </c>
      <c r="E6" s="48">
        <v>2</v>
      </c>
      <c r="F6" s="48">
        <f>E6*$C$125</f>
        <v>2.7547679182362712</v>
      </c>
      <c r="G6" s="48">
        <f>E6*$C$126</f>
        <v>2.7364314356425892</v>
      </c>
      <c r="H6" s="48"/>
      <c r="I6" s="48">
        <f>H6*$C$127*$C$125</f>
        <v>0</v>
      </c>
      <c r="J6" s="48">
        <f>H6*$C$127*$C$126</f>
        <v>0</v>
      </c>
      <c r="K6" s="48">
        <f t="shared" si="0"/>
        <v>2.7547679182362712</v>
      </c>
      <c r="L6" s="63">
        <f t="shared" si="1"/>
        <v>2.7364314356425892</v>
      </c>
    </row>
    <row r="7" spans="1:12" ht="47.25" x14ac:dyDescent="0.25">
      <c r="A7" s="62">
        <v>4</v>
      </c>
      <c r="B7" s="5" t="s">
        <v>1</v>
      </c>
      <c r="C7" s="5" t="s">
        <v>78</v>
      </c>
      <c r="D7" s="1" t="s">
        <v>80</v>
      </c>
      <c r="E7" s="48">
        <v>2.2526315789473688</v>
      </c>
      <c r="F7" s="48">
        <f>E7*$C$125</f>
        <v>3.1027386026450636</v>
      </c>
      <c r="G7" s="48">
        <f>E7*$C$126</f>
        <v>3.0820859327763905</v>
      </c>
      <c r="H7" s="48"/>
      <c r="I7" s="48">
        <f>H7*$C$127*$C$125</f>
        <v>0</v>
      </c>
      <c r="J7" s="48">
        <f>H7*$C$127*$C$126</f>
        <v>0</v>
      </c>
      <c r="K7" s="48">
        <f t="shared" si="0"/>
        <v>3.1027386026450636</v>
      </c>
      <c r="L7" s="63">
        <f t="shared" si="1"/>
        <v>3.0820859327763905</v>
      </c>
    </row>
    <row r="8" spans="1:12" ht="31.5" x14ac:dyDescent="0.25">
      <c r="A8" s="62">
        <v>5</v>
      </c>
      <c r="B8" s="5" t="s">
        <v>50</v>
      </c>
      <c r="C8" s="5" t="s">
        <v>137</v>
      </c>
      <c r="D8" s="1" t="s">
        <v>80</v>
      </c>
      <c r="E8" s="48">
        <v>3.02</v>
      </c>
      <c r="F8" s="48">
        <f>E8*$C$125</f>
        <v>4.1596995565367694</v>
      </c>
      <c r="G8" s="48">
        <f>E8*$C$126</f>
        <v>4.1320114678203099</v>
      </c>
      <c r="H8" s="48"/>
      <c r="I8" s="48">
        <f>H8*$C$127*$C$125</f>
        <v>0</v>
      </c>
      <c r="J8" s="48">
        <f>H8*$C$127*$C$126</f>
        <v>0</v>
      </c>
      <c r="K8" s="48">
        <f t="shared" si="0"/>
        <v>4.1596995565367694</v>
      </c>
      <c r="L8" s="63">
        <f t="shared" si="1"/>
        <v>4.1320114678203099</v>
      </c>
    </row>
    <row r="9" spans="1:12" ht="47.25" x14ac:dyDescent="0.25">
      <c r="A9" s="62">
        <v>6</v>
      </c>
      <c r="B9" s="5" t="s">
        <v>70</v>
      </c>
      <c r="C9" s="5" t="s">
        <v>152</v>
      </c>
      <c r="D9" s="1" t="s">
        <v>80</v>
      </c>
      <c r="E9" s="48">
        <v>4.0736842105263165</v>
      </c>
      <c r="F9" s="48">
        <f>E9*$C$125</f>
        <v>5.6110272860917743</v>
      </c>
      <c r="G9" s="48">
        <f>E9*$C$126</f>
        <v>5.573678766282538</v>
      </c>
      <c r="H9" s="48"/>
      <c r="I9" s="48">
        <f>H9*$C$127*$C$125</f>
        <v>0</v>
      </c>
      <c r="J9" s="48">
        <f>H9*$C$127*$C$126</f>
        <v>0</v>
      </c>
      <c r="K9" s="48">
        <f t="shared" si="0"/>
        <v>5.6110272860917743</v>
      </c>
      <c r="L9" s="63">
        <f t="shared" si="1"/>
        <v>5.573678766282538</v>
      </c>
    </row>
    <row r="10" spans="1:12" ht="47.25" x14ac:dyDescent="0.25">
      <c r="A10" s="62">
        <v>7</v>
      </c>
      <c r="B10" s="5" t="s">
        <v>2</v>
      </c>
      <c r="C10" s="5" t="s">
        <v>153</v>
      </c>
      <c r="D10" s="1" t="s">
        <v>80</v>
      </c>
      <c r="E10" s="48">
        <v>0.58947368421052637</v>
      </c>
      <c r="F10" s="48">
        <f>E10*$C$125</f>
        <v>0.81193159695384842</v>
      </c>
      <c r="G10" s="48">
        <f>E10*$C$126</f>
        <v>0.80652715997886848</v>
      </c>
      <c r="H10" s="48"/>
      <c r="I10" s="48">
        <f>H10*$C$127*$C$125</f>
        <v>0</v>
      </c>
      <c r="J10" s="48">
        <f>H10*$C$127*$C$126</f>
        <v>0</v>
      </c>
      <c r="K10" s="48">
        <f t="shared" si="0"/>
        <v>0.81193159695384842</v>
      </c>
      <c r="L10" s="63">
        <f t="shared" si="1"/>
        <v>0.80652715997886848</v>
      </c>
    </row>
    <row r="11" spans="1:12" ht="31.5" x14ac:dyDescent="0.25">
      <c r="A11" s="62">
        <v>8</v>
      </c>
      <c r="B11" s="5" t="s">
        <v>71</v>
      </c>
      <c r="C11" s="5" t="s">
        <v>138</v>
      </c>
      <c r="D11" s="1" t="s">
        <v>82</v>
      </c>
      <c r="E11" s="48">
        <v>17</v>
      </c>
      <c r="F11" s="48">
        <f>E11*$C$125</f>
        <v>23.415527305008304</v>
      </c>
      <c r="G11" s="48">
        <f>E11*$C$126</f>
        <v>23.259667202962007</v>
      </c>
      <c r="H11" s="48"/>
      <c r="I11" s="48">
        <f>H11*$C$127*$C$125</f>
        <v>0</v>
      </c>
      <c r="J11" s="48">
        <f>H11*$C$127*$C$126</f>
        <v>0</v>
      </c>
      <c r="K11" s="48">
        <f t="shared" si="0"/>
        <v>23.415527305008304</v>
      </c>
      <c r="L11" s="63">
        <f t="shared" si="1"/>
        <v>23.259667202962007</v>
      </c>
    </row>
    <row r="12" spans="1:12" ht="110.25" x14ac:dyDescent="0.25">
      <c r="A12" s="62">
        <v>9</v>
      </c>
      <c r="B12" s="5" t="s">
        <v>72</v>
      </c>
      <c r="C12" s="5" t="s">
        <v>139</v>
      </c>
      <c r="D12" s="1" t="s">
        <v>80</v>
      </c>
      <c r="E12" s="48">
        <v>7.1578947368421053</v>
      </c>
      <c r="F12" s="48">
        <f>E12*$C$125</f>
        <v>9.8591693915824443</v>
      </c>
      <c r="G12" s="48">
        <f>E12*$C$126</f>
        <v>9.7935440854576878</v>
      </c>
      <c r="H12" s="48"/>
      <c r="I12" s="48">
        <f>H12*$C$127*$C$125</f>
        <v>0</v>
      </c>
      <c r="J12" s="48">
        <f>H12*$C$127*$C$126</f>
        <v>0</v>
      </c>
      <c r="K12" s="48">
        <f t="shared" si="0"/>
        <v>9.8591693915824443</v>
      </c>
      <c r="L12" s="63">
        <f t="shared" si="1"/>
        <v>9.7935440854576878</v>
      </c>
    </row>
    <row r="13" spans="1:12" ht="110.25" x14ac:dyDescent="0.25">
      <c r="A13" s="62">
        <v>10</v>
      </c>
      <c r="B13" s="5" t="s">
        <v>51</v>
      </c>
      <c r="C13" s="5" t="s">
        <v>140</v>
      </c>
      <c r="D13" s="1" t="s">
        <v>80</v>
      </c>
      <c r="E13" s="48">
        <v>18.2</v>
      </c>
      <c r="F13" s="48">
        <f>E13*$C$125</f>
        <v>25.068388055950066</v>
      </c>
      <c r="G13" s="48">
        <f>E13*$C$126</f>
        <v>24.901526064347561</v>
      </c>
      <c r="H13" s="48"/>
      <c r="I13" s="48">
        <f>H13*$C$127*$C$125</f>
        <v>0</v>
      </c>
      <c r="J13" s="48">
        <f>H13*$C$127*$C$126</f>
        <v>0</v>
      </c>
      <c r="K13" s="48">
        <f t="shared" si="0"/>
        <v>25.068388055950066</v>
      </c>
      <c r="L13" s="63">
        <f t="shared" si="1"/>
        <v>24.901526064347561</v>
      </c>
    </row>
    <row r="14" spans="1:12" ht="31.5" x14ac:dyDescent="0.25">
      <c r="A14" s="62">
        <v>11</v>
      </c>
      <c r="B14" s="5" t="s">
        <v>3</v>
      </c>
      <c r="C14" s="5" t="s">
        <v>141</v>
      </c>
      <c r="D14" s="1" t="s">
        <v>83</v>
      </c>
      <c r="E14" s="49">
        <v>3.8000000000000003</v>
      </c>
      <c r="F14" s="48">
        <f>E14*$C$125</f>
        <v>5.2340590446489159</v>
      </c>
      <c r="G14" s="48">
        <f>E14*$C$126</f>
        <v>5.1992197277209202</v>
      </c>
      <c r="H14" s="48"/>
      <c r="I14" s="48">
        <f>H14*$C$127*$C$125</f>
        <v>0</v>
      </c>
      <c r="J14" s="48">
        <f>H14*$C$127*$C$126</f>
        <v>0</v>
      </c>
      <c r="K14" s="48">
        <f t="shared" si="0"/>
        <v>5.2340590446489159</v>
      </c>
      <c r="L14" s="63">
        <f t="shared" si="1"/>
        <v>5.1992197277209202</v>
      </c>
    </row>
    <row r="15" spans="1:12" ht="63" x14ac:dyDescent="0.25">
      <c r="A15" s="62">
        <v>12</v>
      </c>
      <c r="B15" s="5" t="s">
        <v>73</v>
      </c>
      <c r="C15" s="5" t="s">
        <v>142</v>
      </c>
      <c r="D15" s="1" t="s">
        <v>84</v>
      </c>
      <c r="E15" s="49">
        <v>3.8000000000000003</v>
      </c>
      <c r="F15" s="48">
        <f>E15*$C$125</f>
        <v>5.2340590446489159</v>
      </c>
      <c r="G15" s="48">
        <f>E15*$C$126</f>
        <v>5.1992197277209202</v>
      </c>
      <c r="H15" s="48"/>
      <c r="I15" s="48">
        <f>H15*$C$127*$C$125</f>
        <v>0</v>
      </c>
      <c r="J15" s="48">
        <f>H15*$C$127*$C$126</f>
        <v>0</v>
      </c>
      <c r="K15" s="48">
        <f t="shared" si="0"/>
        <v>5.2340590446489159</v>
      </c>
      <c r="L15" s="63">
        <f t="shared" si="1"/>
        <v>5.1992197277209202</v>
      </c>
    </row>
    <row r="16" spans="1:12" ht="94.5" x14ac:dyDescent="0.25">
      <c r="A16" s="62">
        <v>13</v>
      </c>
      <c r="B16" s="5" t="s">
        <v>144</v>
      </c>
      <c r="C16" s="5" t="s">
        <v>143</v>
      </c>
      <c r="D16" s="1" t="s">
        <v>147</v>
      </c>
      <c r="E16" s="49">
        <v>2.4105263157894736</v>
      </c>
      <c r="F16" s="48">
        <f>E16*$C$125</f>
        <v>3.3202202804005583</v>
      </c>
      <c r="G16" s="48">
        <f>E16*$C$126</f>
        <v>3.2981199934850154</v>
      </c>
      <c r="H16" s="48"/>
      <c r="I16" s="48">
        <f>H16*$C$127*$C$125</f>
        <v>0</v>
      </c>
      <c r="J16" s="48">
        <f>H16*$C$127*$C$126</f>
        <v>0</v>
      </c>
      <c r="K16" s="48">
        <f t="shared" si="0"/>
        <v>3.3202202804005583</v>
      </c>
      <c r="L16" s="63">
        <f t="shared" si="1"/>
        <v>3.2981199934850154</v>
      </c>
    </row>
    <row r="17" spans="1:12" ht="78.75" x14ac:dyDescent="0.25">
      <c r="A17" s="62">
        <v>14</v>
      </c>
      <c r="B17" s="5" t="s">
        <v>145</v>
      </c>
      <c r="C17" s="5" t="s">
        <v>146</v>
      </c>
      <c r="D17" s="1" t="s">
        <v>147</v>
      </c>
      <c r="E17" s="48">
        <v>3.4870000000000001</v>
      </c>
      <c r="F17" s="48">
        <f>E17*$C$125</f>
        <v>4.8029378654449388</v>
      </c>
      <c r="G17" s="48">
        <f>E17*$C$126</f>
        <v>4.7709682080428539</v>
      </c>
      <c r="H17" s="48"/>
      <c r="I17" s="48">
        <f>H17*$C$127*$C$125</f>
        <v>0</v>
      </c>
      <c r="J17" s="48">
        <f>H17*$C$127*$C$126</f>
        <v>0</v>
      </c>
      <c r="K17" s="48">
        <f t="shared" si="0"/>
        <v>4.8029378654449388</v>
      </c>
      <c r="L17" s="63">
        <f t="shared" si="1"/>
        <v>4.7709682080428539</v>
      </c>
    </row>
    <row r="18" spans="1:12" ht="63" x14ac:dyDescent="0.25">
      <c r="A18" s="62">
        <v>15</v>
      </c>
      <c r="B18" s="5" t="s">
        <v>4</v>
      </c>
      <c r="C18" s="5" t="s">
        <v>154</v>
      </c>
      <c r="D18" s="1" t="s">
        <v>80</v>
      </c>
      <c r="E18" s="49">
        <v>0.63157894736842102</v>
      </c>
      <c r="F18" s="48">
        <f>E18*$C$125</f>
        <v>0.86992671102198038</v>
      </c>
      <c r="G18" s="48">
        <f>E18*$C$126</f>
        <v>0.86413624283450174</v>
      </c>
      <c r="H18" s="48"/>
      <c r="I18" s="48">
        <f>H18*$C$127*$C$125</f>
        <v>0</v>
      </c>
      <c r="J18" s="48">
        <f>H18*$C$127*$C$126</f>
        <v>0</v>
      </c>
      <c r="K18" s="48">
        <f t="shared" si="0"/>
        <v>0.86992671102198038</v>
      </c>
      <c r="L18" s="63">
        <f t="shared" si="1"/>
        <v>0.86413624283450174</v>
      </c>
    </row>
    <row r="19" spans="1:12" ht="47.25" x14ac:dyDescent="0.25">
      <c r="A19" s="62">
        <v>16</v>
      </c>
      <c r="B19" s="5" t="s">
        <v>5</v>
      </c>
      <c r="C19" s="60" t="s">
        <v>148</v>
      </c>
      <c r="D19" s="3" t="s">
        <v>80</v>
      </c>
      <c r="E19" s="49">
        <v>20.11578947368421</v>
      </c>
      <c r="F19" s="48">
        <f>E19*$C$125</f>
        <v>27.707165746050073</v>
      </c>
      <c r="G19" s="48">
        <f>E19*$C$126</f>
        <v>27.522739334278882</v>
      </c>
      <c r="H19" s="48"/>
      <c r="I19" s="48">
        <f>H19*$C$127*$C$125</f>
        <v>0</v>
      </c>
      <c r="J19" s="48">
        <f>H19*$C$127*$C$126</f>
        <v>0</v>
      </c>
      <c r="K19" s="48">
        <f t="shared" si="0"/>
        <v>27.707165746050073</v>
      </c>
      <c r="L19" s="63">
        <f t="shared" si="1"/>
        <v>27.522739334278882</v>
      </c>
    </row>
    <row r="20" spans="1:12" ht="78.75" x14ac:dyDescent="0.25">
      <c r="A20" s="62">
        <v>17</v>
      </c>
      <c r="B20" s="5" t="s">
        <v>6</v>
      </c>
      <c r="C20" s="5" t="s">
        <v>149</v>
      </c>
      <c r="D20" s="1" t="s">
        <v>164</v>
      </c>
      <c r="E20" s="49">
        <v>29.547368421052632</v>
      </c>
      <c r="F20" s="48">
        <f>E20*$C$125</f>
        <v>40.69807129731165</v>
      </c>
      <c r="G20" s="48">
        <f>E20*$C$126</f>
        <v>40.427173893940775</v>
      </c>
      <c r="H20" s="48"/>
      <c r="I20" s="48">
        <f>H20*$C$127*$C$125</f>
        <v>0</v>
      </c>
      <c r="J20" s="48">
        <f>H20*$C$127*$C$126</f>
        <v>0</v>
      </c>
      <c r="K20" s="48">
        <f t="shared" si="0"/>
        <v>40.69807129731165</v>
      </c>
      <c r="L20" s="63">
        <f t="shared" si="1"/>
        <v>40.427173893940775</v>
      </c>
    </row>
    <row r="21" spans="1:12" ht="63" x14ac:dyDescent="0.25">
      <c r="A21" s="62">
        <v>18</v>
      </c>
      <c r="B21" s="5" t="s">
        <v>7</v>
      </c>
      <c r="C21" s="5" t="s">
        <v>150</v>
      </c>
      <c r="D21" s="1" t="s">
        <v>80</v>
      </c>
      <c r="E21" s="48">
        <v>100</v>
      </c>
      <c r="F21" s="48">
        <f>E21*$C$125</f>
        <v>137.73839591181357</v>
      </c>
      <c r="G21" s="48">
        <f>E21*$C$126</f>
        <v>136.82157178212947</v>
      </c>
      <c r="H21" s="48"/>
      <c r="I21" s="48">
        <f>H21*$C$127*$C$125</f>
        <v>0</v>
      </c>
      <c r="J21" s="48">
        <f>H21*$C$127*$C$126</f>
        <v>0</v>
      </c>
      <c r="K21" s="48">
        <f t="shared" si="0"/>
        <v>137.73839591181357</v>
      </c>
      <c r="L21" s="63">
        <f t="shared" si="1"/>
        <v>136.82157178212947</v>
      </c>
    </row>
    <row r="22" spans="1:12" ht="189" x14ac:dyDescent="0.25">
      <c r="A22" s="62">
        <v>19</v>
      </c>
      <c r="B22" s="5" t="s">
        <v>85</v>
      </c>
      <c r="C22" s="5" t="s">
        <v>155</v>
      </c>
      <c r="D22" s="1" t="s">
        <v>80</v>
      </c>
      <c r="E22" s="49">
        <v>0.45263157894736844</v>
      </c>
      <c r="F22" s="48">
        <f>E22*$C$125</f>
        <v>0.62344747623241925</v>
      </c>
      <c r="G22" s="48">
        <f>E22*$C$126</f>
        <v>0.6192976406980597</v>
      </c>
      <c r="H22" s="48"/>
      <c r="I22" s="48">
        <f>H22*$C$127*$C$125</f>
        <v>0</v>
      </c>
      <c r="J22" s="48">
        <f>H22*$C$127*$C$126</f>
        <v>0</v>
      </c>
      <c r="K22" s="48">
        <f t="shared" si="0"/>
        <v>0.62344747623241925</v>
      </c>
      <c r="L22" s="63">
        <f t="shared" si="1"/>
        <v>0.6192976406980597</v>
      </c>
    </row>
    <row r="23" spans="1:12" ht="78.75" x14ac:dyDescent="0.25">
      <c r="A23" s="62">
        <v>20</v>
      </c>
      <c r="B23" s="5" t="s">
        <v>86</v>
      </c>
      <c r="C23" s="5" t="s">
        <v>151</v>
      </c>
      <c r="D23" s="1" t="s">
        <v>80</v>
      </c>
      <c r="E23" s="48">
        <v>0.6</v>
      </c>
      <c r="F23" s="48">
        <f>E23*$C$125</f>
        <v>0.82643037547088138</v>
      </c>
      <c r="G23" s="48">
        <f>E23*$C$126</f>
        <v>0.82092943069277668</v>
      </c>
      <c r="H23" s="48"/>
      <c r="I23" s="48">
        <f>H23*$C$127*$C$125</f>
        <v>0</v>
      </c>
      <c r="J23" s="48">
        <f>H23*$C$127*$C$126</f>
        <v>0</v>
      </c>
      <c r="K23" s="48">
        <f t="shared" si="0"/>
        <v>0.82643037547088138</v>
      </c>
      <c r="L23" s="63">
        <f t="shared" si="1"/>
        <v>0.82092943069277668</v>
      </c>
    </row>
    <row r="24" spans="1:12" ht="47.25" x14ac:dyDescent="0.25">
      <c r="A24" s="62">
        <v>21</v>
      </c>
      <c r="B24" s="5" t="s">
        <v>52</v>
      </c>
      <c r="C24" s="5" t="s">
        <v>166</v>
      </c>
      <c r="D24" s="1" t="s">
        <v>165</v>
      </c>
      <c r="E24" s="49">
        <v>5.2105263157894743</v>
      </c>
      <c r="F24" s="48">
        <f>E24*$C$125</f>
        <v>7.1768953659313395</v>
      </c>
      <c r="G24" s="48">
        <f>E24*$C$126</f>
        <v>7.129124003384641</v>
      </c>
      <c r="H24" s="48"/>
      <c r="I24" s="48">
        <f>H24*$C$127*$C$125</f>
        <v>0</v>
      </c>
      <c r="J24" s="48">
        <f>H24*$C$127*$C$126</f>
        <v>0</v>
      </c>
      <c r="K24" s="48">
        <f t="shared" si="0"/>
        <v>7.1768953659313395</v>
      </c>
      <c r="L24" s="63">
        <f t="shared" si="1"/>
        <v>7.129124003384641</v>
      </c>
    </row>
    <row r="25" spans="1:12" ht="94.5" x14ac:dyDescent="0.25">
      <c r="A25" s="62">
        <v>22</v>
      </c>
      <c r="B25" s="5" t="s">
        <v>156</v>
      </c>
      <c r="C25" s="5" t="s">
        <v>157</v>
      </c>
      <c r="D25" s="1" t="s">
        <v>80</v>
      </c>
      <c r="E25" s="49">
        <v>0.81052631578947376</v>
      </c>
      <c r="F25" s="48">
        <f>E25*$C$125</f>
        <v>1.1164059458115416</v>
      </c>
      <c r="G25" s="48">
        <f>E25*$C$126</f>
        <v>1.1089748449709442</v>
      </c>
      <c r="H25" s="48"/>
      <c r="I25" s="48">
        <f>H25*$C$127*$C$125</f>
        <v>0</v>
      </c>
      <c r="J25" s="48">
        <f>H25*$C$127*$C$126</f>
        <v>0</v>
      </c>
      <c r="K25" s="48">
        <f t="shared" si="0"/>
        <v>1.1164059458115416</v>
      </c>
      <c r="L25" s="63">
        <f t="shared" si="1"/>
        <v>1.1089748449709442</v>
      </c>
    </row>
    <row r="26" spans="1:12" ht="94.5" x14ac:dyDescent="0.25">
      <c r="A26" s="62">
        <v>23</v>
      </c>
      <c r="B26" s="5" t="s">
        <v>158</v>
      </c>
      <c r="C26" s="5" t="s">
        <v>159</v>
      </c>
      <c r="D26" s="1" t="s">
        <v>80</v>
      </c>
      <c r="E26" s="49">
        <v>3.0000000000000004</v>
      </c>
      <c r="F26" s="48">
        <f>E26*$C$125</f>
        <v>4.1321518773544073</v>
      </c>
      <c r="G26" s="48">
        <f>E26*$C$126</f>
        <v>4.1046471534638842</v>
      </c>
      <c r="H26" s="48"/>
      <c r="I26" s="48">
        <f>H26*$C$127*$C$125</f>
        <v>0</v>
      </c>
      <c r="J26" s="48">
        <f>H26*$C$127*$C$126</f>
        <v>0</v>
      </c>
      <c r="K26" s="48">
        <f t="shared" si="0"/>
        <v>4.1321518773544073</v>
      </c>
      <c r="L26" s="63">
        <f t="shared" si="1"/>
        <v>4.1046471534638842</v>
      </c>
    </row>
    <row r="27" spans="1:12" ht="78.75" x14ac:dyDescent="0.25">
      <c r="A27" s="62">
        <v>24</v>
      </c>
      <c r="B27" s="5" t="s">
        <v>53</v>
      </c>
      <c r="C27" s="61" t="s">
        <v>160</v>
      </c>
      <c r="D27" s="4" t="s">
        <v>80</v>
      </c>
      <c r="E27" s="49">
        <v>49</v>
      </c>
      <c r="F27" s="48">
        <f>E27*$C$125</f>
        <v>67.49181399678865</v>
      </c>
      <c r="G27" s="48">
        <f>E27*$C$126</f>
        <v>67.042570173243433</v>
      </c>
      <c r="H27" s="48"/>
      <c r="I27" s="48">
        <f>H27*$C$127*$C$125</f>
        <v>0</v>
      </c>
      <c r="J27" s="48">
        <f>H27*$C$127*$C$126</f>
        <v>0</v>
      </c>
      <c r="K27" s="48">
        <f t="shared" si="0"/>
        <v>67.49181399678865</v>
      </c>
      <c r="L27" s="63">
        <f t="shared" si="1"/>
        <v>67.042570173243433</v>
      </c>
    </row>
    <row r="28" spans="1:12" ht="47.25" x14ac:dyDescent="0.25">
      <c r="A28" s="62">
        <v>25</v>
      </c>
      <c r="B28" s="5" t="s">
        <v>8</v>
      </c>
      <c r="C28" s="5" t="s">
        <v>161</v>
      </c>
      <c r="D28" s="1" t="s">
        <v>80</v>
      </c>
      <c r="E28" s="49">
        <v>51.589473684210525</v>
      </c>
      <c r="F28" s="48">
        <f>E28*$C$125</f>
        <v>71.058513511978759</v>
      </c>
      <c r="G28" s="48">
        <f>E28*$C$126</f>
        <v>70.58552876886489</v>
      </c>
      <c r="H28" s="48"/>
      <c r="I28" s="48">
        <f>H28*$C$127*$C$125</f>
        <v>0</v>
      </c>
      <c r="J28" s="48">
        <f>H28*$C$127*$C$126</f>
        <v>0</v>
      </c>
      <c r="K28" s="48">
        <f t="shared" si="0"/>
        <v>71.058513511978759</v>
      </c>
      <c r="L28" s="63">
        <f t="shared" si="1"/>
        <v>70.58552876886489</v>
      </c>
    </row>
    <row r="29" spans="1:12" ht="63" x14ac:dyDescent="0.25">
      <c r="A29" s="62">
        <v>26</v>
      </c>
      <c r="B29" s="5" t="s">
        <v>128</v>
      </c>
      <c r="C29" s="5" t="s">
        <v>162</v>
      </c>
      <c r="D29" s="1" t="s">
        <v>80</v>
      </c>
      <c r="E29" s="48"/>
      <c r="F29" s="48">
        <f>E29*$C$125</f>
        <v>0</v>
      </c>
      <c r="G29" s="48">
        <f>E29*$C$126</f>
        <v>0</v>
      </c>
      <c r="H29" s="48">
        <v>59.221052631578949</v>
      </c>
      <c r="I29" s="48">
        <f>H29*$C$127*$C$125</f>
        <v>51.677855004548412</v>
      </c>
      <c r="J29" s="48">
        <f>H29*$C$127*$C$126</f>
        <v>51.333873182160836</v>
      </c>
      <c r="K29" s="48">
        <f t="shared" si="0"/>
        <v>51.677855004548412</v>
      </c>
      <c r="L29" s="63">
        <f t="shared" si="1"/>
        <v>51.333873182160836</v>
      </c>
    </row>
    <row r="30" spans="1:12" ht="31.5" x14ac:dyDescent="0.25">
      <c r="A30" s="62">
        <v>27</v>
      </c>
      <c r="B30" s="5" t="s">
        <v>87</v>
      </c>
      <c r="C30" s="5" t="s">
        <v>163</v>
      </c>
      <c r="D30" s="1" t="s">
        <v>79</v>
      </c>
      <c r="E30" s="49">
        <v>64.831578947368428</v>
      </c>
      <c r="F30" s="48">
        <f>E30*$C$125</f>
        <v>89.297976886406289</v>
      </c>
      <c r="G30" s="48">
        <f>E30*$C$126</f>
        <v>88.70358532696163</v>
      </c>
      <c r="H30" s="48"/>
      <c r="I30" s="48">
        <f>H30*$C$127*$C$125</f>
        <v>0</v>
      </c>
      <c r="J30" s="48">
        <f>H30*$C$127*$C$126</f>
        <v>0</v>
      </c>
      <c r="K30" s="48">
        <f t="shared" si="0"/>
        <v>89.297976886406289</v>
      </c>
      <c r="L30" s="63">
        <f t="shared" si="1"/>
        <v>88.70358532696163</v>
      </c>
    </row>
    <row r="31" spans="1:12" ht="31.5" x14ac:dyDescent="0.25">
      <c r="A31" s="62">
        <v>28</v>
      </c>
      <c r="B31" s="5" t="s">
        <v>9</v>
      </c>
      <c r="C31" s="5" t="s">
        <v>167</v>
      </c>
      <c r="D31" s="1" t="s">
        <v>127</v>
      </c>
      <c r="E31" s="49">
        <v>43.621052631578948</v>
      </c>
      <c r="F31" s="48">
        <f>E31*$C$125</f>
        <v>60.082938174584783</v>
      </c>
      <c r="G31" s="48">
        <f>E31*$C$126</f>
        <v>59.683009838436263</v>
      </c>
      <c r="H31" s="48"/>
      <c r="I31" s="48">
        <f>H31*$C$127*$C$125</f>
        <v>0</v>
      </c>
      <c r="J31" s="48">
        <f>H31*$C$127*$C$126</f>
        <v>0</v>
      </c>
      <c r="K31" s="48">
        <f t="shared" si="0"/>
        <v>60.082938174584783</v>
      </c>
      <c r="L31" s="63">
        <f t="shared" si="1"/>
        <v>59.683009838436263</v>
      </c>
    </row>
    <row r="32" spans="1:12" ht="31.5" x14ac:dyDescent="0.25">
      <c r="A32" s="62">
        <v>29</v>
      </c>
      <c r="B32" s="5" t="s">
        <v>10</v>
      </c>
      <c r="C32" s="5" t="s">
        <v>168</v>
      </c>
      <c r="D32" s="1" t="s">
        <v>80</v>
      </c>
      <c r="E32" s="48">
        <v>0.81</v>
      </c>
      <c r="F32" s="48">
        <f>E32*$C$125</f>
        <v>1.1156810068856899</v>
      </c>
      <c r="G32" s="48">
        <f>E32*$C$126</f>
        <v>1.1082547314352487</v>
      </c>
      <c r="H32" s="48"/>
      <c r="I32" s="48">
        <f>H32*$C$127*$C$125</f>
        <v>0</v>
      </c>
      <c r="J32" s="48">
        <f>H32*$C$127*$C$126</f>
        <v>0</v>
      </c>
      <c r="K32" s="48">
        <f t="shared" si="0"/>
        <v>1.1156810068856899</v>
      </c>
      <c r="L32" s="63">
        <f t="shared" si="1"/>
        <v>1.1082547314352487</v>
      </c>
    </row>
    <row r="33" spans="1:12" ht="31.5" x14ac:dyDescent="0.25">
      <c r="A33" s="62">
        <v>30</v>
      </c>
      <c r="B33" s="5" t="s">
        <v>11</v>
      </c>
      <c r="C33" s="5" t="s">
        <v>169</v>
      </c>
      <c r="D33" s="1" t="s">
        <v>124</v>
      </c>
      <c r="E33" s="49">
        <v>1.8526315789473684</v>
      </c>
      <c r="F33" s="48">
        <f>E33*$C$125</f>
        <v>2.5517850189978093</v>
      </c>
      <c r="G33" s="48">
        <f>E33*$C$126</f>
        <v>2.5347996456478721</v>
      </c>
      <c r="H33" s="48"/>
      <c r="I33" s="48">
        <f>H33*$C$127*$C$125</f>
        <v>0</v>
      </c>
      <c r="J33" s="48">
        <f>H33*$C$127*$C$126</f>
        <v>0</v>
      </c>
      <c r="K33" s="48">
        <f t="shared" si="0"/>
        <v>2.5517850189978093</v>
      </c>
      <c r="L33" s="63">
        <f t="shared" si="1"/>
        <v>2.5347996456478721</v>
      </c>
    </row>
    <row r="34" spans="1:12" ht="31.5" x14ac:dyDescent="0.25">
      <c r="A34" s="62">
        <v>31</v>
      </c>
      <c r="B34" s="5" t="s">
        <v>54</v>
      </c>
      <c r="C34" s="5" t="s">
        <v>170</v>
      </c>
      <c r="D34" s="1" t="s">
        <v>125</v>
      </c>
      <c r="E34" s="48">
        <v>1.31</v>
      </c>
      <c r="F34" s="48">
        <f>E34*$C$125</f>
        <v>1.8043729864447577</v>
      </c>
      <c r="G34" s="48">
        <f>E34*$C$126</f>
        <v>1.792362590345896</v>
      </c>
      <c r="H34" s="48"/>
      <c r="I34" s="48">
        <f>H34*$C$127*$C$125</f>
        <v>0</v>
      </c>
      <c r="J34" s="48">
        <f>H34*$C$127*$C$126</f>
        <v>0</v>
      </c>
      <c r="K34" s="48">
        <f t="shared" si="0"/>
        <v>1.8043729864447577</v>
      </c>
      <c r="L34" s="63">
        <f t="shared" si="1"/>
        <v>1.792362590345896</v>
      </c>
    </row>
    <row r="35" spans="1:12" ht="31.5" x14ac:dyDescent="0.25">
      <c r="A35" s="62">
        <v>32</v>
      </c>
      <c r="B35" s="5" t="s">
        <v>12</v>
      </c>
      <c r="C35" s="5" t="s">
        <v>171</v>
      </c>
      <c r="D35" s="1" t="s">
        <v>125</v>
      </c>
      <c r="E35" s="49">
        <v>1.5894736842105264</v>
      </c>
      <c r="F35" s="48">
        <f>E35*$C$125</f>
        <v>2.1893155560719841</v>
      </c>
      <c r="G35" s="48">
        <f>E35*$C$126</f>
        <v>2.174742877800163</v>
      </c>
      <c r="H35" s="48"/>
      <c r="I35" s="48">
        <f>H35*$C$127*$C$125</f>
        <v>0</v>
      </c>
      <c r="J35" s="48">
        <f>H35*$C$127*$C$126</f>
        <v>0</v>
      </c>
      <c r="K35" s="48">
        <f t="shared" si="0"/>
        <v>2.1893155560719841</v>
      </c>
      <c r="L35" s="63">
        <f t="shared" si="1"/>
        <v>2.174742877800163</v>
      </c>
    </row>
    <row r="36" spans="1:12" ht="31.5" x14ac:dyDescent="0.25">
      <c r="A36" s="62">
        <v>33</v>
      </c>
      <c r="B36" s="5" t="s">
        <v>13</v>
      </c>
      <c r="C36" s="5" t="s">
        <v>172</v>
      </c>
      <c r="D36" s="1" t="s">
        <v>173</v>
      </c>
      <c r="E36" s="48">
        <v>5</v>
      </c>
      <c r="F36" s="48">
        <f>E36*$C$125</f>
        <v>6.8869197955906785</v>
      </c>
      <c r="G36" s="48">
        <f>E36*$C$126</f>
        <v>6.8410785891064734</v>
      </c>
      <c r="H36" s="48"/>
      <c r="I36" s="48">
        <f>H36*$C$127*$C$125</f>
        <v>0</v>
      </c>
      <c r="J36" s="48">
        <f>H36*$C$127*$C$126</f>
        <v>0</v>
      </c>
      <c r="K36" s="48">
        <f t="shared" si="0"/>
        <v>6.8869197955906785</v>
      </c>
      <c r="L36" s="63">
        <f t="shared" si="1"/>
        <v>6.8410785891064734</v>
      </c>
    </row>
    <row r="37" spans="1:12" ht="31.5" x14ac:dyDescent="0.25">
      <c r="A37" s="62">
        <v>34</v>
      </c>
      <c r="B37" s="5" t="s">
        <v>14</v>
      </c>
      <c r="C37" s="5" t="s">
        <v>174</v>
      </c>
      <c r="D37" s="1" t="s">
        <v>80</v>
      </c>
      <c r="E37" s="48">
        <v>1.5473684210526317</v>
      </c>
      <c r="F37" s="48">
        <f>E37*$C$125</f>
        <v>2.1313204420038523</v>
      </c>
      <c r="G37" s="48">
        <f>E37*$C$126</f>
        <v>2.1171337949445297</v>
      </c>
      <c r="H37" s="48"/>
      <c r="I37" s="48">
        <f>H37*$C$127*$C$125</f>
        <v>0</v>
      </c>
      <c r="J37" s="48">
        <f>H37*$C$127*$C$126</f>
        <v>0</v>
      </c>
      <c r="K37" s="48">
        <f t="shared" ref="K37:K68" si="2">IF(F37=0,I37,F37)</f>
        <v>2.1313204420038523</v>
      </c>
      <c r="L37" s="63">
        <f t="shared" si="1"/>
        <v>2.1171337949445297</v>
      </c>
    </row>
    <row r="38" spans="1:12" ht="78.75" x14ac:dyDescent="0.25">
      <c r="A38" s="62">
        <v>35</v>
      </c>
      <c r="B38" s="5" t="s">
        <v>15</v>
      </c>
      <c r="C38" s="5" t="s">
        <v>176</v>
      </c>
      <c r="D38" s="1" t="s">
        <v>175</v>
      </c>
      <c r="E38" s="48">
        <v>1.1473684210526318</v>
      </c>
      <c r="F38" s="48">
        <f>E38*$C$125</f>
        <v>1.580366858356598</v>
      </c>
      <c r="G38" s="48">
        <f>E38*$C$126</f>
        <v>1.5698475078160119</v>
      </c>
      <c r="H38" s="48"/>
      <c r="I38" s="48">
        <f>H38*$C$127*$C$125</f>
        <v>0</v>
      </c>
      <c r="J38" s="48">
        <f>H38*$C$127*$C$126</f>
        <v>0</v>
      </c>
      <c r="K38" s="48">
        <f t="shared" si="2"/>
        <v>1.580366858356598</v>
      </c>
      <c r="L38" s="63">
        <f t="shared" si="1"/>
        <v>1.5698475078160119</v>
      </c>
    </row>
    <row r="39" spans="1:12" ht="47.25" x14ac:dyDescent="0.25">
      <c r="A39" s="62">
        <v>36</v>
      </c>
      <c r="B39" s="5" t="s">
        <v>177</v>
      </c>
      <c r="C39" s="5" t="s">
        <v>178</v>
      </c>
      <c r="D39" s="1" t="s">
        <v>80</v>
      </c>
      <c r="E39" s="48"/>
      <c r="F39" s="48">
        <f>E39*$C$125</f>
        <v>0</v>
      </c>
      <c r="G39" s="48">
        <f>E39*$C$126</f>
        <v>0</v>
      </c>
      <c r="H39" s="48">
        <v>51.29</v>
      </c>
      <c r="I39" s="48">
        <f>H39*$C$127*$C$125</f>
        <v>44.757008958836174</v>
      </c>
      <c r="J39" s="48">
        <f>H39*$C$127*$C$126</f>
        <v>44.459094165257333</v>
      </c>
      <c r="K39" s="48">
        <f t="shared" si="2"/>
        <v>44.757008958836174</v>
      </c>
      <c r="L39" s="63">
        <f t="shared" si="1"/>
        <v>44.459094165257333</v>
      </c>
    </row>
    <row r="40" spans="1:12" ht="47.25" x14ac:dyDescent="0.25">
      <c r="A40" s="62">
        <v>37</v>
      </c>
      <c r="B40" s="5" t="s">
        <v>179</v>
      </c>
      <c r="C40" s="5" t="s">
        <v>180</v>
      </c>
      <c r="D40" s="1" t="s">
        <v>83</v>
      </c>
      <c r="E40" s="48"/>
      <c r="F40" s="48">
        <f>E40*$C$125</f>
        <v>0</v>
      </c>
      <c r="G40" s="48">
        <f>E40*$C$126</f>
        <v>0</v>
      </c>
      <c r="H40" s="49">
        <v>25.684210526315798</v>
      </c>
      <c r="I40" s="48">
        <f>H40*$C$127*$C$125</f>
        <v>22.412720620529356</v>
      </c>
      <c r="J40" s="48">
        <f>H40*$C$127*$C$126</f>
        <v>22.26353547182234</v>
      </c>
      <c r="K40" s="48">
        <f t="shared" si="2"/>
        <v>22.412720620529356</v>
      </c>
      <c r="L40" s="63">
        <f t="shared" si="1"/>
        <v>22.26353547182234</v>
      </c>
    </row>
    <row r="41" spans="1:12" ht="31.5" x14ac:dyDescent="0.25">
      <c r="A41" s="62">
        <v>38</v>
      </c>
      <c r="B41" s="5" t="s">
        <v>16</v>
      </c>
      <c r="C41" s="5" t="s">
        <v>181</v>
      </c>
      <c r="D41" s="1" t="s">
        <v>80</v>
      </c>
      <c r="E41" s="48">
        <v>0.995</v>
      </c>
      <c r="F41" s="48">
        <f>E41*$C$125</f>
        <v>1.3704970393225449</v>
      </c>
      <c r="G41" s="48">
        <f>E41*$C$126</f>
        <v>1.3613746392321882</v>
      </c>
      <c r="H41" s="48"/>
      <c r="I41" s="48">
        <f>H41*$C$127*$C$125</f>
        <v>0</v>
      </c>
      <c r="J41" s="48">
        <f>H41*$C$127*$C$126</f>
        <v>0</v>
      </c>
      <c r="K41" s="48">
        <f t="shared" si="2"/>
        <v>1.3704970393225449</v>
      </c>
      <c r="L41" s="63">
        <f t="shared" si="1"/>
        <v>1.3613746392321882</v>
      </c>
    </row>
    <row r="42" spans="1:12" ht="47.25" x14ac:dyDescent="0.25">
      <c r="A42" s="62">
        <v>39</v>
      </c>
      <c r="B42" s="5" t="s">
        <v>17</v>
      </c>
      <c r="C42" s="5" t="s">
        <v>182</v>
      </c>
      <c r="D42" s="1" t="s">
        <v>126</v>
      </c>
      <c r="E42" s="49">
        <v>14.8</v>
      </c>
      <c r="F42" s="48">
        <f>E42*$C$125</f>
        <v>20.385282594948407</v>
      </c>
      <c r="G42" s="48">
        <f>E42*$C$126</f>
        <v>20.249592623755159</v>
      </c>
      <c r="H42" s="48"/>
      <c r="I42" s="48">
        <f>H42*$C$127*$C$125</f>
        <v>0</v>
      </c>
      <c r="J42" s="48">
        <f>H42*$C$127*$C$126</f>
        <v>0</v>
      </c>
      <c r="K42" s="48">
        <f t="shared" si="2"/>
        <v>20.385282594948407</v>
      </c>
      <c r="L42" s="63">
        <f t="shared" si="1"/>
        <v>20.249592623755159</v>
      </c>
    </row>
    <row r="43" spans="1:12" ht="31.5" x14ac:dyDescent="0.25">
      <c r="A43" s="62">
        <v>40</v>
      </c>
      <c r="B43" s="5" t="s">
        <v>90</v>
      </c>
      <c r="C43" s="5" t="s">
        <v>184</v>
      </c>
      <c r="D43" s="1" t="s">
        <v>83</v>
      </c>
      <c r="E43" s="49">
        <v>5.4</v>
      </c>
      <c r="F43" s="48">
        <f>E43*$C$125</f>
        <v>7.4378733792379323</v>
      </c>
      <c r="G43" s="48">
        <f>E43*$C$126</f>
        <v>7.3883648762349914</v>
      </c>
      <c r="H43" s="48"/>
      <c r="I43" s="48">
        <f>H43*$C$127*$C$125</f>
        <v>0</v>
      </c>
      <c r="J43" s="48">
        <f>H43*$C$127*$C$126</f>
        <v>0</v>
      </c>
      <c r="K43" s="48">
        <f t="shared" si="2"/>
        <v>7.4378733792379323</v>
      </c>
      <c r="L43" s="63">
        <f t="shared" si="1"/>
        <v>7.3883648762349914</v>
      </c>
    </row>
    <row r="44" spans="1:12" ht="31.5" x14ac:dyDescent="0.25">
      <c r="A44" s="62">
        <v>41</v>
      </c>
      <c r="B44" s="5" t="s">
        <v>89</v>
      </c>
      <c r="C44" s="5" t="s">
        <v>183</v>
      </c>
      <c r="D44" s="1" t="s">
        <v>83</v>
      </c>
      <c r="E44" s="49">
        <v>2.9473684210526314</v>
      </c>
      <c r="F44" s="48">
        <f>E44*$C$125</f>
        <v>4.0596579847692418</v>
      </c>
      <c r="G44" s="48">
        <f>E44*$C$126</f>
        <v>4.0326357998943418</v>
      </c>
      <c r="H44" s="48"/>
      <c r="I44" s="48">
        <f>H44*$C$127*$C$125</f>
        <v>0</v>
      </c>
      <c r="J44" s="48">
        <f>H44*$C$127*$C$126</f>
        <v>0</v>
      </c>
      <c r="K44" s="48">
        <f t="shared" si="2"/>
        <v>4.0596579847692418</v>
      </c>
      <c r="L44" s="63">
        <f t="shared" si="1"/>
        <v>4.0326357998943418</v>
      </c>
    </row>
    <row r="45" spans="1:12" ht="31.5" x14ac:dyDescent="0.25">
      <c r="A45" s="62">
        <v>42</v>
      </c>
      <c r="B45" s="5" t="s">
        <v>91</v>
      </c>
      <c r="C45" s="5" t="s">
        <v>185</v>
      </c>
      <c r="D45" s="1" t="s">
        <v>80</v>
      </c>
      <c r="E45" s="49">
        <v>1.6105263157894738</v>
      </c>
      <c r="F45" s="48">
        <f>E45*$C$125</f>
        <v>2.2183131131060501</v>
      </c>
      <c r="G45" s="48">
        <f>E45*$C$126</f>
        <v>2.2035474192279798</v>
      </c>
      <c r="H45" s="48"/>
      <c r="I45" s="48">
        <f>H45*$C$127*$C$125</f>
        <v>0</v>
      </c>
      <c r="J45" s="48">
        <f>H45*$C$127*$C$126</f>
        <v>0</v>
      </c>
      <c r="K45" s="48">
        <f t="shared" si="2"/>
        <v>2.2183131131060501</v>
      </c>
      <c r="L45" s="63">
        <f t="shared" si="1"/>
        <v>2.2035474192279798</v>
      </c>
    </row>
    <row r="46" spans="1:12" ht="47.25" x14ac:dyDescent="0.25">
      <c r="A46" s="62">
        <v>43</v>
      </c>
      <c r="B46" s="5" t="s">
        <v>93</v>
      </c>
      <c r="C46" s="61" t="s">
        <v>260</v>
      </c>
      <c r="D46" s="4" t="s">
        <v>127</v>
      </c>
      <c r="E46" s="49">
        <v>22</v>
      </c>
      <c r="F46" s="48">
        <f>E46*$C$125</f>
        <v>30.302447100598982</v>
      </c>
      <c r="G46" s="48">
        <f>E46*$C$126</f>
        <v>30.10074579206848</v>
      </c>
      <c r="H46" s="48"/>
      <c r="I46" s="48">
        <f>H46*$C$127*$C$125</f>
        <v>0</v>
      </c>
      <c r="J46" s="48">
        <f>H46*$C$127*$C$126</f>
        <v>0</v>
      </c>
      <c r="K46" s="48">
        <f t="shared" si="2"/>
        <v>30.302447100598982</v>
      </c>
      <c r="L46" s="63">
        <f t="shared" si="1"/>
        <v>30.10074579206848</v>
      </c>
    </row>
    <row r="47" spans="1:12" ht="47.25" x14ac:dyDescent="0.25">
      <c r="A47" s="62">
        <v>44</v>
      </c>
      <c r="B47" s="5" t="s">
        <v>94</v>
      </c>
      <c r="C47" s="61" t="s">
        <v>259</v>
      </c>
      <c r="D47" s="4" t="s">
        <v>127</v>
      </c>
      <c r="E47" s="49">
        <v>21.789473684210527</v>
      </c>
      <c r="F47" s="48">
        <f>E47*$C$125</f>
        <v>30.012471530258324</v>
      </c>
      <c r="G47" s="48">
        <f>E47*$C$126</f>
        <v>29.812700377790314</v>
      </c>
      <c r="H47" s="48"/>
      <c r="I47" s="48">
        <f>H47*$C$127*$C$125</f>
        <v>0</v>
      </c>
      <c r="J47" s="48">
        <f>H47*$C$127*$C$126</f>
        <v>0</v>
      </c>
      <c r="K47" s="48">
        <f t="shared" si="2"/>
        <v>30.012471530258324</v>
      </c>
      <c r="L47" s="63">
        <f t="shared" si="1"/>
        <v>29.812700377790314</v>
      </c>
    </row>
    <row r="48" spans="1:12" ht="47.25" x14ac:dyDescent="0.25">
      <c r="A48" s="62">
        <v>45</v>
      </c>
      <c r="B48" s="5" t="s">
        <v>95</v>
      </c>
      <c r="C48" s="61" t="s">
        <v>261</v>
      </c>
      <c r="D48" s="4" t="s">
        <v>127</v>
      </c>
      <c r="E48" s="49">
        <v>29.368421052631579</v>
      </c>
      <c r="F48" s="48">
        <f>E48*$C$125</f>
        <v>40.451592062522089</v>
      </c>
      <c r="G48" s="48">
        <f>E48*$C$126</f>
        <v>40.182335291804335</v>
      </c>
      <c r="H48" s="48"/>
      <c r="I48" s="48">
        <f>H48*$C$127*$C$125</f>
        <v>0</v>
      </c>
      <c r="J48" s="48">
        <f>H48*$C$127*$C$126</f>
        <v>0</v>
      </c>
      <c r="K48" s="48">
        <f t="shared" si="2"/>
        <v>40.451592062522089</v>
      </c>
      <c r="L48" s="63">
        <f t="shared" si="1"/>
        <v>40.182335291804335</v>
      </c>
    </row>
    <row r="49" spans="1:12" ht="47.25" x14ac:dyDescent="0.25">
      <c r="A49" s="62">
        <v>46</v>
      </c>
      <c r="B49" s="5" t="s">
        <v>92</v>
      </c>
      <c r="C49" s="61" t="s">
        <v>262</v>
      </c>
      <c r="D49" s="4" t="s">
        <v>127</v>
      </c>
      <c r="E49" s="49">
        <v>23.852631578947371</v>
      </c>
      <c r="F49" s="48">
        <f>E49*$C$125</f>
        <v>32.854232119596794</v>
      </c>
      <c r="G49" s="48">
        <f>E49*$C$126</f>
        <v>32.635545437716353</v>
      </c>
      <c r="H49" s="48"/>
      <c r="I49" s="48">
        <f>H49*$C$127*$C$125</f>
        <v>0</v>
      </c>
      <c r="J49" s="48">
        <f>H49*$C$127*$C$126</f>
        <v>0</v>
      </c>
      <c r="K49" s="48">
        <f t="shared" si="2"/>
        <v>32.854232119596794</v>
      </c>
      <c r="L49" s="63">
        <f t="shared" si="1"/>
        <v>32.635545437716353</v>
      </c>
    </row>
    <row r="50" spans="1:12" ht="47.25" x14ac:dyDescent="0.25">
      <c r="A50" s="62">
        <v>47</v>
      </c>
      <c r="B50" s="5" t="s">
        <v>257</v>
      </c>
      <c r="C50" s="61" t="s">
        <v>264</v>
      </c>
      <c r="D50" s="4" t="s">
        <v>127</v>
      </c>
      <c r="E50" s="48"/>
      <c r="F50" s="48">
        <f>E50*$C$125</f>
        <v>0</v>
      </c>
      <c r="G50" s="48">
        <f>E50*$C$126</f>
        <v>0</v>
      </c>
      <c r="H50" s="48">
        <v>61.706666666666671</v>
      </c>
      <c r="I50" s="48">
        <f>H50*$C$127*$C$125</f>
        <v>53.846867475529692</v>
      </c>
      <c r="J50" s="48">
        <f>H50*$C$127*$C$126</f>
        <v>53.488448117712608</v>
      </c>
      <c r="K50" s="48">
        <f t="shared" si="2"/>
        <v>53.846867475529692</v>
      </c>
      <c r="L50" s="63">
        <f t="shared" si="1"/>
        <v>53.488448117712608</v>
      </c>
    </row>
    <row r="51" spans="1:12" ht="47.25" x14ac:dyDescent="0.25">
      <c r="A51" s="62">
        <v>48</v>
      </c>
      <c r="B51" s="5" t="s">
        <v>258</v>
      </c>
      <c r="C51" s="61" t="s">
        <v>263</v>
      </c>
      <c r="D51" s="4" t="s">
        <v>127</v>
      </c>
      <c r="E51" s="48"/>
      <c r="F51" s="48">
        <f>E51*$C$125</f>
        <v>0</v>
      </c>
      <c r="G51" s="48">
        <f>E51*$C$126</f>
        <v>0</v>
      </c>
      <c r="H51" s="48">
        <v>79.899999999999991</v>
      </c>
      <c r="I51" s="48">
        <f>H51*$C$127*$C$125</f>
        <v>69.722850766445902</v>
      </c>
      <c r="J51" s="48">
        <f>H51*$C$127*$C$126</f>
        <v>69.258756556912871</v>
      </c>
      <c r="K51" s="48">
        <f t="shared" si="2"/>
        <v>69.722850766445902</v>
      </c>
      <c r="L51" s="63">
        <f t="shared" si="1"/>
        <v>69.258756556912871</v>
      </c>
    </row>
    <row r="52" spans="1:12" ht="47.25" x14ac:dyDescent="0.25">
      <c r="A52" s="62">
        <v>49</v>
      </c>
      <c r="B52" s="5" t="s">
        <v>18</v>
      </c>
      <c r="C52" s="5" t="s">
        <v>186</v>
      </c>
      <c r="D52" s="1" t="s">
        <v>80</v>
      </c>
      <c r="E52" s="49">
        <v>1.3473684210526318</v>
      </c>
      <c r="F52" s="48">
        <f>E52*$C$125</f>
        <v>1.8558436501802251</v>
      </c>
      <c r="G52" s="48">
        <f>E52*$C$126</f>
        <v>1.8434906513802709</v>
      </c>
      <c r="H52" s="48"/>
      <c r="I52" s="48">
        <f>H52*$C$127*$C$125</f>
        <v>0</v>
      </c>
      <c r="J52" s="48">
        <f>H52*$C$127*$C$126</f>
        <v>0</v>
      </c>
      <c r="K52" s="48">
        <f t="shared" si="2"/>
        <v>1.8558436501802251</v>
      </c>
      <c r="L52" s="63">
        <f t="shared" si="1"/>
        <v>1.8434906513802709</v>
      </c>
    </row>
    <row r="53" spans="1:12" ht="31.5" x14ac:dyDescent="0.25">
      <c r="A53" s="62">
        <v>50</v>
      </c>
      <c r="B53" s="5" t="s">
        <v>55</v>
      </c>
      <c r="C53" s="5" t="s">
        <v>187</v>
      </c>
      <c r="D53" s="1" t="s">
        <v>79</v>
      </c>
      <c r="E53" s="48"/>
      <c r="F53" s="48">
        <f>E53*$C$125</f>
        <v>0</v>
      </c>
      <c r="G53" s="48">
        <f>E53*$C$126</f>
        <v>0</v>
      </c>
      <c r="H53" s="49">
        <v>9.526315789473685</v>
      </c>
      <c r="I53" s="48">
        <f>H53*$C$127*$C$125</f>
        <v>8.3129148203192873</v>
      </c>
      <c r="J53" s="48">
        <f>H53*$C$127*$C$126</f>
        <v>8.257581804098038</v>
      </c>
      <c r="K53" s="48">
        <f t="shared" si="2"/>
        <v>8.3129148203192873</v>
      </c>
      <c r="L53" s="63">
        <f t="shared" si="1"/>
        <v>8.257581804098038</v>
      </c>
    </row>
    <row r="54" spans="1:12" x14ac:dyDescent="0.25">
      <c r="A54" s="62">
        <v>51</v>
      </c>
      <c r="B54" s="5" t="s">
        <v>100</v>
      </c>
      <c r="C54" s="5" t="s">
        <v>191</v>
      </c>
      <c r="D54" s="1" t="s">
        <v>188</v>
      </c>
      <c r="E54" s="49">
        <v>5.3894736842105271</v>
      </c>
      <c r="F54" s="48">
        <f>E54*$C$125</f>
        <v>7.4233746007209005</v>
      </c>
      <c r="G54" s="48">
        <f>E54*$C$126</f>
        <v>7.3739626055210836</v>
      </c>
      <c r="H54" s="48"/>
      <c r="I54" s="48">
        <f>H54*$C$127*$C$125</f>
        <v>0</v>
      </c>
      <c r="J54" s="48">
        <f>H54*$C$127*$C$126</f>
        <v>0</v>
      </c>
      <c r="K54" s="48">
        <f t="shared" si="2"/>
        <v>7.4233746007209005</v>
      </c>
      <c r="L54" s="63">
        <f t="shared" si="1"/>
        <v>7.3739626055210836</v>
      </c>
    </row>
    <row r="55" spans="1:12" x14ac:dyDescent="0.25">
      <c r="A55" s="62">
        <v>52</v>
      </c>
      <c r="B55" s="5" t="s">
        <v>56</v>
      </c>
      <c r="C55" s="61" t="s">
        <v>190</v>
      </c>
      <c r="D55" s="1" t="s">
        <v>80</v>
      </c>
      <c r="E55" s="49">
        <v>3.4</v>
      </c>
      <c r="F55" s="48">
        <f>E55*$C$125</f>
        <v>4.6831054610016611</v>
      </c>
      <c r="G55" s="48">
        <f>E55*$C$126</f>
        <v>4.6519334405924013</v>
      </c>
      <c r="H55" s="48"/>
      <c r="I55" s="48">
        <f>H55*$C$127*$C$125</f>
        <v>0</v>
      </c>
      <c r="J55" s="48">
        <f>H55*$C$127*$C$126</f>
        <v>0</v>
      </c>
      <c r="K55" s="48">
        <f t="shared" si="2"/>
        <v>4.6831054610016611</v>
      </c>
      <c r="L55" s="63">
        <f t="shared" si="1"/>
        <v>4.6519334405924013</v>
      </c>
    </row>
    <row r="56" spans="1:12" ht="78.75" x14ac:dyDescent="0.25">
      <c r="A56" s="62">
        <v>53</v>
      </c>
      <c r="B56" s="5" t="s">
        <v>96</v>
      </c>
      <c r="C56" s="5" t="s">
        <v>192</v>
      </c>
      <c r="D56" s="1" t="s">
        <v>189</v>
      </c>
      <c r="E56" s="49">
        <v>3.2</v>
      </c>
      <c r="F56" s="48">
        <f>E56*$C$125</f>
        <v>4.4076286691780338</v>
      </c>
      <c r="G56" s="48">
        <f>E56*$C$126</f>
        <v>4.3782902970281432</v>
      </c>
      <c r="H56" s="48"/>
      <c r="I56" s="48">
        <f>H56*$C$127*$C$125</f>
        <v>0</v>
      </c>
      <c r="J56" s="48">
        <f>H56*$C$127*$C$126</f>
        <v>0</v>
      </c>
      <c r="K56" s="48">
        <f t="shared" si="2"/>
        <v>4.4076286691780338</v>
      </c>
      <c r="L56" s="63">
        <f t="shared" si="1"/>
        <v>4.3782902970281432</v>
      </c>
    </row>
    <row r="57" spans="1:12" ht="63" x14ac:dyDescent="0.25">
      <c r="A57" s="62">
        <v>54</v>
      </c>
      <c r="B57" s="5" t="s">
        <v>98</v>
      </c>
      <c r="C57" s="5" t="s">
        <v>193</v>
      </c>
      <c r="D57" s="1" t="s">
        <v>189</v>
      </c>
      <c r="E57" s="49">
        <v>6.9684210526315793</v>
      </c>
      <c r="F57" s="48">
        <f>E57*$C$125</f>
        <v>9.5981913782758514</v>
      </c>
      <c r="G57" s="48">
        <f>E57*$C$126</f>
        <v>9.5343032126073375</v>
      </c>
      <c r="H57" s="48"/>
      <c r="I57" s="48">
        <f>H57*$C$127*$C$125</f>
        <v>0</v>
      </c>
      <c r="J57" s="48">
        <f>H57*$C$127*$C$126</f>
        <v>0</v>
      </c>
      <c r="K57" s="48">
        <f t="shared" si="2"/>
        <v>9.5981913782758514</v>
      </c>
      <c r="L57" s="63">
        <f t="shared" si="1"/>
        <v>9.5343032126073375</v>
      </c>
    </row>
    <row r="58" spans="1:12" ht="31.5" x14ac:dyDescent="0.25">
      <c r="A58" s="62">
        <v>55</v>
      </c>
      <c r="B58" s="5" t="s">
        <v>97</v>
      </c>
      <c r="C58" s="5" t="s">
        <v>194</v>
      </c>
      <c r="D58" s="1" t="s">
        <v>189</v>
      </c>
      <c r="E58" s="49">
        <v>1.5473684210526317</v>
      </c>
      <c r="F58" s="48">
        <f>E58*$C$125</f>
        <v>2.1313204420038523</v>
      </c>
      <c r="G58" s="48">
        <f>E58*$C$126</f>
        <v>2.1171337949445297</v>
      </c>
      <c r="H58" s="48"/>
      <c r="I58" s="48">
        <f>H58*$C$127*$C$125</f>
        <v>0</v>
      </c>
      <c r="J58" s="48">
        <f>H58*$C$127*$C$126</f>
        <v>0</v>
      </c>
      <c r="K58" s="48">
        <f t="shared" si="2"/>
        <v>2.1313204420038523</v>
      </c>
      <c r="L58" s="63">
        <f t="shared" si="1"/>
        <v>2.1171337949445297</v>
      </c>
    </row>
    <row r="59" spans="1:12" ht="63" x14ac:dyDescent="0.25">
      <c r="A59" s="62">
        <v>56</v>
      </c>
      <c r="B59" s="5" t="s">
        <v>99</v>
      </c>
      <c r="C59" s="5" t="s">
        <v>195</v>
      </c>
      <c r="D59" s="1" t="s">
        <v>189</v>
      </c>
      <c r="E59" s="49">
        <v>2.2736842105263162</v>
      </c>
      <c r="F59" s="48">
        <f>E59*$C$125</f>
        <v>3.13173615967913</v>
      </c>
      <c r="G59" s="48">
        <f>E59*$C$126</f>
        <v>3.1108904742042074</v>
      </c>
      <c r="H59" s="48"/>
      <c r="I59" s="48">
        <f>H59*$C$127*$C$125</f>
        <v>0</v>
      </c>
      <c r="J59" s="48">
        <f>H59*$C$127*$C$126</f>
        <v>0</v>
      </c>
      <c r="K59" s="48">
        <f t="shared" si="2"/>
        <v>3.13173615967913</v>
      </c>
      <c r="L59" s="63">
        <f t="shared" si="1"/>
        <v>3.1108904742042074</v>
      </c>
    </row>
    <row r="60" spans="1:12" x14ac:dyDescent="0.25">
      <c r="A60" s="62">
        <v>57</v>
      </c>
      <c r="B60" s="5" t="s">
        <v>57</v>
      </c>
      <c r="C60" s="61" t="s">
        <v>196</v>
      </c>
      <c r="D60" s="1" t="s">
        <v>197</v>
      </c>
      <c r="E60" s="49">
        <v>12.344999999999999</v>
      </c>
      <c r="F60" s="48">
        <f>E60*$C$125</f>
        <v>17.003804975313383</v>
      </c>
      <c r="G60" s="48">
        <f>E60*$C$126</f>
        <v>16.890623036503879</v>
      </c>
      <c r="H60" s="48"/>
      <c r="I60" s="48">
        <f>H60*$C$127*$C$125</f>
        <v>0</v>
      </c>
      <c r="J60" s="48">
        <f>H60*$C$127*$C$126</f>
        <v>0</v>
      </c>
      <c r="K60" s="48">
        <f t="shared" si="2"/>
        <v>17.003804975313383</v>
      </c>
      <c r="L60" s="63">
        <f t="shared" si="1"/>
        <v>16.890623036503879</v>
      </c>
    </row>
    <row r="61" spans="1:12" ht="47.25" x14ac:dyDescent="0.25">
      <c r="A61" s="62">
        <v>58</v>
      </c>
      <c r="B61" s="5" t="s">
        <v>19</v>
      </c>
      <c r="C61" s="5" t="s">
        <v>198</v>
      </c>
      <c r="D61" s="1" t="s">
        <v>80</v>
      </c>
      <c r="E61" s="49">
        <v>33.147368421052633</v>
      </c>
      <c r="F61" s="48">
        <f>E61*$C$125</f>
        <v>45.656653550136937</v>
      </c>
      <c r="G61" s="48">
        <f>E61*$C$126</f>
        <v>45.352750478097441</v>
      </c>
      <c r="H61" s="48"/>
      <c r="I61" s="48">
        <f>H61*$C$127*$C$125</f>
        <v>0</v>
      </c>
      <c r="J61" s="48">
        <f>H61*$C$127*$C$126</f>
        <v>0</v>
      </c>
      <c r="K61" s="48">
        <f t="shared" si="2"/>
        <v>45.656653550136937</v>
      </c>
      <c r="L61" s="63">
        <f t="shared" si="1"/>
        <v>45.352750478097441</v>
      </c>
    </row>
    <row r="62" spans="1:12" ht="47.25" x14ac:dyDescent="0.25">
      <c r="A62" s="62">
        <v>59</v>
      </c>
      <c r="B62" s="5" t="s">
        <v>101</v>
      </c>
      <c r="C62" s="5" t="s">
        <v>199</v>
      </c>
      <c r="D62" s="4" t="s">
        <v>80</v>
      </c>
      <c r="E62" s="48">
        <v>35.365000000000002</v>
      </c>
      <c r="F62" s="48">
        <f>E62*$C$125</f>
        <v>48.711183714212865</v>
      </c>
      <c r="G62" s="48">
        <f>E62*$C$126</f>
        <v>48.386948860750088</v>
      </c>
      <c r="H62" s="48"/>
      <c r="I62" s="48">
        <f>H62*$C$127*$C$125</f>
        <v>0</v>
      </c>
      <c r="J62" s="48">
        <f>H62*$C$127*$C$126</f>
        <v>0</v>
      </c>
      <c r="K62" s="48">
        <f t="shared" si="2"/>
        <v>48.711183714212865</v>
      </c>
      <c r="L62" s="63">
        <f t="shared" si="1"/>
        <v>48.386948860750088</v>
      </c>
    </row>
    <row r="63" spans="1:12" ht="63" x14ac:dyDescent="0.25">
      <c r="A63" s="62">
        <v>60</v>
      </c>
      <c r="B63" s="5" t="s">
        <v>102</v>
      </c>
      <c r="C63" s="5" t="s">
        <v>200</v>
      </c>
      <c r="D63" s="1" t="s">
        <v>80</v>
      </c>
      <c r="E63" s="49">
        <v>23.873684210526317</v>
      </c>
      <c r="F63" s="48">
        <f>E63*$C$125</f>
        <v>32.883229676630862</v>
      </c>
      <c r="G63" s="48">
        <f>E63*$C$126</f>
        <v>32.66434997914417</v>
      </c>
      <c r="H63" s="48"/>
      <c r="I63" s="48">
        <f>H63*$C$127*$C$125</f>
        <v>0</v>
      </c>
      <c r="J63" s="48">
        <f>H63*$C$127*$C$126</f>
        <v>0</v>
      </c>
      <c r="K63" s="48">
        <f t="shared" si="2"/>
        <v>32.883229676630862</v>
      </c>
      <c r="L63" s="63">
        <f t="shared" si="1"/>
        <v>32.66434997914417</v>
      </c>
    </row>
    <row r="64" spans="1:12" ht="31.5" x14ac:dyDescent="0.25">
      <c r="A64" s="62">
        <v>61</v>
      </c>
      <c r="B64" s="5" t="s">
        <v>103</v>
      </c>
      <c r="C64" s="5" t="s">
        <v>201</v>
      </c>
      <c r="D64" s="4" t="s">
        <v>131</v>
      </c>
      <c r="E64" s="49">
        <v>18.463157894736842</v>
      </c>
      <c r="F64" s="48">
        <f>E64*$C$125</f>
        <v>25.430857518875893</v>
      </c>
      <c r="G64" s="48">
        <f>E64*$C$126</f>
        <v>25.26158283219527</v>
      </c>
      <c r="H64" s="48"/>
      <c r="I64" s="48">
        <f>H64*$C$127*$C$125</f>
        <v>0</v>
      </c>
      <c r="J64" s="48">
        <f>H64*$C$127*$C$126</f>
        <v>0</v>
      </c>
      <c r="K64" s="48">
        <f t="shared" si="2"/>
        <v>25.430857518875893</v>
      </c>
      <c r="L64" s="63">
        <f t="shared" si="1"/>
        <v>25.26158283219527</v>
      </c>
    </row>
    <row r="65" spans="1:12" ht="31.5" x14ac:dyDescent="0.25">
      <c r="A65" s="62">
        <v>62</v>
      </c>
      <c r="B65" s="5" t="s">
        <v>104</v>
      </c>
      <c r="C65" s="5" t="s">
        <v>202</v>
      </c>
      <c r="D65" s="4" t="s">
        <v>131</v>
      </c>
      <c r="E65" s="48">
        <v>7</v>
      </c>
      <c r="F65" s="48">
        <f>E65*$C$125</f>
        <v>9.6416877138269488</v>
      </c>
      <c r="G65" s="48">
        <f>E65*$C$126</f>
        <v>9.5775100247490617</v>
      </c>
      <c r="H65" s="48"/>
      <c r="I65" s="48">
        <f>H65*$C$127*$C$125</f>
        <v>0</v>
      </c>
      <c r="J65" s="48">
        <f>H65*$C$127*$C$126</f>
        <v>0</v>
      </c>
      <c r="K65" s="48">
        <f t="shared" si="2"/>
        <v>9.6416877138269488</v>
      </c>
      <c r="L65" s="63">
        <f t="shared" si="1"/>
        <v>9.5775100247490617</v>
      </c>
    </row>
    <row r="66" spans="1:12" ht="31.5" x14ac:dyDescent="0.25">
      <c r="A66" s="62">
        <v>63</v>
      </c>
      <c r="B66" s="5" t="s">
        <v>105</v>
      </c>
      <c r="C66" s="5" t="s">
        <v>203</v>
      </c>
      <c r="D66" s="4" t="s">
        <v>131</v>
      </c>
      <c r="E66" s="49">
        <v>3.073684210526316</v>
      </c>
      <c r="F66" s="48">
        <f>E66*$C$125</f>
        <v>4.2336433269736382</v>
      </c>
      <c r="G66" s="48">
        <f>E66*$C$126</f>
        <v>4.205463048461243</v>
      </c>
      <c r="H66" s="48"/>
      <c r="I66" s="48">
        <f>H66*$C$127*$C$125</f>
        <v>0</v>
      </c>
      <c r="J66" s="48">
        <f>H66*$C$127*$C$126</f>
        <v>0</v>
      </c>
      <c r="K66" s="48">
        <f t="shared" si="2"/>
        <v>4.2336433269736382</v>
      </c>
      <c r="L66" s="63">
        <f t="shared" si="1"/>
        <v>4.205463048461243</v>
      </c>
    </row>
    <row r="67" spans="1:12" ht="31.5" x14ac:dyDescent="0.25">
      <c r="A67" s="62">
        <v>64</v>
      </c>
      <c r="B67" s="5" t="s">
        <v>106</v>
      </c>
      <c r="C67" s="5" t="s">
        <v>204</v>
      </c>
      <c r="D67" s="4" t="s">
        <v>81</v>
      </c>
      <c r="E67" s="49">
        <v>8.2105263157894743</v>
      </c>
      <c r="F67" s="48">
        <f>E67*$C$125</f>
        <v>11.309047243285747</v>
      </c>
      <c r="G67" s="48">
        <f>E67*$C$126</f>
        <v>11.233771156848524</v>
      </c>
      <c r="H67" s="48"/>
      <c r="I67" s="48">
        <f>H67*$C$127*$C$125</f>
        <v>0</v>
      </c>
      <c r="J67" s="48">
        <f>H67*$C$127*$C$126</f>
        <v>0</v>
      </c>
      <c r="K67" s="48">
        <f t="shared" si="2"/>
        <v>11.309047243285747</v>
      </c>
      <c r="L67" s="63">
        <f t="shared" si="1"/>
        <v>11.233771156848524</v>
      </c>
    </row>
    <row r="68" spans="1:12" ht="63" x14ac:dyDescent="0.25">
      <c r="A68" s="62">
        <v>65</v>
      </c>
      <c r="B68" s="5" t="s">
        <v>107</v>
      </c>
      <c r="C68" s="5" t="s">
        <v>205</v>
      </c>
      <c r="D68" s="1" t="s">
        <v>80</v>
      </c>
      <c r="E68" s="48">
        <v>33.5</v>
      </c>
      <c r="F68" s="48">
        <f>E68*$C$125</f>
        <v>46.142362630457541</v>
      </c>
      <c r="G68" s="48">
        <f>E68*$C$126</f>
        <v>45.83522654701337</v>
      </c>
      <c r="H68" s="48"/>
      <c r="I68" s="48">
        <f>H68*$C$127*$C$125</f>
        <v>0</v>
      </c>
      <c r="J68" s="48">
        <f>H68*$C$127*$C$126</f>
        <v>0</v>
      </c>
      <c r="K68" s="48">
        <f t="shared" si="2"/>
        <v>46.142362630457541</v>
      </c>
      <c r="L68" s="63">
        <f t="shared" si="1"/>
        <v>45.83522654701337</v>
      </c>
    </row>
    <row r="69" spans="1:12" ht="31.5" x14ac:dyDescent="0.25">
      <c r="A69" s="62">
        <v>66</v>
      </c>
      <c r="B69" s="5" t="s">
        <v>108</v>
      </c>
      <c r="C69" s="5" t="s">
        <v>206</v>
      </c>
      <c r="D69" s="1" t="s">
        <v>265</v>
      </c>
      <c r="E69" s="48">
        <v>68.62</v>
      </c>
      <c r="F69" s="48">
        <f>E69*$C$125</f>
        <v>94.51608727468647</v>
      </c>
      <c r="G69" s="48">
        <f>E69*$C$126</f>
        <v>93.886962556897245</v>
      </c>
      <c r="H69" s="48"/>
      <c r="I69" s="48">
        <f>H69*$C$127*$C$125</f>
        <v>0</v>
      </c>
      <c r="J69" s="48">
        <f>H69*$C$127*$C$126</f>
        <v>0</v>
      </c>
      <c r="K69" s="48">
        <f t="shared" ref="K69:K100" si="3">IF(F69=0,I69,F69)</f>
        <v>94.51608727468647</v>
      </c>
      <c r="L69" s="63">
        <f t="shared" ref="L69:L121" si="4">IF(G69=0,J69,G69)</f>
        <v>93.886962556897245</v>
      </c>
    </row>
    <row r="70" spans="1:12" ht="31.5" x14ac:dyDescent="0.25">
      <c r="A70" s="62">
        <v>67</v>
      </c>
      <c r="B70" s="5" t="s">
        <v>20</v>
      </c>
      <c r="C70" s="5" t="s">
        <v>207</v>
      </c>
      <c r="D70" s="4" t="s">
        <v>132</v>
      </c>
      <c r="E70" s="49">
        <v>118.69473684210527</v>
      </c>
      <c r="F70" s="48">
        <f>E70*$C$125</f>
        <v>163.48822655806418</v>
      </c>
      <c r="G70" s="48">
        <f>E70*$C$126</f>
        <v>162.40000457003072</v>
      </c>
      <c r="H70" s="48"/>
      <c r="I70" s="48">
        <f>H70*$C$127*$C$125</f>
        <v>0</v>
      </c>
      <c r="J70" s="48">
        <f>H70*$C$127*$C$126</f>
        <v>0</v>
      </c>
      <c r="K70" s="48">
        <f t="shared" si="3"/>
        <v>163.48822655806418</v>
      </c>
      <c r="L70" s="63">
        <f t="shared" si="4"/>
        <v>162.40000457003072</v>
      </c>
    </row>
    <row r="71" spans="1:12" ht="31.5" x14ac:dyDescent="0.25">
      <c r="A71" s="62">
        <v>68</v>
      </c>
      <c r="B71" s="5" t="s">
        <v>109</v>
      </c>
      <c r="C71" s="5" t="s">
        <v>208</v>
      </c>
      <c r="D71" s="4" t="s">
        <v>133</v>
      </c>
      <c r="E71" s="49">
        <v>9.4947368421052634</v>
      </c>
      <c r="F71" s="48">
        <f>E71*$C$125</f>
        <v>13.077898222363771</v>
      </c>
      <c r="G71" s="48">
        <f>E71*$C$126</f>
        <v>12.990848183945344</v>
      </c>
      <c r="H71" s="48"/>
      <c r="I71" s="48">
        <f>H71*$C$127*$C$125</f>
        <v>0</v>
      </c>
      <c r="J71" s="48">
        <f>H71*$C$127*$C$126</f>
        <v>0</v>
      </c>
      <c r="K71" s="48">
        <f t="shared" si="3"/>
        <v>13.077898222363771</v>
      </c>
      <c r="L71" s="63">
        <f t="shared" si="4"/>
        <v>12.990848183945344</v>
      </c>
    </row>
    <row r="72" spans="1:12" ht="31.5" x14ac:dyDescent="0.25">
      <c r="A72" s="62">
        <v>69</v>
      </c>
      <c r="B72" s="5" t="s">
        <v>21</v>
      </c>
      <c r="C72" s="5" t="s">
        <v>209</v>
      </c>
      <c r="D72" s="4" t="s">
        <v>83</v>
      </c>
      <c r="E72" s="49">
        <v>1.905263157894737</v>
      </c>
      <c r="F72" s="48">
        <f>E72*$C$125</f>
        <v>2.6242789115829743</v>
      </c>
      <c r="G72" s="48">
        <f>E72*$C$126</f>
        <v>2.606810999217414</v>
      </c>
      <c r="H72" s="48"/>
      <c r="I72" s="48">
        <f>H72*$C$127*$C$125</f>
        <v>0</v>
      </c>
      <c r="J72" s="48">
        <f>H72*$C$127*$C$126</f>
        <v>0</v>
      </c>
      <c r="K72" s="48">
        <f t="shared" si="3"/>
        <v>2.6242789115829743</v>
      </c>
      <c r="L72" s="63">
        <f t="shared" si="4"/>
        <v>2.606810999217414</v>
      </c>
    </row>
    <row r="73" spans="1:12" ht="63" x14ac:dyDescent="0.25">
      <c r="A73" s="62">
        <v>70</v>
      </c>
      <c r="B73" s="5" t="s">
        <v>110</v>
      </c>
      <c r="C73" s="5" t="s">
        <v>210</v>
      </c>
      <c r="D73" s="4" t="s">
        <v>80</v>
      </c>
      <c r="E73" s="49">
        <v>0.17894736842105266</v>
      </c>
      <c r="F73" s="48">
        <f>E73*$C$125</f>
        <v>0.24647923478956116</v>
      </c>
      <c r="G73" s="48">
        <f>E73*$C$126</f>
        <v>0.24483860213644223</v>
      </c>
      <c r="H73" s="48"/>
      <c r="I73" s="48">
        <f>H73*$C$127*$C$125</f>
        <v>0</v>
      </c>
      <c r="J73" s="48">
        <f>H73*$C$127*$C$126</f>
        <v>0</v>
      </c>
      <c r="K73" s="48">
        <f t="shared" si="3"/>
        <v>0.24647923478956116</v>
      </c>
      <c r="L73" s="63">
        <f t="shared" si="4"/>
        <v>0.24483860213644223</v>
      </c>
    </row>
    <row r="74" spans="1:12" ht="31.5" x14ac:dyDescent="0.25">
      <c r="A74" s="62">
        <v>71</v>
      </c>
      <c r="B74" s="5" t="s">
        <v>58</v>
      </c>
      <c r="C74" s="61" t="s">
        <v>276</v>
      </c>
      <c r="D74" s="1" t="s">
        <v>275</v>
      </c>
      <c r="E74" s="48"/>
      <c r="F74" s="48">
        <f>E74*$C$125</f>
        <v>0</v>
      </c>
      <c r="G74" s="48">
        <f>E74*$C$126</f>
        <v>0</v>
      </c>
      <c r="H74" s="48">
        <v>13.223333333333334</v>
      </c>
      <c r="I74" s="48">
        <f>H74*$C$127*$C$125</f>
        <v>11.539029995431411</v>
      </c>
      <c r="J74" s="48">
        <f>H74*$C$127*$C$126</f>
        <v>11.462223081404813</v>
      </c>
      <c r="K74" s="48">
        <f t="shared" si="3"/>
        <v>11.539029995431411</v>
      </c>
      <c r="L74" s="63">
        <f t="shared" si="4"/>
        <v>11.462223081404813</v>
      </c>
    </row>
    <row r="75" spans="1:12" ht="47.25" x14ac:dyDescent="0.25">
      <c r="A75" s="62">
        <v>72</v>
      </c>
      <c r="B75" s="5" t="s">
        <v>22</v>
      </c>
      <c r="C75" s="5" t="s">
        <v>211</v>
      </c>
      <c r="D75" s="1" t="s">
        <v>80</v>
      </c>
      <c r="E75" s="49">
        <v>6.147368421052632</v>
      </c>
      <c r="F75" s="48">
        <f>E75*$C$125</f>
        <v>8.4672866539472764</v>
      </c>
      <c r="G75" s="48">
        <f>E75*$C$126</f>
        <v>8.4109260969224859</v>
      </c>
      <c r="H75" s="48"/>
      <c r="I75" s="48">
        <f>H75*$C$127*$C$125</f>
        <v>0</v>
      </c>
      <c r="J75" s="48">
        <f>H75*$C$127*$C$126</f>
        <v>0</v>
      </c>
      <c r="K75" s="48">
        <f t="shared" si="3"/>
        <v>8.4672866539472764</v>
      </c>
      <c r="L75" s="63">
        <f t="shared" si="4"/>
        <v>8.4109260969224859</v>
      </c>
    </row>
    <row r="76" spans="1:12" ht="47.25" x14ac:dyDescent="0.25">
      <c r="A76" s="62">
        <v>73</v>
      </c>
      <c r="B76" s="5" t="s">
        <v>23</v>
      </c>
      <c r="C76" s="5" t="s">
        <v>24</v>
      </c>
      <c r="D76" s="1" t="s">
        <v>80</v>
      </c>
      <c r="E76" s="49">
        <v>10.073684210526316</v>
      </c>
      <c r="F76" s="48">
        <f>E76*$C$125</f>
        <v>13.875331040800589</v>
      </c>
      <c r="G76" s="48">
        <f>E76*$C$126</f>
        <v>13.782973073210306</v>
      </c>
      <c r="H76" s="48"/>
      <c r="I76" s="48">
        <f>H76*$C$127*$C$125</f>
        <v>0</v>
      </c>
      <c r="J76" s="48">
        <f>H76*$C$127*$C$126</f>
        <v>0</v>
      </c>
      <c r="K76" s="48">
        <f t="shared" si="3"/>
        <v>13.875331040800589</v>
      </c>
      <c r="L76" s="63">
        <f t="shared" si="4"/>
        <v>13.782973073210306</v>
      </c>
    </row>
    <row r="77" spans="1:12" ht="47.25" x14ac:dyDescent="0.25">
      <c r="A77" s="62">
        <v>74</v>
      </c>
      <c r="B77" s="5" t="s">
        <v>111</v>
      </c>
      <c r="C77" s="5" t="s">
        <v>212</v>
      </c>
      <c r="D77" s="1" t="s">
        <v>124</v>
      </c>
      <c r="E77" s="48">
        <v>23.9</v>
      </c>
      <c r="F77" s="48">
        <f>E77*$C$125</f>
        <v>32.91947662292344</v>
      </c>
      <c r="G77" s="48">
        <f>E77*$C$126</f>
        <v>32.700355655928938</v>
      </c>
      <c r="H77" s="48"/>
      <c r="I77" s="48">
        <f>H77*$C$127*$C$125</f>
        <v>0</v>
      </c>
      <c r="J77" s="48">
        <f>H77*$C$127*$C$126</f>
        <v>0</v>
      </c>
      <c r="K77" s="48">
        <f t="shared" si="3"/>
        <v>32.91947662292344</v>
      </c>
      <c r="L77" s="63">
        <f t="shared" si="4"/>
        <v>32.700355655928938</v>
      </c>
    </row>
    <row r="78" spans="1:12" ht="47.25" x14ac:dyDescent="0.25">
      <c r="A78" s="62">
        <v>75</v>
      </c>
      <c r="B78" s="5" t="s">
        <v>112</v>
      </c>
      <c r="C78" s="5" t="s">
        <v>213</v>
      </c>
      <c r="D78" s="1" t="s">
        <v>124</v>
      </c>
      <c r="E78" s="48">
        <v>72.242400000000004</v>
      </c>
      <c r="F78" s="48">
        <f>E78*$C$125</f>
        <v>99.505522928196001</v>
      </c>
      <c r="G78" s="48">
        <f>E78*$C$126</f>
        <v>98.843187173133103</v>
      </c>
      <c r="H78" s="48"/>
      <c r="I78" s="48">
        <f>H78*$C$127*$C$125</f>
        <v>0</v>
      </c>
      <c r="J78" s="48">
        <f>H78*$C$127*$C$126</f>
        <v>0</v>
      </c>
      <c r="K78" s="48">
        <f t="shared" si="3"/>
        <v>99.505522928196001</v>
      </c>
      <c r="L78" s="63">
        <f t="shared" si="4"/>
        <v>98.843187173133103</v>
      </c>
    </row>
    <row r="79" spans="1:12" ht="31.5" x14ac:dyDescent="0.25">
      <c r="A79" s="62">
        <v>76</v>
      </c>
      <c r="B79" s="5" t="s">
        <v>25</v>
      </c>
      <c r="C79" s="5" t="s">
        <v>214</v>
      </c>
      <c r="D79" s="1" t="s">
        <v>80</v>
      </c>
      <c r="E79" s="49">
        <v>7.5473684210526315</v>
      </c>
      <c r="F79" s="48">
        <f>E79*$C$125</f>
        <v>10.395624196712665</v>
      </c>
      <c r="G79" s="48">
        <f>E79*$C$126</f>
        <v>10.326428101872297</v>
      </c>
      <c r="H79" s="48"/>
      <c r="I79" s="48">
        <f>H79*$C$127*$C$125</f>
        <v>0</v>
      </c>
      <c r="J79" s="48">
        <f>H79*$C$127*$C$126</f>
        <v>0</v>
      </c>
      <c r="K79" s="48">
        <f t="shared" si="3"/>
        <v>10.395624196712665</v>
      </c>
      <c r="L79" s="63">
        <f t="shared" si="4"/>
        <v>10.326428101872297</v>
      </c>
    </row>
    <row r="80" spans="1:12" ht="47.25" x14ac:dyDescent="0.25">
      <c r="A80" s="62">
        <v>77</v>
      </c>
      <c r="B80" s="5" t="s">
        <v>26</v>
      </c>
      <c r="C80" s="5" t="s">
        <v>215</v>
      </c>
      <c r="D80" s="1" t="s">
        <v>80</v>
      </c>
      <c r="E80" s="49">
        <v>17</v>
      </c>
      <c r="F80" s="48">
        <f>E80*$C$125</f>
        <v>23.415527305008304</v>
      </c>
      <c r="G80" s="48">
        <f>E80*$C$126</f>
        <v>23.259667202962007</v>
      </c>
      <c r="H80" s="48"/>
      <c r="I80" s="48">
        <f>H80*$C$127*$C$125</f>
        <v>0</v>
      </c>
      <c r="J80" s="48">
        <f>H80*$C$127*$C$126</f>
        <v>0</v>
      </c>
      <c r="K80" s="48">
        <f t="shared" si="3"/>
        <v>23.415527305008304</v>
      </c>
      <c r="L80" s="63">
        <f t="shared" si="4"/>
        <v>23.259667202962007</v>
      </c>
    </row>
    <row r="81" spans="1:12" ht="47.25" x14ac:dyDescent="0.25">
      <c r="A81" s="62">
        <v>78</v>
      </c>
      <c r="B81" s="5" t="s">
        <v>27</v>
      </c>
      <c r="C81" s="5" t="s">
        <v>216</v>
      </c>
      <c r="D81" s="1" t="s">
        <v>80</v>
      </c>
      <c r="E81" s="49">
        <v>4.0315789473684216</v>
      </c>
      <c r="F81" s="48">
        <f>E81*$C$125</f>
        <v>5.5530321720236424</v>
      </c>
      <c r="G81" s="48">
        <f>E81*$C$126</f>
        <v>5.5160696834269043</v>
      </c>
      <c r="H81" s="48"/>
      <c r="I81" s="48">
        <f>H81*$C$127*$C$125</f>
        <v>0</v>
      </c>
      <c r="J81" s="48">
        <f>H81*$C$127*$C$126</f>
        <v>0</v>
      </c>
      <c r="K81" s="48">
        <f t="shared" si="3"/>
        <v>5.5530321720236424</v>
      </c>
      <c r="L81" s="63">
        <f t="shared" si="4"/>
        <v>5.5160696834269043</v>
      </c>
    </row>
    <row r="82" spans="1:12" ht="63" x14ac:dyDescent="0.25">
      <c r="A82" s="62">
        <v>79</v>
      </c>
      <c r="B82" s="5" t="s">
        <v>28</v>
      </c>
      <c r="C82" s="5" t="s">
        <v>218</v>
      </c>
      <c r="D82" s="1" t="s">
        <v>130</v>
      </c>
      <c r="E82" s="49">
        <v>33.789473684210527</v>
      </c>
      <c r="F82" s="48">
        <f>E82*$C$125</f>
        <v>46.54107903967595</v>
      </c>
      <c r="G82" s="48">
        <f>E82*$C$126</f>
        <v>46.231288991645847</v>
      </c>
      <c r="H82" s="48"/>
      <c r="I82" s="48">
        <f>H82*$C$127*$C$125</f>
        <v>0</v>
      </c>
      <c r="J82" s="48">
        <f>H82*$C$127*$C$126</f>
        <v>0</v>
      </c>
      <c r="K82" s="48">
        <f t="shared" si="3"/>
        <v>46.54107903967595</v>
      </c>
      <c r="L82" s="63">
        <f t="shared" si="4"/>
        <v>46.231288991645847</v>
      </c>
    </row>
    <row r="83" spans="1:12" ht="63" x14ac:dyDescent="0.25">
      <c r="A83" s="62">
        <v>80</v>
      </c>
      <c r="B83" s="5" t="s">
        <v>29</v>
      </c>
      <c r="C83" s="5" t="s">
        <v>219</v>
      </c>
      <c r="D83" s="1" t="s">
        <v>130</v>
      </c>
      <c r="E83" s="49">
        <v>17.073684210526316</v>
      </c>
      <c r="F83" s="48">
        <f>E83*$C$125</f>
        <v>23.517018754627536</v>
      </c>
      <c r="G83" s="48">
        <f>E83*$C$126</f>
        <v>23.360483097959367</v>
      </c>
      <c r="H83" s="48"/>
      <c r="I83" s="48">
        <f>H83*$C$127*$C$125</f>
        <v>0</v>
      </c>
      <c r="J83" s="48">
        <f>H83*$C$127*$C$126</f>
        <v>0</v>
      </c>
      <c r="K83" s="48">
        <f t="shared" si="3"/>
        <v>23.517018754627536</v>
      </c>
      <c r="L83" s="63">
        <f t="shared" si="4"/>
        <v>23.360483097959367</v>
      </c>
    </row>
    <row r="84" spans="1:12" ht="47.25" x14ac:dyDescent="0.25">
      <c r="A84" s="62">
        <v>81</v>
      </c>
      <c r="B84" s="5" t="s">
        <v>59</v>
      </c>
      <c r="C84" s="5" t="s">
        <v>217</v>
      </c>
      <c r="D84" s="1" t="s">
        <v>130</v>
      </c>
      <c r="E84" s="48">
        <v>14.75</v>
      </c>
      <c r="F84" s="48">
        <f>E84*$C$125</f>
        <v>20.316413396992502</v>
      </c>
      <c r="G84" s="48">
        <f>E84*$C$126</f>
        <v>20.181181837864095</v>
      </c>
      <c r="H84" s="48"/>
      <c r="I84" s="48">
        <f>H84*$C$127*$C$125</f>
        <v>0</v>
      </c>
      <c r="J84" s="48">
        <f>H84*$C$127*$C$126</f>
        <v>0</v>
      </c>
      <c r="K84" s="48">
        <f t="shared" si="3"/>
        <v>20.316413396992502</v>
      </c>
      <c r="L84" s="63">
        <f t="shared" si="4"/>
        <v>20.181181837864095</v>
      </c>
    </row>
    <row r="85" spans="1:12" ht="31.5" x14ac:dyDescent="0.25">
      <c r="A85" s="62">
        <v>82</v>
      </c>
      <c r="B85" s="5" t="s">
        <v>30</v>
      </c>
      <c r="C85" s="5" t="s">
        <v>220</v>
      </c>
      <c r="D85" s="1" t="s">
        <v>221</v>
      </c>
      <c r="E85" s="49">
        <v>37.09473684210527</v>
      </c>
      <c r="F85" s="48">
        <f>E85*$C$125</f>
        <v>51.093695494024324</v>
      </c>
      <c r="G85" s="48">
        <f>E85*$C$126</f>
        <v>50.753601995813085</v>
      </c>
      <c r="H85" s="48"/>
      <c r="I85" s="48">
        <f>H85*$C$127*$C$125</f>
        <v>0</v>
      </c>
      <c r="J85" s="48">
        <f>H85*$C$127*$C$126</f>
        <v>0</v>
      </c>
      <c r="K85" s="48">
        <f t="shared" si="3"/>
        <v>51.093695494024324</v>
      </c>
      <c r="L85" s="63">
        <f t="shared" si="4"/>
        <v>50.753601995813085</v>
      </c>
    </row>
    <row r="86" spans="1:12" ht="47.25" x14ac:dyDescent="0.25">
      <c r="A86" s="62">
        <v>83</v>
      </c>
      <c r="B86" s="5" t="s">
        <v>32</v>
      </c>
      <c r="C86" s="5" t="s">
        <v>33</v>
      </c>
      <c r="D86" s="1" t="s">
        <v>129</v>
      </c>
      <c r="E86" s="49">
        <v>25</v>
      </c>
      <c r="F86" s="48">
        <f>E86*$C$125</f>
        <v>34.434598977953392</v>
      </c>
      <c r="G86" s="48">
        <f>E86*$C$126</f>
        <v>34.205392945532367</v>
      </c>
      <c r="H86" s="48"/>
      <c r="I86" s="48">
        <f>H86*$C$127*$C$125</f>
        <v>0</v>
      </c>
      <c r="J86" s="48">
        <f>H86*$C$127*$C$126</f>
        <v>0</v>
      </c>
      <c r="K86" s="48">
        <f t="shared" si="3"/>
        <v>34.434598977953392</v>
      </c>
      <c r="L86" s="63">
        <f t="shared" si="4"/>
        <v>34.205392945532367</v>
      </c>
    </row>
    <row r="87" spans="1:12" ht="31.5" x14ac:dyDescent="0.25">
      <c r="A87" s="62">
        <v>84</v>
      </c>
      <c r="B87" s="5" t="s">
        <v>34</v>
      </c>
      <c r="C87" s="5" t="s">
        <v>35</v>
      </c>
      <c r="D87" s="1" t="s">
        <v>129</v>
      </c>
      <c r="E87" s="48"/>
      <c r="F87" s="48">
        <f>E87*$C$125</f>
        <v>0</v>
      </c>
      <c r="G87" s="48">
        <f>E87*$C$126</f>
        <v>0</v>
      </c>
      <c r="H87" s="49">
        <v>23.231578947368423</v>
      </c>
      <c r="I87" s="48">
        <f>H87*$C$127*$C$125</f>
        <v>20.272489512093554</v>
      </c>
      <c r="J87" s="48">
        <f>H87*$C$127*$C$126</f>
        <v>20.137550322258971</v>
      </c>
      <c r="K87" s="48">
        <f t="shared" si="3"/>
        <v>20.272489512093554</v>
      </c>
      <c r="L87" s="63">
        <f t="shared" si="4"/>
        <v>20.137550322258971</v>
      </c>
    </row>
    <row r="88" spans="1:12" ht="31.5" x14ac:dyDescent="0.25">
      <c r="A88" s="62">
        <v>85</v>
      </c>
      <c r="B88" s="5" t="s">
        <v>60</v>
      </c>
      <c r="C88" s="5" t="s">
        <v>223</v>
      </c>
      <c r="D88" s="1" t="s">
        <v>222</v>
      </c>
      <c r="E88" s="49">
        <v>48.831578947368421</v>
      </c>
      <c r="F88" s="48">
        <f>E88*$C$125</f>
        <v>67.259833540516112</v>
      </c>
      <c r="G88" s="48">
        <f>E88*$C$126</f>
        <v>66.812133841820895</v>
      </c>
      <c r="H88" s="48"/>
      <c r="I88" s="48">
        <f>H88*$C$127*$C$125</f>
        <v>0</v>
      </c>
      <c r="J88" s="48">
        <f>H88*$C$127*$C$126</f>
        <v>0</v>
      </c>
      <c r="K88" s="48">
        <f t="shared" si="3"/>
        <v>67.259833540516112</v>
      </c>
      <c r="L88" s="63">
        <f t="shared" si="4"/>
        <v>66.812133841820895</v>
      </c>
    </row>
    <row r="89" spans="1:12" ht="31.5" x14ac:dyDescent="0.25">
      <c r="A89" s="62">
        <v>86</v>
      </c>
      <c r="B89" s="5" t="s">
        <v>74</v>
      </c>
      <c r="C89" s="5" t="s">
        <v>224</v>
      </c>
      <c r="D89" s="1" t="s">
        <v>225</v>
      </c>
      <c r="E89" s="49">
        <v>64.89473684210526</v>
      </c>
      <c r="F89" s="48">
        <f>E89*$C$125</f>
        <v>89.384969557508484</v>
      </c>
      <c r="G89" s="48">
        <f>E89*$C$126</f>
        <v>88.789998951245067</v>
      </c>
      <c r="H89" s="48"/>
      <c r="I89" s="48">
        <f>H89*$C$127*$C$125</f>
        <v>0</v>
      </c>
      <c r="J89" s="48">
        <f>H89*$C$127*$C$126</f>
        <v>0</v>
      </c>
      <c r="K89" s="48">
        <f t="shared" si="3"/>
        <v>89.384969557508484</v>
      </c>
      <c r="L89" s="63">
        <f t="shared" si="4"/>
        <v>88.789998951245067</v>
      </c>
    </row>
    <row r="90" spans="1:12" ht="31.5" x14ac:dyDescent="0.25">
      <c r="A90" s="62">
        <v>87</v>
      </c>
      <c r="B90" s="5" t="s">
        <v>31</v>
      </c>
      <c r="C90" s="5" t="s">
        <v>226</v>
      </c>
      <c r="D90" s="1" t="s">
        <v>129</v>
      </c>
      <c r="E90" s="48"/>
      <c r="F90" s="48">
        <f>E90*$C$125</f>
        <v>0</v>
      </c>
      <c r="G90" s="48">
        <f>E90*$C$126</f>
        <v>0</v>
      </c>
      <c r="H90" s="49">
        <v>15.157894736842106</v>
      </c>
      <c r="I90" s="48">
        <f>H90*$C$127*$C$125</f>
        <v>13.227179382607485</v>
      </c>
      <c r="J90" s="48">
        <f>H90*$C$127*$C$126</f>
        <v>13.13913568828859</v>
      </c>
      <c r="K90" s="48">
        <f t="shared" si="3"/>
        <v>13.227179382607485</v>
      </c>
      <c r="L90" s="63">
        <f t="shared" si="4"/>
        <v>13.13913568828859</v>
      </c>
    </row>
    <row r="91" spans="1:12" ht="47.25" x14ac:dyDescent="0.25">
      <c r="A91" s="62">
        <v>88</v>
      </c>
      <c r="B91" s="5" t="s">
        <v>36</v>
      </c>
      <c r="C91" s="5" t="s">
        <v>227</v>
      </c>
      <c r="D91" s="1" t="s">
        <v>80</v>
      </c>
      <c r="E91" s="48">
        <v>102.00000000000001</v>
      </c>
      <c r="F91" s="48">
        <f>E91*$C$125</f>
        <v>140.49316383004984</v>
      </c>
      <c r="G91" s="48">
        <f>E91*$C$126</f>
        <v>139.55800321777207</v>
      </c>
      <c r="H91" s="48"/>
      <c r="I91" s="48">
        <f>H91*$C$127*$C$125</f>
        <v>0</v>
      </c>
      <c r="J91" s="48">
        <f>H91*$C$127*$C$126</f>
        <v>0</v>
      </c>
      <c r="K91" s="48">
        <f t="shared" si="3"/>
        <v>140.49316383004984</v>
      </c>
      <c r="L91" s="63">
        <f t="shared" si="4"/>
        <v>139.55800321777207</v>
      </c>
    </row>
    <row r="92" spans="1:12" ht="31.5" x14ac:dyDescent="0.25">
      <c r="A92" s="62">
        <v>89</v>
      </c>
      <c r="B92" s="5" t="s">
        <v>61</v>
      </c>
      <c r="C92" s="5" t="s">
        <v>228</v>
      </c>
      <c r="D92" s="1" t="s">
        <v>80</v>
      </c>
      <c r="E92" s="48">
        <v>7.8949999999999996</v>
      </c>
      <c r="F92" s="48">
        <f>E92*$C$125</f>
        <v>10.87444635723768</v>
      </c>
      <c r="G92" s="48">
        <f>E92*$C$126</f>
        <v>10.80206309219912</v>
      </c>
      <c r="H92" s="48"/>
      <c r="I92" s="48">
        <f>H92*$C$127*$C$125</f>
        <v>0</v>
      </c>
      <c r="J92" s="48">
        <f>H92*$C$127*$C$126</f>
        <v>0</v>
      </c>
      <c r="K92" s="48">
        <f t="shared" si="3"/>
        <v>10.87444635723768</v>
      </c>
      <c r="L92" s="63">
        <f t="shared" si="4"/>
        <v>10.80206309219912</v>
      </c>
    </row>
    <row r="93" spans="1:12" ht="31.5" x14ac:dyDescent="0.25">
      <c r="A93" s="62">
        <v>90</v>
      </c>
      <c r="B93" s="5" t="s">
        <v>37</v>
      </c>
      <c r="C93" s="5" t="s">
        <v>229</v>
      </c>
      <c r="D93" s="4" t="s">
        <v>80</v>
      </c>
      <c r="E93" s="49">
        <v>1.8105263157894738</v>
      </c>
      <c r="F93" s="48">
        <f>E93*$C$125</f>
        <v>2.493789904929677</v>
      </c>
      <c r="G93" s="48">
        <f>E93*$C$126</f>
        <v>2.4771905627922388</v>
      </c>
      <c r="H93" s="48"/>
      <c r="I93" s="48">
        <f>H93*$C$127*$C$125</f>
        <v>0</v>
      </c>
      <c r="J93" s="48">
        <f>H93*$C$127*$C$126</f>
        <v>0</v>
      </c>
      <c r="K93" s="48">
        <f t="shared" si="3"/>
        <v>2.493789904929677</v>
      </c>
      <c r="L93" s="63">
        <f t="shared" si="4"/>
        <v>2.4771905627922388</v>
      </c>
    </row>
    <row r="94" spans="1:12" ht="63" x14ac:dyDescent="0.25">
      <c r="A94" s="62">
        <v>91</v>
      </c>
      <c r="B94" s="5" t="s">
        <v>114</v>
      </c>
      <c r="C94" s="5" t="s">
        <v>230</v>
      </c>
      <c r="D94" s="4" t="s">
        <v>83</v>
      </c>
      <c r="E94" s="49">
        <v>4.1894736842105269</v>
      </c>
      <c r="F94" s="48">
        <f>E94*$C$125</f>
        <v>5.7705138497791371</v>
      </c>
      <c r="G94" s="48">
        <f>E94*$C$126</f>
        <v>5.7321037441355296</v>
      </c>
      <c r="H94" s="48"/>
      <c r="I94" s="48">
        <f>H94*$C$127*$C$125</f>
        <v>0</v>
      </c>
      <c r="J94" s="48">
        <f>H94*$C$127*$C$126</f>
        <v>0</v>
      </c>
      <c r="K94" s="48">
        <f t="shared" si="3"/>
        <v>5.7705138497791371</v>
      </c>
      <c r="L94" s="63">
        <f t="shared" si="4"/>
        <v>5.7321037441355296</v>
      </c>
    </row>
    <row r="95" spans="1:12" ht="47.25" x14ac:dyDescent="0.25">
      <c r="A95" s="62">
        <v>92</v>
      </c>
      <c r="B95" s="5" t="s">
        <v>62</v>
      </c>
      <c r="C95" s="5" t="s">
        <v>232</v>
      </c>
      <c r="D95" s="1" t="s">
        <v>80</v>
      </c>
      <c r="E95" s="48">
        <v>13</v>
      </c>
      <c r="F95" s="48">
        <f>E95*$C$125</f>
        <v>17.905991468535763</v>
      </c>
      <c r="G95" s="48">
        <f>E95*$C$126</f>
        <v>17.78680433167683</v>
      </c>
      <c r="H95" s="48"/>
      <c r="I95" s="48">
        <f>H95*$C$127*$C$125</f>
        <v>0</v>
      </c>
      <c r="J95" s="48">
        <f>H95*$C$127*$C$126</f>
        <v>0</v>
      </c>
      <c r="K95" s="48">
        <f t="shared" si="3"/>
        <v>17.905991468535763</v>
      </c>
      <c r="L95" s="63">
        <f t="shared" si="4"/>
        <v>17.78680433167683</v>
      </c>
    </row>
    <row r="96" spans="1:12" ht="47.25" x14ac:dyDescent="0.25">
      <c r="A96" s="62">
        <v>93</v>
      </c>
      <c r="B96" s="5" t="s">
        <v>38</v>
      </c>
      <c r="C96" s="5" t="s">
        <v>231</v>
      </c>
      <c r="D96" s="4" t="s">
        <v>80</v>
      </c>
      <c r="E96" s="49">
        <v>24.073684210526316</v>
      </c>
      <c r="F96" s="48">
        <f>E96*$C$125</f>
        <v>33.15870646845449</v>
      </c>
      <c r="G96" s="48">
        <f>E96*$C$126</f>
        <v>32.937993122708427</v>
      </c>
      <c r="H96" s="48"/>
      <c r="I96" s="48">
        <f>H96*$C$127*$C$125</f>
        <v>0</v>
      </c>
      <c r="J96" s="48">
        <f>H96*$C$127*$C$126</f>
        <v>0</v>
      </c>
      <c r="K96" s="48">
        <f t="shared" si="3"/>
        <v>33.15870646845449</v>
      </c>
      <c r="L96" s="63">
        <f t="shared" si="4"/>
        <v>32.937993122708427</v>
      </c>
    </row>
    <row r="97" spans="1:12" ht="63" x14ac:dyDescent="0.25">
      <c r="A97" s="62">
        <v>94</v>
      </c>
      <c r="B97" s="5" t="s">
        <v>39</v>
      </c>
      <c r="C97" s="5" t="s">
        <v>233</v>
      </c>
      <c r="D97" s="4" t="s">
        <v>80</v>
      </c>
      <c r="E97" s="49">
        <v>35.347368421052629</v>
      </c>
      <c r="F97" s="48">
        <f>E97*$C$125</f>
        <v>48.686898260196834</v>
      </c>
      <c r="G97" s="48">
        <f>E97*$C$126</f>
        <v>48.362825057304285</v>
      </c>
      <c r="H97" s="48"/>
      <c r="I97" s="48">
        <f>H97*$C$127*$C$125</f>
        <v>0</v>
      </c>
      <c r="J97" s="48">
        <f>H97*$C$127*$C$126</f>
        <v>0</v>
      </c>
      <c r="K97" s="48">
        <f t="shared" si="3"/>
        <v>48.686898260196834</v>
      </c>
      <c r="L97" s="63">
        <f t="shared" si="4"/>
        <v>48.362825057304285</v>
      </c>
    </row>
    <row r="98" spans="1:12" ht="126" x14ac:dyDescent="0.25">
      <c r="A98" s="62">
        <v>95</v>
      </c>
      <c r="B98" s="5" t="s">
        <v>40</v>
      </c>
      <c r="C98" s="5" t="s">
        <v>234</v>
      </c>
      <c r="D98" s="4" t="s">
        <v>134</v>
      </c>
      <c r="E98" s="49">
        <v>1.2</v>
      </c>
      <c r="F98" s="48">
        <f>E98*$C$125</f>
        <v>1.6528607509417628</v>
      </c>
      <c r="G98" s="48">
        <f>E98*$C$126</f>
        <v>1.6418588613855534</v>
      </c>
      <c r="H98" s="48"/>
      <c r="I98" s="48">
        <f>H98*$C$127*$C$125</f>
        <v>0</v>
      </c>
      <c r="J98" s="48">
        <f>H98*$C$127*$C$126</f>
        <v>0</v>
      </c>
      <c r="K98" s="48">
        <f t="shared" si="3"/>
        <v>1.6528607509417628</v>
      </c>
      <c r="L98" s="63">
        <f t="shared" si="4"/>
        <v>1.6418588613855534</v>
      </c>
    </row>
    <row r="99" spans="1:12" ht="126" x14ac:dyDescent="0.25">
      <c r="A99" s="62">
        <v>96</v>
      </c>
      <c r="B99" s="5" t="s">
        <v>41</v>
      </c>
      <c r="C99" s="5" t="s">
        <v>235</v>
      </c>
      <c r="D99" s="4" t="s">
        <v>134</v>
      </c>
      <c r="E99" s="49">
        <v>2.5578947368421057</v>
      </c>
      <c r="F99" s="48">
        <f>E99*$C$125</f>
        <v>3.5232031796390211</v>
      </c>
      <c r="G99" s="48">
        <f>E99*$C$126</f>
        <v>3.4997517834797329</v>
      </c>
      <c r="H99" s="48"/>
      <c r="I99" s="48">
        <f>H99*$C$127*$C$125</f>
        <v>0</v>
      </c>
      <c r="J99" s="48">
        <f>H99*$C$127*$C$126</f>
        <v>0</v>
      </c>
      <c r="K99" s="48">
        <f t="shared" si="3"/>
        <v>3.5232031796390211</v>
      </c>
      <c r="L99" s="63">
        <f t="shared" si="4"/>
        <v>3.4997517834797329</v>
      </c>
    </row>
    <row r="100" spans="1:12" ht="126" x14ac:dyDescent="0.25">
      <c r="A100" s="62">
        <v>97</v>
      </c>
      <c r="B100" s="5" t="s">
        <v>63</v>
      </c>
      <c r="C100" s="5" t="s">
        <v>236</v>
      </c>
      <c r="D100" s="4" t="s">
        <v>134</v>
      </c>
      <c r="E100" s="49">
        <v>8.9684210526315784</v>
      </c>
      <c r="F100" s="48">
        <f>E100*$C$125</f>
        <v>12.35295929651212</v>
      </c>
      <c r="G100" s="48">
        <f>E100*$C$126</f>
        <v>12.270734648249926</v>
      </c>
      <c r="H100" s="48"/>
      <c r="I100" s="48">
        <f>H100*$C$127*$C$125</f>
        <v>0</v>
      </c>
      <c r="J100" s="48">
        <f>H100*$C$127*$C$126</f>
        <v>0</v>
      </c>
      <c r="K100" s="48">
        <f t="shared" si="3"/>
        <v>12.35295929651212</v>
      </c>
      <c r="L100" s="63">
        <f t="shared" si="4"/>
        <v>12.270734648249926</v>
      </c>
    </row>
    <row r="101" spans="1:12" ht="47.25" x14ac:dyDescent="0.25">
      <c r="A101" s="62">
        <v>98</v>
      </c>
      <c r="B101" s="5" t="s">
        <v>42</v>
      </c>
      <c r="C101" s="5" t="s">
        <v>237</v>
      </c>
      <c r="D101" s="4" t="s">
        <v>134</v>
      </c>
      <c r="E101" s="48">
        <v>24.43</v>
      </c>
      <c r="F101" s="48">
        <f>E101*$C$125</f>
        <v>33.649490121256051</v>
      </c>
      <c r="G101" s="48">
        <f>E101*$C$126</f>
        <v>33.425509986374223</v>
      </c>
      <c r="H101" s="48"/>
      <c r="I101" s="48">
        <f>H101*$C$127*$C$125</f>
        <v>0</v>
      </c>
      <c r="J101" s="48">
        <f>H101*$C$127*$C$126</f>
        <v>0</v>
      </c>
      <c r="K101" s="48">
        <f t="shared" ref="K101:K121" si="5">IF(F101=0,I101,F101)</f>
        <v>33.649490121256051</v>
      </c>
      <c r="L101" s="63">
        <f t="shared" si="4"/>
        <v>33.425509986374223</v>
      </c>
    </row>
    <row r="102" spans="1:12" ht="47.25" x14ac:dyDescent="0.25">
      <c r="A102" s="62">
        <v>99</v>
      </c>
      <c r="B102" s="5" t="s">
        <v>43</v>
      </c>
      <c r="C102" s="5" t="s">
        <v>238</v>
      </c>
      <c r="D102" s="4" t="s">
        <v>134</v>
      </c>
      <c r="E102" s="48">
        <v>16.11</v>
      </c>
      <c r="F102" s="48">
        <f>E102*$C$125</f>
        <v>22.189655581393165</v>
      </c>
      <c r="G102" s="48">
        <f>E102*$C$126</f>
        <v>22.041955214101055</v>
      </c>
      <c r="H102" s="48"/>
      <c r="I102" s="48">
        <f>H102*$C$127*$C$125</f>
        <v>0</v>
      </c>
      <c r="J102" s="48">
        <f>H102*$C$127*$C$126</f>
        <v>0</v>
      </c>
      <c r="K102" s="48">
        <f t="shared" si="5"/>
        <v>22.189655581393165</v>
      </c>
      <c r="L102" s="63">
        <f t="shared" si="4"/>
        <v>22.041955214101055</v>
      </c>
    </row>
    <row r="103" spans="1:12" ht="78.75" x14ac:dyDescent="0.25">
      <c r="A103" s="62">
        <v>100</v>
      </c>
      <c r="B103" s="5" t="s">
        <v>115</v>
      </c>
      <c r="C103" s="5" t="s">
        <v>239</v>
      </c>
      <c r="D103" s="4" t="s">
        <v>80</v>
      </c>
      <c r="E103" s="49">
        <v>1.2947368421052632</v>
      </c>
      <c r="F103" s="48">
        <f>E103*$C$125</f>
        <v>1.7833497575950599</v>
      </c>
      <c r="G103" s="48">
        <f>E103*$C$126</f>
        <v>1.7714792978107288</v>
      </c>
      <c r="H103" s="48"/>
      <c r="I103" s="48">
        <f>H103*$C$127*$C$125</f>
        <v>0</v>
      </c>
      <c r="J103" s="48">
        <f>H103*$C$127*$C$126</f>
        <v>0</v>
      </c>
      <c r="K103" s="48">
        <f t="shared" si="5"/>
        <v>1.7833497575950599</v>
      </c>
      <c r="L103" s="63">
        <f t="shared" si="4"/>
        <v>1.7714792978107288</v>
      </c>
    </row>
    <row r="104" spans="1:12" ht="94.5" x14ac:dyDescent="0.25">
      <c r="A104" s="62">
        <v>101</v>
      </c>
      <c r="B104" s="5" t="s">
        <v>116</v>
      </c>
      <c r="C104" s="5" t="s">
        <v>240</v>
      </c>
      <c r="D104" s="4" t="s">
        <v>80</v>
      </c>
      <c r="E104" s="49">
        <v>1.3789473684210527</v>
      </c>
      <c r="F104" s="48">
        <f>E104*$C$125</f>
        <v>1.899339985731324</v>
      </c>
      <c r="G104" s="48">
        <f>E104*$C$126</f>
        <v>1.8866974635219957</v>
      </c>
      <c r="H104" s="48"/>
      <c r="I104" s="48">
        <f>H104*$C$127*$C$125</f>
        <v>0</v>
      </c>
      <c r="J104" s="48">
        <f>H104*$C$127*$C$126</f>
        <v>0</v>
      </c>
      <c r="K104" s="48">
        <f t="shared" si="5"/>
        <v>1.899339985731324</v>
      </c>
      <c r="L104" s="63">
        <f t="shared" si="4"/>
        <v>1.8866974635219957</v>
      </c>
    </row>
    <row r="105" spans="1:12" ht="126" x14ac:dyDescent="0.25">
      <c r="A105" s="62">
        <v>102</v>
      </c>
      <c r="B105" s="5" t="s">
        <v>117</v>
      </c>
      <c r="C105" s="5" t="s">
        <v>241</v>
      </c>
      <c r="D105" s="1" t="s">
        <v>80</v>
      </c>
      <c r="E105" s="48">
        <v>7.6087499999999988</v>
      </c>
      <c r="F105" s="48">
        <f>E105*$C$125</f>
        <v>10.480170198940113</v>
      </c>
      <c r="G105" s="48">
        <f>E105*$C$126</f>
        <v>10.410411342972774</v>
      </c>
      <c r="H105" s="48"/>
      <c r="I105" s="48">
        <f>H105*$C$127*$C$125</f>
        <v>0</v>
      </c>
      <c r="J105" s="48">
        <f>H105*$C$127*$C$126</f>
        <v>0</v>
      </c>
      <c r="K105" s="48">
        <f t="shared" si="5"/>
        <v>10.480170198940113</v>
      </c>
      <c r="L105" s="63">
        <f t="shared" si="4"/>
        <v>10.410411342972774</v>
      </c>
    </row>
    <row r="106" spans="1:12" ht="31.5" x14ac:dyDescent="0.25">
      <c r="A106" s="62">
        <v>103</v>
      </c>
      <c r="B106" s="5" t="s">
        <v>44</v>
      </c>
      <c r="C106" s="5" t="s">
        <v>243</v>
      </c>
      <c r="D106" s="4" t="s">
        <v>135</v>
      </c>
      <c r="E106" s="49">
        <v>92.273684210526312</v>
      </c>
      <c r="F106" s="48">
        <f>E106*$C$125</f>
        <v>127.09629248031133</v>
      </c>
      <c r="G106" s="48">
        <f>E106*$C$126</f>
        <v>126.25030507812072</v>
      </c>
      <c r="H106" s="48"/>
      <c r="I106" s="48">
        <f>H106*$C$127*$C$125</f>
        <v>0</v>
      </c>
      <c r="J106" s="48">
        <f>H106*$C$127*$C$126</f>
        <v>0</v>
      </c>
      <c r="K106" s="48">
        <f t="shared" si="5"/>
        <v>127.09629248031133</v>
      </c>
      <c r="L106" s="63">
        <f t="shared" si="4"/>
        <v>126.25030507812072</v>
      </c>
    </row>
    <row r="107" spans="1:12" ht="31.5" x14ac:dyDescent="0.25">
      <c r="A107" s="62">
        <v>104</v>
      </c>
      <c r="B107" s="5" t="s">
        <v>45</v>
      </c>
      <c r="C107" s="5" t="s">
        <v>244</v>
      </c>
      <c r="D107" s="4" t="s">
        <v>136</v>
      </c>
      <c r="E107" s="49">
        <v>84.252631578947373</v>
      </c>
      <c r="F107" s="48">
        <f>E107*$C$125</f>
        <v>116.04822325033219</v>
      </c>
      <c r="G107" s="48">
        <f>E107*$C$126</f>
        <v>115.27577479412255</v>
      </c>
      <c r="H107" s="48"/>
      <c r="I107" s="48">
        <f>H107*$C$127*$C$125</f>
        <v>0</v>
      </c>
      <c r="J107" s="48">
        <f>H107*$C$127*$C$126</f>
        <v>0</v>
      </c>
      <c r="K107" s="48">
        <f t="shared" si="5"/>
        <v>116.04822325033219</v>
      </c>
      <c r="L107" s="63">
        <f t="shared" si="4"/>
        <v>115.27577479412255</v>
      </c>
    </row>
    <row r="108" spans="1:12" ht="47.25" x14ac:dyDescent="0.25">
      <c r="A108" s="62">
        <v>105</v>
      </c>
      <c r="B108" s="5" t="s">
        <v>118</v>
      </c>
      <c r="C108" s="5" t="s">
        <v>245</v>
      </c>
      <c r="D108" s="4" t="s">
        <v>79</v>
      </c>
      <c r="E108" s="49">
        <v>80.494736842105269</v>
      </c>
      <c r="F108" s="48">
        <f>E108*$C$125</f>
        <v>110.8721593197514</v>
      </c>
      <c r="G108" s="48">
        <f>E108*$C$126</f>
        <v>110.13416414925727</v>
      </c>
      <c r="H108" s="48"/>
      <c r="I108" s="48">
        <f>H108*$C$127*$C$125</f>
        <v>0</v>
      </c>
      <c r="J108" s="48">
        <f>H108*$C$127*$C$126</f>
        <v>0</v>
      </c>
      <c r="K108" s="48">
        <f t="shared" si="5"/>
        <v>110.8721593197514</v>
      </c>
      <c r="L108" s="63">
        <f t="shared" si="4"/>
        <v>110.13416414925727</v>
      </c>
    </row>
    <row r="109" spans="1:12" ht="31.5" x14ac:dyDescent="0.25">
      <c r="A109" s="62">
        <v>106</v>
      </c>
      <c r="B109" s="5" t="s">
        <v>64</v>
      </c>
      <c r="C109" s="61" t="s">
        <v>273</v>
      </c>
      <c r="D109" s="1" t="s">
        <v>80</v>
      </c>
      <c r="E109" s="48">
        <v>11.215</v>
      </c>
      <c r="F109" s="48">
        <f>E109*$C$125</f>
        <v>15.447361101509891</v>
      </c>
      <c r="G109" s="48">
        <f>E109*$C$126</f>
        <v>15.344539275365818</v>
      </c>
      <c r="H109" s="48"/>
      <c r="I109" s="48">
        <f>H109*$C$127*$C$125</f>
        <v>0</v>
      </c>
      <c r="J109" s="48">
        <f>H109*$C$127*$C$126</f>
        <v>0</v>
      </c>
      <c r="K109" s="48">
        <f t="shared" si="5"/>
        <v>15.447361101509891</v>
      </c>
      <c r="L109" s="63">
        <f t="shared" si="4"/>
        <v>15.344539275365818</v>
      </c>
    </row>
    <row r="110" spans="1:12" ht="47.25" x14ac:dyDescent="0.25">
      <c r="A110" s="62">
        <v>107</v>
      </c>
      <c r="B110" s="5" t="s">
        <v>119</v>
      </c>
      <c r="C110" s="5" t="s">
        <v>246</v>
      </c>
      <c r="D110" s="4" t="s">
        <v>80</v>
      </c>
      <c r="E110" s="49">
        <v>6.147368421052632</v>
      </c>
      <c r="F110" s="48">
        <f>E110*$C$125</f>
        <v>8.4672866539472764</v>
      </c>
      <c r="G110" s="48">
        <f>E110*$C$126</f>
        <v>8.4109260969224859</v>
      </c>
      <c r="H110" s="48"/>
      <c r="I110" s="48">
        <f>H110*$C$127*$C$125</f>
        <v>0</v>
      </c>
      <c r="J110" s="48">
        <f>H110*$C$127*$C$126</f>
        <v>0</v>
      </c>
      <c r="K110" s="48">
        <f t="shared" si="5"/>
        <v>8.4672866539472764</v>
      </c>
      <c r="L110" s="63">
        <f t="shared" si="4"/>
        <v>8.4109260969224859</v>
      </c>
    </row>
    <row r="111" spans="1:12" ht="47.25" x14ac:dyDescent="0.25">
      <c r="A111" s="62">
        <v>108</v>
      </c>
      <c r="B111" s="5" t="s">
        <v>120</v>
      </c>
      <c r="C111" s="5" t="s">
        <v>247</v>
      </c>
      <c r="D111" s="4" t="s">
        <v>80</v>
      </c>
      <c r="E111" s="49">
        <v>6.8000000000000007</v>
      </c>
      <c r="F111" s="48">
        <f>E111*$C$125</f>
        <v>9.3662109220033223</v>
      </c>
      <c r="G111" s="48">
        <f>E111*$C$126</f>
        <v>9.3038668811848044</v>
      </c>
      <c r="H111" s="48"/>
      <c r="I111" s="48">
        <f>H111*$C$127*$C$125</f>
        <v>0</v>
      </c>
      <c r="J111" s="48">
        <f>H111*$C$127*$C$126</f>
        <v>0</v>
      </c>
      <c r="K111" s="48">
        <f t="shared" si="5"/>
        <v>9.3662109220033223</v>
      </c>
      <c r="L111" s="63">
        <f t="shared" si="4"/>
        <v>9.3038668811848044</v>
      </c>
    </row>
    <row r="112" spans="1:12" ht="31.5" x14ac:dyDescent="0.25">
      <c r="A112" s="62">
        <v>109</v>
      </c>
      <c r="B112" s="5" t="s">
        <v>46</v>
      </c>
      <c r="C112" s="5" t="s">
        <v>248</v>
      </c>
      <c r="D112" s="4" t="s">
        <v>80</v>
      </c>
      <c r="E112" s="49">
        <v>2.8526315789473684</v>
      </c>
      <c r="F112" s="48">
        <f>E112*$C$125</f>
        <v>3.9291689781159449</v>
      </c>
      <c r="G112" s="48">
        <f>E112*$C$126</f>
        <v>3.9030153634691667</v>
      </c>
      <c r="H112" s="48"/>
      <c r="I112" s="48">
        <f>H112*$C$127*$C$125</f>
        <v>0</v>
      </c>
      <c r="J112" s="48">
        <f>H112*$C$127*$C$126</f>
        <v>0</v>
      </c>
      <c r="K112" s="48">
        <f t="shared" si="5"/>
        <v>3.9291689781159449</v>
      </c>
      <c r="L112" s="63">
        <f t="shared" si="4"/>
        <v>3.9030153634691667</v>
      </c>
    </row>
    <row r="113" spans="1:12" ht="47.25" x14ac:dyDescent="0.25">
      <c r="A113" s="62">
        <v>110</v>
      </c>
      <c r="B113" s="5" t="s">
        <v>88</v>
      </c>
      <c r="C113" s="5" t="s">
        <v>249</v>
      </c>
      <c r="D113" s="1" t="s">
        <v>80</v>
      </c>
      <c r="E113" s="48"/>
      <c r="F113" s="48">
        <f>E113*$C$125</f>
        <v>0</v>
      </c>
      <c r="G113" s="48">
        <f>E113*$C$126</f>
        <v>0</v>
      </c>
      <c r="H113" s="49">
        <v>23.863157894736844</v>
      </c>
      <c r="I113" s="48">
        <f>H113*$C$127*$C$125</f>
        <v>20.823621986368867</v>
      </c>
      <c r="J113" s="48">
        <f>H113*$C$127*$C$126</f>
        <v>20.685014309270993</v>
      </c>
      <c r="K113" s="48">
        <f t="shared" si="5"/>
        <v>20.823621986368867</v>
      </c>
      <c r="L113" s="63">
        <f t="shared" si="4"/>
        <v>20.685014309270993</v>
      </c>
    </row>
    <row r="114" spans="1:12" ht="63" x14ac:dyDescent="0.25">
      <c r="A114" s="62">
        <v>111</v>
      </c>
      <c r="B114" s="5" t="s">
        <v>253</v>
      </c>
      <c r="C114" s="5" t="s">
        <v>242</v>
      </c>
      <c r="D114" s="1" t="s">
        <v>80</v>
      </c>
      <c r="E114" s="48">
        <v>3.5750000000000002</v>
      </c>
      <c r="F114" s="48">
        <f>E114*$C$125</f>
        <v>4.924147653847335</v>
      </c>
      <c r="G114" s="48">
        <f>E114*$C$126</f>
        <v>4.8913711912111282</v>
      </c>
      <c r="H114" s="48"/>
      <c r="I114" s="48">
        <f>H114*$C$127*$C$125</f>
        <v>0</v>
      </c>
      <c r="J114" s="48">
        <f>H114*$C$127*$C$126</f>
        <v>0</v>
      </c>
      <c r="K114" s="48">
        <f t="shared" si="5"/>
        <v>4.924147653847335</v>
      </c>
      <c r="L114" s="63">
        <f t="shared" si="4"/>
        <v>4.8913711912111282</v>
      </c>
    </row>
    <row r="115" spans="1:12" ht="63" x14ac:dyDescent="0.25">
      <c r="A115" s="62">
        <v>112</v>
      </c>
      <c r="B115" s="5" t="s">
        <v>121</v>
      </c>
      <c r="C115" s="5" t="s">
        <v>251</v>
      </c>
      <c r="D115" s="4" t="s">
        <v>80</v>
      </c>
      <c r="E115" s="49">
        <v>0.87368421052631584</v>
      </c>
      <c r="F115" s="48">
        <f>E115*$C$125</f>
        <v>1.2033986169137396</v>
      </c>
      <c r="G115" s="48">
        <f>E115*$C$126</f>
        <v>1.1953884692543943</v>
      </c>
      <c r="H115" s="48"/>
      <c r="I115" s="48">
        <f>H115*$C$127*$C$125</f>
        <v>0</v>
      </c>
      <c r="J115" s="48">
        <f>H115*$C$127*$C$126</f>
        <v>0</v>
      </c>
      <c r="K115" s="48">
        <f t="shared" si="5"/>
        <v>1.2033986169137396</v>
      </c>
      <c r="L115" s="63">
        <f t="shared" si="4"/>
        <v>1.1953884692543943</v>
      </c>
    </row>
    <row r="116" spans="1:12" ht="63" x14ac:dyDescent="0.25">
      <c r="A116" s="62">
        <v>113</v>
      </c>
      <c r="B116" s="5" t="s">
        <v>122</v>
      </c>
      <c r="C116" s="5" t="s">
        <v>250</v>
      </c>
      <c r="D116" s="4" t="s">
        <v>80</v>
      </c>
      <c r="E116" s="49">
        <v>0.72499999999999998</v>
      </c>
      <c r="F116" s="48">
        <f>E116*$C$125</f>
        <v>0.99860337036064828</v>
      </c>
      <c r="G116" s="48">
        <f>E116*$C$126</f>
        <v>0.99195639542043856</v>
      </c>
      <c r="H116" s="48"/>
      <c r="I116" s="48">
        <f>H116*$C$127*$C$125</f>
        <v>0</v>
      </c>
      <c r="J116" s="48">
        <f>H116*$C$127*$C$126</f>
        <v>0</v>
      </c>
      <c r="K116" s="48">
        <f t="shared" si="5"/>
        <v>0.99860337036064828</v>
      </c>
      <c r="L116" s="63">
        <f t="shared" si="4"/>
        <v>0.99195639542043856</v>
      </c>
    </row>
    <row r="117" spans="1:12" ht="31.5" x14ac:dyDescent="0.25">
      <c r="A117" s="62">
        <v>114</v>
      </c>
      <c r="B117" s="5" t="s">
        <v>47</v>
      </c>
      <c r="C117" s="5" t="s">
        <v>254</v>
      </c>
      <c r="D117" s="4" t="s">
        <v>80</v>
      </c>
      <c r="E117" s="49">
        <v>26.314999999999998</v>
      </c>
      <c r="F117" s="48">
        <f>E117*$C$125</f>
        <v>36.245858884193737</v>
      </c>
      <c r="G117" s="48">
        <f>E117*$C$126</f>
        <v>36.004596614467367</v>
      </c>
      <c r="H117" s="48"/>
      <c r="I117" s="48">
        <f>H117*$C$127*$C$125</f>
        <v>0</v>
      </c>
      <c r="J117" s="48">
        <f>H117*$C$127*$C$126</f>
        <v>0</v>
      </c>
      <c r="K117" s="48">
        <f t="shared" si="5"/>
        <v>36.245858884193737</v>
      </c>
      <c r="L117" s="63">
        <f t="shared" si="4"/>
        <v>36.004596614467367</v>
      </c>
    </row>
    <row r="118" spans="1:12" ht="63" x14ac:dyDescent="0.25">
      <c r="A118" s="62">
        <v>115</v>
      </c>
      <c r="B118" s="5" t="s">
        <v>48</v>
      </c>
      <c r="C118" s="5" t="s">
        <v>255</v>
      </c>
      <c r="D118" s="4" t="s">
        <v>80</v>
      </c>
      <c r="E118" s="49">
        <v>5.4736842105263159</v>
      </c>
      <c r="F118" s="48">
        <f>E118*$C$125</f>
        <v>7.5393648288571633</v>
      </c>
      <c r="G118" s="48">
        <f>E118*$C$126</f>
        <v>7.4891807712323493</v>
      </c>
      <c r="H118" s="48"/>
      <c r="I118" s="48">
        <f>H118*$C$127*$C$125</f>
        <v>0</v>
      </c>
      <c r="J118" s="48">
        <f>H118*$C$127*$C$126</f>
        <v>0</v>
      </c>
      <c r="K118" s="48">
        <f t="shared" si="5"/>
        <v>7.5393648288571633</v>
      </c>
      <c r="L118" s="63">
        <f t="shared" si="4"/>
        <v>7.4891807712323493</v>
      </c>
    </row>
    <row r="119" spans="1:12" ht="63" x14ac:dyDescent="0.25">
      <c r="A119" s="62">
        <v>116</v>
      </c>
      <c r="B119" s="5" t="s">
        <v>252</v>
      </c>
      <c r="C119" s="5" t="s">
        <v>272</v>
      </c>
      <c r="D119" s="4" t="s">
        <v>80</v>
      </c>
      <c r="E119" s="49">
        <v>1.6215999999999999</v>
      </c>
      <c r="F119" s="48">
        <f>E119*$C$125</f>
        <v>2.2335658281059687</v>
      </c>
      <c r="G119" s="48">
        <f>E119*$C$126</f>
        <v>2.2186986080190114</v>
      </c>
      <c r="H119" s="48"/>
      <c r="I119" s="48">
        <f>H119*$C$127*$C$125</f>
        <v>0</v>
      </c>
      <c r="J119" s="48">
        <f>H119*$C$127*$C$126</f>
        <v>0</v>
      </c>
      <c r="K119" s="48">
        <f t="shared" si="5"/>
        <v>2.2335658281059687</v>
      </c>
      <c r="L119" s="63">
        <f t="shared" si="4"/>
        <v>2.2186986080190114</v>
      </c>
    </row>
    <row r="120" spans="1:12" ht="31.5" x14ac:dyDescent="0.25">
      <c r="A120" s="62">
        <v>117</v>
      </c>
      <c r="B120" s="5" t="s">
        <v>123</v>
      </c>
      <c r="C120" s="5" t="s">
        <v>49</v>
      </c>
      <c r="D120" s="4" t="s">
        <v>133</v>
      </c>
      <c r="E120" s="49">
        <v>10</v>
      </c>
      <c r="F120" s="48">
        <f>E120*$C$125</f>
        <v>13.773839591181357</v>
      </c>
      <c r="G120" s="48">
        <f>E120*$C$126</f>
        <v>13.682157178212947</v>
      </c>
      <c r="H120" s="48"/>
      <c r="I120" s="48">
        <f>H120*$C$127*$C$125</f>
        <v>0</v>
      </c>
      <c r="J120" s="48">
        <f>H120*$C$127*$C$126</f>
        <v>0</v>
      </c>
      <c r="K120" s="48">
        <f t="shared" si="5"/>
        <v>13.773839591181357</v>
      </c>
      <c r="L120" s="63">
        <f t="shared" si="4"/>
        <v>13.682157178212947</v>
      </c>
    </row>
    <row r="121" spans="1:12" ht="48" thickBot="1" x14ac:dyDescent="0.3">
      <c r="A121" s="64">
        <v>118</v>
      </c>
      <c r="B121" s="65" t="s">
        <v>113</v>
      </c>
      <c r="C121" s="65" t="s">
        <v>256</v>
      </c>
      <c r="D121" s="66" t="s">
        <v>80</v>
      </c>
      <c r="E121" s="67">
        <v>1.2</v>
      </c>
      <c r="F121" s="68">
        <f>E121*$C$125</f>
        <v>1.6528607509417628</v>
      </c>
      <c r="G121" s="68">
        <f>E121*$C$126</f>
        <v>1.6418588613855534</v>
      </c>
      <c r="H121" s="68"/>
      <c r="I121" s="68">
        <f>H121*$C$127*$C$125</f>
        <v>0</v>
      </c>
      <c r="J121" s="68">
        <f>H121*$C$127*$C$126</f>
        <v>0</v>
      </c>
      <c r="K121" s="68">
        <f t="shared" si="5"/>
        <v>1.6528607509417628</v>
      </c>
      <c r="L121" s="69">
        <f t="shared" si="4"/>
        <v>1.6418588613855534</v>
      </c>
    </row>
    <row r="124" spans="1:12" ht="16.5" thickBot="1" x14ac:dyDescent="0.3"/>
    <row r="125" spans="1:12" x14ac:dyDescent="0.25">
      <c r="B125" s="57" t="s">
        <v>279</v>
      </c>
      <c r="C125" s="54">
        <f>'Taxa de Ajuste'!B17</f>
        <v>1.3773839591181356</v>
      </c>
    </row>
    <row r="126" spans="1:12" x14ac:dyDescent="0.25">
      <c r="B126" s="58" t="s">
        <v>280</v>
      </c>
      <c r="C126" s="55">
        <f>'Taxa de Ajuste'!B18</f>
        <v>1.3682157178212946</v>
      </c>
    </row>
    <row r="127" spans="1:12" ht="16.5" thickBot="1" x14ac:dyDescent="0.3">
      <c r="B127" s="59" t="s">
        <v>349</v>
      </c>
      <c r="C127" s="56">
        <f>'Fator de Conversão'!F59</f>
        <v>0.63353897206794285</v>
      </c>
    </row>
  </sheetData>
  <autoFilter ref="A3:M121" xr:uid="{088EA808-9120-42A6-91E4-B27823623311}"/>
  <mergeCells count="2">
    <mergeCell ref="A1:L1"/>
    <mergeCell ref="A2:L2"/>
  </mergeCells>
  <pageMargins left="0.511811024" right="0.511811024" top="0.78740157499999996" bottom="0.78740157499999996" header="0.31496062000000002" footer="0.31496062000000002"/>
  <pageSetup paperSize="9" scale="76" fitToHeight="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68E9CF-AF8A-492F-AD3F-3146C2C9DD59}">
  <dimension ref="A1:O18"/>
  <sheetViews>
    <sheetView workbookViewId="0">
      <selection activeCell="D23" sqref="D23"/>
    </sheetView>
  </sheetViews>
  <sheetFormatPr defaultRowHeight="15" x14ac:dyDescent="0.25"/>
  <cols>
    <col min="1" max="1" width="16.875" style="15" bestFit="1" customWidth="1"/>
    <col min="2" max="2" width="11.25" style="15" customWidth="1"/>
    <col min="3" max="3" width="16.75" style="15" bestFit="1" customWidth="1"/>
    <col min="4" max="4" width="19.5" style="15" bestFit="1" customWidth="1"/>
    <col min="5" max="5" width="17.875" style="15" bestFit="1" customWidth="1"/>
    <col min="6" max="6" width="10.875" style="15" bestFit="1" customWidth="1"/>
    <col min="7" max="7" width="12.625" style="15" bestFit="1" customWidth="1"/>
    <col min="8" max="8" width="10.875" style="15" bestFit="1" customWidth="1"/>
    <col min="9" max="9" width="19.125" style="15" bestFit="1" customWidth="1"/>
    <col min="10" max="16384" width="9" style="15"/>
  </cols>
  <sheetData>
    <row r="1" spans="1:15" ht="30" x14ac:dyDescent="0.25">
      <c r="A1" s="20" t="s">
        <v>326</v>
      </c>
      <c r="B1" s="20" t="s">
        <v>327</v>
      </c>
      <c r="C1" s="20" t="s">
        <v>328</v>
      </c>
      <c r="D1" s="20" t="s">
        <v>329</v>
      </c>
      <c r="E1" s="20" t="s">
        <v>330</v>
      </c>
      <c r="F1" s="20" t="s">
        <v>331</v>
      </c>
      <c r="G1" s="20" t="s">
        <v>332</v>
      </c>
      <c r="H1" s="20" t="s">
        <v>333</v>
      </c>
      <c r="I1" s="20" t="s">
        <v>332</v>
      </c>
      <c r="J1" s="11"/>
      <c r="K1" s="11"/>
      <c r="L1" s="11"/>
      <c r="M1" s="11"/>
      <c r="N1" s="11"/>
      <c r="O1" s="11"/>
    </row>
    <row r="2" spans="1:15" ht="15.75" x14ac:dyDescent="0.25">
      <c r="A2" s="42">
        <v>628.10952631578982</v>
      </c>
      <c r="B2" s="42">
        <v>949.48066666666648</v>
      </c>
      <c r="C2" s="42">
        <v>1015.2806666666664</v>
      </c>
      <c r="D2" s="43">
        <f>B2/A2</f>
        <v>1.5116482506417255</v>
      </c>
      <c r="E2" s="21">
        <f>100/151</f>
        <v>0.66225165562913912</v>
      </c>
      <c r="F2" s="42">
        <v>150.24993249398733</v>
      </c>
      <c r="G2" s="44">
        <f>F2/C2</f>
        <v>0.14798856850813735</v>
      </c>
      <c r="H2" s="42">
        <v>152.6389884794711</v>
      </c>
      <c r="I2" s="43">
        <f>H2/C2</f>
        <v>0.15034166757120473</v>
      </c>
      <c r="J2" s="8"/>
      <c r="K2" s="8"/>
      <c r="L2" s="8"/>
      <c r="M2" s="8"/>
      <c r="N2" s="8"/>
      <c r="O2" s="8"/>
    </row>
    <row r="3" spans="1:15" ht="15.75" hidden="1" x14ac:dyDescent="0.25">
      <c r="A3" s="9"/>
      <c r="B3" s="9"/>
      <c r="C3" s="9"/>
      <c r="D3" s="9"/>
      <c r="E3" s="9"/>
      <c r="F3" s="44">
        <f>F2/C2</f>
        <v>0.14798856850813735</v>
      </c>
      <c r="G3" s="44"/>
      <c r="H3" s="44">
        <f>H2/C2</f>
        <v>0.15034166757120473</v>
      </c>
      <c r="I3" s="44"/>
      <c r="J3" s="45"/>
      <c r="K3" s="45"/>
      <c r="L3" s="45"/>
      <c r="M3" s="45"/>
      <c r="N3" s="45"/>
      <c r="O3" s="45"/>
    </row>
    <row r="4" spans="1:15" x14ac:dyDescent="0.25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</row>
    <row r="5" spans="1:15" ht="30" x14ac:dyDescent="0.25">
      <c r="A5" s="20" t="s">
        <v>334</v>
      </c>
      <c r="B5" s="20" t="s">
        <v>335</v>
      </c>
      <c r="C5" s="20" t="s">
        <v>336</v>
      </c>
      <c r="D5" s="20" t="s">
        <v>337</v>
      </c>
      <c r="E5" s="20" t="s">
        <v>338</v>
      </c>
      <c r="F5" s="20" t="s">
        <v>331</v>
      </c>
      <c r="G5" s="20" t="s">
        <v>332</v>
      </c>
      <c r="H5" s="20" t="s">
        <v>333</v>
      </c>
      <c r="I5" s="20" t="s">
        <v>332</v>
      </c>
    </row>
    <row r="6" spans="1:15" ht="15.75" x14ac:dyDescent="0.25">
      <c r="A6" s="46">
        <v>640.05689473684242</v>
      </c>
      <c r="B6" s="42">
        <v>710.93800000000022</v>
      </c>
      <c r="C6" s="42">
        <v>723.83800000000019</v>
      </c>
      <c r="D6" s="43">
        <f>B6/A6</f>
        <v>1.1107418822389226</v>
      </c>
      <c r="E6" s="21">
        <f>100/111</f>
        <v>0.90090090090090091</v>
      </c>
      <c r="F6" s="42">
        <v>57.391813734421703</v>
      </c>
      <c r="G6" s="44">
        <f>F6/C6</f>
        <v>7.9288202241968073E-2</v>
      </c>
      <c r="H6" s="42">
        <v>55.913762468238367</v>
      </c>
      <c r="I6" s="44">
        <f>H6/C6</f>
        <v>7.7246238064647546E-2</v>
      </c>
    </row>
    <row r="7" spans="1:15" ht="15.75" x14ac:dyDescent="0.25">
      <c r="A7" s="9"/>
      <c r="B7" s="9"/>
      <c r="C7" s="9"/>
      <c r="D7" s="9"/>
      <c r="E7" s="9"/>
      <c r="F7" s="44">
        <f>F6/C6</f>
        <v>7.9288202241968073E-2</v>
      </c>
      <c r="G7" s="44"/>
      <c r="H7" s="44">
        <f>H6/C6</f>
        <v>7.7246238064647546E-2</v>
      </c>
      <c r="I7" s="44"/>
    </row>
    <row r="8" spans="1:15" hidden="1" x14ac:dyDescent="0.25"/>
    <row r="9" spans="1:15" ht="30" x14ac:dyDescent="0.25">
      <c r="A9" s="20" t="s">
        <v>339</v>
      </c>
      <c r="B9" s="20" t="s">
        <v>340</v>
      </c>
      <c r="C9" s="20" t="s">
        <v>341</v>
      </c>
      <c r="D9" s="20" t="s">
        <v>342</v>
      </c>
      <c r="E9" s="20" t="s">
        <v>343</v>
      </c>
      <c r="F9" s="20" t="s">
        <v>331</v>
      </c>
      <c r="G9" s="20" t="s">
        <v>332</v>
      </c>
      <c r="H9" s="20" t="s">
        <v>333</v>
      </c>
      <c r="I9" s="20" t="s">
        <v>332</v>
      </c>
    </row>
    <row r="10" spans="1:15" ht="15.75" x14ac:dyDescent="0.25">
      <c r="A10" s="46">
        <v>625.30952631578987</v>
      </c>
      <c r="B10" s="42">
        <v>764.19</v>
      </c>
      <c r="C10" s="42">
        <v>775.69</v>
      </c>
      <c r="D10" s="43">
        <f>B10/A10</f>
        <v>1.2220987652346651</v>
      </c>
      <c r="E10" s="21">
        <f>100/122</f>
        <v>0.81967213114754101</v>
      </c>
      <c r="F10" s="42">
        <v>46.840978062823417</v>
      </c>
      <c r="G10" s="44">
        <f>F10/C10</f>
        <v>6.0386208488988402E-2</v>
      </c>
      <c r="H10" s="42">
        <v>25.26449456865857</v>
      </c>
      <c r="I10" s="44">
        <f>H10/C10</f>
        <v>3.2570349712718445E-2</v>
      </c>
    </row>
    <row r="11" spans="1:15" ht="15.75" hidden="1" x14ac:dyDescent="0.25">
      <c r="A11" s="9"/>
      <c r="B11" s="9"/>
      <c r="C11" s="9"/>
      <c r="D11" s="9"/>
      <c r="E11" s="9"/>
      <c r="F11" s="44">
        <f>F10/C10</f>
        <v>6.0386208488988402E-2</v>
      </c>
      <c r="G11" s="44"/>
      <c r="H11" s="44">
        <f>H10/C10</f>
        <v>3.2570349712718445E-2</v>
      </c>
      <c r="I11" s="22"/>
    </row>
    <row r="13" spans="1:15" ht="31.5" x14ac:dyDescent="0.25">
      <c r="A13" s="47" t="s">
        <v>344</v>
      </c>
      <c r="B13" s="12">
        <f>AVERAGE(D2,D6,D10)</f>
        <v>1.2814962993717709</v>
      </c>
    </row>
    <row r="14" spans="1:15" ht="31.5" x14ac:dyDescent="0.25">
      <c r="A14" s="47" t="s">
        <v>345</v>
      </c>
      <c r="B14" s="12">
        <f>AVERAGE(F3,F7,F11)</f>
        <v>9.5887659746364609E-2</v>
      </c>
    </row>
    <row r="15" spans="1:15" ht="31.5" x14ac:dyDescent="0.25">
      <c r="A15" s="47" t="s">
        <v>346</v>
      </c>
      <c r="B15" s="12">
        <f>AVERAGE(H3,H7,H11)</f>
        <v>8.6719418449523578E-2</v>
      </c>
    </row>
    <row r="16" spans="1:15" ht="15.75" x14ac:dyDescent="0.25">
      <c r="A16" s="47"/>
      <c r="B16" s="9"/>
    </row>
    <row r="17" spans="1:2" ht="31.5" x14ac:dyDescent="0.25">
      <c r="A17" s="47" t="s">
        <v>347</v>
      </c>
      <c r="B17" s="12">
        <f>B13+B14</f>
        <v>1.3773839591181356</v>
      </c>
    </row>
    <row r="18" spans="1:2" ht="31.5" x14ac:dyDescent="0.25">
      <c r="A18" s="47" t="s">
        <v>348</v>
      </c>
      <c r="B18" s="12">
        <f>B13+B15</f>
        <v>1.3682157178212946</v>
      </c>
    </row>
  </sheetData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F1F324-ED8C-4D9F-AB71-ED3A2DB5BD06}">
  <dimension ref="A1:F59"/>
  <sheetViews>
    <sheetView topLeftCell="A34" workbookViewId="0">
      <selection activeCell="F1" sqref="F1"/>
    </sheetView>
  </sheetViews>
  <sheetFormatPr defaultRowHeight="15" x14ac:dyDescent="0.25"/>
  <cols>
    <col min="1" max="1" width="21.625" style="7" bestFit="1" customWidth="1"/>
    <col min="2" max="2" width="14.75" style="7" customWidth="1"/>
    <col min="3" max="4" width="12" style="7" customWidth="1"/>
    <col min="5" max="5" width="13.75" style="7" bestFit="1" customWidth="1"/>
    <col min="6" max="6" width="24.375" style="7" customWidth="1"/>
    <col min="7" max="16384" width="9" style="7"/>
  </cols>
  <sheetData>
    <row r="1" spans="1:6" ht="30.75" thickBot="1" x14ac:dyDescent="0.3">
      <c r="A1" s="16" t="s">
        <v>0</v>
      </c>
      <c r="B1" s="23" t="s">
        <v>281</v>
      </c>
      <c r="C1" s="24" t="s">
        <v>282</v>
      </c>
      <c r="D1" s="24" t="s">
        <v>283</v>
      </c>
      <c r="E1" s="24" t="s">
        <v>284</v>
      </c>
      <c r="F1" s="25" t="s">
        <v>285</v>
      </c>
    </row>
    <row r="2" spans="1:6" ht="30" x14ac:dyDescent="0.25">
      <c r="A2" s="19" t="s">
        <v>286</v>
      </c>
      <c r="B2" s="17">
        <v>7.9885661509507717E-3</v>
      </c>
      <c r="C2" s="6">
        <v>39</v>
      </c>
      <c r="D2" s="6">
        <v>49.726315789473688</v>
      </c>
      <c r="E2" s="33">
        <v>1.275033738191633</v>
      </c>
      <c r="F2" s="26">
        <v>1.0185691362237908E-2</v>
      </c>
    </row>
    <row r="3" spans="1:6" ht="15.75" x14ac:dyDescent="0.25">
      <c r="A3" s="27" t="s">
        <v>2</v>
      </c>
      <c r="B3" s="14">
        <v>5.5982326579868773E-4</v>
      </c>
      <c r="C3" s="34">
        <v>0.24950000000000003</v>
      </c>
      <c r="D3" s="34">
        <v>0.30526315789473685</v>
      </c>
      <c r="E3" s="35">
        <v>1.2234996308406285</v>
      </c>
      <c r="F3" s="13">
        <v>6.8494355904068953E-4</v>
      </c>
    </row>
    <row r="4" spans="1:6" ht="15.75" x14ac:dyDescent="0.25">
      <c r="A4" s="27" t="s">
        <v>287</v>
      </c>
      <c r="B4" s="14">
        <v>2.1678667118501188E-3</v>
      </c>
      <c r="C4" s="34">
        <v>5.1684210526315795</v>
      </c>
      <c r="D4" s="34">
        <v>7.6842105263157894</v>
      </c>
      <c r="E4" s="35">
        <v>1.4867617107942972</v>
      </c>
      <c r="F4" s="13">
        <v>3.2231012212842903E-3</v>
      </c>
    </row>
    <row r="5" spans="1:6" ht="15.75" x14ac:dyDescent="0.25">
      <c r="A5" s="27" t="s">
        <v>288</v>
      </c>
      <c r="B5" s="14">
        <v>3.1503436682768578E-3</v>
      </c>
      <c r="C5" s="34">
        <v>8.2200000000000006</v>
      </c>
      <c r="D5" s="34">
        <v>6.5789473684210531</v>
      </c>
      <c r="E5" s="35">
        <v>0.80035856063516453</v>
      </c>
      <c r="F5" s="13">
        <v>2.5214045238481702E-3</v>
      </c>
    </row>
    <row r="6" spans="1:6" ht="15.75" x14ac:dyDescent="0.25">
      <c r="A6" s="27" t="s">
        <v>289</v>
      </c>
      <c r="B6" s="14">
        <v>1.2513663395298E-2</v>
      </c>
      <c r="C6" s="34">
        <v>2.1894736842105265</v>
      </c>
      <c r="D6" s="34">
        <v>6.957894736842106</v>
      </c>
      <c r="E6" s="35">
        <v>3.1778846153846154</v>
      </c>
      <c r="F6" s="13">
        <v>3.9766978386019128E-2</v>
      </c>
    </row>
    <row r="7" spans="1:6" ht="30" x14ac:dyDescent="0.25">
      <c r="A7" s="27" t="s">
        <v>4</v>
      </c>
      <c r="B7" s="14">
        <v>2.3764022865687181E-3</v>
      </c>
      <c r="C7" s="34">
        <v>0.5368421052631579</v>
      </c>
      <c r="D7" s="34">
        <v>1.3894736842105264</v>
      </c>
      <c r="E7" s="35">
        <v>2.5882352941176472</v>
      </c>
      <c r="F7" s="13">
        <v>6.1506882711190357E-3</v>
      </c>
    </row>
    <row r="8" spans="1:6" ht="15.75" x14ac:dyDescent="0.25">
      <c r="A8" s="27" t="s">
        <v>6</v>
      </c>
      <c r="B8" s="14">
        <v>5.5454047186456447E-2</v>
      </c>
      <c r="C8" s="34">
        <v>20</v>
      </c>
      <c r="D8" s="34">
        <v>41.684210526315795</v>
      </c>
      <c r="E8" s="35">
        <v>2.0842105263157897</v>
      </c>
      <c r="F8" s="13">
        <v>0.11557790887282503</v>
      </c>
    </row>
    <row r="9" spans="1:6" ht="15.75" x14ac:dyDescent="0.25">
      <c r="A9" s="27" t="s">
        <v>290</v>
      </c>
      <c r="B9" s="14">
        <v>2.1095492736712351E-2</v>
      </c>
      <c r="C9" s="34">
        <v>0.45263157894736844</v>
      </c>
      <c r="D9" s="34">
        <v>0.98947368421052628</v>
      </c>
      <c r="E9" s="35">
        <v>2.1860465116279069</v>
      </c>
      <c r="F9" s="13">
        <v>4.611572830816188E-2</v>
      </c>
    </row>
    <row r="10" spans="1:6" ht="30" x14ac:dyDescent="0.25">
      <c r="A10" s="27" t="s">
        <v>291</v>
      </c>
      <c r="B10" s="14">
        <v>1.58456156783512E-3</v>
      </c>
      <c r="C10" s="34">
        <v>0.4631578947368421</v>
      </c>
      <c r="D10" s="34">
        <v>0.82105263157894748</v>
      </c>
      <c r="E10" s="35">
        <v>1.7727272727272729</v>
      </c>
      <c r="F10" s="13">
        <v>2.808995506616804E-3</v>
      </c>
    </row>
    <row r="11" spans="1:6" ht="15.75" x14ac:dyDescent="0.25">
      <c r="A11" s="27" t="s">
        <v>292</v>
      </c>
      <c r="B11" s="14">
        <v>1.6604288055504931E-3</v>
      </c>
      <c r="C11" s="34">
        <v>1.463157894736842</v>
      </c>
      <c r="D11" s="34">
        <v>4.2736842105263158</v>
      </c>
      <c r="E11" s="35">
        <v>2.920863309352518</v>
      </c>
      <c r="F11" s="13">
        <v>4.8498855759244617E-3</v>
      </c>
    </row>
    <row r="12" spans="1:6" ht="15.75" x14ac:dyDescent="0.25">
      <c r="A12" s="27" t="s">
        <v>293</v>
      </c>
      <c r="B12" s="14">
        <v>1.019852321165339E-2</v>
      </c>
      <c r="C12" s="34">
        <v>0.83157894736842108</v>
      </c>
      <c r="D12" s="34">
        <v>2.8105263157894735</v>
      </c>
      <c r="E12" s="35">
        <v>3.3797468354430378</v>
      </c>
      <c r="F12" s="13">
        <v>3.4468426550777913E-2</v>
      </c>
    </row>
    <row r="13" spans="1:6" ht="15.75" x14ac:dyDescent="0.25">
      <c r="A13" s="27" t="s">
        <v>294</v>
      </c>
      <c r="B13" s="14">
        <v>2.552981584956958E-3</v>
      </c>
      <c r="C13" s="34">
        <v>3.2</v>
      </c>
      <c r="D13" s="34">
        <v>3.9789473684210526</v>
      </c>
      <c r="E13" s="35">
        <v>1.2434210526315788</v>
      </c>
      <c r="F13" s="13">
        <v>3.1744310497162169E-3</v>
      </c>
    </row>
    <row r="14" spans="1:6" ht="15.75" x14ac:dyDescent="0.25">
      <c r="A14" s="27" t="s">
        <v>11</v>
      </c>
      <c r="B14" s="14">
        <v>1.1738877088436619E-3</v>
      </c>
      <c r="C14" s="34">
        <v>1.3473684210526318</v>
      </c>
      <c r="D14" s="34">
        <v>3.3368421052631581</v>
      </c>
      <c r="E14" s="35">
        <v>2.4765624999999996</v>
      </c>
      <c r="F14" s="13">
        <v>2.9072062789331308E-3</v>
      </c>
    </row>
    <row r="15" spans="1:6" ht="15.75" x14ac:dyDescent="0.25">
      <c r="A15" s="27" t="s">
        <v>12</v>
      </c>
      <c r="B15" s="14">
        <v>5.0463154775503552E-4</v>
      </c>
      <c r="C15" s="34">
        <v>1.7157894736842105</v>
      </c>
      <c r="D15" s="34">
        <v>4.4631578947368427</v>
      </c>
      <c r="E15" s="35">
        <v>2.6012269938650312</v>
      </c>
      <c r="F15" s="13">
        <v>1.3126612039762889E-3</v>
      </c>
    </row>
    <row r="16" spans="1:6" ht="15.75" x14ac:dyDescent="0.25">
      <c r="A16" s="27" t="s">
        <v>13</v>
      </c>
      <c r="B16" s="14">
        <v>6.1170217313745584E-3</v>
      </c>
      <c r="C16" s="34">
        <v>6.3578947368421055</v>
      </c>
      <c r="D16" s="34">
        <v>12.200000000000001</v>
      </c>
      <c r="E16" s="35">
        <v>1.9188741721854305</v>
      </c>
      <c r="F16" s="13">
        <v>1.1737795011031645E-2</v>
      </c>
    </row>
    <row r="17" spans="1:6" ht="15.75" x14ac:dyDescent="0.25">
      <c r="A17" s="27" t="s">
        <v>14</v>
      </c>
      <c r="B17" s="14">
        <v>3.104949058557337E-3</v>
      </c>
      <c r="C17" s="34">
        <v>2</v>
      </c>
      <c r="D17" s="34">
        <v>9.9789473684210535</v>
      </c>
      <c r="E17" s="35">
        <v>4.9894736842105267</v>
      </c>
      <c r="F17" s="13">
        <v>1.5492061618486083E-2</v>
      </c>
    </row>
    <row r="18" spans="1:6" ht="15.75" x14ac:dyDescent="0.25">
      <c r="A18" s="27" t="s">
        <v>295</v>
      </c>
      <c r="B18" s="14">
        <v>4.9596251509676486E-3</v>
      </c>
      <c r="C18" s="34">
        <v>1.0526315789473684</v>
      </c>
      <c r="D18" s="34">
        <v>2.831578947368421</v>
      </c>
      <c r="E18" s="35">
        <v>2.69</v>
      </c>
      <c r="F18" s="13">
        <v>1.3341391656102975E-2</v>
      </c>
    </row>
    <row r="19" spans="1:6" ht="15.75" x14ac:dyDescent="0.25">
      <c r="A19" s="27" t="s">
        <v>296</v>
      </c>
      <c r="B19" s="14">
        <v>3.5776545058803472E-3</v>
      </c>
      <c r="C19" s="34">
        <v>1.4000000000000001</v>
      </c>
      <c r="D19" s="34">
        <v>2.1894736842105265</v>
      </c>
      <c r="E19" s="35">
        <v>1.5639097744360901</v>
      </c>
      <c r="F19" s="13">
        <v>5.5951288513015956E-3</v>
      </c>
    </row>
    <row r="20" spans="1:6" ht="15.75" x14ac:dyDescent="0.25">
      <c r="A20" s="28" t="s">
        <v>297</v>
      </c>
      <c r="B20" s="29">
        <v>1.3871850403185681E-2</v>
      </c>
      <c r="C20" s="36">
        <v>0</v>
      </c>
      <c r="D20" s="36">
        <v>25.831578947368421</v>
      </c>
      <c r="E20" s="37"/>
      <c r="F20" s="30">
        <v>0</v>
      </c>
    </row>
    <row r="21" spans="1:6" ht="15.75" x14ac:dyDescent="0.25">
      <c r="A21" s="27" t="s">
        <v>298</v>
      </c>
      <c r="B21" s="14">
        <v>7.3827346988332139E-4</v>
      </c>
      <c r="C21" s="34">
        <v>3.1052631578947372</v>
      </c>
      <c r="D21" s="34">
        <v>4.7368421052631584</v>
      </c>
      <c r="E21" s="35">
        <v>1.5254237288135593</v>
      </c>
      <c r="F21" s="13">
        <v>1.126179869313541E-3</v>
      </c>
    </row>
    <row r="22" spans="1:6" ht="15.75" x14ac:dyDescent="0.25">
      <c r="A22" s="27" t="s">
        <v>299</v>
      </c>
      <c r="B22" s="14">
        <v>3.6019310160859859E-3</v>
      </c>
      <c r="C22" s="34">
        <v>2.7473684210526317</v>
      </c>
      <c r="D22" s="34">
        <v>4.2842105263157899</v>
      </c>
      <c r="E22" s="35">
        <v>1.5593869731800767</v>
      </c>
      <c r="F22" s="13">
        <v>5.6168043047777633E-3</v>
      </c>
    </row>
    <row r="23" spans="1:6" ht="15.75" x14ac:dyDescent="0.25">
      <c r="A23" s="27" t="s">
        <v>300</v>
      </c>
      <c r="B23" s="14">
        <v>2.1110329220057331E-2</v>
      </c>
      <c r="C23" s="34">
        <v>2.6000000000000005</v>
      </c>
      <c r="D23" s="34">
        <v>4.3473684210526313</v>
      </c>
      <c r="E23" s="35">
        <v>1.6720647773279347</v>
      </c>
      <c r="F23" s="13">
        <v>3.529783792665455E-2</v>
      </c>
    </row>
    <row r="24" spans="1:6" ht="15.75" x14ac:dyDescent="0.25">
      <c r="A24" s="27" t="s">
        <v>301</v>
      </c>
      <c r="B24" s="14">
        <v>1.190338602749329E-3</v>
      </c>
      <c r="C24" s="34">
        <v>1.442105263157895</v>
      </c>
      <c r="D24" s="34">
        <v>4.2736842105263158</v>
      </c>
      <c r="E24" s="35">
        <v>2.9635036496350358</v>
      </c>
      <c r="F24" s="13">
        <v>3.5275727935491054E-3</v>
      </c>
    </row>
    <row r="25" spans="1:6" ht="15.75" x14ac:dyDescent="0.25">
      <c r="A25" s="27" t="s">
        <v>18</v>
      </c>
      <c r="B25" s="14">
        <v>3.7702773235468118E-4</v>
      </c>
      <c r="C25" s="34">
        <v>1.4736842105263157</v>
      </c>
      <c r="D25" s="34">
        <v>4.1368421052631579</v>
      </c>
      <c r="E25" s="35">
        <v>2.8071428571428574</v>
      </c>
      <c r="F25" s="13">
        <v>1.0583707058242123E-3</v>
      </c>
    </row>
    <row r="26" spans="1:6" ht="15.75" x14ac:dyDescent="0.25">
      <c r="A26" s="27" t="s">
        <v>302</v>
      </c>
      <c r="B26" s="14">
        <v>3.9928698375702957E-3</v>
      </c>
      <c r="C26" s="34">
        <v>2.8105263157894735</v>
      </c>
      <c r="D26" s="34">
        <v>2.9578947368421056</v>
      </c>
      <c r="E26" s="35">
        <v>1.0524344569288391</v>
      </c>
      <c r="F26" s="13">
        <v>4.2022337990908357E-3</v>
      </c>
    </row>
    <row r="27" spans="1:6" ht="15.75" x14ac:dyDescent="0.25">
      <c r="A27" s="27" t="s">
        <v>303</v>
      </c>
      <c r="B27" s="14">
        <v>3.6122662612636499E-3</v>
      </c>
      <c r="C27" s="34">
        <v>2.5052631578947366</v>
      </c>
      <c r="D27" s="34">
        <v>2.0421052631578949</v>
      </c>
      <c r="E27" s="35">
        <v>0.81512605042016817</v>
      </c>
      <c r="F27" s="13">
        <v>2.9444523306098661E-3</v>
      </c>
    </row>
    <row r="28" spans="1:6" ht="30" x14ac:dyDescent="0.25">
      <c r="A28" s="27" t="s">
        <v>304</v>
      </c>
      <c r="B28" s="14">
        <v>1.21492341004956E-2</v>
      </c>
      <c r="C28" s="34">
        <v>2.6105263157894738</v>
      </c>
      <c r="D28" s="34">
        <v>4.147368421052632</v>
      </c>
      <c r="E28" s="35">
        <v>1.588709677419355</v>
      </c>
      <c r="F28" s="13">
        <v>1.9301605788690591E-2</v>
      </c>
    </row>
    <row r="29" spans="1:6" ht="15.75" x14ac:dyDescent="0.25">
      <c r="A29" s="27" t="s">
        <v>305</v>
      </c>
      <c r="B29" s="14">
        <v>2.0181640802401919E-3</v>
      </c>
      <c r="C29" s="34">
        <v>6.9473684210526319</v>
      </c>
      <c r="D29" s="34">
        <v>6.4526315789473685</v>
      </c>
      <c r="E29" s="35">
        <v>0.92878787878787872</v>
      </c>
      <c r="F29" s="13">
        <v>1.8744463351321782E-3</v>
      </c>
    </row>
    <row r="30" spans="1:6" ht="15.75" x14ac:dyDescent="0.25">
      <c r="A30" s="27" t="s">
        <v>19</v>
      </c>
      <c r="B30" s="14">
        <v>2.0520264674816651E-3</v>
      </c>
      <c r="C30" s="34">
        <v>21.421052631578949</v>
      </c>
      <c r="D30" s="34">
        <v>23.052631578947366</v>
      </c>
      <c r="E30" s="35">
        <v>1.0761670761670761</v>
      </c>
      <c r="F30" s="13">
        <v>2.2083233237271973E-3</v>
      </c>
    </row>
    <row r="31" spans="1:6" ht="15.75" x14ac:dyDescent="0.25">
      <c r="A31" s="28" t="s">
        <v>306</v>
      </c>
      <c r="B31" s="29">
        <v>2.1589864479035461E-2</v>
      </c>
      <c r="C31" s="36">
        <v>0</v>
      </c>
      <c r="D31" s="36">
        <v>28.8</v>
      </c>
      <c r="E31" s="37"/>
      <c r="F31" s="30">
        <v>0</v>
      </c>
    </row>
    <row r="32" spans="1:6" ht="30" x14ac:dyDescent="0.25">
      <c r="A32" s="27" t="s">
        <v>307</v>
      </c>
      <c r="B32" s="14">
        <v>2.1942555349387951E-3</v>
      </c>
      <c r="C32" s="34">
        <v>3.4421052631578948</v>
      </c>
      <c r="D32" s="34">
        <v>4.9894736842105267</v>
      </c>
      <c r="E32" s="35">
        <v>1.4495412844036699</v>
      </c>
      <c r="F32" s="13">
        <v>3.180663986425043E-3</v>
      </c>
    </row>
    <row r="33" spans="1:6" ht="30" x14ac:dyDescent="0.25">
      <c r="A33" s="27" t="s">
        <v>308</v>
      </c>
      <c r="B33" s="14">
        <v>2.7342230596370211E-3</v>
      </c>
      <c r="C33" s="34">
        <v>8.1263157894736846</v>
      </c>
      <c r="D33" s="34">
        <v>15.315789473684212</v>
      </c>
      <c r="E33" s="35">
        <v>1.8847150259067358</v>
      </c>
      <c r="F33" s="13">
        <v>5.1532312846785822E-3</v>
      </c>
    </row>
    <row r="34" spans="1:6" ht="15.75" x14ac:dyDescent="0.25">
      <c r="A34" s="27" t="s">
        <v>309</v>
      </c>
      <c r="B34" s="14">
        <v>7.027966720812523E-4</v>
      </c>
      <c r="C34" s="34">
        <v>0.26315789473684209</v>
      </c>
      <c r="D34" s="34">
        <v>0.26315789473684209</v>
      </c>
      <c r="E34" s="35">
        <v>1</v>
      </c>
      <c r="F34" s="13">
        <v>7.027966720812523E-4</v>
      </c>
    </row>
    <row r="35" spans="1:6" ht="15.75" x14ac:dyDescent="0.25">
      <c r="A35" s="27" t="s">
        <v>23</v>
      </c>
      <c r="B35" s="14">
        <v>1.7610805144267041E-3</v>
      </c>
      <c r="C35" s="34">
        <v>13.736842105263159</v>
      </c>
      <c r="D35" s="34">
        <v>14.663157894736843</v>
      </c>
      <c r="E35" s="35">
        <v>1.0674329501915709</v>
      </c>
      <c r="F35" s="13">
        <v>1.8798353690393861E-3</v>
      </c>
    </row>
    <row r="36" spans="1:6" ht="15.75" x14ac:dyDescent="0.25">
      <c r="A36" s="27" t="s">
        <v>310</v>
      </c>
      <c r="B36" s="14">
        <v>4.1411391140096102E-3</v>
      </c>
      <c r="C36" s="34">
        <v>18.842105263157894</v>
      </c>
      <c r="D36" s="34">
        <v>23.989473684210527</v>
      </c>
      <c r="E36" s="35">
        <v>1.2731843575418995</v>
      </c>
      <c r="F36" s="13">
        <v>5.2724335423619565E-3</v>
      </c>
    </row>
    <row r="37" spans="1:6" ht="15.75" x14ac:dyDescent="0.25">
      <c r="A37" s="27" t="s">
        <v>311</v>
      </c>
      <c r="B37" s="14">
        <v>8.7611697344996669E-3</v>
      </c>
      <c r="C37" s="34">
        <v>16.494736842105265</v>
      </c>
      <c r="D37" s="34">
        <v>18.589473684210528</v>
      </c>
      <c r="E37" s="35">
        <v>1.1269942565411615</v>
      </c>
      <c r="F37" s="13">
        <v>9.8737879713633771E-3</v>
      </c>
    </row>
    <row r="38" spans="1:6" ht="15.75" x14ac:dyDescent="0.25">
      <c r="A38" s="27" t="s">
        <v>312</v>
      </c>
      <c r="B38" s="14">
        <v>2.049707952626724E-3</v>
      </c>
      <c r="C38" s="34">
        <v>16.757894736842108</v>
      </c>
      <c r="D38" s="34">
        <v>22.294736842105262</v>
      </c>
      <c r="E38" s="35">
        <v>1.3304020100502509</v>
      </c>
      <c r="F38" s="13">
        <v>2.7269355801905781E-3</v>
      </c>
    </row>
    <row r="39" spans="1:6" ht="15.75" x14ac:dyDescent="0.25">
      <c r="A39" s="27" t="s">
        <v>313</v>
      </c>
      <c r="B39" s="14">
        <v>4.7201844270438366E-3</v>
      </c>
      <c r="C39" s="34">
        <v>55.515789473684215</v>
      </c>
      <c r="D39" s="34">
        <v>12.147368421052631</v>
      </c>
      <c r="E39" s="35">
        <v>0.21880925293894574</v>
      </c>
      <c r="F39" s="13">
        <v>1.0328200282155075E-3</v>
      </c>
    </row>
    <row r="40" spans="1:6" ht="15.75" x14ac:dyDescent="0.25">
      <c r="A40" s="27" t="s">
        <v>314</v>
      </c>
      <c r="B40" s="14">
        <v>2.3449690591427239E-4</v>
      </c>
      <c r="C40" s="34">
        <v>1.168421052631579</v>
      </c>
      <c r="D40" s="34">
        <v>1.6105263157894738</v>
      </c>
      <c r="E40" s="35">
        <v>1.3783783783783783</v>
      </c>
      <c r="F40" s="13">
        <v>3.2322546490886191E-4</v>
      </c>
    </row>
    <row r="41" spans="1:6" ht="15.75" x14ac:dyDescent="0.25">
      <c r="A41" s="27" t="s">
        <v>25</v>
      </c>
      <c r="B41" s="14">
        <v>4.4386382663183484E-3</v>
      </c>
      <c r="C41" s="34">
        <v>14.210526315789474</v>
      </c>
      <c r="D41" s="34">
        <v>8.5157894736842099</v>
      </c>
      <c r="E41" s="35">
        <v>0.59925925925925916</v>
      </c>
      <c r="F41" s="13">
        <v>2.6598950795937359E-3</v>
      </c>
    </row>
    <row r="42" spans="1:6" ht="15.75" x14ac:dyDescent="0.25">
      <c r="A42" s="27" t="s">
        <v>26</v>
      </c>
      <c r="B42" s="14">
        <v>1.4239171554911211E-2</v>
      </c>
      <c r="C42" s="34">
        <v>21.621052631578948</v>
      </c>
      <c r="D42" s="34">
        <v>62.694736842105272</v>
      </c>
      <c r="E42" s="35">
        <v>2.8997078870496593</v>
      </c>
      <c r="F42" s="13">
        <v>4.1289438062829198E-2</v>
      </c>
    </row>
    <row r="43" spans="1:6" ht="15.75" x14ac:dyDescent="0.25">
      <c r="A43" s="27" t="s">
        <v>315</v>
      </c>
      <c r="B43" s="14">
        <v>0.54397844475232471</v>
      </c>
      <c r="C43" s="34">
        <v>14.663157894736843</v>
      </c>
      <c r="D43" s="34">
        <v>25.147368421052633</v>
      </c>
      <c r="E43" s="35">
        <v>1.7150035893754487</v>
      </c>
      <c r="F43" s="13">
        <v>0.93292498529311108</v>
      </c>
    </row>
    <row r="44" spans="1:6" ht="15.75" x14ac:dyDescent="0.25">
      <c r="A44" s="28" t="s">
        <v>316</v>
      </c>
      <c r="B44" s="29">
        <v>2.2125823638572328E-3</v>
      </c>
      <c r="C44" s="36">
        <v>0</v>
      </c>
      <c r="D44" s="36">
        <v>7.5578947368421057</v>
      </c>
      <c r="E44" s="37"/>
      <c r="F44" s="30">
        <v>0</v>
      </c>
    </row>
    <row r="45" spans="1:6" ht="15.75" x14ac:dyDescent="0.25">
      <c r="A45" s="27" t="s">
        <v>317</v>
      </c>
      <c r="B45" s="14">
        <v>1.981134229537463E-2</v>
      </c>
      <c r="C45" s="34">
        <v>5.6210526315789471</v>
      </c>
      <c r="D45" s="34">
        <v>6.7684210526315791</v>
      </c>
      <c r="E45" s="35">
        <v>1.2041198501872661</v>
      </c>
      <c r="F45" s="13">
        <v>2.3855230516715148E-2</v>
      </c>
    </row>
    <row r="46" spans="1:6" ht="15.75" x14ac:dyDescent="0.25">
      <c r="A46" s="27" t="s">
        <v>37</v>
      </c>
      <c r="B46" s="14">
        <v>1.8434154530172461E-3</v>
      </c>
      <c r="C46" s="34">
        <v>2.6947368421052635</v>
      </c>
      <c r="D46" s="34">
        <v>4.2</v>
      </c>
      <c r="E46" s="35">
        <v>1.5585937499999998</v>
      </c>
      <c r="F46" s="13">
        <v>2.873135803726098E-3</v>
      </c>
    </row>
    <row r="47" spans="1:6" ht="15.75" x14ac:dyDescent="0.25">
      <c r="A47" s="27" t="s">
        <v>38</v>
      </c>
      <c r="B47" s="14">
        <v>5.8690105493936773E-2</v>
      </c>
      <c r="C47" s="34">
        <v>24.168421052631579</v>
      </c>
      <c r="D47" s="34">
        <v>32.547368421052632</v>
      </c>
      <c r="E47" s="35">
        <v>1.3466898954703832</v>
      </c>
      <c r="F47" s="13">
        <v>7.9037372032775471E-2</v>
      </c>
    </row>
    <row r="48" spans="1:6" ht="15.75" x14ac:dyDescent="0.25">
      <c r="A48" s="27" t="s">
        <v>40</v>
      </c>
      <c r="B48" s="14">
        <v>1.37442968809492E-2</v>
      </c>
      <c r="C48" s="34">
        <v>12.715789473684211</v>
      </c>
      <c r="D48" s="34">
        <v>16.621052631578948</v>
      </c>
      <c r="E48" s="35">
        <v>1.3071192052980132</v>
      </c>
      <c r="F48" s="13">
        <v>1.796543441640628E-2</v>
      </c>
    </row>
    <row r="49" spans="1:6" ht="15.75" x14ac:dyDescent="0.25">
      <c r="A49" s="27" t="s">
        <v>41</v>
      </c>
      <c r="B49" s="14">
        <v>1.380305941362836E-2</v>
      </c>
      <c r="C49" s="34">
        <v>10.768421052631579</v>
      </c>
      <c r="D49" s="34">
        <v>16.652631578947368</v>
      </c>
      <c r="E49" s="35">
        <v>1.5464320625610948</v>
      </c>
      <c r="F49" s="13">
        <v>2.1345493638670641E-2</v>
      </c>
    </row>
    <row r="50" spans="1:6" ht="15.75" x14ac:dyDescent="0.25">
      <c r="A50" s="27" t="s">
        <v>318</v>
      </c>
      <c r="B50" s="14">
        <v>5.6478720107379821E-4</v>
      </c>
      <c r="C50" s="34">
        <v>1.2210526315789474</v>
      </c>
      <c r="D50" s="34">
        <v>2.0421052631578949</v>
      </c>
      <c r="E50" s="35">
        <v>1.6724137931034484</v>
      </c>
      <c r="F50" s="13">
        <v>9.4455790524411085E-4</v>
      </c>
    </row>
    <row r="51" spans="1:6" ht="15.75" x14ac:dyDescent="0.25">
      <c r="A51" s="27" t="s">
        <v>319</v>
      </c>
      <c r="B51" s="14">
        <v>5.080313656334308E-4</v>
      </c>
      <c r="C51" s="34">
        <v>1.2</v>
      </c>
      <c r="D51" s="34">
        <v>2.1052631578947367</v>
      </c>
      <c r="E51" s="35">
        <v>1.7543859649122806</v>
      </c>
      <c r="F51" s="13">
        <v>8.9128309760251015E-4</v>
      </c>
    </row>
    <row r="52" spans="1:6" ht="30" x14ac:dyDescent="0.25">
      <c r="A52" s="27" t="s">
        <v>320</v>
      </c>
      <c r="B52" s="14">
        <v>1.664950160983442E-3</v>
      </c>
      <c r="C52" s="34">
        <v>1.6</v>
      </c>
      <c r="D52" s="34">
        <v>7.7473684210526326</v>
      </c>
      <c r="E52" s="35">
        <v>4.8421052631578947</v>
      </c>
      <c r="F52" s="13">
        <v>8.061863937393509E-3</v>
      </c>
    </row>
    <row r="53" spans="1:6" ht="30" x14ac:dyDescent="0.25">
      <c r="A53" s="27" t="s">
        <v>321</v>
      </c>
      <c r="B53" s="14">
        <v>1.49094084326955E-3</v>
      </c>
      <c r="C53" s="34">
        <v>2.168421052631579</v>
      </c>
      <c r="D53" s="34">
        <v>7.3368421052631581</v>
      </c>
      <c r="E53" s="35">
        <v>3.383495145631068</v>
      </c>
      <c r="F53" s="13">
        <v>5.0445911056256135E-3</v>
      </c>
    </row>
    <row r="54" spans="1:6" ht="30" x14ac:dyDescent="0.25">
      <c r="A54" s="27" t="s">
        <v>322</v>
      </c>
      <c r="B54" s="14">
        <v>3.048303868077511E-3</v>
      </c>
      <c r="C54" s="34">
        <v>6.9684210526315793</v>
      </c>
      <c r="D54" s="34">
        <v>8.5578947368421066</v>
      </c>
      <c r="E54" s="35">
        <v>1.2280966767371602</v>
      </c>
      <c r="F54" s="13">
        <v>3.7436118500710218E-3</v>
      </c>
    </row>
    <row r="55" spans="1:6" ht="15.75" x14ac:dyDescent="0.25">
      <c r="A55" s="27" t="s">
        <v>46</v>
      </c>
      <c r="B55" s="14">
        <v>6.8100967348774983E-4</v>
      </c>
      <c r="C55" s="34">
        <v>2.9052631578947365</v>
      </c>
      <c r="D55" s="34">
        <v>4.9263157894736844</v>
      </c>
      <c r="E55" s="35">
        <v>1.6956521739130437</v>
      </c>
      <c r="F55" s="13">
        <v>1.154755533305315E-3</v>
      </c>
    </row>
    <row r="56" spans="1:6" ht="15.75" x14ac:dyDescent="0.25">
      <c r="A56" s="27" t="s">
        <v>323</v>
      </c>
      <c r="B56" s="14">
        <v>8.5018078883623393E-4</v>
      </c>
      <c r="C56" s="34">
        <v>1.1157894736842107</v>
      </c>
      <c r="D56" s="34">
        <v>1.0736842105263158</v>
      </c>
      <c r="E56" s="35">
        <v>0.96226415094339612</v>
      </c>
      <c r="F56" s="13">
        <v>8.1809849491788539E-4</v>
      </c>
    </row>
    <row r="57" spans="1:6" ht="16.5" thickBot="1" x14ac:dyDescent="0.3">
      <c r="A57" s="31" t="s">
        <v>48</v>
      </c>
      <c r="B57" s="10">
        <v>5.6629348133205113E-3</v>
      </c>
      <c r="C57" s="38">
        <v>4.4947368421052625</v>
      </c>
      <c r="D57" s="38">
        <v>6.8315789473684214</v>
      </c>
      <c r="E57" s="39">
        <v>1.5199063231850121</v>
      </c>
      <c r="F57" s="32">
        <v>8.6071304305503811E-3</v>
      </c>
    </row>
    <row r="58" spans="1:6" ht="15.75" x14ac:dyDescent="0.25">
      <c r="A58" s="18"/>
      <c r="B58" s="8"/>
      <c r="C58" s="50" t="s">
        <v>324</v>
      </c>
      <c r="D58" s="51"/>
      <c r="E58" s="51"/>
      <c r="F58" s="40">
        <v>1.5784348620825754</v>
      </c>
    </row>
    <row r="59" spans="1:6" ht="16.5" thickBot="1" x14ac:dyDescent="0.3">
      <c r="A59" s="18"/>
      <c r="B59" s="8"/>
      <c r="C59" s="52" t="s">
        <v>325</v>
      </c>
      <c r="D59" s="53"/>
      <c r="E59" s="53"/>
      <c r="F59" s="41">
        <v>0.63353897206794285</v>
      </c>
    </row>
  </sheetData>
  <mergeCells count="2">
    <mergeCell ref="C58:E58"/>
    <mergeCell ref="C59:E59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Cesta inicial</vt:lpstr>
      <vt:lpstr>Taxa de Ajuste</vt:lpstr>
      <vt:lpstr>Fator de Conversão</vt:lpstr>
      <vt:lpstr>'Cesta inicial'!Area_de_impressao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REMOTO</cp:lastModifiedBy>
  <cp:lastPrinted>2020-04-15T15:05:22Z</cp:lastPrinted>
  <dcterms:created xsi:type="dcterms:W3CDTF">2020-04-15T15:02:14Z</dcterms:created>
  <dcterms:modified xsi:type="dcterms:W3CDTF">2020-07-02T13:32:22Z</dcterms:modified>
</cp:coreProperties>
</file>