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mila Machado\Desktop\Calc PGD versões\"/>
    </mc:Choice>
  </mc:AlternateContent>
  <bookViews>
    <workbookView xWindow="0" yWindow="0" windowWidth="20490" windowHeight="7650" tabRatio="594"/>
  </bookViews>
  <sheets>
    <sheet name="Início" sheetId="8" r:id="rId1"/>
    <sheet name="Entrada" sheetId="7" r:id="rId2"/>
    <sheet name="Glossário" sheetId="9" r:id="rId3"/>
    <sheet name="Cálculos" sheetId="1" r:id="rId4"/>
    <sheet name="Apoio"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7" i="1"/>
  <c r="G10" i="1"/>
  <c r="G11" i="1"/>
  <c r="B20" i="7"/>
  <c r="B13" i="7"/>
  <c r="F15" i="1" l="1"/>
  <c r="F16" i="1"/>
  <c r="F17" i="1"/>
  <c r="F18" i="1"/>
  <c r="F14" i="1"/>
  <c r="F9" i="1"/>
  <c r="F10" i="1"/>
  <c r="F11" i="1"/>
  <c r="F12" i="1"/>
  <c r="F13" i="1"/>
  <c r="F8" i="1"/>
  <c r="K7" i="1" l="1"/>
  <c r="K30" i="1" s="1"/>
  <c r="J7" i="1"/>
  <c r="J30" i="1" s="1"/>
  <c r="I7" i="1"/>
  <c r="I30" i="1" s="1"/>
  <c r="G47" i="1"/>
  <c r="F20" i="1" l="1"/>
  <c r="B9" i="3" l="1"/>
  <c r="B24" i="1"/>
  <c r="H32" i="1" s="1"/>
  <c r="C2" i="3" s="1"/>
  <c r="C17" i="3" s="1"/>
  <c r="B25" i="1"/>
  <c r="H33" i="1" s="1"/>
  <c r="B14" i="1"/>
  <c r="G32" i="1" s="1"/>
  <c r="B2" i="3" s="1"/>
  <c r="B17" i="3" s="1"/>
  <c r="B15" i="1"/>
  <c r="G33" i="1" s="1"/>
  <c r="B23" i="1"/>
  <c r="B13" i="1"/>
  <c r="G31" i="1" s="1"/>
  <c r="B4" i="1"/>
  <c r="B3" i="1"/>
  <c r="H31" i="1" l="1"/>
  <c r="C4" i="3" s="1"/>
  <c r="G9" i="1"/>
  <c r="B22" i="3"/>
  <c r="G8" i="1"/>
  <c r="B4" i="3"/>
  <c r="B3" i="3"/>
  <c r="B18" i="3" s="1"/>
  <c r="H34" i="1"/>
  <c r="B16" i="1"/>
  <c r="B17" i="1" s="1"/>
  <c r="B19" i="1" s="1"/>
  <c r="G18" i="1" s="1"/>
  <c r="F19" i="1"/>
  <c r="G34" i="1"/>
  <c r="B26" i="1"/>
  <c r="B28" i="1" s="1"/>
  <c r="B7" i="1"/>
  <c r="G12" i="1" s="1"/>
  <c r="C3" i="3" l="1"/>
  <c r="C18" i="3" s="1"/>
  <c r="B18" i="1"/>
  <c r="H30" i="1" s="1"/>
  <c r="G14" i="1"/>
  <c r="B8" i="3"/>
  <c r="H35" i="1"/>
  <c r="C5" i="3"/>
  <c r="C16" i="3" s="1"/>
  <c r="G35" i="1"/>
  <c r="G36" i="1" s="1"/>
  <c r="B5" i="3"/>
  <c r="B16" i="3" s="1"/>
  <c r="B27" i="1"/>
  <c r="B29" i="1" s="1"/>
  <c r="D21" i="3" l="1"/>
  <c r="H7" i="1"/>
  <c r="F5" i="7"/>
  <c r="C15" i="3"/>
  <c r="C6" i="3"/>
  <c r="H16" i="1"/>
  <c r="H17" i="1"/>
  <c r="B6" i="3"/>
  <c r="G30" i="1"/>
  <c r="K32" i="1"/>
  <c r="J32" i="1"/>
  <c r="I32" i="1"/>
  <c r="B9" i="1"/>
  <c r="B23" i="3" l="1"/>
  <c r="B20" i="1"/>
  <c r="G15" i="1" s="1"/>
  <c r="B30" i="1"/>
  <c r="B21" i="7" s="1"/>
  <c r="C21" i="3"/>
  <c r="B15" i="3"/>
  <c r="G45" i="1"/>
  <c r="I34" i="1"/>
  <c r="E2" i="3"/>
  <c r="E4" i="3"/>
  <c r="J34" i="1"/>
  <c r="F2" i="3"/>
  <c r="F4" i="3"/>
  <c r="K34" i="1"/>
  <c r="G4" i="3"/>
  <c r="G2" i="3"/>
  <c r="F7" i="1"/>
  <c r="E5" i="7"/>
  <c r="B25" i="3"/>
  <c r="B30" i="3"/>
  <c r="C25" i="3"/>
  <c r="C30" i="3"/>
  <c r="D30" i="3"/>
  <c r="D25" i="3"/>
  <c r="H18" i="1"/>
  <c r="B8" i="1"/>
  <c r="G13" i="1" s="1"/>
  <c r="C1" i="3"/>
  <c r="B1" i="3"/>
  <c r="F21" i="1"/>
  <c r="F1" i="3"/>
  <c r="E1" i="3"/>
  <c r="G1" i="3"/>
  <c r="J9" i="3" l="1"/>
  <c r="J8" i="3"/>
  <c r="G46" i="1"/>
  <c r="E14" i="7"/>
  <c r="D8" i="3"/>
  <c r="B14" i="7"/>
  <c r="J35" i="1"/>
  <c r="F5" i="3"/>
  <c r="E6" i="7"/>
  <c r="B7" i="3"/>
  <c r="K35" i="1"/>
  <c r="G5" i="3"/>
  <c r="I35" i="1"/>
  <c r="E5" i="3"/>
  <c r="D1" i="3"/>
  <c r="D64" i="7" l="1"/>
  <c r="G6" i="3"/>
  <c r="K16" i="1"/>
  <c r="K17" i="1"/>
  <c r="F6" i="3"/>
  <c r="J16" i="1"/>
  <c r="J17" i="1"/>
  <c r="E6" i="3"/>
  <c r="I17" i="1"/>
  <c r="I16" i="1"/>
  <c r="J2" i="3"/>
  <c r="J4" i="3"/>
  <c r="G48" i="1"/>
  <c r="G49" i="1"/>
  <c r="B19" i="3"/>
  <c r="J18" i="1"/>
  <c r="D33" i="3"/>
  <c r="D28" i="3"/>
  <c r="C28" i="3"/>
  <c r="C33" i="3"/>
  <c r="I18" i="1"/>
  <c r="B28" i="3"/>
  <c r="B33" i="3"/>
  <c r="K18" i="1"/>
  <c r="H15" i="1"/>
  <c r="H36" i="1"/>
  <c r="H14" i="1"/>
  <c r="C12" i="3" l="1"/>
  <c r="D23" i="3" s="1"/>
  <c r="H37" i="1"/>
  <c r="D56" i="7"/>
  <c r="G50" i="1"/>
  <c r="E16" i="7" s="1"/>
  <c r="E15" i="7"/>
  <c r="D4" i="3"/>
  <c r="D3" i="3"/>
  <c r="I36" i="1"/>
  <c r="I15" i="1"/>
  <c r="I14" i="1"/>
  <c r="K15" i="1"/>
  <c r="K36" i="1"/>
  <c r="K14" i="1"/>
  <c r="J36" i="1"/>
  <c r="J15" i="1"/>
  <c r="J14" i="1"/>
  <c r="H20" i="1"/>
  <c r="H24" i="1" s="1"/>
  <c r="H38" i="1"/>
  <c r="H45" i="1"/>
  <c r="F12" i="3" l="1"/>
  <c r="J37" i="1"/>
  <c r="G12" i="3"/>
  <c r="D31" i="3" s="1"/>
  <c r="K37" i="1"/>
  <c r="E12" i="3"/>
  <c r="I37" i="1"/>
  <c r="C9" i="3"/>
  <c r="F14" i="7"/>
  <c r="C13" i="3"/>
  <c r="D5" i="3"/>
  <c r="H39" i="1"/>
  <c r="K20" i="1"/>
  <c r="K24" i="1" s="1"/>
  <c r="K38" i="1"/>
  <c r="K39" i="1" s="1"/>
  <c r="K40" i="1" s="1"/>
  <c r="K45" i="1"/>
  <c r="J20" i="1"/>
  <c r="J24" i="1" s="1"/>
  <c r="C31" i="3"/>
  <c r="J38" i="1"/>
  <c r="J39" i="1" s="1"/>
  <c r="J40" i="1" s="1"/>
  <c r="J45" i="1"/>
  <c r="H46" i="1"/>
  <c r="I38" i="1"/>
  <c r="I39" i="1" s="1"/>
  <c r="I40" i="1" s="1"/>
  <c r="B31" i="3"/>
  <c r="I45" i="1"/>
  <c r="I20" i="1"/>
  <c r="I24" i="1" s="1"/>
  <c r="D6" i="3" l="1"/>
  <c r="J41" i="1"/>
  <c r="J23" i="1"/>
  <c r="K41" i="1"/>
  <c r="K23" i="1"/>
  <c r="I41" i="1"/>
  <c r="I23" i="1"/>
  <c r="D12" i="3"/>
  <c r="G9" i="3"/>
  <c r="D26" i="3" s="1"/>
  <c r="E9" i="3"/>
  <c r="B26" i="3" s="1"/>
  <c r="F9" i="3"/>
  <c r="C26" i="3" s="1"/>
  <c r="H14" i="7"/>
  <c r="E13" i="3"/>
  <c r="B32" i="3" s="1"/>
  <c r="J14" i="7"/>
  <c r="G13" i="3"/>
  <c r="D32" i="3" s="1"/>
  <c r="I7" i="7"/>
  <c r="F10" i="3"/>
  <c r="I14" i="7"/>
  <c r="F13" i="3"/>
  <c r="C32" i="3" s="1"/>
  <c r="J7" i="7"/>
  <c r="G10" i="3"/>
  <c r="H7" i="7"/>
  <c r="E10" i="3"/>
  <c r="H40" i="1"/>
  <c r="H23" i="1" s="1"/>
  <c r="F11" i="7"/>
  <c r="J9" i="1"/>
  <c r="J13" i="1"/>
  <c r="J11" i="1"/>
  <c r="J10" i="1"/>
  <c r="J8" i="1"/>
  <c r="J12" i="1"/>
  <c r="K10" i="1"/>
  <c r="K9" i="1"/>
  <c r="K8" i="1"/>
  <c r="K11" i="1"/>
  <c r="K12" i="1"/>
  <c r="K13" i="1"/>
  <c r="I8" i="1"/>
  <c r="I10" i="1"/>
  <c r="I12" i="1"/>
  <c r="I9" i="1"/>
  <c r="I11" i="1"/>
  <c r="I13" i="1"/>
  <c r="J46" i="1"/>
  <c r="H49" i="1"/>
  <c r="H48" i="1"/>
  <c r="F15" i="7" s="1"/>
  <c r="I46" i="1"/>
  <c r="K46" i="1"/>
  <c r="C10" i="3" l="1"/>
  <c r="D22" i="3" s="1"/>
  <c r="H41" i="1"/>
  <c r="J8" i="7"/>
  <c r="G11" i="3"/>
  <c r="I8" i="7"/>
  <c r="F11" i="3"/>
  <c r="H8" i="7"/>
  <c r="E11" i="3"/>
  <c r="H8" i="1"/>
  <c r="H9" i="1"/>
  <c r="F10" i="7"/>
  <c r="J14" i="3" s="1"/>
  <c r="H13" i="1"/>
  <c r="H11" i="1"/>
  <c r="F7" i="7"/>
  <c r="J12" i="3" s="1"/>
  <c r="H10" i="1"/>
  <c r="H12" i="1"/>
  <c r="J11" i="7"/>
  <c r="H11" i="7"/>
  <c r="H10" i="7"/>
  <c r="I11" i="7"/>
  <c r="J10" i="7"/>
  <c r="I10" i="7"/>
  <c r="H50" i="1"/>
  <c r="F16" i="7" s="1"/>
  <c r="K19" i="1"/>
  <c r="I19" i="1"/>
  <c r="I49" i="1"/>
  <c r="I48" i="1"/>
  <c r="H15" i="7" s="1"/>
  <c r="J48" i="1"/>
  <c r="I15" i="7" s="1"/>
  <c r="J49" i="1"/>
  <c r="K48" i="1"/>
  <c r="J15" i="7" s="1"/>
  <c r="K49" i="1"/>
  <c r="J19" i="1"/>
  <c r="D69" i="7" l="1"/>
  <c r="D9" i="3"/>
  <c r="C11" i="3"/>
  <c r="F8" i="7"/>
  <c r="D66" i="7" s="1"/>
  <c r="E8" i="3"/>
  <c r="B27" i="3" s="1"/>
  <c r="F8" i="3"/>
  <c r="C27" i="3" s="1"/>
  <c r="G8" i="3"/>
  <c r="D27" i="3" s="1"/>
  <c r="H19" i="1"/>
  <c r="J50" i="1"/>
  <c r="I16" i="7" s="1"/>
  <c r="I50" i="1"/>
  <c r="H16" i="7" s="1"/>
  <c r="J21" i="1"/>
  <c r="J22" i="1" s="1"/>
  <c r="K21" i="1"/>
  <c r="K50" i="1"/>
  <c r="J16" i="7" s="1"/>
  <c r="I21" i="1"/>
  <c r="I22" i="1" s="1"/>
  <c r="G7" i="3" l="1"/>
  <c r="K22" i="1"/>
  <c r="J9" i="7" s="1"/>
  <c r="D10" i="3"/>
  <c r="D11" i="3"/>
  <c r="C8" i="3"/>
  <c r="D7" i="3"/>
  <c r="H6" i="7"/>
  <c r="E7" i="3"/>
  <c r="I6" i="7"/>
  <c r="F7" i="3"/>
  <c r="H21" i="1"/>
  <c r="J6" i="7"/>
  <c r="C7" i="3" l="1"/>
  <c r="C19" i="3" s="1"/>
  <c r="H22" i="1"/>
  <c r="F6" i="7"/>
  <c r="H9" i="7"/>
  <c r="I9" i="7"/>
  <c r="F9" i="7" l="1"/>
  <c r="B12" i="3"/>
  <c r="C23" i="3" s="1"/>
  <c r="G38" i="1"/>
  <c r="G39" i="1" s="1"/>
  <c r="G40" i="1" s="1"/>
  <c r="E7" i="7" l="1"/>
  <c r="G41" i="1"/>
  <c r="E8" i="7" s="1"/>
  <c r="B10" i="3"/>
  <c r="C22" i="3" s="1"/>
  <c r="J6" i="3" l="1"/>
  <c r="J3" i="3"/>
  <c r="J5" i="3"/>
  <c r="B11" i="3"/>
  <c r="D58" i="7" l="1"/>
</calcChain>
</file>

<file path=xl/sharedStrings.xml><?xml version="1.0" encoding="utf-8"?>
<sst xmlns="http://schemas.openxmlformats.org/spreadsheetml/2006/main" count="219" uniqueCount="166">
  <si>
    <t>Água e Esgoto</t>
  </si>
  <si>
    <t>Energia Elétrica</t>
  </si>
  <si>
    <t>Locação de Imóvel</t>
  </si>
  <si>
    <t>Condomínio ou Taxas Condominiais</t>
  </si>
  <si>
    <t>Limpeza e Conservação</t>
  </si>
  <si>
    <t>Vigilância ostensiva e Segurança Eletrônica</t>
  </si>
  <si>
    <t>Outras despesas</t>
  </si>
  <si>
    <t>Taxa de adesão ao teletrabalho</t>
  </si>
  <si>
    <t>População principal</t>
  </si>
  <si>
    <t>Áreas estimadas</t>
  </si>
  <si>
    <t>Quantitativo atual</t>
  </si>
  <si>
    <r>
      <t>Área útil bruta (m</t>
    </r>
    <r>
      <rPr>
        <vertAlign val="superscript"/>
        <sz val="11"/>
        <color theme="1"/>
        <rFont val="Calibri"/>
        <family val="2"/>
        <scheme val="minor"/>
      </rPr>
      <t>2</t>
    </r>
    <r>
      <rPr>
        <sz val="11"/>
        <color theme="1"/>
        <rFont val="Calibri"/>
        <family val="2"/>
        <scheme val="minor"/>
      </rPr>
      <t>)</t>
    </r>
  </si>
  <si>
    <r>
      <t>Área técnica bruta (m</t>
    </r>
    <r>
      <rPr>
        <vertAlign val="superscript"/>
        <sz val="11"/>
        <color theme="1"/>
        <rFont val="Calibri"/>
        <family val="2"/>
        <scheme val="minor"/>
      </rPr>
      <t>2</t>
    </r>
    <r>
      <rPr>
        <sz val="11"/>
        <color theme="1"/>
        <rFont val="Calibri"/>
        <family val="2"/>
        <scheme val="minor"/>
      </rPr>
      <t>)</t>
    </r>
  </si>
  <si>
    <r>
      <t>Área computável bruta (m</t>
    </r>
    <r>
      <rPr>
        <vertAlign val="superscript"/>
        <sz val="11"/>
        <color theme="1"/>
        <rFont val="Calibri"/>
        <family val="2"/>
        <scheme val="minor"/>
      </rPr>
      <t>2</t>
    </r>
    <r>
      <rPr>
        <sz val="11"/>
        <color theme="1"/>
        <rFont val="Calibri"/>
        <family val="2"/>
        <scheme val="minor"/>
      </rPr>
      <t>)</t>
    </r>
  </si>
  <si>
    <t>Critério de rateio</t>
  </si>
  <si>
    <t>Custeio rateado por % de área ocupada</t>
  </si>
  <si>
    <t>Custeio rateado por % de população principal</t>
  </si>
  <si>
    <t>Taxa atual de adesão ao teletrabalho</t>
  </si>
  <si>
    <t>Baixa adesão</t>
  </si>
  <si>
    <t>Média adesão</t>
  </si>
  <si>
    <t>Alta adesão</t>
  </si>
  <si>
    <t>Cenário proposto</t>
  </si>
  <si>
    <t>Quantitativo proposto (cenário em análise)</t>
  </si>
  <si>
    <t>Cenário atual</t>
  </si>
  <si>
    <t>Manutenção Predial</t>
  </si>
  <si>
    <t>%área ocupada</t>
  </si>
  <si>
    <r>
      <t>Área não computável (m</t>
    </r>
    <r>
      <rPr>
        <vertAlign val="superscript"/>
        <sz val="11"/>
        <color theme="1"/>
        <rFont val="Calibri"/>
        <family val="2"/>
        <scheme val="minor"/>
      </rPr>
      <t>2</t>
    </r>
    <r>
      <rPr>
        <sz val="11"/>
        <color theme="1"/>
        <rFont val="Calibri"/>
        <family val="2"/>
        <scheme val="minor"/>
      </rPr>
      <t>)</t>
    </r>
  </si>
  <si>
    <r>
      <t>Área útil (m</t>
    </r>
    <r>
      <rPr>
        <vertAlign val="superscript"/>
        <sz val="11"/>
        <color theme="1"/>
        <rFont val="Calibri"/>
        <family val="2"/>
        <scheme val="minor"/>
      </rPr>
      <t>2</t>
    </r>
    <r>
      <rPr>
        <sz val="11"/>
        <color theme="1"/>
        <rFont val="Calibri"/>
        <family val="2"/>
        <scheme val="minor"/>
      </rPr>
      <t>)</t>
    </r>
  </si>
  <si>
    <t>Análise do compartilhamento da área computável que não será mais utilizada devido ao aumento da taxa de adesão ao teletrabalho com um futuro órgão cliente</t>
  </si>
  <si>
    <t>Cenários estudados</t>
  </si>
  <si>
    <t>Custeio Administrativo Total</t>
  </si>
  <si>
    <r>
      <t>Área computável a ser compartilhada com o órgão cliente (m</t>
    </r>
    <r>
      <rPr>
        <vertAlign val="superscript"/>
        <sz val="11"/>
        <rFont val="Calibri"/>
        <family val="2"/>
        <scheme val="minor"/>
      </rPr>
      <t>2</t>
    </r>
    <r>
      <rPr>
        <sz val="11"/>
        <rFont val="Calibri"/>
        <family val="2"/>
        <scheme val="minor"/>
      </rPr>
      <t>)</t>
    </r>
  </si>
  <si>
    <t>Custeio Adm. (% de população prinicipal)</t>
  </si>
  <si>
    <t>% de economia comparado ao cenário atual, COM alteração de área ocupada</t>
  </si>
  <si>
    <t>% de economia comparado ao cenário atual, SEM alteração de área ocupada</t>
  </si>
  <si>
    <t>Área construída a ser devolvida (desfazimento de contrato) ou compartilhada</t>
  </si>
  <si>
    <t>Área computável necessária</t>
  </si>
  <si>
    <t>Área construída necessária</t>
  </si>
  <si>
    <t>Análise da variação do custeio administrativo e das áreas ocupadas conforme diferentes cenários de adesão ao teletrabalho nos termos do Programa de Gestão e Desempenho.</t>
  </si>
  <si>
    <t>PRINCIPAIS CONCEITOS</t>
  </si>
  <si>
    <t>Portaria Conjunta nº 38/2020, de 31 de julho de 2020, alterada pela Portaria Conjunta nº 28/2021, de 24 de março de 2021</t>
  </si>
  <si>
    <t>Portaria ME nº 1.708, de 12 de fevereiro de 2021</t>
  </si>
  <si>
    <t>Manual de Padrão de Ocupação e Dimensionamento de Imóveis Institucionais da Administração Federal direta, autárquica e fundacional.</t>
  </si>
  <si>
    <t>RELACIONADOS ÀS CARACTERÍSTICAS DE OCUPAÇÃO </t>
  </si>
  <si>
    <r>
      <rPr>
        <b/>
        <sz val="11"/>
        <color theme="1"/>
        <rFont val="Calibri"/>
        <family val="2"/>
        <scheme val="minor"/>
      </rPr>
      <t>População principal:</t>
    </r>
    <r>
      <rPr>
        <sz val="11"/>
        <color theme="1"/>
        <rFont val="Calibri"/>
        <family val="2"/>
        <scheme val="minor"/>
      </rPr>
      <t xml:space="preserve"> soma dos postos de trabalho integrais e reduzidos do órgão ocupante, aplicando-se os seguintes pesos: peso 1 para postos de trabalho integrais e peso 0,5 para postos de trabalho reduzidos. </t>
    </r>
  </si>
  <si>
    <r>
      <rPr>
        <b/>
        <sz val="11"/>
        <color theme="1"/>
        <rFont val="Calibri"/>
        <family val="2"/>
        <scheme val="minor"/>
      </rPr>
      <t>Posto de trabalho integral:</t>
    </r>
    <r>
      <rPr>
        <sz val="11"/>
        <color theme="1"/>
        <rFont val="Calibri"/>
        <family val="2"/>
        <scheme val="minor"/>
      </rPr>
      <t xml:space="preserve"> aquele representado por servidores, empregados, colaboradores e terceirizados que realizem expediente contínuo no imóvel, cuja carga horária diária média seja igual ou superior a seis horas e que demande estação de trabalho exclusiva; </t>
    </r>
  </si>
  <si>
    <r>
      <rPr>
        <b/>
        <sz val="11"/>
        <color theme="1"/>
        <rFont val="Calibri"/>
        <family val="2"/>
        <scheme val="minor"/>
      </rPr>
      <t>Posto de trabalho reduzido:</t>
    </r>
    <r>
      <rPr>
        <sz val="11"/>
        <color theme="1"/>
        <rFont val="Calibri"/>
        <family val="2"/>
        <scheme val="minor"/>
      </rPr>
      <t xml:space="preserve"> aquele representado por servidores, empregados, colaboradores, estagiários e terceirizados que realizam expediente parcial ou transitório no imóvel, cuja carga horária diária média seja inferior a seis horas; ou realizada em teletrabalho e que demande estação de trabalho que, neste caso, deverá ser compartilhada; </t>
    </r>
  </si>
  <si>
    <r>
      <rPr>
        <b/>
        <sz val="11"/>
        <color theme="1"/>
        <rFont val="Calibri"/>
        <family val="2"/>
        <scheme val="minor"/>
      </rPr>
      <t>População de Apoio:</t>
    </r>
    <r>
      <rPr>
        <sz val="11"/>
        <color theme="1"/>
        <rFont val="Calibri"/>
        <family val="2"/>
        <scheme val="minor"/>
      </rPr>
      <t xml:space="preserve"> contingente de servidores, empregados, colaboradores, estagiários e terceirizados que atuam nas áreas de apoio da edificação, não sendo considerados no cálculo da população principal, por não utilizarem postos de trabalho nas áreas de escritório. </t>
    </r>
  </si>
  <si>
    <t>RELACIONADOS ÀS CARACTERÍSTICAS DOS AMBIENTES</t>
  </si>
  <si>
    <r>
      <rPr>
        <b/>
        <sz val="11"/>
        <color theme="1"/>
        <rFont val="Calibri"/>
        <family val="2"/>
        <scheme val="minor"/>
      </rPr>
      <t>Área construída:</t>
    </r>
    <r>
      <rPr>
        <sz val="11"/>
        <color theme="1"/>
        <rFont val="Calibri"/>
        <family val="2"/>
        <scheme val="minor"/>
      </rPr>
      <t xml:space="preserve"> somatório das áreas cobertas totais de uma edificação, que inclui as áreas de projeção de paredes e exclui as áreas de projeção de coberturas em balanço com até 1,20 m (um metro e vinte centímetros) de afastamento;  </t>
    </r>
  </si>
  <si>
    <r>
      <rPr>
        <b/>
        <sz val="11"/>
        <color theme="1"/>
        <rFont val="Calibri"/>
        <family val="2"/>
        <scheme val="minor"/>
      </rPr>
      <t>Área útil:</t>
    </r>
    <r>
      <rPr>
        <sz val="11"/>
        <color theme="1"/>
        <rFont val="Calibri"/>
        <family val="2"/>
        <scheme val="minor"/>
      </rPr>
      <t xml:space="preserve"> área construída efetivamente aproveitada do imóvel, correspondente à soma das áreas de piso, das quais se excluem as áreas de projeção das paredes;  </t>
    </r>
  </si>
  <si>
    <r>
      <rPr>
        <b/>
        <sz val="11"/>
        <color theme="1"/>
        <rFont val="Calibri"/>
        <family val="2"/>
        <scheme val="minor"/>
      </rPr>
      <t>Área Computável:</t>
    </r>
    <r>
      <rPr>
        <sz val="11"/>
        <color theme="1"/>
        <rFont val="Calibri"/>
        <family val="2"/>
        <scheme val="minor"/>
      </rPr>
      <t xml:space="preserve"> área útil passível de contabilização para fins de análise do padrão de ocupação do imóvel, que se divide em:</t>
    </r>
  </si>
  <si>
    <r>
      <rPr>
        <b/>
        <sz val="11"/>
        <color theme="1"/>
        <rFont val="Calibri"/>
        <family val="2"/>
        <scheme val="minor"/>
      </rPr>
      <t>Áreas de Escritório</t>
    </r>
    <r>
      <rPr>
        <sz val="11"/>
        <color theme="1"/>
        <rFont val="Calibri"/>
        <family val="2"/>
        <scheme val="minor"/>
      </rPr>
      <t xml:space="preserve">: aquelas destinadas ao trabalho de servidores, empregados, colaboradores, estagiários e terceirizados, que reúnem as áreas para o trabalho individual e coletivo, necessárias ao desempenho das atividades administrativas às quais se destina o imóvel; </t>
    </r>
  </si>
  <si>
    <r>
      <rPr>
        <b/>
        <sz val="11"/>
        <color theme="1"/>
        <rFont val="Calibri"/>
        <family val="2"/>
        <scheme val="minor"/>
      </rPr>
      <t>Áreas de Apoio</t>
    </r>
    <r>
      <rPr>
        <sz val="11"/>
        <color theme="1"/>
        <rFont val="Calibri"/>
        <family val="2"/>
        <scheme val="minor"/>
      </rPr>
      <t xml:space="preserve">: aquelas que dão suporte às atividades desenvolvidas no imóvel, tais como auditórios, copas, sanitários, vestiários, guaritas, salas de motoristas, espaços multiuso, espaços de convivência, refeitórios, salas de arquivos correntes, estações de autoatendimento voltado ao público, reprografia, depósitos voltados à atividade administrativa e à manutenção predial etc. </t>
    </r>
  </si>
  <si>
    <r>
      <rPr>
        <b/>
        <sz val="11"/>
        <color theme="1"/>
        <rFont val="Calibri"/>
        <family val="2"/>
        <scheme val="minor"/>
      </rPr>
      <t>Área Não Computável</t>
    </r>
    <r>
      <rPr>
        <sz val="11"/>
        <color theme="1"/>
        <rFont val="Calibri"/>
        <family val="2"/>
        <scheme val="minor"/>
      </rPr>
      <t xml:space="preserve">: área útil que, por atender demanda específica do órgão, legislação ou norma atinente à edificação, não é contabilizada para fins de análise do padrão de ocupação do imóvel, dividindo-se em:  </t>
    </r>
  </si>
  <si>
    <r>
      <rPr>
        <b/>
        <sz val="11"/>
        <color theme="1"/>
        <rFont val="Calibri"/>
        <family val="2"/>
        <scheme val="minor"/>
      </rPr>
      <t>Áreas Técnicas:</t>
    </r>
    <r>
      <rPr>
        <sz val="11"/>
        <color theme="1"/>
        <rFont val="Calibri"/>
        <family val="2"/>
        <scheme val="minor"/>
      </rPr>
      <t xml:space="preserve"> aquelas destinadas à circulação principal e infraestrutura do imóvel, tais como hall, foyers, corredores, escadas, saídas de incêndio, elevadores, reservatórios, barriletes, shafts, switchs, medidores, subestação, gerador, quadros técnicos, sala cofre, garagens etc; e  </t>
    </r>
  </si>
  <si>
    <r>
      <rPr>
        <b/>
        <sz val="11"/>
        <color theme="1"/>
        <rFont val="Calibri"/>
        <family val="2"/>
        <scheme val="minor"/>
      </rPr>
      <t>Áreas Específicas:</t>
    </r>
    <r>
      <rPr>
        <sz val="11"/>
        <color theme="1"/>
        <rFont val="Calibri"/>
        <family val="2"/>
        <scheme val="minor"/>
      </rPr>
      <t xml:space="preserve"> aquelas necessárias para atender demandas específicas do órgão, para além de suas atividades administrativas, tais como Depósito de Mercadoria Apreendidas (DMA), área de espera para atendimento ao público, restaurante, edificações voltadas majoritariamente para abrigar garagens, arquivos permanentes, laboratórios e arsenais.  </t>
    </r>
  </si>
  <si>
    <r>
      <rPr>
        <b/>
        <sz val="11"/>
        <color theme="1"/>
        <rFont val="Calibri"/>
        <family val="2"/>
        <scheme val="minor"/>
      </rPr>
      <t>Índice de ocupação do imóvel</t>
    </r>
    <r>
      <rPr>
        <sz val="11"/>
        <color theme="1"/>
        <rFont val="Calibri"/>
        <family val="2"/>
        <scheme val="minor"/>
      </rPr>
      <t xml:space="preserve">: é o resultado da divisão entre a área computável e a população principal do imóvel, cuja média deve ser entre 9 e 12 m². </t>
    </r>
  </si>
  <si>
    <r>
      <rPr>
        <b/>
        <sz val="11"/>
        <color theme="1"/>
        <rFont val="Calibri"/>
        <family val="2"/>
        <scheme val="minor"/>
      </rPr>
      <t>Índice de ocupação dos escritórios</t>
    </r>
    <r>
      <rPr>
        <sz val="11"/>
        <color theme="1"/>
        <rFont val="Calibri"/>
        <family val="2"/>
        <scheme val="minor"/>
      </rPr>
      <t xml:space="preserve">: é o resultado da divisão entre a área de escritórios e a e população principal do órgão que a utiliza, cuja média deve ser entre 7 e 9 m². </t>
    </r>
  </si>
  <si>
    <t>RELACIONADOS AO RATEIO DE DESPESAS </t>
  </si>
  <si>
    <r>
      <rPr>
        <b/>
        <sz val="11"/>
        <color theme="1"/>
        <rFont val="Calibri"/>
        <family val="2"/>
        <scheme val="minor"/>
      </rPr>
      <t>Despesas comuns</t>
    </r>
    <r>
      <rPr>
        <sz val="11"/>
        <color theme="1"/>
        <rFont val="Calibri"/>
        <family val="2"/>
        <scheme val="minor"/>
      </rPr>
      <t>: serviços públicos de água e esgoto, energia elétrica, manutenção predial, inclusive central de ar-condicionado e elevadores, locação de imóveis, condomínio ou taxas condominiais, limpeza e conservação, vigilância, brigadista, segurança eletrônica, terceirização de mão de obra para o imóvel e outras despesas ordinárias necessárias para a conservação e a segurança da edificação.</t>
    </r>
  </si>
  <si>
    <r>
      <rPr>
        <b/>
        <sz val="11"/>
        <color theme="1"/>
        <rFont val="Calibri"/>
        <family val="2"/>
        <scheme val="minor"/>
      </rPr>
      <t>Despesas exclusivas</t>
    </r>
    <r>
      <rPr>
        <sz val="11"/>
        <color theme="1"/>
        <rFont val="Calibri"/>
        <family val="2"/>
        <scheme val="minor"/>
      </rPr>
      <t>: aquelas destinadas ao atendimento de necessidades específicas de cada órgão ou a prestação de serviços em que seja possível individualizar o uso, incluindo-se os serviços de correios, de telefonia, estagiários, locação de impressoras, manutenção, seguro e combustível dos veículos e terceirizações para atendimento somente da unidade, como vigilância exclusiva.</t>
    </r>
  </si>
  <si>
    <t>Área computável disponível para compartilhamento</t>
  </si>
  <si>
    <r>
      <t>Área construída necessária (m</t>
    </r>
    <r>
      <rPr>
        <vertAlign val="superscript"/>
        <sz val="11"/>
        <color theme="1"/>
        <rFont val="Calibri"/>
        <family val="2"/>
        <scheme val="minor"/>
      </rPr>
      <t>2</t>
    </r>
    <r>
      <rPr>
        <sz val="11"/>
        <color theme="1"/>
        <rFont val="Calibri"/>
        <family val="2"/>
        <scheme val="minor"/>
      </rPr>
      <t>)</t>
    </r>
  </si>
  <si>
    <t>Área construída faltante no imóvel atual (m2)</t>
  </si>
  <si>
    <r>
      <t>Área construída faltante no imóvel atual (m</t>
    </r>
    <r>
      <rPr>
        <vertAlign val="superscript"/>
        <sz val="11"/>
        <color theme="1"/>
        <rFont val="Calibri"/>
        <family val="2"/>
        <scheme val="minor"/>
      </rPr>
      <t>2</t>
    </r>
    <r>
      <rPr>
        <sz val="11"/>
        <color theme="1"/>
        <rFont val="Calibri"/>
        <family val="2"/>
        <scheme val="minor"/>
      </rPr>
      <t>)</t>
    </r>
  </si>
  <si>
    <r>
      <t>Área computável necessária (m</t>
    </r>
    <r>
      <rPr>
        <vertAlign val="superscript"/>
        <sz val="11"/>
        <color theme="1"/>
        <rFont val="Calibri"/>
        <family val="2"/>
        <scheme val="minor"/>
      </rPr>
      <t>2</t>
    </r>
    <r>
      <rPr>
        <sz val="11"/>
        <color theme="1"/>
        <rFont val="Calibri"/>
        <family val="2"/>
        <scheme val="minor"/>
      </rPr>
      <t>)</t>
    </r>
  </si>
  <si>
    <t>Área construída necessária (total)</t>
  </si>
  <si>
    <t xml:space="preserve">Cenário atual </t>
  </si>
  <si>
    <t>Servidores em teletrabalho</t>
  </si>
  <si>
    <t>Regime de teletrabalho INTEGRAL</t>
  </si>
  <si>
    <t>Regime de teletrabalho PARCIAL</t>
  </si>
  <si>
    <t>Fator postos de teletrabalho INTEGRAL</t>
  </si>
  <si>
    <t>Taxa de adesão do órgão cliente ao teletrabalho parcial</t>
  </si>
  <si>
    <t>% pop. principal</t>
  </si>
  <si>
    <t>Servidores em regime de teletrabalho integral</t>
  </si>
  <si>
    <t>Cenários de adesão ao teletrabalho em regime integral</t>
  </si>
  <si>
    <t>Cenários de adesão ao teletrabalho em regime integral e parcial, conforme informado pelo órgão</t>
  </si>
  <si>
    <t>Cenário de adesão ao teletrabalho (em regime integral e parcial)</t>
  </si>
  <si>
    <r>
      <t>Área construida (m</t>
    </r>
    <r>
      <rPr>
        <vertAlign val="superscript"/>
        <sz val="11"/>
        <color theme="1"/>
        <rFont val="Calibri"/>
        <family val="2"/>
        <scheme val="minor"/>
      </rPr>
      <t>2</t>
    </r>
    <r>
      <rPr>
        <sz val="11"/>
        <color theme="1"/>
        <rFont val="Calibri"/>
        <family val="2"/>
        <scheme val="minor"/>
      </rPr>
      <t>)</t>
    </r>
  </si>
  <si>
    <t>Índice de ocupação bruto atual</t>
  </si>
  <si>
    <t>Índice de ocupação bruto proposto</t>
  </si>
  <si>
    <t>População principal bruta atual</t>
  </si>
  <si>
    <t>Critério de rateio: área</t>
  </si>
  <si>
    <t>Critério de rateio: população principal</t>
  </si>
  <si>
    <t>Catacterísticas de uso e ocupação do imóvel atual</t>
  </si>
  <si>
    <r>
      <t>Área construida (m</t>
    </r>
    <r>
      <rPr>
        <vertAlign val="superscript"/>
        <sz val="11"/>
        <color theme="1"/>
        <rFont val="Calibri"/>
        <family val="2"/>
        <scheme val="minor"/>
      </rPr>
      <t>2</t>
    </r>
    <r>
      <rPr>
        <sz val="11"/>
        <color theme="1"/>
        <rFont val="Calibri"/>
        <family val="2"/>
        <scheme val="minor"/>
      </rPr>
      <t>)</t>
    </r>
  </si>
  <si>
    <t>Regime parcial</t>
  </si>
  <si>
    <t>Regime integral</t>
  </si>
  <si>
    <t>Índice de ocupação</t>
  </si>
  <si>
    <t>Cenários de adesão ao teletrabalho</t>
  </si>
  <si>
    <t>Teletrabalho em regime integral e parcial</t>
  </si>
  <si>
    <t>Teletrabalho em regime integral</t>
  </si>
  <si>
    <t>Custeio Administrativo (mensal ou anual)</t>
  </si>
  <si>
    <t>% de economia relativo ao Cenário atual, considerando alteração de área</t>
  </si>
  <si>
    <t>% de economia relativo ao Cenário atual, sem alteração de área</t>
  </si>
  <si>
    <t>Análise do compartilhamento da área que não será mais utilizada com um futuro órgão cliente com taxa de adesão ao teletrabalho parcial de</t>
  </si>
  <si>
    <t>Custeio Adm. (% de área)</t>
  </si>
  <si>
    <t>Regime Presencial</t>
  </si>
  <si>
    <t>Teletrabalho Integral</t>
  </si>
  <si>
    <t>Teletrabalho Parcial</t>
  </si>
  <si>
    <t>Custeio Administrativo (milhares R$)</t>
  </si>
  <si>
    <t>Alertas</t>
  </si>
  <si>
    <t>Considerando o disposto no Manual de Padrão de Ocupação e Dimensionamento de Imóveis Institucionais da Administração Federal, que determina que o índice de ocupação deve estar entre 9 e 12 m2 de área computável por posto de trabalho, tem-se o que segue.</t>
  </si>
  <si>
    <t>A área construída do imóvel atual comporta as necessidades do CENÁRIO PROPOSTO.</t>
  </si>
  <si>
    <t>ok</t>
  </si>
  <si>
    <t>nok</t>
  </si>
  <si>
    <t>Área construída</t>
  </si>
  <si>
    <t>Disponibilidade de área computável para compartilhamento</t>
  </si>
  <si>
    <t>sim</t>
  </si>
  <si>
    <t>não</t>
  </si>
  <si>
    <t>A configuração do Cenário PROPOSTO não permite oferecer área para compartilhamento ou devolução de área.</t>
  </si>
  <si>
    <t>se i&lt;9</t>
  </si>
  <si>
    <t>se i&gt;12</t>
  </si>
  <si>
    <t>Teletrabalho parcial</t>
  </si>
  <si>
    <t>Regime presencial</t>
  </si>
  <si>
    <t>-</t>
  </si>
  <si>
    <t>,</t>
  </si>
  <si>
    <t>&lt;9 e &lt;12</t>
  </si>
  <si>
    <t>Área computável</t>
  </si>
  <si>
    <t>Imóvel atual</t>
  </si>
  <si>
    <t>Considerações sobre os cenários atual e proposto:</t>
  </si>
  <si>
    <t>Material de consumo</t>
  </si>
  <si>
    <t>Tecnologia da informação e comunicação</t>
  </si>
  <si>
    <t>Vigilância Ostensiva/Segurança Eletrônica</t>
  </si>
  <si>
    <r>
      <rPr>
        <sz val="11"/>
        <color theme="1"/>
        <rFont val="Webdings"/>
        <family val="1"/>
        <charset val="2"/>
      </rPr>
      <t>4</t>
    </r>
    <r>
      <rPr>
        <sz val="11"/>
        <color theme="1"/>
        <rFont val="Calibri"/>
        <family val="2"/>
        <scheme val="minor"/>
      </rPr>
      <t>Insira as informações somente nas células preenchidas em amarelo com borda pontilhada em vermelho.</t>
    </r>
  </si>
  <si>
    <t>Glossário</t>
  </si>
  <si>
    <r>
      <t xml:space="preserve">Quantitativo </t>
    </r>
    <r>
      <rPr>
        <b/>
        <sz val="11"/>
        <color theme="0"/>
        <rFont val="Calibri"/>
        <family val="2"/>
        <scheme val="minor"/>
      </rPr>
      <t>PROPOSTO</t>
    </r>
    <r>
      <rPr>
        <sz val="11"/>
        <color theme="0"/>
        <rFont val="Calibri"/>
        <family val="2"/>
        <scheme val="minor"/>
      </rPr>
      <t xml:space="preserve"> de servidores em teletrabalho</t>
    </r>
  </si>
  <si>
    <r>
      <t xml:space="preserve">Quantitativo </t>
    </r>
    <r>
      <rPr>
        <b/>
        <sz val="11"/>
        <color theme="0"/>
        <rFont val="Calibri"/>
        <family val="2"/>
        <scheme val="minor"/>
      </rPr>
      <t>ATUAL</t>
    </r>
    <r>
      <rPr>
        <sz val="11"/>
        <color theme="0"/>
        <rFont val="Calibri"/>
        <family val="2"/>
        <scheme val="minor"/>
      </rPr>
      <t xml:space="preserve"> de servidores em teletrabalho</t>
    </r>
  </si>
  <si>
    <t>N. total de pessoas vinculadas ao órgão</t>
  </si>
  <si>
    <t>Fator para postos de teletrabalho integral</t>
  </si>
  <si>
    <t>N. de pessoas em regime presencial</t>
  </si>
  <si>
    <t>Quantitativo de pessoas em regime presencial</t>
  </si>
  <si>
    <t>Quant. de pessoas em teletrabalho PARCIAL</t>
  </si>
  <si>
    <t>Quant. de pessoas em teletrabalho INTEGRAL</t>
  </si>
  <si>
    <t>Instruções</t>
  </si>
  <si>
    <t>Considerações e resultados</t>
  </si>
  <si>
    <t>Dimensionamento de áreas de escritório conforme adesão ao teletrabalho</t>
  </si>
  <si>
    <t>Número total de pessoas</t>
  </si>
  <si>
    <t>N. total de pessoas em teletrabalho</t>
  </si>
  <si>
    <t>N. total de pessoas presencial</t>
  </si>
  <si>
    <t>População principal bruta proposta</t>
  </si>
  <si>
    <t>Quantitativo de pessoas do Órgão cliente a utilizar a área computável ofertada para compartilhamento</t>
  </si>
  <si>
    <t>Total de pessoas</t>
  </si>
  <si>
    <t>Pessoas em teletrabalho integral</t>
  </si>
  <si>
    <t>Pessoas em teletrabalho parcial</t>
  </si>
  <si>
    <t>Pessoas em teletrabalho</t>
  </si>
  <si>
    <t>Pessoas em regime presencial</t>
  </si>
  <si>
    <t>Voltar ao Início</t>
  </si>
  <si>
    <t>Planilha de cálculo</t>
  </si>
  <si>
    <t>Voltar ao início</t>
  </si>
  <si>
    <r>
      <rPr>
        <sz val="11"/>
        <color theme="1"/>
        <rFont val="Webdings"/>
        <family val="1"/>
        <charset val="2"/>
      </rPr>
      <t>4</t>
    </r>
    <r>
      <rPr>
        <sz val="11"/>
        <color theme="1"/>
        <rFont val="Calibri"/>
        <family val="2"/>
        <scheme val="minor"/>
      </rPr>
      <t xml:space="preserve">Considere como equipe as </t>
    </r>
    <r>
      <rPr>
        <b/>
        <sz val="11"/>
        <color theme="1"/>
        <rFont val="Calibri"/>
        <family val="2"/>
        <scheme val="minor"/>
      </rPr>
      <t>pessoas</t>
    </r>
    <r>
      <rPr>
        <sz val="11"/>
        <color theme="1"/>
        <rFont val="Calibri"/>
        <family val="2"/>
        <scheme val="minor"/>
      </rPr>
      <t xml:space="preserve"> (servidores, empregados, colaboradores e terceirizados) vinculadas à </t>
    </r>
    <r>
      <rPr>
        <b/>
        <sz val="11"/>
        <color theme="1"/>
        <rFont val="Calibri"/>
        <family val="2"/>
        <scheme val="minor"/>
      </rPr>
      <t>unidade local</t>
    </r>
    <r>
      <rPr>
        <sz val="11"/>
        <color theme="1"/>
        <rFont val="Calibri"/>
        <family val="2"/>
        <scheme val="minor"/>
      </rPr>
      <t xml:space="preserve"> do órgão ou entidade que se está dimensionando as </t>
    </r>
    <r>
      <rPr>
        <b/>
        <sz val="11"/>
        <color theme="1"/>
        <rFont val="Calibri"/>
        <family val="2"/>
        <scheme val="minor"/>
      </rPr>
      <t>áreas de escritório e de apoio</t>
    </r>
    <r>
      <rPr>
        <sz val="11"/>
        <color theme="1"/>
        <rFont val="Calibri"/>
        <family val="2"/>
        <scheme val="minor"/>
      </rPr>
      <t xml:space="preserve">.
</t>
    </r>
    <r>
      <rPr>
        <sz val="11"/>
        <color theme="1"/>
        <rFont val="Webdings"/>
        <family val="1"/>
        <charset val="2"/>
      </rPr>
      <t>4</t>
    </r>
    <r>
      <rPr>
        <sz val="11"/>
        <color theme="1"/>
        <rFont val="Calibri"/>
        <family val="2"/>
        <scheme val="minor"/>
      </rPr>
      <t xml:space="preserve">Para o dimensionamento dos </t>
    </r>
    <r>
      <rPr>
        <b/>
        <sz val="11"/>
        <color theme="1"/>
        <rFont val="Calibri"/>
        <family val="2"/>
        <scheme val="minor"/>
      </rPr>
      <t>cenários atual e proposto</t>
    </r>
    <r>
      <rPr>
        <sz val="11"/>
        <color theme="1"/>
        <rFont val="Calibri"/>
        <family val="2"/>
        <scheme val="minor"/>
      </rPr>
      <t xml:space="preserve">, o número total de pessoas vinculadas ao órgão ou entidade deve ser igual ao somatório de pessoas alocadas para o formato presencial de trabalho, para o teletrabalho em regime parcial e para o teletrabalho em regime integral.
</t>
    </r>
    <r>
      <rPr>
        <sz val="11"/>
        <color theme="1"/>
        <rFont val="Webdings"/>
        <family val="1"/>
        <charset val="2"/>
      </rPr>
      <t>4</t>
    </r>
    <r>
      <rPr>
        <sz val="11"/>
        <color theme="1"/>
        <rFont val="Calibri"/>
        <family val="2"/>
        <scheme val="minor"/>
      </rPr>
      <t xml:space="preserve">O </t>
    </r>
    <r>
      <rPr>
        <b/>
        <sz val="11"/>
        <color theme="1"/>
        <rFont val="Calibri"/>
        <family val="2"/>
        <scheme val="minor"/>
      </rPr>
      <t>teletrabalho em regime parcia</t>
    </r>
    <r>
      <rPr>
        <sz val="11"/>
        <color theme="1"/>
        <rFont val="Calibri"/>
        <family val="2"/>
        <scheme val="minor"/>
      </rPr>
      <t xml:space="preserve">l considera o compartilhamento da estação de trabalho, por isso, para fins de dimensionamento de áreas de escritório e de apoio, as pessoas que cumprem carga horária diária média inferior a 6h e que demandem estação de trabalho devem ser incluídas neste grupo. Em conformidade com a Portaria Conjunta SEGES/SPU nº 38/2020, é considerado o fator de 0,5 para cada posto de trabalho em regime parcial.
</t>
    </r>
    <r>
      <rPr>
        <sz val="11"/>
        <color theme="1"/>
        <rFont val="Webdings"/>
        <family val="1"/>
        <charset val="2"/>
      </rPr>
      <t>4</t>
    </r>
    <r>
      <rPr>
        <sz val="11"/>
        <color theme="1"/>
        <rFont val="Calibri"/>
        <family val="2"/>
        <scheme val="minor"/>
      </rPr>
      <t xml:space="preserve">O </t>
    </r>
    <r>
      <rPr>
        <b/>
        <sz val="11"/>
        <color theme="1"/>
        <rFont val="Calibri"/>
        <family val="2"/>
        <scheme val="minor"/>
      </rPr>
      <t>teletrabalho em regime integral</t>
    </r>
    <r>
      <rPr>
        <sz val="11"/>
        <color theme="1"/>
        <rFont val="Calibri"/>
        <family val="2"/>
        <scheme val="minor"/>
      </rPr>
      <t xml:space="preserve"> não exige a disponibilização de estação de trabalho, contudo, a critério da administração, utilize o fator para dimensionar postos de trabalho compartilháveis (Exemplo: o fator de 0,25 prevê 1 estação de trabalho a cada 4 pessoas em regime de teletrabalho integral).</t>
    </r>
  </si>
  <si>
    <r>
      <t xml:space="preserve">Taxa de adesão ao teletrabalho </t>
    </r>
    <r>
      <rPr>
        <sz val="11"/>
        <color theme="0"/>
        <rFont val="Webdings"/>
        <family val="1"/>
        <charset val="2"/>
      </rPr>
      <t>4</t>
    </r>
  </si>
  <si>
    <r>
      <t xml:space="preserve">Área construída </t>
    </r>
    <r>
      <rPr>
        <b/>
        <sz val="11"/>
        <rFont val="Calibri"/>
        <family val="2"/>
        <scheme val="minor"/>
      </rPr>
      <t>necessária</t>
    </r>
    <r>
      <rPr>
        <sz val="11"/>
        <rFont val="Calibri"/>
        <family val="2"/>
        <scheme val="minor"/>
      </rPr>
      <t xml:space="preserve"> para o cenário</t>
    </r>
  </si>
  <si>
    <r>
      <t xml:space="preserve">Área construída </t>
    </r>
    <r>
      <rPr>
        <b/>
        <sz val="11"/>
        <rFont val="Calibri"/>
        <family val="2"/>
        <scheme val="minor"/>
      </rPr>
      <t>faltante</t>
    </r>
    <r>
      <rPr>
        <sz val="11"/>
        <rFont val="Calibri"/>
        <family val="2"/>
        <scheme val="minor"/>
      </rPr>
      <t xml:space="preserve"> no imóvel para atender o cenário</t>
    </r>
  </si>
  <si>
    <r>
      <t xml:space="preserve">Área construída a ser </t>
    </r>
    <r>
      <rPr>
        <b/>
        <sz val="11"/>
        <rFont val="Calibri"/>
        <family val="2"/>
        <scheme val="minor"/>
      </rPr>
      <t>devolvida</t>
    </r>
    <r>
      <rPr>
        <sz val="11"/>
        <rFont val="Calibri"/>
        <family val="2"/>
        <scheme val="minor"/>
      </rPr>
      <t xml:space="preserve"> (desfazimento de contrato) ou </t>
    </r>
    <r>
      <rPr>
        <b/>
        <sz val="11"/>
        <rFont val="Calibri"/>
        <family val="2"/>
        <scheme val="minor"/>
      </rPr>
      <t>compartilhada</t>
    </r>
  </si>
  <si>
    <r>
      <t xml:space="preserve">Área computável a ser </t>
    </r>
    <r>
      <rPr>
        <b/>
        <sz val="11"/>
        <rFont val="Calibri"/>
        <family val="2"/>
        <scheme val="minor"/>
      </rPr>
      <t>compartilhada</t>
    </r>
    <r>
      <rPr>
        <sz val="11"/>
        <rFont val="Calibri"/>
        <family val="2"/>
        <scheme val="minor"/>
      </rPr>
      <t xml:space="preserve"> com o órgão cliente</t>
    </r>
  </si>
  <si>
    <r>
      <t xml:space="preserve">N. pessoas do Órgão cliente  em </t>
    </r>
    <r>
      <rPr>
        <b/>
        <sz val="11"/>
        <rFont val="Calibri"/>
        <family val="2"/>
        <scheme val="minor"/>
      </rPr>
      <t>regime parcial</t>
    </r>
  </si>
  <si>
    <r>
      <t xml:space="preserve">Quantitativo </t>
    </r>
    <r>
      <rPr>
        <b/>
        <sz val="11"/>
        <rFont val="Calibri"/>
        <family val="2"/>
        <scheme val="minor"/>
      </rPr>
      <t>total</t>
    </r>
    <r>
      <rPr>
        <sz val="11"/>
        <rFont val="Calibri"/>
        <family val="2"/>
        <scheme val="minor"/>
      </rPr>
      <t xml:space="preserve"> de pessoas do Órgão cliente</t>
    </r>
  </si>
  <si>
    <t>RELACIONADOS AO TELETRABALHO NO ÂMBITO DO PROGRAMA DE GESTÃO E DESENVOLVIMENTO</t>
  </si>
  <si>
    <r>
      <rPr>
        <b/>
        <sz val="11"/>
        <color theme="1"/>
        <rFont val="Calibri"/>
        <family val="2"/>
        <scheme val="minor"/>
      </rPr>
      <t>Teletrabalho:</t>
    </r>
    <r>
      <rPr>
        <sz val="11"/>
        <color theme="1"/>
        <rFont val="Calibri"/>
        <family val="2"/>
        <scheme val="minor"/>
      </rPr>
      <t xml:space="preserve"> modalidade de trabalho em que o cumprimento da jornada regular pelo participante pode ser realizado fora das dependências físicas do órgão, em regime de execução parcial ou integral, de forma remota e com a utilização de recursos tecnológicos, para a execução de atividades que sejam passíveis de controle e que possuam metas, prazos e entregas previamente definidos e, ainda, que não configurem trabalho externo, dispensado do controle de frequência, nos termos desta Instrução Normativa nº 65/2020.</t>
    </r>
  </si>
  <si>
    <t>Instrução Normativa nº 65, de 30 de julho de 2020</t>
  </si>
  <si>
    <r>
      <rPr>
        <b/>
        <sz val="11"/>
        <color theme="1"/>
        <rFont val="Calibri"/>
        <family val="2"/>
        <scheme val="minor"/>
      </rPr>
      <t>Regime de execução parcial</t>
    </r>
    <r>
      <rPr>
        <sz val="11"/>
        <color theme="1"/>
        <rFont val="Calibri"/>
        <family val="2"/>
        <scheme val="minor"/>
      </rPr>
      <t>: quando a forma de teletrabalho a que está submetido o participante restringe-se a um cronograma específico, dispensado do controle de frequência exclusivamente nos dias em que a atividade laboral seja executada remotamente, nos termos desta Instrução Normativa nº 65/2020.</t>
    </r>
  </si>
  <si>
    <r>
      <rPr>
        <b/>
        <sz val="11"/>
        <color theme="1"/>
        <rFont val="Calibri"/>
        <family val="2"/>
        <scheme val="minor"/>
      </rPr>
      <t>Regime de execução integral:</t>
    </r>
    <r>
      <rPr>
        <sz val="11"/>
        <color theme="1"/>
        <rFont val="Calibri"/>
        <family val="2"/>
        <scheme val="minor"/>
      </rPr>
      <t xml:space="preserve"> quando a forma de teletrabalho a que está submetido o participante compreende a totalidade da sua jornada de trabalho, dispensado do controle de frequência, nos termos desta Instrução Normativa nº 65/2020.</t>
    </r>
  </si>
  <si>
    <t>Cap. máx. PP a ser ofertada ao órgão cliente para compartilhamento</t>
  </si>
  <si>
    <r>
      <rPr>
        <sz val="11"/>
        <color theme="1"/>
        <rFont val="Webdings"/>
        <family val="1"/>
        <charset val="2"/>
      </rPr>
      <t>4</t>
    </r>
    <r>
      <rPr>
        <sz val="11"/>
        <color theme="1"/>
        <rFont val="Calibri"/>
        <family val="2"/>
        <scheme val="minor"/>
      </rPr>
      <t xml:space="preserve">Para todos os casos, a planilha considerada a situação mais econômica, ou seja, adota-se o </t>
    </r>
    <r>
      <rPr>
        <b/>
        <sz val="11"/>
        <color theme="1"/>
        <rFont val="Calibri"/>
        <family val="2"/>
        <scheme val="minor"/>
      </rPr>
      <t>índice de ocupação mínimo de 9m</t>
    </r>
    <r>
      <rPr>
        <b/>
        <vertAlign val="superscript"/>
        <sz val="11"/>
        <color theme="1"/>
        <rFont val="Calibri"/>
        <family val="2"/>
        <scheme val="minor"/>
      </rPr>
      <t>2</t>
    </r>
    <r>
      <rPr>
        <sz val="11"/>
        <color theme="1"/>
        <rFont val="Calibri"/>
        <family val="2"/>
        <scheme val="minor"/>
      </rPr>
      <t xml:space="preserve"> de área computável por posto de trabalho. 
</t>
    </r>
    <r>
      <rPr>
        <sz val="11"/>
        <color theme="1"/>
        <rFont val="Webdings"/>
        <family val="1"/>
        <charset val="2"/>
      </rPr>
      <t>4</t>
    </r>
    <r>
      <rPr>
        <sz val="11"/>
        <color theme="1"/>
        <rFont val="Calibri"/>
        <family val="2"/>
        <scheme val="minor"/>
      </rPr>
      <t xml:space="preserve">Por simplificação, as despesas comuns selecionadas para o </t>
    </r>
    <r>
      <rPr>
        <b/>
        <sz val="11"/>
        <color theme="1"/>
        <rFont val="Calibri"/>
        <family val="2"/>
        <scheme val="minor"/>
      </rPr>
      <t>Custeio Administrativo</t>
    </r>
    <r>
      <rPr>
        <sz val="11"/>
        <color theme="1"/>
        <rFont val="Calibri"/>
        <family val="2"/>
        <scheme val="minor"/>
      </rPr>
      <t xml:space="preserve"> foram divididas pelo critério de rateio de área ou de população principal. Neste último caso, espera-se que a variação de pessoas usuárias do imóvel influencie diretamente nas despesas.
</t>
    </r>
    <r>
      <rPr>
        <sz val="11"/>
        <color theme="1"/>
        <rFont val="Webdings"/>
        <family val="1"/>
        <charset val="2"/>
      </rPr>
      <t>4</t>
    </r>
    <r>
      <rPr>
        <sz val="11"/>
        <color theme="1"/>
        <rFont val="Calibri"/>
        <family val="2"/>
        <scheme val="minor"/>
      </rPr>
      <t xml:space="preserve">São resultados oferecidos: 
(i) O comparativo entre o </t>
    </r>
    <r>
      <rPr>
        <b/>
        <sz val="11"/>
        <color theme="1"/>
        <rFont val="Calibri"/>
        <family val="2"/>
        <scheme val="minor"/>
      </rPr>
      <t>cenário atual</t>
    </r>
    <r>
      <rPr>
        <sz val="11"/>
        <color theme="1"/>
        <rFont val="Calibri"/>
        <family val="2"/>
        <scheme val="minor"/>
      </rPr>
      <t xml:space="preserve"> e o </t>
    </r>
    <r>
      <rPr>
        <b/>
        <sz val="11"/>
        <color theme="1"/>
        <rFont val="Calibri"/>
        <family val="2"/>
        <scheme val="minor"/>
      </rPr>
      <t>cenário proposto</t>
    </r>
    <r>
      <rPr>
        <sz val="11"/>
        <color theme="1"/>
        <rFont val="Calibri"/>
        <family val="2"/>
        <scheme val="minor"/>
      </rPr>
      <t xml:space="preserve">, considerando a situação informada: equipe em </t>
    </r>
    <r>
      <rPr>
        <b/>
        <sz val="11"/>
        <color theme="1"/>
        <rFont val="Calibri"/>
        <family val="2"/>
        <scheme val="minor"/>
      </rPr>
      <t>teletrabalho parcial e integral</t>
    </r>
    <r>
      <rPr>
        <sz val="11"/>
        <color theme="1"/>
        <rFont val="Calibri"/>
        <family val="2"/>
        <scheme val="minor"/>
      </rPr>
      <t xml:space="preserve"> e fator de dimensionamento para disponibilização de postos de trabalho compartilháveis. A análise é disponibilizada por meio de gráficos e texto.
(ii) 3 cenários (</t>
    </r>
    <r>
      <rPr>
        <b/>
        <sz val="11"/>
        <color theme="1"/>
        <rFont val="Calibri"/>
        <family val="2"/>
        <scheme val="minor"/>
      </rPr>
      <t>baixa, média e alta adesão</t>
    </r>
    <r>
      <rPr>
        <sz val="11"/>
        <color theme="1"/>
        <rFont val="Calibri"/>
        <family val="2"/>
        <scheme val="minor"/>
      </rPr>
      <t xml:space="preserve">) considerando apenas a </t>
    </r>
    <r>
      <rPr>
        <b/>
        <sz val="11"/>
        <color theme="1"/>
        <rFont val="Calibri"/>
        <family val="2"/>
        <scheme val="minor"/>
      </rPr>
      <t>taxa de adesão ao teletrabalho em regime integral</t>
    </r>
    <r>
      <rPr>
        <sz val="11"/>
        <color theme="1"/>
        <rFont val="Calibri"/>
        <family val="2"/>
        <scheme val="minor"/>
      </rPr>
      <t>. A taxa de adesão é multiplicada pelo número de pessoas vinculadas à unidade regional do órgão ou entidade e não há o provisionamento de estações de trabalho compartilháveis para estes cenários. Por padrão de entrada, são sugeridas as taxas de 15%, 40% e 60% de adesão ao teletrabalho integral, contudo, pode-se alterar esses valores. A análise é disponibilizada por meio de gráficos.</t>
    </r>
    <r>
      <rPr>
        <sz val="11"/>
        <color theme="1"/>
        <rFont val="Calibri"/>
        <family val="2"/>
        <scheme val="minor"/>
      </rPr>
      <t xml:space="preserve">
</t>
    </r>
    <r>
      <rPr>
        <sz val="11"/>
        <color theme="1"/>
        <rFont val="Webdings"/>
        <family val="1"/>
        <charset val="2"/>
      </rPr>
      <t>4</t>
    </r>
    <r>
      <rPr>
        <sz val="11"/>
        <color theme="1"/>
        <rFont val="Calibri"/>
        <family val="2"/>
        <scheme val="minor"/>
      </rPr>
      <t xml:space="preserve">A planilha entrega (i) a </t>
    </r>
    <r>
      <rPr>
        <b/>
        <sz val="11"/>
        <color theme="1"/>
        <rFont val="Calibri"/>
        <family val="2"/>
        <scheme val="minor"/>
      </rPr>
      <t>economia relativa ao cenário atual</t>
    </r>
    <r>
      <rPr>
        <sz val="11"/>
        <color theme="1"/>
        <rFont val="Calibri"/>
        <family val="2"/>
        <scheme val="minor"/>
      </rPr>
      <t xml:space="preserve">, com ou sem alteração de área ocupada - podendo essa área subutilizada ser devolvida (por rescisão ou readequação de contrato de destinação ou locação) ou compartilhada; (ii) a </t>
    </r>
    <r>
      <rPr>
        <b/>
        <sz val="11"/>
        <color theme="1"/>
        <rFont val="Calibri"/>
        <family val="2"/>
        <scheme val="minor"/>
      </rPr>
      <t>análise do índice de ocupação</t>
    </r>
    <r>
      <rPr>
        <sz val="11"/>
        <color theme="1"/>
        <rFont val="Calibri"/>
        <family val="2"/>
        <scheme val="minor"/>
      </rPr>
      <t xml:space="preserve"> atribuído aos cenários atual e proposto; (iii) as </t>
    </r>
    <r>
      <rPr>
        <b/>
        <sz val="11"/>
        <color theme="1"/>
        <rFont val="Calibri"/>
        <family val="2"/>
        <scheme val="minor"/>
      </rPr>
      <t>áreas disponíveis para devolução ou compartilhamento</t>
    </r>
    <r>
      <rPr>
        <sz val="11"/>
        <color theme="1"/>
        <rFont val="Calibri"/>
        <family val="2"/>
        <scheme val="minor"/>
      </rPr>
      <t xml:space="preserve">, bem como as áreas faltantes no caso de não atendimento dos parâmetros de ocupação.
</t>
    </r>
    <r>
      <rPr>
        <sz val="11"/>
        <color theme="1"/>
        <rFont val="Webdings"/>
        <family val="1"/>
        <charset val="2"/>
      </rPr>
      <t>4</t>
    </r>
    <r>
      <rPr>
        <sz val="11"/>
        <color theme="1"/>
        <rFont val="Calibri"/>
        <family val="2"/>
        <scheme val="minor"/>
      </rPr>
      <t xml:space="preserve">Como um </t>
    </r>
    <r>
      <rPr>
        <b/>
        <sz val="11"/>
        <color theme="1"/>
        <rFont val="Calibri"/>
        <family val="2"/>
        <scheme val="minor"/>
      </rPr>
      <t>bônus</t>
    </r>
    <r>
      <rPr>
        <sz val="11"/>
        <color theme="1"/>
        <rFont val="Calibri"/>
        <family val="2"/>
        <scheme val="minor"/>
      </rPr>
      <t xml:space="preserve"> - onde não é obrigatório o preenchimento-, quando houver a subutilização da área do imóvel, a planilha disponibiliza uma breve análise de compartilhamento com um futuro órgão cliente, projetando o quantitativo de pessoas que é possível receber no imóvel para ocupar a área restante, podendo ser esse quantiativo projetado com uma taxa de adesão ao teletrabalho parcial.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</si>
</sst>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_-* #,##0_-;\-* #,##0_-;_-* &quot;-&quot;??_-;_-@_-"/>
    <numFmt numFmtId="165" formatCode="_-&quot;R$&quot;\ * #,##0_-;\-&quot;R$&quot;\ * #,##0_-;_-&quot;R$&quot;\ * &quot;-&quot;??_-;_-@_-"/>
    <numFmt numFmtId="166" formatCode="0.00&quot; m2&quot;"/>
    <numFmt numFmtId="167" formatCode="0&quot; m2&quot;"/>
    <numFmt numFmtId="168"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vertAlign val="superscrip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11"/>
      <name val="Calibri"/>
      <family val="2"/>
      <scheme val="minor"/>
    </font>
    <font>
      <vertAlign val="superscript"/>
      <sz val="11"/>
      <name val="Calibri"/>
      <family val="2"/>
      <scheme val="minor"/>
    </font>
    <font>
      <u/>
      <sz val="12"/>
      <color theme="10"/>
      <name val="Calibri"/>
      <family val="2"/>
      <scheme val="minor"/>
    </font>
    <font>
      <sz val="11"/>
      <color theme="1"/>
      <name val="Webdings"/>
      <family val="1"/>
      <charset val="2"/>
    </font>
    <font>
      <b/>
      <sz val="11"/>
      <name val="Calibri"/>
      <family val="2"/>
      <scheme val="minor"/>
    </font>
    <font>
      <b/>
      <sz val="9"/>
      <color theme="1"/>
      <name val="Calibri"/>
      <family val="2"/>
      <scheme val="minor"/>
    </font>
    <font>
      <b/>
      <vertAlign val="superscript"/>
      <sz val="11"/>
      <color theme="1"/>
      <name val="Calibri"/>
      <family val="2"/>
      <scheme val="minor"/>
    </font>
    <font>
      <sz val="11"/>
      <color theme="0"/>
      <name val="Webdings"/>
      <family val="1"/>
      <charset val="2"/>
    </font>
  </fonts>
  <fills count="17">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5"/>
      </patternFill>
    </fill>
    <fill>
      <patternFill patternType="solid">
        <fgColor theme="8" tint="0.39997558519241921"/>
        <bgColor indexed="64"/>
      </patternFill>
    </fill>
    <fill>
      <patternFill patternType="solid">
        <fgColor rgb="FF92D050"/>
        <bgColor indexed="64"/>
      </patternFill>
    </fill>
    <fill>
      <patternFill patternType="solid">
        <fgColor rgb="FF0070C0"/>
        <bgColor indexed="64"/>
      </patternFill>
    </fill>
    <fill>
      <patternFill patternType="solid">
        <fgColor theme="8" tint="0.79998168889431442"/>
        <bgColor indexed="64"/>
      </patternFill>
    </fill>
    <fill>
      <patternFill patternType="solid">
        <fgColor rgb="FF002060"/>
        <bgColor indexed="64"/>
      </patternFill>
    </fill>
    <fill>
      <patternFill patternType="solid">
        <fgColor theme="0" tint="-0.249977111117893"/>
        <bgColor indexed="64"/>
      </patternFill>
    </fill>
    <fill>
      <patternFill patternType="lightUp"/>
    </fill>
    <fill>
      <patternFill patternType="solid">
        <fgColor theme="9" tint="0.59999389629810485"/>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Dashed">
        <color rgb="FFFF0000"/>
      </left>
      <right style="mediumDashed">
        <color rgb="FFFF0000"/>
      </right>
      <top style="mediumDashed">
        <color rgb="FFFF0000"/>
      </top>
      <bottom style="mediumDashed">
        <color rgb="FFFF0000"/>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Dashed">
        <color rgb="FFFF0000"/>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4" borderId="0" applyNumberFormat="0" applyBorder="0" applyAlignment="0" applyProtection="0"/>
    <xf numFmtId="0" fontId="11" fillId="0" borderId="0" applyNumberFormat="0" applyFill="0" applyBorder="0" applyAlignment="0" applyProtection="0"/>
  </cellStyleXfs>
  <cellXfs count="325">
    <xf numFmtId="0" fontId="0" fillId="0" borderId="0" xfId="0"/>
    <xf numFmtId="0" fontId="0" fillId="0" borderId="0" xfId="0" applyFont="1"/>
    <xf numFmtId="9" fontId="0" fillId="0" borderId="0" xfId="0" applyNumberFormat="1" applyFont="1"/>
    <xf numFmtId="0" fontId="0" fillId="0" borderId="0" xfId="0" applyFont="1" applyBorder="1" applyAlignment="1"/>
    <xf numFmtId="43" fontId="0" fillId="0" borderId="0" xfId="0" applyNumberFormat="1" applyFont="1"/>
    <xf numFmtId="0" fontId="0" fillId="0" borderId="0" xfId="0" applyFont="1" applyBorder="1" applyAlignment="1">
      <alignment horizontal="left"/>
    </xf>
    <xf numFmtId="0" fontId="8" fillId="0" borderId="0" xfId="0" applyFont="1" applyAlignment="1">
      <alignment wrapText="1"/>
    </xf>
    <xf numFmtId="0" fontId="0" fillId="0" borderId="0" xfId="0" applyFont="1" applyAlignment="1">
      <alignment vertical="center" wrapText="1"/>
    </xf>
    <xf numFmtId="1" fontId="8" fillId="0" borderId="0" xfId="0" applyNumberFormat="1" applyFont="1" applyAlignment="1">
      <alignment wrapText="1"/>
    </xf>
    <xf numFmtId="0" fontId="0" fillId="0" borderId="0" xfId="0" applyFont="1" applyAlignment="1">
      <alignment vertical="top"/>
    </xf>
    <xf numFmtId="0" fontId="8" fillId="0" borderId="0" xfId="0" applyFont="1" applyAlignment="1">
      <alignment vertical="top" wrapText="1"/>
    </xf>
    <xf numFmtId="0" fontId="0" fillId="8" borderId="30" xfId="0" applyFont="1" applyFill="1" applyBorder="1" applyAlignment="1">
      <alignment horizontal="center" vertical="top" wrapText="1"/>
    </xf>
    <xf numFmtId="0" fontId="0" fillId="5" borderId="22" xfId="0" applyFont="1" applyFill="1" applyBorder="1" applyAlignment="1">
      <alignment horizontal="center" vertical="top" wrapText="1"/>
    </xf>
    <xf numFmtId="0" fontId="0" fillId="7" borderId="30" xfId="0" applyFont="1" applyFill="1" applyBorder="1" applyAlignment="1">
      <alignment horizontal="center" vertical="top" wrapText="1"/>
    </xf>
    <xf numFmtId="0" fontId="0" fillId="0" borderId="15" xfId="0" applyFont="1" applyBorder="1"/>
    <xf numFmtId="0" fontId="0" fillId="0" borderId="16" xfId="0" applyFont="1" applyBorder="1"/>
    <xf numFmtId="0" fontId="0" fillId="0" borderId="17" xfId="0" applyFont="1" applyBorder="1"/>
    <xf numFmtId="9" fontId="2" fillId="6" borderId="29" xfId="3" applyFont="1" applyFill="1" applyBorder="1" applyAlignment="1">
      <alignment horizontal="center"/>
    </xf>
    <xf numFmtId="0" fontId="0" fillId="0" borderId="1" xfId="0" applyFont="1" applyBorder="1" applyAlignment="1"/>
    <xf numFmtId="0" fontId="0" fillId="0" borderId="1" xfId="0" applyFont="1" applyFill="1" applyBorder="1"/>
    <xf numFmtId="43" fontId="0" fillId="0" borderId="1" xfId="1" applyFont="1" applyFill="1" applyBorder="1" applyAlignment="1"/>
    <xf numFmtId="43" fontId="0" fillId="0" borderId="1" xfId="0" applyNumberFormat="1" applyFont="1" applyFill="1" applyBorder="1" applyAlignment="1"/>
    <xf numFmtId="165" fontId="0" fillId="0" borderId="15" xfId="0" applyNumberFormat="1" applyFont="1" applyBorder="1"/>
    <xf numFmtId="165" fontId="0" fillId="0" borderId="16" xfId="0" applyNumberFormat="1" applyFont="1" applyBorder="1"/>
    <xf numFmtId="165" fontId="0" fillId="0" borderId="17" xfId="0" applyNumberFormat="1" applyFont="1" applyBorder="1"/>
    <xf numFmtId="165" fontId="0" fillId="0" borderId="31" xfId="0" applyNumberFormat="1" applyFont="1" applyBorder="1"/>
    <xf numFmtId="165" fontId="0" fillId="0" borderId="26" xfId="0" applyNumberFormat="1" applyFont="1" applyBorder="1"/>
    <xf numFmtId="0" fontId="0" fillId="0" borderId="36" xfId="0" applyFont="1" applyBorder="1"/>
    <xf numFmtId="44" fontId="0" fillId="3" borderId="38" xfId="2" applyFont="1" applyFill="1" applyBorder="1"/>
    <xf numFmtId="0" fontId="0" fillId="0" borderId="2" xfId="0" applyFont="1" applyBorder="1"/>
    <xf numFmtId="2" fontId="0" fillId="3" borderId="38" xfId="0" applyNumberFormat="1" applyFont="1" applyFill="1" applyBorder="1"/>
    <xf numFmtId="0" fontId="0" fillId="6" borderId="2" xfId="0" applyFont="1" applyFill="1" applyBorder="1"/>
    <xf numFmtId="164" fontId="0" fillId="0" borderId="0" xfId="0" applyNumberFormat="1" applyFont="1"/>
    <xf numFmtId="0" fontId="0" fillId="0" borderId="40" xfId="0" applyFont="1" applyBorder="1"/>
    <xf numFmtId="1" fontId="0" fillId="0" borderId="1" xfId="0" applyNumberFormat="1" applyFont="1" applyBorder="1"/>
    <xf numFmtId="1" fontId="0" fillId="0" borderId="8" xfId="0" applyNumberFormat="1" applyFont="1" applyBorder="1"/>
    <xf numFmtId="1" fontId="0" fillId="0" borderId="10" xfId="0" applyNumberFormat="1" applyFont="1" applyBorder="1"/>
    <xf numFmtId="1" fontId="0" fillId="0" borderId="11" xfId="0" applyNumberFormat="1" applyFont="1" applyBorder="1"/>
    <xf numFmtId="1" fontId="0" fillId="0" borderId="5" xfId="0" applyNumberFormat="1" applyFont="1" applyBorder="1"/>
    <xf numFmtId="1" fontId="0" fillId="0" borderId="6" xfId="0" applyNumberFormat="1" applyFont="1" applyBorder="1"/>
    <xf numFmtId="165" fontId="0" fillId="0" borderId="1" xfId="0" applyNumberFormat="1" applyFont="1" applyBorder="1"/>
    <xf numFmtId="0" fontId="7" fillId="0" borderId="1" xfId="0" applyFont="1" applyBorder="1"/>
    <xf numFmtId="0" fontId="7" fillId="0" borderId="0" xfId="0" applyFont="1"/>
    <xf numFmtId="9" fontId="0" fillId="7" borderId="6" xfId="3" applyFont="1" applyFill="1" applyBorder="1"/>
    <xf numFmtId="9" fontId="0" fillId="5" borderId="5" xfId="3" applyFont="1" applyFill="1" applyBorder="1"/>
    <xf numFmtId="9" fontId="0" fillId="8" borderId="5" xfId="3" applyFont="1" applyFill="1" applyBorder="1"/>
    <xf numFmtId="9" fontId="0" fillId="6" borderId="5" xfId="3" applyFont="1" applyFill="1" applyBorder="1"/>
    <xf numFmtId="166" fontId="0" fillId="6" borderId="1" xfId="0" applyNumberFormat="1" applyFont="1" applyFill="1" applyBorder="1"/>
    <xf numFmtId="166" fontId="0" fillId="8" borderId="1" xfId="0" applyNumberFormat="1" applyFont="1" applyFill="1" applyBorder="1"/>
    <xf numFmtId="166" fontId="0" fillId="5" borderId="1" xfId="0" applyNumberFormat="1" applyFont="1" applyFill="1" applyBorder="1"/>
    <xf numFmtId="166" fontId="0" fillId="5" borderId="5" xfId="0" applyNumberFormat="1" applyFont="1" applyFill="1" applyBorder="1"/>
    <xf numFmtId="166" fontId="0" fillId="7" borderId="6" xfId="0" applyNumberFormat="1" applyFont="1" applyFill="1" applyBorder="1"/>
    <xf numFmtId="0" fontId="0" fillId="6" borderId="30" xfId="0" applyFont="1" applyFill="1" applyBorder="1" applyAlignment="1">
      <alignment horizontal="center" vertical="top" wrapText="1"/>
    </xf>
    <xf numFmtId="0" fontId="0" fillId="7" borderId="24" xfId="0" applyFont="1" applyFill="1" applyBorder="1" applyAlignment="1">
      <alignment horizontal="center" vertical="top" wrapText="1"/>
    </xf>
    <xf numFmtId="0" fontId="0" fillId="5" borderId="30" xfId="0" applyFont="1" applyFill="1" applyBorder="1" applyAlignment="1">
      <alignment horizontal="center" vertical="top" wrapText="1"/>
    </xf>
    <xf numFmtId="0" fontId="0" fillId="0" borderId="46" xfId="0" applyFont="1" applyBorder="1"/>
    <xf numFmtId="9" fontId="2" fillId="8" borderId="31" xfId="0" applyNumberFormat="1" applyFont="1" applyFill="1" applyBorder="1" applyAlignment="1">
      <alignment horizontal="center"/>
    </xf>
    <xf numFmtId="9" fontId="2" fillId="5" borderId="31" xfId="0" applyNumberFormat="1" applyFont="1" applyFill="1" applyBorder="1" applyAlignment="1">
      <alignment horizontal="center"/>
    </xf>
    <xf numFmtId="2" fontId="0" fillId="0" borderId="1" xfId="0" applyNumberFormat="1" applyFont="1" applyBorder="1"/>
    <xf numFmtId="1" fontId="0" fillId="0" borderId="1" xfId="0" applyNumberFormat="1" applyBorder="1"/>
    <xf numFmtId="2" fontId="0" fillId="0" borderId="1" xfId="0" applyNumberFormat="1" applyBorder="1"/>
    <xf numFmtId="0" fontId="0" fillId="0" borderId="1" xfId="0" applyBorder="1"/>
    <xf numFmtId="165" fontId="0" fillId="0" borderId="1" xfId="0" applyNumberFormat="1" applyBorder="1"/>
    <xf numFmtId="9" fontId="0" fillId="0" borderId="1" xfId="3" applyFont="1" applyBorder="1"/>
    <xf numFmtId="1" fontId="0" fillId="0" borderId="1" xfId="0" applyNumberFormat="1" applyFont="1" applyBorder="1" applyAlignment="1">
      <alignment horizontal="center"/>
    </xf>
    <xf numFmtId="2" fontId="0" fillId="6" borderId="1" xfId="0" applyNumberFormat="1" applyFont="1" applyFill="1" applyBorder="1"/>
    <xf numFmtId="2" fontId="0" fillId="8" borderId="1" xfId="0" applyNumberFormat="1" applyFont="1" applyFill="1" applyBorder="1"/>
    <xf numFmtId="2" fontId="0" fillId="5" borderId="1" xfId="0" applyNumberFormat="1" applyFont="1" applyFill="1" applyBorder="1"/>
    <xf numFmtId="0" fontId="7" fillId="0" borderId="1" xfId="0" applyFont="1" applyBorder="1" applyAlignment="1">
      <alignment wrapText="1"/>
    </xf>
    <xf numFmtId="0" fontId="7" fillId="0" borderId="1" xfId="0" applyFont="1" applyFill="1" applyBorder="1" applyAlignment="1">
      <alignment wrapText="1"/>
    </xf>
    <xf numFmtId="0" fontId="0" fillId="0" borderId="0" xfId="0" applyAlignment="1">
      <alignment wrapText="1"/>
    </xf>
    <xf numFmtId="0" fontId="0" fillId="0" borderId="0" xfId="0" applyFont="1" applyAlignment="1">
      <alignment horizontal="justify" vertical="top" wrapText="1"/>
    </xf>
    <xf numFmtId="9" fontId="2" fillId="7" borderId="26" xfId="0" applyNumberFormat="1" applyFont="1" applyFill="1" applyBorder="1" applyAlignment="1">
      <alignment horizontal="center"/>
    </xf>
    <xf numFmtId="10" fontId="0" fillId="6" borderId="10" xfId="3" applyNumberFormat="1" applyFont="1" applyFill="1" applyBorder="1"/>
    <xf numFmtId="10" fontId="0" fillId="8" borderId="10" xfId="3" applyNumberFormat="1" applyFont="1" applyFill="1" applyBorder="1"/>
    <xf numFmtId="10" fontId="0" fillId="5" borderId="10" xfId="3" applyNumberFormat="1" applyFont="1" applyFill="1" applyBorder="1"/>
    <xf numFmtId="10" fontId="0" fillId="7" borderId="11" xfId="3" applyNumberFormat="1" applyFont="1" applyFill="1" applyBorder="1"/>
    <xf numFmtId="0" fontId="0" fillId="0" borderId="44" xfId="0" applyFont="1" applyBorder="1" applyAlignment="1"/>
    <xf numFmtId="0" fontId="0" fillId="0" borderId="42" xfId="0" applyFont="1" applyBorder="1" applyAlignment="1"/>
    <xf numFmtId="0" fontId="0" fillId="0" borderId="43" xfId="0" applyFont="1" applyBorder="1" applyAlignment="1"/>
    <xf numFmtId="0" fontId="0" fillId="6" borderId="23" xfId="0" applyFont="1" applyFill="1" applyBorder="1" applyAlignment="1">
      <alignment horizontal="center" vertical="top" wrapText="1"/>
    </xf>
    <xf numFmtId="0" fontId="0" fillId="8" borderId="24" xfId="0" applyFont="1" applyFill="1" applyBorder="1" applyAlignment="1">
      <alignment horizontal="center" vertical="top" wrapText="1"/>
    </xf>
    <xf numFmtId="166" fontId="0" fillId="8" borderId="12" xfId="0" applyNumberFormat="1" applyFont="1" applyFill="1" applyBorder="1"/>
    <xf numFmtId="1" fontId="0" fillId="0" borderId="14" xfId="0" applyNumberFormat="1" applyFont="1" applyBorder="1"/>
    <xf numFmtId="1" fontId="0" fillId="0" borderId="12" xfId="0" applyNumberFormat="1" applyFont="1" applyBorder="1"/>
    <xf numFmtId="1" fontId="0" fillId="0" borderId="13" xfId="0" applyNumberFormat="1" applyFont="1" applyBorder="1"/>
    <xf numFmtId="0" fontId="0" fillId="6" borderId="26" xfId="0" applyFont="1" applyFill="1" applyBorder="1" applyAlignment="1">
      <alignment horizontal="center" vertical="top" wrapText="1"/>
    </xf>
    <xf numFmtId="0" fontId="0" fillId="11" borderId="10" xfId="0" applyFont="1" applyFill="1" applyBorder="1" applyAlignment="1">
      <alignment horizontal="center"/>
    </xf>
    <xf numFmtId="0" fontId="0" fillId="11" borderId="11" xfId="0" applyFont="1" applyFill="1" applyBorder="1" applyAlignment="1">
      <alignment horizontal="center"/>
    </xf>
    <xf numFmtId="2" fontId="0" fillId="7" borderId="8" xfId="0" applyNumberFormat="1" applyFont="1" applyFill="1" applyBorder="1"/>
    <xf numFmtId="2" fontId="0" fillId="0" borderId="8" xfId="0" applyNumberFormat="1" applyFont="1" applyBorder="1"/>
    <xf numFmtId="2" fontId="0" fillId="0" borderId="10" xfId="0" applyNumberFormat="1" applyFont="1" applyBorder="1"/>
    <xf numFmtId="0" fontId="0" fillId="0" borderId="1" xfId="0" applyFont="1" applyBorder="1"/>
    <xf numFmtId="1" fontId="0" fillId="0" borderId="1" xfId="3" applyNumberFormat="1" applyFont="1" applyBorder="1"/>
    <xf numFmtId="43" fontId="0" fillId="0" borderId="1" xfId="0" applyNumberFormat="1" applyFont="1" applyBorder="1"/>
    <xf numFmtId="0" fontId="0" fillId="0" borderId="0" xfId="0" applyFont="1" applyAlignment="1">
      <alignment horizontal="justify" vertical="top" wrapText="1"/>
    </xf>
    <xf numFmtId="1" fontId="0" fillId="3" borderId="38" xfId="0" applyNumberFormat="1" applyFont="1" applyFill="1" applyBorder="1"/>
    <xf numFmtId="0" fontId="0" fillId="0" borderId="56" xfId="0" applyFont="1" applyBorder="1"/>
    <xf numFmtId="0" fontId="0" fillId="0" borderId="0" xfId="0" applyFont="1" applyAlignment="1">
      <alignment horizontal="left" vertical="top" wrapText="1"/>
    </xf>
    <xf numFmtId="0" fontId="0" fillId="11" borderId="5" xfId="0" applyFont="1" applyFill="1" applyBorder="1" applyAlignment="1">
      <alignment vertical="top"/>
    </xf>
    <xf numFmtId="0" fontId="0" fillId="11" borderId="6" xfId="0" applyFont="1" applyFill="1" applyBorder="1" applyAlignment="1">
      <alignment vertical="top"/>
    </xf>
    <xf numFmtId="9" fontId="13" fillId="6" borderId="31" xfId="3" applyFont="1" applyFill="1" applyBorder="1" applyAlignment="1">
      <alignment horizontal="center"/>
    </xf>
    <xf numFmtId="1" fontId="9" fillId="6" borderId="1" xfId="0" applyNumberFormat="1" applyFont="1" applyFill="1" applyBorder="1" applyAlignment="1">
      <alignment horizontal="center"/>
    </xf>
    <xf numFmtId="1" fontId="0" fillId="8" borderId="1" xfId="0" applyNumberFormat="1" applyFont="1" applyFill="1" applyBorder="1" applyAlignment="1">
      <alignment horizontal="center"/>
    </xf>
    <xf numFmtId="1" fontId="0" fillId="2" borderId="1" xfId="0" applyNumberFormat="1" applyFont="1" applyFill="1" applyBorder="1" applyAlignment="1">
      <alignment horizontal="center"/>
    </xf>
    <xf numFmtId="1" fontId="0" fillId="7" borderId="1" xfId="0" applyNumberFormat="1" applyFont="1" applyFill="1" applyBorder="1" applyAlignment="1">
      <alignment horizontal="center"/>
    </xf>
    <xf numFmtId="0" fontId="0" fillId="0" borderId="2" xfId="0" applyFont="1" applyBorder="1" applyAlignment="1"/>
    <xf numFmtId="0" fontId="0" fillId="0" borderId="0" xfId="0" applyFont="1" applyBorder="1"/>
    <xf numFmtId="168" fontId="0" fillId="0" borderId="0" xfId="0" applyNumberFormat="1" applyFont="1"/>
    <xf numFmtId="167" fontId="0" fillId="0" borderId="0" xfId="0" applyNumberFormat="1" applyFont="1"/>
    <xf numFmtId="44" fontId="1" fillId="3" borderId="38" xfId="2" applyFont="1" applyFill="1" applyBorder="1"/>
    <xf numFmtId="1" fontId="0" fillId="0" borderId="0" xfId="0" applyNumberFormat="1" applyFont="1"/>
    <xf numFmtId="10" fontId="0" fillId="0" borderId="0" xfId="0" applyNumberFormat="1" applyFont="1"/>
    <xf numFmtId="1" fontId="9" fillId="0" borderId="5" xfId="0" applyNumberFormat="1" applyFont="1" applyBorder="1" applyAlignment="1">
      <alignment horizontal="center"/>
    </xf>
    <xf numFmtId="1" fontId="9" fillId="0" borderId="6" xfId="0" applyNumberFormat="1" applyFont="1" applyBorder="1" applyAlignment="1">
      <alignment horizontal="center"/>
    </xf>
    <xf numFmtId="1" fontId="0" fillId="0" borderId="8" xfId="0" applyNumberFormat="1" applyFont="1" applyBorder="1" applyAlignment="1">
      <alignment horizontal="center"/>
    </xf>
    <xf numFmtId="0" fontId="1" fillId="12" borderId="24" xfId="4" applyFill="1" applyBorder="1" applyAlignment="1">
      <alignment horizontal="center" vertical="center" wrapText="1"/>
    </xf>
    <xf numFmtId="9" fontId="13" fillId="12" borderId="31" xfId="0" applyNumberFormat="1" applyFont="1" applyFill="1" applyBorder="1" applyAlignment="1">
      <alignment horizontal="center"/>
    </xf>
    <xf numFmtId="1" fontId="9" fillId="12" borderId="1" xfId="0" applyNumberFormat="1" applyFont="1" applyFill="1" applyBorder="1" applyAlignment="1">
      <alignment horizontal="center"/>
    </xf>
    <xf numFmtId="1" fontId="9" fillId="12" borderId="5" xfId="0" applyNumberFormat="1" applyFont="1" applyFill="1" applyBorder="1" applyAlignment="1">
      <alignment horizontal="center"/>
    </xf>
    <xf numFmtId="1" fontId="9" fillId="6" borderId="5" xfId="0" applyNumberFormat="1" applyFont="1" applyFill="1" applyBorder="1" applyAlignment="1">
      <alignment horizontal="center"/>
    </xf>
    <xf numFmtId="0" fontId="0" fillId="0" borderId="0" xfId="0" applyFont="1" applyAlignment="1">
      <alignment horizontal="center"/>
    </xf>
    <xf numFmtId="9" fontId="0" fillId="3" borderId="38" xfId="0" applyNumberFormat="1" applyFont="1" applyFill="1" applyBorder="1" applyAlignment="1">
      <alignment horizontal="center"/>
    </xf>
    <xf numFmtId="165" fontId="1" fillId="0" borderId="1" xfId="2" applyNumberFormat="1" applyFont="1" applyBorder="1"/>
    <xf numFmtId="168" fontId="0" fillId="0" borderId="1" xfId="0" applyNumberFormat="1" applyFont="1" applyBorder="1"/>
    <xf numFmtId="167" fontId="0" fillId="0" borderId="1" xfId="0" applyNumberFormat="1" applyFont="1" applyBorder="1"/>
    <xf numFmtId="10" fontId="0" fillId="0" borderId="1" xfId="0" applyNumberFormat="1" applyFont="1" applyBorder="1"/>
    <xf numFmtId="0" fontId="0" fillId="12" borderId="18" xfId="0" applyFont="1" applyFill="1" applyBorder="1" applyAlignment="1">
      <alignment horizontal="center"/>
    </xf>
    <xf numFmtId="9" fontId="0" fillId="12" borderId="3" xfId="0" applyNumberFormat="1" applyFont="1" applyFill="1" applyBorder="1" applyAlignment="1">
      <alignment horizontal="center"/>
    </xf>
    <xf numFmtId="0" fontId="0" fillId="6" borderId="18" xfId="0" applyFont="1" applyFill="1" applyBorder="1" applyAlignment="1">
      <alignment horizontal="center"/>
    </xf>
    <xf numFmtId="9" fontId="0" fillId="6" borderId="3" xfId="0" applyNumberFormat="1" applyFont="1" applyFill="1" applyBorder="1" applyAlignment="1">
      <alignment horizontal="center"/>
    </xf>
    <xf numFmtId="0" fontId="0" fillId="8" borderId="18" xfId="0" applyFont="1" applyFill="1" applyBorder="1" applyAlignment="1">
      <alignment horizontal="center"/>
    </xf>
    <xf numFmtId="0" fontId="0" fillId="5" borderId="18" xfId="0" applyFont="1" applyFill="1" applyBorder="1" applyAlignment="1">
      <alignment horizontal="center"/>
    </xf>
    <xf numFmtId="0" fontId="0" fillId="7" borderId="18" xfId="0" applyFont="1" applyFill="1" applyBorder="1" applyAlignment="1">
      <alignment horizontal="center"/>
    </xf>
    <xf numFmtId="165" fontId="1" fillId="0" borderId="3" xfId="2" applyNumberFormat="1" applyFont="1" applyBorder="1"/>
    <xf numFmtId="167" fontId="0" fillId="0" borderId="3" xfId="0" applyNumberFormat="1" applyFont="1" applyBorder="1"/>
    <xf numFmtId="0" fontId="3" fillId="13" borderId="1" xfId="0" applyFont="1" applyFill="1" applyBorder="1" applyAlignment="1">
      <alignment horizontal="center"/>
    </xf>
    <xf numFmtId="0" fontId="0" fillId="14" borderId="2" xfId="0" applyFont="1" applyFill="1" applyBorder="1"/>
    <xf numFmtId="0" fontId="0" fillId="14" borderId="55" xfId="0" applyFont="1" applyFill="1" applyBorder="1"/>
    <xf numFmtId="0" fontId="0" fillId="11" borderId="1" xfId="0" applyFill="1" applyBorder="1"/>
    <xf numFmtId="0" fontId="9" fillId="0" borderId="1" xfId="0" applyFont="1" applyFill="1" applyBorder="1" applyAlignment="1">
      <alignment horizontal="left"/>
    </xf>
    <xf numFmtId="0" fontId="9" fillId="0" borderId="56" xfId="0" applyFont="1" applyFill="1" applyBorder="1" applyAlignment="1"/>
    <xf numFmtId="0" fontId="9" fillId="0" borderId="2" xfId="0" applyFont="1" applyFill="1" applyBorder="1" applyAlignment="1"/>
    <xf numFmtId="0" fontId="9" fillId="0" borderId="21" xfId="0" applyFont="1" applyFill="1" applyBorder="1" applyAlignment="1"/>
    <xf numFmtId="166" fontId="0" fillId="6" borderId="39" xfId="0" applyNumberFormat="1" applyFont="1" applyFill="1" applyBorder="1"/>
    <xf numFmtId="1" fontId="0" fillId="0" borderId="47" xfId="0" applyNumberFormat="1" applyFont="1" applyBorder="1"/>
    <xf numFmtId="1" fontId="0" fillId="0" borderId="39" xfId="0" applyNumberFormat="1" applyFont="1" applyBorder="1"/>
    <xf numFmtId="1" fontId="0" fillId="0" borderId="58" xfId="0" applyNumberFormat="1" applyFont="1" applyBorder="1"/>
    <xf numFmtId="165" fontId="0" fillId="0" borderId="59" xfId="0" applyNumberFormat="1" applyFont="1" applyBorder="1"/>
    <xf numFmtId="9" fontId="2" fillId="3" borderId="38" xfId="0" applyNumberFormat="1" applyFont="1" applyFill="1" applyBorder="1" applyAlignment="1">
      <alignment horizontal="center"/>
    </xf>
    <xf numFmtId="0" fontId="1" fillId="12" borderId="15" xfId="4" applyFill="1" applyBorder="1" applyAlignment="1">
      <alignment horizontal="center" vertical="center" wrapText="1"/>
    </xf>
    <xf numFmtId="166" fontId="0" fillId="12" borderId="15" xfId="0" applyNumberFormat="1" applyFont="1" applyFill="1" applyBorder="1"/>
    <xf numFmtId="1" fontId="9" fillId="0" borderId="16" xfId="0" applyNumberFormat="1" applyFont="1" applyFill="1" applyBorder="1" applyAlignment="1"/>
    <xf numFmtId="1" fontId="0" fillId="0" borderId="16" xfId="0" applyNumberFormat="1" applyFont="1" applyBorder="1"/>
    <xf numFmtId="1" fontId="0" fillId="0" borderId="17" xfId="0" applyNumberFormat="1" applyFont="1" applyBorder="1"/>
    <xf numFmtId="1" fontId="0" fillId="0" borderId="59" xfId="0" applyNumberFormat="1" applyFont="1" applyBorder="1"/>
    <xf numFmtId="2" fontId="0" fillId="0" borderId="0" xfId="0" applyNumberFormat="1" applyFont="1"/>
    <xf numFmtId="166" fontId="0" fillId="7" borderId="1" xfId="0" applyNumberFormat="1" applyFont="1" applyFill="1" applyBorder="1"/>
    <xf numFmtId="0" fontId="2" fillId="0" borderId="1" xfId="0" applyFont="1" applyBorder="1"/>
    <xf numFmtId="43" fontId="0" fillId="0" borderId="1" xfId="0" applyNumberFormat="1" applyBorder="1"/>
    <xf numFmtId="0" fontId="14" fillId="0" borderId="1" xfId="0" applyFont="1" applyBorder="1" applyAlignment="1">
      <alignment wrapText="1"/>
    </xf>
    <xf numFmtId="0" fontId="14" fillId="0" borderId="1" xfId="0" applyFont="1" applyBorder="1"/>
    <xf numFmtId="0" fontId="9" fillId="0" borderId="1" xfId="0" applyFont="1" applyFill="1" applyBorder="1" applyAlignment="1">
      <alignment horizontal="left"/>
    </xf>
    <xf numFmtId="0" fontId="4" fillId="13" borderId="1" xfId="0" applyFont="1" applyFill="1" applyBorder="1" applyAlignment="1">
      <alignment horizontal="right"/>
    </xf>
    <xf numFmtId="0" fontId="0" fillId="0" borderId="0" xfId="0" applyAlignment="1">
      <alignment horizontal="left" wrapText="1"/>
    </xf>
    <xf numFmtId="0" fontId="0" fillId="0" borderId="0" xfId="0" applyAlignment="1">
      <alignment horizontal="left"/>
    </xf>
    <xf numFmtId="0" fontId="0" fillId="0" borderId="59" xfId="0" applyFont="1" applyBorder="1"/>
    <xf numFmtId="0" fontId="0" fillId="0" borderId="57" xfId="0" applyFont="1" applyFill="1" applyBorder="1" applyAlignment="1">
      <alignment horizontal="left"/>
    </xf>
    <xf numFmtId="0" fontId="0" fillId="0" borderId="18" xfId="0" applyFont="1" applyFill="1" applyBorder="1"/>
    <xf numFmtId="0" fontId="0" fillId="0" borderId="0" xfId="0" applyFont="1" applyAlignment="1">
      <alignment wrapText="1"/>
    </xf>
    <xf numFmtId="0" fontId="0" fillId="0" borderId="0" xfId="0" applyFont="1" applyAlignment="1">
      <alignment horizontal="justify" wrapText="1"/>
    </xf>
    <xf numFmtId="1" fontId="0" fillId="0" borderId="3" xfId="0" applyNumberFormat="1" applyFont="1" applyBorder="1"/>
    <xf numFmtId="0" fontId="0" fillId="0" borderId="60" xfId="0" applyBorder="1"/>
    <xf numFmtId="0" fontId="0" fillId="0" borderId="61" xfId="0" applyBorder="1"/>
    <xf numFmtId="0" fontId="0" fillId="0" borderId="0" xfId="0" applyFont="1" applyBorder="1" applyAlignment="1">
      <alignment wrapText="1"/>
    </xf>
    <xf numFmtId="0" fontId="0" fillId="0" borderId="0" xfId="0" applyFont="1" applyBorder="1" applyAlignment="1">
      <alignment horizontal="left" wrapText="1"/>
    </xf>
    <xf numFmtId="0" fontId="0" fillId="0" borderId="0" xfId="0" applyBorder="1"/>
    <xf numFmtId="0" fontId="0" fillId="0" borderId="62" xfId="0" applyFont="1" applyBorder="1" applyAlignment="1">
      <alignment horizontal="justify" vertical="top" wrapText="1"/>
    </xf>
    <xf numFmtId="0" fontId="0" fillId="0" borderId="0" xfId="0" applyFont="1" applyBorder="1" applyAlignment="1">
      <alignment horizontal="justify" vertical="top" wrapText="1"/>
    </xf>
    <xf numFmtId="0" fontId="0" fillId="0" borderId="44" xfId="0" applyFont="1" applyBorder="1" applyAlignment="1">
      <alignment horizontal="justify" vertical="top" wrapText="1"/>
    </xf>
    <xf numFmtId="0" fontId="0" fillId="0" borderId="62" xfId="0" applyFont="1" applyBorder="1" applyAlignment="1">
      <alignment horizontal="justify"/>
    </xf>
    <xf numFmtId="0" fontId="0" fillId="0" borderId="0" xfId="0" applyFont="1" applyBorder="1" applyAlignment="1">
      <alignment horizontal="justify"/>
    </xf>
    <xf numFmtId="0" fontId="0" fillId="0" borderId="44" xfId="0" applyFont="1" applyBorder="1" applyAlignment="1">
      <alignment horizontal="justify"/>
    </xf>
    <xf numFmtId="0" fontId="9" fillId="0" borderId="3" xfId="0" applyFont="1" applyFill="1" applyBorder="1" applyAlignment="1">
      <alignment vertical="center" wrapText="1"/>
    </xf>
    <xf numFmtId="2" fontId="9" fillId="0" borderId="10" xfId="0" applyNumberFormat="1" applyFont="1" applyFill="1" applyBorder="1" applyAlignment="1">
      <alignment horizontal="center"/>
    </xf>
    <xf numFmtId="9" fontId="0" fillId="0" borderId="0" xfId="3" applyFont="1"/>
    <xf numFmtId="0" fontId="0" fillId="0" borderId="55" xfId="0" applyFont="1" applyBorder="1" applyAlignment="1">
      <alignment horizontal="justify" wrapText="1"/>
    </xf>
    <xf numFmtId="0" fontId="0" fillId="0" borderId="60" xfId="0" applyFont="1" applyBorder="1" applyAlignment="1">
      <alignment horizontal="justify" wrapText="1"/>
    </xf>
    <xf numFmtId="0" fontId="0" fillId="0" borderId="61" xfId="0" applyFont="1" applyBorder="1" applyAlignment="1">
      <alignment horizontal="justify" wrapText="1"/>
    </xf>
    <xf numFmtId="0" fontId="0" fillId="0" borderId="62" xfId="0" applyFont="1" applyBorder="1" applyAlignment="1">
      <alignment horizontal="justify" wrapText="1"/>
    </xf>
    <xf numFmtId="0" fontId="0" fillId="0" borderId="0" xfId="0" applyFont="1" applyBorder="1" applyAlignment="1">
      <alignment horizontal="justify" wrapText="1"/>
    </xf>
    <xf numFmtId="0" fontId="0" fillId="0" borderId="44" xfId="0" applyFont="1" applyBorder="1" applyAlignment="1">
      <alignment horizontal="justify" wrapText="1"/>
    </xf>
    <xf numFmtId="0" fontId="0" fillId="0" borderId="56" xfId="0" applyFont="1" applyBorder="1" applyAlignment="1">
      <alignment horizontal="justify" wrapText="1"/>
    </xf>
    <xf numFmtId="0" fontId="0" fillId="0" borderId="63" xfId="0" applyFont="1" applyBorder="1" applyAlignment="1">
      <alignment horizontal="justify" wrapText="1"/>
    </xf>
    <xf numFmtId="0" fontId="0" fillId="0" borderId="64" xfId="0" applyFont="1" applyBorder="1" applyAlignment="1">
      <alignment horizontal="justify" wrapText="1"/>
    </xf>
    <xf numFmtId="0" fontId="0" fillId="0" borderId="55" xfId="0" applyFont="1" applyBorder="1" applyAlignment="1">
      <alignment horizontal="left"/>
    </xf>
    <xf numFmtId="0" fontId="0" fillId="0" borderId="60" xfId="0" applyFont="1" applyBorder="1" applyAlignment="1">
      <alignment horizontal="left"/>
    </xf>
    <xf numFmtId="0" fontId="0" fillId="0" borderId="62" xfId="0" applyFont="1" applyBorder="1" applyAlignment="1">
      <alignment horizontal="left" wrapText="1"/>
    </xf>
    <xf numFmtId="0" fontId="0" fillId="0" borderId="0" xfId="0" applyFont="1" applyBorder="1" applyAlignment="1">
      <alignment horizontal="left" wrapText="1"/>
    </xf>
    <xf numFmtId="0" fontId="0" fillId="0" borderId="44" xfId="0" applyFont="1" applyBorder="1" applyAlignment="1">
      <alignment horizontal="left" wrapText="1"/>
    </xf>
    <xf numFmtId="0" fontId="0" fillId="0" borderId="56" xfId="0" applyFont="1" applyBorder="1" applyAlignment="1">
      <alignment horizontal="left" wrapText="1"/>
    </xf>
    <xf numFmtId="0" fontId="0" fillId="0" borderId="63" xfId="0" applyFont="1" applyBorder="1" applyAlignment="1">
      <alignment horizontal="left" wrapText="1"/>
    </xf>
    <xf numFmtId="0" fontId="0" fillId="0" borderId="64" xfId="0" applyFont="1" applyBorder="1" applyAlignment="1">
      <alignment horizontal="left" wrapText="1"/>
    </xf>
    <xf numFmtId="0" fontId="3" fillId="15" borderId="0" xfId="0" applyFont="1" applyFill="1" applyAlignment="1">
      <alignment horizontal="center"/>
    </xf>
    <xf numFmtId="0" fontId="11" fillId="16" borderId="49" xfId="5" applyFill="1" applyBorder="1" applyAlignment="1">
      <alignment horizontal="center"/>
    </xf>
    <xf numFmtId="0" fontId="11" fillId="16" borderId="50" xfId="5" applyFill="1" applyBorder="1" applyAlignment="1">
      <alignment horizontal="center"/>
    </xf>
    <xf numFmtId="0" fontId="11" fillId="16" borderId="51" xfId="5" applyFill="1" applyBorder="1" applyAlignment="1">
      <alignment horizontal="center"/>
    </xf>
    <xf numFmtId="0" fontId="4" fillId="13" borderId="1" xfId="0" applyFont="1" applyFill="1" applyBorder="1" applyAlignment="1">
      <alignment horizontal="center"/>
    </xf>
    <xf numFmtId="0" fontId="0" fillId="0" borderId="62" xfId="0" applyFont="1" applyBorder="1" applyAlignment="1">
      <alignment horizontal="justify" vertical="top" wrapText="1"/>
    </xf>
    <xf numFmtId="0" fontId="0" fillId="0" borderId="0" xfId="0" applyFont="1" applyBorder="1" applyAlignment="1">
      <alignment horizontal="justify" vertical="top" wrapText="1"/>
    </xf>
    <xf numFmtId="0" fontId="0" fillId="0" borderId="44" xfId="0" applyFont="1" applyBorder="1" applyAlignment="1">
      <alignment horizontal="justify" vertical="top" wrapText="1"/>
    </xf>
    <xf numFmtId="0" fontId="0" fillId="0" borderId="56" xfId="0" applyFont="1" applyBorder="1" applyAlignment="1">
      <alignment horizontal="justify" vertical="top" wrapText="1"/>
    </xf>
    <xf numFmtId="0" fontId="0" fillId="0" borderId="63" xfId="0" applyFont="1" applyBorder="1" applyAlignment="1">
      <alignment horizontal="justify" vertical="top" wrapText="1"/>
    </xf>
    <xf numFmtId="0" fontId="0" fillId="0" borderId="64" xfId="0" applyFont="1" applyBorder="1" applyAlignment="1">
      <alignment horizontal="justify" vertical="top" wrapText="1"/>
    </xf>
    <xf numFmtId="0" fontId="2" fillId="0" borderId="55" xfId="0" applyFont="1" applyBorder="1" applyAlignment="1">
      <alignment horizontal="center"/>
    </xf>
    <xf numFmtId="0" fontId="2" fillId="0" borderId="60" xfId="0" applyFont="1" applyBorder="1" applyAlignment="1">
      <alignment horizontal="center"/>
    </xf>
    <xf numFmtId="0" fontId="2" fillId="0" borderId="61" xfId="0" applyFont="1" applyBorder="1" applyAlignment="1">
      <alignment horizontal="center"/>
    </xf>
    <xf numFmtId="0" fontId="4" fillId="13" borderId="1" xfId="0" applyFont="1" applyFill="1" applyBorder="1" applyAlignment="1">
      <alignment horizontal="center" vertical="center"/>
    </xf>
    <xf numFmtId="0" fontId="4" fillId="13" borderId="2" xfId="0" applyFont="1" applyFill="1" applyBorder="1" applyAlignment="1">
      <alignment horizontal="center"/>
    </xf>
    <xf numFmtId="0" fontId="4" fillId="13" borderId="58" xfId="0" applyFont="1" applyFill="1" applyBorder="1" applyAlignment="1">
      <alignment horizontal="center"/>
    </xf>
    <xf numFmtId="0" fontId="4" fillId="13" borderId="13" xfId="0" applyFont="1" applyFill="1" applyBorder="1" applyAlignment="1">
      <alignment horizontal="center"/>
    </xf>
    <xf numFmtId="0" fontId="4" fillId="13" borderId="18" xfId="0" applyFont="1" applyFill="1" applyBorder="1" applyAlignment="1">
      <alignment horizontal="center"/>
    </xf>
    <xf numFmtId="0" fontId="9" fillId="0" borderId="1" xfId="0" applyFont="1" applyFill="1" applyBorder="1" applyAlignment="1">
      <alignment horizontal="center"/>
    </xf>
    <xf numFmtId="0" fontId="9" fillId="0" borderId="18" xfId="0" applyFont="1" applyFill="1" applyBorder="1" applyAlignment="1">
      <alignment horizontal="center"/>
    </xf>
    <xf numFmtId="0" fontId="4" fillId="13" borderId="1" xfId="0" applyFont="1" applyFill="1" applyBorder="1" applyAlignment="1">
      <alignment horizontal="left"/>
    </xf>
    <xf numFmtId="0" fontId="9" fillId="0" borderId="1" xfId="0" applyFont="1" applyFill="1" applyBorder="1" applyAlignment="1">
      <alignment horizontal="left"/>
    </xf>
    <xf numFmtId="0" fontId="0" fillId="0" borderId="0" xfId="0" applyAlignment="1">
      <alignment horizontal="left" wrapText="1"/>
    </xf>
    <xf numFmtId="0" fontId="2" fillId="2" borderId="0" xfId="0" applyFont="1" applyFill="1" applyAlignment="1">
      <alignment horizontal="center"/>
    </xf>
    <xf numFmtId="0" fontId="11" fillId="2" borderId="0" xfId="5" applyFill="1" applyAlignment="1">
      <alignment horizontal="center"/>
    </xf>
    <xf numFmtId="0" fontId="0" fillId="0" borderId="0" xfId="0" applyAlignment="1">
      <alignment horizontal="justify" wrapText="1"/>
    </xf>
    <xf numFmtId="0" fontId="3" fillId="9" borderId="0" xfId="0" applyFont="1" applyFill="1" applyAlignment="1">
      <alignment horizontal="center"/>
    </xf>
    <xf numFmtId="0" fontId="11" fillId="10" borderId="49" xfId="5" applyFill="1" applyBorder="1" applyAlignment="1">
      <alignment horizontal="center"/>
    </xf>
    <xf numFmtId="0" fontId="11" fillId="10" borderId="50" xfId="5" applyFill="1" applyBorder="1" applyAlignment="1">
      <alignment horizontal="center"/>
    </xf>
    <xf numFmtId="0" fontId="11" fillId="10" borderId="51" xfId="5" applyFill="1" applyBorder="1" applyAlignment="1">
      <alignment horizontal="center"/>
    </xf>
    <xf numFmtId="0" fontId="0" fillId="0" borderId="0" xfId="0" applyAlignment="1">
      <alignment horizontal="left"/>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3" fillId="13" borderId="1" xfId="0" applyFont="1" applyFill="1" applyBorder="1" applyAlignment="1">
      <alignment horizontal="center"/>
    </xf>
    <xf numFmtId="0" fontId="3" fillId="13" borderId="18" xfId="0" applyFont="1" applyFill="1" applyBorder="1" applyAlignment="1">
      <alignment horizontal="center"/>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9" fillId="0" borderId="52"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54" xfId="0" applyFont="1" applyFill="1" applyBorder="1" applyAlignment="1">
      <alignment horizontal="center" vertical="center" wrapText="1"/>
    </xf>
    <xf numFmtId="165" fontId="0" fillId="0" borderId="9" xfId="0" applyNumberFormat="1" applyFont="1" applyBorder="1" applyAlignment="1">
      <alignment horizontal="center"/>
    </xf>
    <xf numFmtId="165" fontId="0" fillId="0" borderId="21" xfId="0" applyNumberFormat="1" applyFont="1" applyBorder="1" applyAlignment="1">
      <alignment horizontal="center"/>
    </xf>
    <xf numFmtId="0" fontId="4" fillId="13" borderId="52" xfId="0" applyFont="1" applyFill="1" applyBorder="1" applyAlignment="1">
      <alignment horizontal="right"/>
    </xf>
    <xf numFmtId="0" fontId="4" fillId="13" borderId="53" xfId="0" applyFont="1" applyFill="1" applyBorder="1" applyAlignment="1">
      <alignment horizontal="right"/>
    </xf>
    <xf numFmtId="0" fontId="0" fillId="0" borderId="7" xfId="0" applyFont="1" applyBorder="1" applyAlignment="1">
      <alignment horizontal="left"/>
    </xf>
    <xf numFmtId="0" fontId="0" fillId="0" borderId="1" xfId="0" applyFont="1" applyBorder="1" applyAlignment="1">
      <alignment horizontal="left"/>
    </xf>
    <xf numFmtId="0" fontId="0" fillId="0" borderId="2" xfId="0" applyFont="1" applyBorder="1" applyAlignment="1">
      <alignment horizontal="left"/>
    </xf>
    <xf numFmtId="1" fontId="0" fillId="0" borderId="22" xfId="0" applyNumberFormat="1" applyFont="1" applyBorder="1" applyAlignment="1">
      <alignment horizontal="center" wrapText="1"/>
    </xf>
    <xf numFmtId="1" fontId="0" fillId="0" borderId="24" xfId="0" applyNumberFormat="1" applyFont="1" applyBorder="1" applyAlignment="1">
      <alignment horizontal="center" wrapText="1"/>
    </xf>
    <xf numFmtId="1" fontId="0" fillId="0" borderId="25" xfId="0" applyNumberFormat="1" applyFont="1" applyBorder="1" applyAlignment="1">
      <alignment horizontal="center" wrapText="1"/>
    </xf>
    <xf numFmtId="1" fontId="0" fillId="0" borderId="26" xfId="0" applyNumberFormat="1" applyFont="1" applyBorder="1" applyAlignment="1">
      <alignment horizontal="center" wrapText="1"/>
    </xf>
    <xf numFmtId="1" fontId="0" fillId="0" borderId="27" xfId="0" applyNumberFormat="1" applyFont="1" applyBorder="1" applyAlignment="1">
      <alignment horizontal="center" wrapText="1"/>
    </xf>
    <xf numFmtId="1" fontId="0" fillId="0" borderId="29" xfId="0" applyNumberFormat="1" applyFont="1" applyBorder="1" applyAlignment="1">
      <alignment horizontal="center" wrapText="1"/>
    </xf>
    <xf numFmtId="0" fontId="0" fillId="0" borderId="22" xfId="0" applyFont="1" applyBorder="1" applyAlignment="1">
      <alignment horizontal="center"/>
    </xf>
    <xf numFmtId="0" fontId="0" fillId="0" borderId="24" xfId="0" applyFont="1" applyBorder="1" applyAlignment="1">
      <alignment horizontal="center"/>
    </xf>
    <xf numFmtId="0" fontId="0" fillId="0" borderId="25" xfId="0" applyFont="1" applyBorder="1" applyAlignment="1">
      <alignment horizontal="center"/>
    </xf>
    <xf numFmtId="0" fontId="0" fillId="0" borderId="26" xfId="0" applyFont="1" applyBorder="1" applyAlignment="1">
      <alignment horizontal="center"/>
    </xf>
    <xf numFmtId="0" fontId="0" fillId="0" borderId="27" xfId="0" applyFont="1" applyBorder="1" applyAlignment="1">
      <alignment horizontal="center"/>
    </xf>
    <xf numFmtId="0" fontId="0" fillId="0" borderId="29" xfId="0" applyFont="1" applyBorder="1" applyAlignment="1">
      <alignment horizontal="center"/>
    </xf>
    <xf numFmtId="0" fontId="4" fillId="13" borderId="27" xfId="0" applyFont="1" applyFill="1" applyBorder="1" applyAlignment="1">
      <alignment horizontal="right"/>
    </xf>
    <xf numFmtId="0" fontId="4" fillId="13" borderId="28" xfId="0" applyFont="1" applyFill="1" applyBorder="1" applyAlignment="1">
      <alignment horizontal="right"/>
    </xf>
    <xf numFmtId="0" fontId="4" fillId="13" borderId="25" xfId="0" applyFont="1" applyFill="1" applyBorder="1" applyAlignment="1">
      <alignment horizontal="right"/>
    </xf>
    <xf numFmtId="0" fontId="4" fillId="13" borderId="0" xfId="0" applyFont="1" applyFill="1" applyBorder="1" applyAlignment="1">
      <alignment horizontal="right"/>
    </xf>
    <xf numFmtId="0" fontId="4" fillId="13" borderId="4" xfId="0" applyFont="1" applyFill="1" applyBorder="1" applyAlignment="1">
      <alignment horizontal="right"/>
    </xf>
    <xf numFmtId="0" fontId="4" fillId="13" borderId="5" xfId="0" applyFont="1" applyFill="1" applyBorder="1" applyAlignment="1">
      <alignment horizontal="right"/>
    </xf>
    <xf numFmtId="0" fontId="4" fillId="13" borderId="6" xfId="0" applyFont="1" applyFill="1" applyBorder="1" applyAlignment="1">
      <alignment horizontal="right"/>
    </xf>
    <xf numFmtId="0" fontId="4" fillId="13" borderId="7" xfId="0" applyFont="1" applyFill="1" applyBorder="1" applyAlignment="1">
      <alignment horizontal="right"/>
    </xf>
    <xf numFmtId="0" fontId="4" fillId="13" borderId="1" xfId="0" applyFont="1" applyFill="1" applyBorder="1" applyAlignment="1">
      <alignment horizontal="right"/>
    </xf>
    <xf numFmtId="0" fontId="4" fillId="13" borderId="8" xfId="0" applyFont="1" applyFill="1" applyBorder="1" applyAlignment="1">
      <alignment horizontal="right"/>
    </xf>
    <xf numFmtId="0" fontId="9" fillId="0" borderId="35" xfId="0" applyFont="1" applyFill="1" applyBorder="1" applyAlignment="1">
      <alignment horizontal="left"/>
    </xf>
    <xf numFmtId="0" fontId="9" fillId="0" borderId="39" xfId="0" applyFont="1" applyFill="1" applyBorder="1" applyAlignment="1">
      <alignment horizontal="left"/>
    </xf>
    <xf numFmtId="0" fontId="0" fillId="0" borderId="37" xfId="0" applyFont="1" applyBorder="1" applyAlignment="1">
      <alignment horizontal="left"/>
    </xf>
    <xf numFmtId="0" fontId="0" fillId="0" borderId="47" xfId="0" applyFont="1" applyBorder="1" applyAlignment="1">
      <alignment horizontal="left"/>
    </xf>
    <xf numFmtId="0" fontId="3" fillId="13" borderId="45" xfId="0" applyFont="1" applyFill="1" applyBorder="1" applyAlignment="1">
      <alignment horizontal="center"/>
    </xf>
    <xf numFmtId="0" fontId="3" fillId="13" borderId="48" xfId="0" applyFont="1" applyFill="1" applyBorder="1" applyAlignment="1">
      <alignment horizontal="center"/>
    </xf>
    <xf numFmtId="0" fontId="3" fillId="13" borderId="33" xfId="0" applyFont="1" applyFill="1" applyBorder="1" applyAlignment="1">
      <alignment horizontal="center"/>
    </xf>
    <xf numFmtId="0" fontId="3" fillId="13" borderId="23" xfId="0" applyFont="1" applyFill="1" applyBorder="1" applyAlignment="1">
      <alignment horizontal="center"/>
    </xf>
    <xf numFmtId="0" fontId="3" fillId="13" borderId="34" xfId="0" applyFont="1" applyFill="1" applyBorder="1" applyAlignment="1">
      <alignment horizontal="center"/>
    </xf>
    <xf numFmtId="0" fontId="4" fillId="13" borderId="33" xfId="0" applyFont="1" applyFill="1" applyBorder="1" applyAlignment="1">
      <alignment horizontal="center"/>
    </xf>
    <xf numFmtId="0" fontId="4" fillId="13" borderId="48" xfId="0" applyFont="1" applyFill="1" applyBorder="1" applyAlignment="1">
      <alignment horizontal="center"/>
    </xf>
    <xf numFmtId="0" fontId="4" fillId="13" borderId="34" xfId="0" applyFont="1" applyFill="1" applyBorder="1" applyAlignment="1">
      <alignment horizontal="center"/>
    </xf>
    <xf numFmtId="9" fontId="2" fillId="12" borderId="25" xfId="0" applyNumberFormat="1" applyFont="1" applyFill="1" applyBorder="1" applyAlignment="1">
      <alignment horizontal="center"/>
    </xf>
    <xf numFmtId="9" fontId="2" fillId="12" borderId="29" xfId="0" applyNumberFormat="1" applyFont="1" applyFill="1" applyBorder="1" applyAlignment="1">
      <alignment horizontal="center"/>
    </xf>
    <xf numFmtId="0" fontId="6" fillId="0" borderId="35" xfId="0" applyFont="1" applyBorder="1" applyAlignment="1">
      <alignment horizontal="center" vertical="center" textRotation="90"/>
    </xf>
    <xf numFmtId="0" fontId="6" fillId="0" borderId="36" xfId="0" applyFont="1" applyBorder="1" applyAlignment="1">
      <alignment horizontal="center" vertical="center" textRotation="90"/>
    </xf>
    <xf numFmtId="0" fontId="6" fillId="0" borderId="37" xfId="0" applyFont="1" applyBorder="1" applyAlignment="1">
      <alignment horizontal="center" vertical="center" textRotation="90"/>
    </xf>
    <xf numFmtId="165" fontId="0" fillId="0" borderId="19" xfId="0" applyNumberFormat="1" applyFont="1" applyBorder="1" applyAlignment="1">
      <alignment horizontal="center"/>
    </xf>
    <xf numFmtId="165" fontId="0" fillId="0" borderId="20" xfId="0" applyNumberFormat="1" applyFont="1" applyBorder="1" applyAlignment="1">
      <alignment horizontal="center"/>
    </xf>
    <xf numFmtId="0" fontId="0" fillId="0" borderId="4" xfId="0" applyFont="1" applyBorder="1" applyAlignment="1">
      <alignment horizontal="left"/>
    </xf>
    <xf numFmtId="0" fontId="0" fillId="0" borderId="5" xfId="0" applyFont="1" applyBorder="1" applyAlignment="1">
      <alignment horizontal="left"/>
    </xf>
    <xf numFmtId="0" fontId="0" fillId="0" borderId="9" xfId="0" applyFont="1" applyBorder="1" applyAlignment="1">
      <alignment horizontal="left"/>
    </xf>
    <xf numFmtId="0" fontId="0" fillId="0" borderId="10" xfId="0" applyFont="1" applyBorder="1" applyAlignment="1">
      <alignment horizontal="left"/>
    </xf>
    <xf numFmtId="0" fontId="0" fillId="0" borderId="20" xfId="0" applyFont="1" applyBorder="1" applyAlignment="1">
      <alignment horizontal="left"/>
    </xf>
    <xf numFmtId="0" fontId="6" fillId="0" borderId="3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6" fillId="0" borderId="32" xfId="0" applyFont="1" applyBorder="1" applyAlignment="1">
      <alignment horizontal="center" vertical="center" textRotation="90" wrapText="1"/>
    </xf>
    <xf numFmtId="0" fontId="4" fillId="13" borderId="30" xfId="0" applyFont="1" applyFill="1" applyBorder="1" applyAlignment="1">
      <alignment horizontal="center" vertical="center" wrapText="1"/>
    </xf>
    <xf numFmtId="0" fontId="4" fillId="13" borderId="31" xfId="0" applyFont="1" applyFill="1" applyBorder="1" applyAlignment="1">
      <alignment horizontal="center" vertical="center" wrapText="1"/>
    </xf>
    <xf numFmtId="0" fontId="4" fillId="13" borderId="32" xfId="0" applyFont="1" applyFill="1" applyBorder="1" applyAlignment="1">
      <alignment horizontal="center" vertical="center" wrapText="1"/>
    </xf>
    <xf numFmtId="0" fontId="4" fillId="13" borderId="22" xfId="0" applyFont="1" applyFill="1" applyBorder="1" applyAlignment="1">
      <alignment horizontal="right"/>
    </xf>
    <xf numFmtId="0" fontId="4" fillId="13" borderId="9" xfId="0" applyFont="1" applyFill="1" applyBorder="1" applyAlignment="1">
      <alignment horizontal="right"/>
    </xf>
    <xf numFmtId="0" fontId="4" fillId="13" borderId="10" xfId="0" applyFont="1" applyFill="1" applyBorder="1" applyAlignment="1">
      <alignment horizontal="right"/>
    </xf>
    <xf numFmtId="0" fontId="4" fillId="13" borderId="11" xfId="0" applyFont="1" applyFill="1" applyBorder="1" applyAlignment="1">
      <alignment horizontal="right"/>
    </xf>
    <xf numFmtId="165" fontId="0" fillId="0" borderId="25" xfId="0" applyNumberFormat="1" applyFont="1" applyBorder="1" applyAlignment="1">
      <alignment horizontal="center"/>
    </xf>
    <xf numFmtId="165" fontId="0" fillId="0" borderId="26" xfId="0" applyNumberFormat="1" applyFont="1" applyBorder="1" applyAlignment="1">
      <alignment horizontal="center"/>
    </xf>
    <xf numFmtId="0" fontId="0" fillId="12" borderId="25" xfId="0" applyFont="1" applyFill="1" applyBorder="1" applyAlignment="1">
      <alignment horizontal="center" vertical="center" wrapText="1"/>
    </xf>
    <xf numFmtId="0" fontId="0" fillId="12" borderId="26" xfId="0" applyFont="1" applyFill="1" applyBorder="1" applyAlignment="1">
      <alignment horizontal="center" vertical="center" wrapText="1"/>
    </xf>
  </cellXfs>
  <cellStyles count="6">
    <cellStyle name="20% - Ênfase4" xfId="4" builtinId="42"/>
    <cellStyle name="Hiperlink" xfId="5" builtinId="8"/>
    <cellStyle name="Moeda" xfId="2" builtinId="4"/>
    <cellStyle name="Normal" xfId="0" builtinId="0"/>
    <cellStyle name="Porcentagem" xfId="3" builtinId="5"/>
    <cellStyle name="Vírgula" xfId="1" builtinId="3"/>
  </cellStyles>
  <dxfs count="12">
    <dxf>
      <font>
        <color rgb="FFFF0000"/>
      </font>
    </dxf>
    <dxf>
      <font>
        <color rgb="FFFF0000"/>
      </font>
    </dxf>
    <dxf>
      <font>
        <color rgb="FFFF0000"/>
      </font>
    </dxf>
    <dxf>
      <font>
        <color rgb="FFFF0000"/>
      </font>
    </dxf>
    <dxf>
      <font>
        <color rgb="FF0070C0"/>
      </font>
    </dxf>
    <dxf>
      <font>
        <color rgb="FF0070C0"/>
      </font>
    </dxf>
    <dxf>
      <font>
        <color rgb="FF0070C0"/>
      </font>
    </dxf>
    <dxf>
      <font>
        <color rgb="FF0070C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pt-BR" sz="1200"/>
              <a:t>Cenário </a:t>
            </a:r>
            <a:r>
              <a:rPr lang="pt-BR" sz="1200" baseline="0"/>
              <a:t>atual vs. cenário proposto: custeio administrativo</a:t>
            </a:r>
            <a:endParaRPr lang="pt-BR"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Apoio!$A$16</c:f>
              <c:strCache>
                <c:ptCount val="1"/>
                <c:pt idx="0">
                  <c:v>Regime Presencial</c:v>
                </c:pt>
              </c:strCache>
            </c:strRef>
          </c:tx>
          <c:spPr>
            <a:solidFill>
              <a:schemeClr val="accent3">
                <a:lumMod val="40000"/>
                <a:lumOff val="60000"/>
              </a:schemeClr>
            </a:solidFill>
            <a:ln>
              <a:noFill/>
            </a:ln>
            <a:effectLst/>
          </c:spPr>
          <c:invertIfNegative val="0"/>
          <c:cat>
            <c:strRef>
              <c:f>Apoio!$B$15:$C$15</c:f>
              <c:strCache>
                <c:ptCount val="2"/>
                <c:pt idx="0">
                  <c:v>Cenário atual: 0%</c:v>
                </c:pt>
                <c:pt idx="1">
                  <c:v>Cenário proposto: 0%</c:v>
                </c:pt>
              </c:strCache>
            </c:strRef>
          </c:cat>
          <c:val>
            <c:numRef>
              <c:f>Apoio!$B$16:$C$16</c:f>
              <c:numCache>
                <c:formatCode>0</c:formatCode>
                <c:ptCount val="2"/>
                <c:pt idx="0">
                  <c:v>0</c:v>
                </c:pt>
                <c:pt idx="1">
                  <c:v>0</c:v>
                </c:pt>
              </c:numCache>
            </c:numRef>
          </c:val>
          <c:extLst>
            <c:ext xmlns:c16="http://schemas.microsoft.com/office/drawing/2014/chart" uri="{C3380CC4-5D6E-409C-BE32-E72D297353CC}">
              <c16:uniqueId val="{00000000-BA41-456B-A735-8EF436B5E172}"/>
            </c:ext>
          </c:extLst>
        </c:ser>
        <c:ser>
          <c:idx val="1"/>
          <c:order val="1"/>
          <c:tx>
            <c:strRef>
              <c:f>Apoio!$A$17</c:f>
              <c:strCache>
                <c:ptCount val="1"/>
                <c:pt idx="0">
                  <c:v>Teletrabalho Integral</c:v>
                </c:pt>
              </c:strCache>
            </c:strRef>
          </c:tx>
          <c:spPr>
            <a:solidFill>
              <a:schemeClr val="bg1">
                <a:lumMod val="65000"/>
              </a:schemeClr>
            </a:solidFill>
            <a:ln>
              <a:noFill/>
            </a:ln>
            <a:effectLst/>
          </c:spPr>
          <c:invertIfNegative val="0"/>
          <c:cat>
            <c:strRef>
              <c:f>Apoio!$B$15:$C$15</c:f>
              <c:strCache>
                <c:ptCount val="2"/>
                <c:pt idx="0">
                  <c:v>Cenário atual: 0%</c:v>
                </c:pt>
                <c:pt idx="1">
                  <c:v>Cenário proposto: 0%</c:v>
                </c:pt>
              </c:strCache>
            </c:strRef>
          </c:cat>
          <c:val>
            <c:numRef>
              <c:f>Apoio!$B$17:$C$17</c:f>
              <c:numCache>
                <c:formatCode>0</c:formatCode>
                <c:ptCount val="2"/>
                <c:pt idx="0">
                  <c:v>0</c:v>
                </c:pt>
                <c:pt idx="1">
                  <c:v>0</c:v>
                </c:pt>
              </c:numCache>
            </c:numRef>
          </c:val>
          <c:extLst>
            <c:ext xmlns:c16="http://schemas.microsoft.com/office/drawing/2014/chart" uri="{C3380CC4-5D6E-409C-BE32-E72D297353CC}">
              <c16:uniqueId val="{00000001-BA41-456B-A735-8EF436B5E172}"/>
            </c:ext>
          </c:extLst>
        </c:ser>
        <c:ser>
          <c:idx val="2"/>
          <c:order val="2"/>
          <c:tx>
            <c:strRef>
              <c:f>Apoio!$A$18</c:f>
              <c:strCache>
                <c:ptCount val="1"/>
                <c:pt idx="0">
                  <c:v>Teletrabalho Parcial</c:v>
                </c:pt>
              </c:strCache>
            </c:strRef>
          </c:tx>
          <c:spPr>
            <a:solidFill>
              <a:schemeClr val="bg1">
                <a:lumMod val="50000"/>
              </a:schemeClr>
            </a:solidFill>
            <a:ln>
              <a:noFill/>
            </a:ln>
            <a:effectLst/>
          </c:spPr>
          <c:invertIfNegative val="0"/>
          <c:cat>
            <c:strRef>
              <c:f>Apoio!$B$15:$C$15</c:f>
              <c:strCache>
                <c:ptCount val="2"/>
                <c:pt idx="0">
                  <c:v>Cenário atual: 0%</c:v>
                </c:pt>
                <c:pt idx="1">
                  <c:v>Cenário proposto: 0%</c:v>
                </c:pt>
              </c:strCache>
            </c:strRef>
          </c:cat>
          <c:val>
            <c:numRef>
              <c:f>Apoio!$B$18:$C$18</c:f>
              <c:numCache>
                <c:formatCode>0</c:formatCode>
                <c:ptCount val="2"/>
                <c:pt idx="0">
                  <c:v>0</c:v>
                </c:pt>
                <c:pt idx="1">
                  <c:v>0</c:v>
                </c:pt>
              </c:numCache>
            </c:numRef>
          </c:val>
          <c:extLst>
            <c:ext xmlns:c16="http://schemas.microsoft.com/office/drawing/2014/chart" uri="{C3380CC4-5D6E-409C-BE32-E72D297353CC}">
              <c16:uniqueId val="{00000002-BA41-456B-A735-8EF436B5E172}"/>
            </c:ext>
          </c:extLst>
        </c:ser>
        <c:dLbls>
          <c:showLegendKey val="0"/>
          <c:showVal val="0"/>
          <c:showCatName val="0"/>
          <c:showSerName val="0"/>
          <c:showPercent val="0"/>
          <c:showBubbleSize val="0"/>
        </c:dLbls>
        <c:gapWidth val="219"/>
        <c:axId val="283234384"/>
        <c:axId val="283213584"/>
      </c:barChart>
      <c:lineChart>
        <c:grouping val="standard"/>
        <c:varyColors val="0"/>
        <c:ser>
          <c:idx val="3"/>
          <c:order val="3"/>
          <c:tx>
            <c:strRef>
              <c:f>Apoio!$A$19</c:f>
              <c:strCache>
                <c:ptCount val="1"/>
                <c:pt idx="0">
                  <c:v>Custeio Administrativo (milhares R$)</c:v>
                </c:pt>
              </c:strCache>
            </c:strRef>
          </c:tx>
          <c:spPr>
            <a:ln w="28575" cap="rnd">
              <a:solidFill>
                <a:schemeClr val="accent2">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Apoio!$B$15:$C$15</c:f>
              <c:strCache>
                <c:ptCount val="2"/>
                <c:pt idx="0">
                  <c:v>Cenário atual: 0%</c:v>
                </c:pt>
                <c:pt idx="1">
                  <c:v>Cenário proposto: 0%</c:v>
                </c:pt>
              </c:strCache>
            </c:strRef>
          </c:cat>
          <c:val>
            <c:numRef>
              <c:f>Apoio!$B$19:$C$19</c:f>
              <c:numCache>
                <c:formatCode>_-"R$"\ * #,##0_-;\-"R$"\ * #,##0_-;_-"R$"\ * "-"??_-;_-@_-</c:formatCode>
                <c:ptCount val="2"/>
                <c:pt idx="0">
                  <c:v>0</c:v>
                </c:pt>
                <c:pt idx="1">
                  <c:v>0</c:v>
                </c:pt>
              </c:numCache>
            </c:numRef>
          </c:val>
          <c:smooth val="0"/>
          <c:extLst>
            <c:ext xmlns:c16="http://schemas.microsoft.com/office/drawing/2014/chart" uri="{C3380CC4-5D6E-409C-BE32-E72D297353CC}">
              <c16:uniqueId val="{00000003-BA41-456B-A735-8EF436B5E172}"/>
            </c:ext>
          </c:extLst>
        </c:ser>
        <c:dLbls>
          <c:showLegendKey val="0"/>
          <c:showVal val="0"/>
          <c:showCatName val="0"/>
          <c:showSerName val="0"/>
          <c:showPercent val="0"/>
          <c:showBubbleSize val="0"/>
        </c:dLbls>
        <c:marker val="1"/>
        <c:smooth val="0"/>
        <c:axId val="291031664"/>
        <c:axId val="291030000"/>
      </c:lineChart>
      <c:catAx>
        <c:axId val="28323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83213584"/>
        <c:crosses val="autoZero"/>
        <c:auto val="1"/>
        <c:lblAlgn val="ctr"/>
        <c:lblOffset val="100"/>
        <c:noMultiLvlLbl val="0"/>
      </c:catAx>
      <c:valAx>
        <c:axId val="283213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pt-BR"/>
                  <a:t>Servidores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83234384"/>
        <c:crosses val="autoZero"/>
        <c:crossBetween val="between"/>
      </c:valAx>
      <c:valAx>
        <c:axId val="29103000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pt-BR"/>
                  <a:t>Custeio</a:t>
                </a:r>
                <a:r>
                  <a:rPr lang="pt-BR" baseline="0"/>
                  <a:t> Administrativo (milahres R$)</a:t>
                </a:r>
                <a:endParaRPr lang="pt-BR"/>
              </a:p>
            </c:rich>
          </c:tx>
          <c:layout>
            <c:manualLayout>
              <c:xMode val="edge"/>
              <c:yMode val="edge"/>
              <c:x val="0.95776377952755909"/>
              <c:y val="0.2832407407407407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_-&quot;R$&quot;\ * #,##0_-;\-&quot;R$&quot;\ * #,##0_-;_-&quot;R$&quot;\ *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91031664"/>
        <c:crosses val="max"/>
        <c:crossBetween val="between"/>
        <c:dispUnits>
          <c:builtInUnit val="thousands"/>
        </c:dispUnits>
      </c:valAx>
      <c:catAx>
        <c:axId val="291031664"/>
        <c:scaling>
          <c:orientation val="minMax"/>
        </c:scaling>
        <c:delete val="1"/>
        <c:axPos val="b"/>
        <c:numFmt formatCode="General" sourceLinked="1"/>
        <c:majorTickMark val="out"/>
        <c:minorTickMark val="none"/>
        <c:tickLblPos val="nextTo"/>
        <c:crossAx val="29103000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pt-BR" sz="1200"/>
              <a:t>Cenário atual vs. cenário proposto:</a:t>
            </a:r>
            <a:r>
              <a:rPr lang="pt-BR" sz="1200" baseline="0"/>
              <a:t> áreas necessárias</a:t>
            </a:r>
            <a:endParaRPr lang="pt-BR"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Apoio!$A$22</c:f>
              <c:strCache>
                <c:ptCount val="1"/>
                <c:pt idx="0">
                  <c:v>Área construída</c:v>
                </c:pt>
              </c:strCache>
            </c:strRef>
          </c:tx>
          <c:spPr>
            <a:solidFill>
              <a:schemeClr val="accent4">
                <a:lumMod val="60000"/>
                <a:lumOff val="40000"/>
              </a:schemeClr>
            </a:solidFill>
            <a:ln>
              <a:noFill/>
            </a:ln>
            <a:effectLst/>
          </c:spPr>
          <c:invertIfNegative val="0"/>
          <c:cat>
            <c:strRef>
              <c:f>Apoio!$B$21:$D$21</c:f>
              <c:strCache>
                <c:ptCount val="3"/>
                <c:pt idx="0">
                  <c:v>Imóvel atual</c:v>
                </c:pt>
                <c:pt idx="1">
                  <c:v>Cenário atual: 0%</c:v>
                </c:pt>
                <c:pt idx="2">
                  <c:v>Cenário proposto: 0%</c:v>
                </c:pt>
              </c:strCache>
            </c:strRef>
          </c:cat>
          <c:val>
            <c:numRef>
              <c:f>Apoio!$B$22:$D$22</c:f>
              <c:numCache>
                <c:formatCode>0.00</c:formatCode>
                <c:ptCount val="3"/>
                <c:pt idx="0">
                  <c:v>0</c:v>
                </c:pt>
                <c:pt idx="1">
                  <c:v>0</c:v>
                </c:pt>
                <c:pt idx="2" formatCode="_-&quot;R$&quot;\ * #,##0_-;\-&quot;R$&quot;\ * #,##0_-;_-&quot;R$&quot;\ * &quot;-&quot;??_-;_-@_-">
                  <c:v>0</c:v>
                </c:pt>
              </c:numCache>
            </c:numRef>
          </c:val>
          <c:extLst>
            <c:ext xmlns:c16="http://schemas.microsoft.com/office/drawing/2014/chart" uri="{C3380CC4-5D6E-409C-BE32-E72D297353CC}">
              <c16:uniqueId val="{00000000-9B8D-49E3-86A4-81247F1CD428}"/>
            </c:ext>
          </c:extLst>
        </c:ser>
        <c:ser>
          <c:idx val="1"/>
          <c:order val="1"/>
          <c:tx>
            <c:strRef>
              <c:f>Apoio!$A$23</c:f>
              <c:strCache>
                <c:ptCount val="1"/>
                <c:pt idx="0">
                  <c:v>Área computável</c:v>
                </c:pt>
              </c:strCache>
            </c:strRef>
          </c:tx>
          <c:spPr>
            <a:solidFill>
              <a:schemeClr val="accent1">
                <a:lumMod val="50000"/>
              </a:schemeClr>
            </a:solidFill>
            <a:ln>
              <a:noFill/>
            </a:ln>
            <a:effectLst/>
          </c:spPr>
          <c:invertIfNegative val="0"/>
          <c:cat>
            <c:strRef>
              <c:f>Apoio!$B$21:$D$21</c:f>
              <c:strCache>
                <c:ptCount val="3"/>
                <c:pt idx="0">
                  <c:v>Imóvel atual</c:v>
                </c:pt>
                <c:pt idx="1">
                  <c:v>Cenário atual: 0%</c:v>
                </c:pt>
                <c:pt idx="2">
                  <c:v>Cenário proposto: 0%</c:v>
                </c:pt>
              </c:strCache>
            </c:strRef>
          </c:cat>
          <c:val>
            <c:numRef>
              <c:f>Apoio!$B$23:$D$23</c:f>
              <c:numCache>
                <c:formatCode>0</c:formatCode>
                <c:ptCount val="3"/>
                <c:pt idx="0" formatCode="_(* #,##0.00_);_(* \(#,##0.00\);_(* &quot;-&quot;??_);_(@_)">
                  <c:v>0</c:v>
                </c:pt>
                <c:pt idx="1">
                  <c:v>0</c:v>
                </c:pt>
                <c:pt idx="2">
                  <c:v>0</c:v>
                </c:pt>
              </c:numCache>
            </c:numRef>
          </c:val>
          <c:extLst>
            <c:ext xmlns:c16="http://schemas.microsoft.com/office/drawing/2014/chart" uri="{C3380CC4-5D6E-409C-BE32-E72D297353CC}">
              <c16:uniqueId val="{00000001-9B8D-49E3-86A4-81247F1CD428}"/>
            </c:ext>
          </c:extLst>
        </c:ser>
        <c:dLbls>
          <c:showLegendKey val="0"/>
          <c:showVal val="0"/>
          <c:showCatName val="0"/>
          <c:showSerName val="0"/>
          <c:showPercent val="0"/>
          <c:showBubbleSize val="0"/>
        </c:dLbls>
        <c:gapWidth val="219"/>
        <c:overlap val="-27"/>
        <c:axId val="728154384"/>
        <c:axId val="728161040"/>
      </c:barChart>
      <c:catAx>
        <c:axId val="72815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28161040"/>
        <c:crosses val="autoZero"/>
        <c:auto val="1"/>
        <c:lblAlgn val="ctr"/>
        <c:lblOffset val="100"/>
        <c:noMultiLvlLbl val="0"/>
      </c:catAx>
      <c:valAx>
        <c:axId val="728161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pt-BR"/>
                  <a:t>Área (m2)</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281543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pt-BR" sz="1200"/>
              <a:t>Cenários de adesão ao teletrabalho em regime integral: custeio administrativo</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Apoio!$A$26</c:f>
              <c:strCache>
                <c:ptCount val="1"/>
                <c:pt idx="0">
                  <c:v>Custeio rateado por % de população principal</c:v>
                </c:pt>
              </c:strCache>
            </c:strRef>
          </c:tx>
          <c:spPr>
            <a:solidFill>
              <a:schemeClr val="accent2">
                <a:lumMod val="75000"/>
              </a:schemeClr>
            </a:solidFill>
            <a:ln>
              <a:noFill/>
            </a:ln>
            <a:effectLst/>
          </c:spPr>
          <c:invertIfNegative val="0"/>
          <c:cat>
            <c:strRef>
              <c:f>Apoio!$B$25:$D$25</c:f>
              <c:strCache>
                <c:ptCount val="3"/>
                <c:pt idx="0">
                  <c:v>Baixa adesão: 15%</c:v>
                </c:pt>
                <c:pt idx="1">
                  <c:v>Média adesão: 40%</c:v>
                </c:pt>
                <c:pt idx="2">
                  <c:v>Alta adesão: 60%</c:v>
                </c:pt>
              </c:strCache>
            </c:strRef>
          </c:cat>
          <c:val>
            <c:numRef>
              <c:f>Apoio!$B$26:$D$26</c:f>
              <c:numCache>
                <c:formatCode>_-"R$"\ * #,##0_-;\-"R$"\ * #,##0_-;_-"R$"\ * "-"??_-;_-@_-</c:formatCode>
                <c:ptCount val="3"/>
                <c:pt idx="0">
                  <c:v>0</c:v>
                </c:pt>
                <c:pt idx="1">
                  <c:v>0</c:v>
                </c:pt>
                <c:pt idx="2">
                  <c:v>0</c:v>
                </c:pt>
              </c:numCache>
            </c:numRef>
          </c:val>
          <c:extLst>
            <c:ext xmlns:c16="http://schemas.microsoft.com/office/drawing/2014/chart" uri="{C3380CC4-5D6E-409C-BE32-E72D297353CC}">
              <c16:uniqueId val="{00000000-6054-47E3-B9D7-7443C2EE0E6B}"/>
            </c:ext>
          </c:extLst>
        </c:ser>
        <c:ser>
          <c:idx val="1"/>
          <c:order val="1"/>
          <c:tx>
            <c:strRef>
              <c:f>Apoio!$A$27</c:f>
              <c:strCache>
                <c:ptCount val="1"/>
                <c:pt idx="0">
                  <c:v>Custeio rateado por % de área ocupada</c:v>
                </c:pt>
              </c:strCache>
            </c:strRef>
          </c:tx>
          <c:spPr>
            <a:solidFill>
              <a:schemeClr val="accent2">
                <a:lumMod val="40000"/>
                <a:lumOff val="60000"/>
              </a:schemeClr>
            </a:solidFill>
            <a:ln>
              <a:noFill/>
            </a:ln>
            <a:effectLst/>
          </c:spPr>
          <c:invertIfNegative val="0"/>
          <c:cat>
            <c:strRef>
              <c:f>Apoio!$B$25:$D$25</c:f>
              <c:strCache>
                <c:ptCount val="3"/>
                <c:pt idx="0">
                  <c:v>Baixa adesão: 15%</c:v>
                </c:pt>
                <c:pt idx="1">
                  <c:v>Média adesão: 40%</c:v>
                </c:pt>
                <c:pt idx="2">
                  <c:v>Alta adesão: 60%</c:v>
                </c:pt>
              </c:strCache>
            </c:strRef>
          </c:cat>
          <c:val>
            <c:numRef>
              <c:f>Apoio!$B$27:$D$27</c:f>
              <c:numCache>
                <c:formatCode>_-"R$"\ * #,##0_-;\-"R$"\ * #,##0_-;_-"R$"\ * "-"??_-;_-@_-</c:formatCode>
                <c:ptCount val="3"/>
                <c:pt idx="0">
                  <c:v>0</c:v>
                </c:pt>
                <c:pt idx="1">
                  <c:v>0</c:v>
                </c:pt>
                <c:pt idx="2">
                  <c:v>0</c:v>
                </c:pt>
              </c:numCache>
            </c:numRef>
          </c:val>
          <c:extLst>
            <c:ext xmlns:c16="http://schemas.microsoft.com/office/drawing/2014/chart" uri="{C3380CC4-5D6E-409C-BE32-E72D297353CC}">
              <c16:uniqueId val="{00000001-6054-47E3-B9D7-7443C2EE0E6B}"/>
            </c:ext>
          </c:extLst>
        </c:ser>
        <c:dLbls>
          <c:showLegendKey val="0"/>
          <c:showVal val="0"/>
          <c:showCatName val="0"/>
          <c:showSerName val="0"/>
          <c:showPercent val="0"/>
          <c:showBubbleSize val="0"/>
        </c:dLbls>
        <c:gapWidth val="219"/>
        <c:overlap val="100"/>
        <c:axId val="731667616"/>
        <c:axId val="731675520"/>
      </c:barChart>
      <c:lineChart>
        <c:grouping val="standard"/>
        <c:varyColors val="0"/>
        <c:ser>
          <c:idx val="2"/>
          <c:order val="2"/>
          <c:tx>
            <c:strRef>
              <c:f>Apoio!$A$28</c:f>
              <c:strCache>
                <c:ptCount val="1"/>
                <c:pt idx="0">
                  <c:v>Servidores em regime de teletrabalho integral</c:v>
                </c:pt>
              </c:strCache>
            </c:strRef>
          </c:tx>
          <c:spPr>
            <a:ln w="28575" cap="rnd">
              <a:solidFill>
                <a:schemeClr val="bg1">
                  <a:lumMod val="65000"/>
                </a:schemeClr>
              </a:solidFill>
              <a:round/>
            </a:ln>
            <a:effectLst/>
          </c:spPr>
          <c:marker>
            <c:symbol val="none"/>
          </c:marker>
          <c:cat>
            <c:strRef>
              <c:f>Apoio!$B$25:$D$25</c:f>
              <c:strCache>
                <c:ptCount val="3"/>
                <c:pt idx="0">
                  <c:v>Baixa adesão: 15%</c:v>
                </c:pt>
                <c:pt idx="1">
                  <c:v>Média adesão: 40%</c:v>
                </c:pt>
                <c:pt idx="2">
                  <c:v>Alta adesão: 60%</c:v>
                </c:pt>
              </c:strCache>
            </c:strRef>
          </c:cat>
          <c:val>
            <c:numRef>
              <c:f>Apoio!$B$28:$D$28</c:f>
              <c:numCache>
                <c:formatCode>0</c:formatCode>
                <c:ptCount val="3"/>
                <c:pt idx="0">
                  <c:v>0</c:v>
                </c:pt>
                <c:pt idx="1">
                  <c:v>0</c:v>
                </c:pt>
                <c:pt idx="2">
                  <c:v>0</c:v>
                </c:pt>
              </c:numCache>
            </c:numRef>
          </c:val>
          <c:smooth val="0"/>
          <c:extLst>
            <c:ext xmlns:c16="http://schemas.microsoft.com/office/drawing/2014/chart" uri="{C3380CC4-5D6E-409C-BE32-E72D297353CC}">
              <c16:uniqueId val="{00000002-6054-47E3-B9D7-7443C2EE0E6B}"/>
            </c:ext>
          </c:extLst>
        </c:ser>
        <c:dLbls>
          <c:showLegendKey val="0"/>
          <c:showVal val="0"/>
          <c:showCatName val="0"/>
          <c:showSerName val="0"/>
          <c:showPercent val="0"/>
          <c:showBubbleSize val="0"/>
        </c:dLbls>
        <c:marker val="1"/>
        <c:smooth val="0"/>
        <c:axId val="868664944"/>
        <c:axId val="868664112"/>
      </c:lineChart>
      <c:catAx>
        <c:axId val="73166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31675520"/>
        <c:crosses val="autoZero"/>
        <c:auto val="1"/>
        <c:lblAlgn val="ctr"/>
        <c:lblOffset val="100"/>
        <c:noMultiLvlLbl val="0"/>
      </c:catAx>
      <c:valAx>
        <c:axId val="731675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pt-BR"/>
                  <a:t>Custeio administrativo (milhares R$)</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_-&quot;R$&quot;\ * #,##0_-;\-&quot;R$&quot;\ * #,##0_-;_-&quot;R$&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31667616"/>
        <c:crosses val="autoZero"/>
        <c:crossBetween val="between"/>
        <c:dispUnits>
          <c:builtInUnit val="thousands"/>
        </c:dispUnits>
      </c:valAx>
      <c:valAx>
        <c:axId val="8686641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pt-BR"/>
                  <a:t>Servidores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68664944"/>
        <c:crosses val="max"/>
        <c:crossBetween val="between"/>
      </c:valAx>
      <c:catAx>
        <c:axId val="868664944"/>
        <c:scaling>
          <c:orientation val="minMax"/>
        </c:scaling>
        <c:delete val="1"/>
        <c:axPos val="b"/>
        <c:numFmt formatCode="General" sourceLinked="1"/>
        <c:majorTickMark val="out"/>
        <c:minorTickMark val="none"/>
        <c:tickLblPos val="nextTo"/>
        <c:crossAx val="868664112"/>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pt-BR" sz="1200" b="0" i="0" baseline="0">
                <a:effectLst/>
              </a:rPr>
              <a:t>Cenários de adesão ao teletrabalho em regime integral: disponibilidade de área para compartilhamento</a:t>
            </a:r>
            <a:endParaRPr lang="pt-BR" sz="1200">
              <a:effectLst/>
            </a:endParaRP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Apoio!$A$31</c:f>
              <c:strCache>
                <c:ptCount val="1"/>
                <c:pt idx="0">
                  <c:v>Área computável necessária</c:v>
                </c:pt>
              </c:strCache>
            </c:strRef>
          </c:tx>
          <c:spPr>
            <a:solidFill>
              <a:schemeClr val="accent1">
                <a:lumMod val="60000"/>
                <a:lumOff val="40000"/>
              </a:schemeClr>
            </a:solidFill>
            <a:ln>
              <a:noFill/>
            </a:ln>
            <a:effectLst/>
          </c:spPr>
          <c:invertIfNegative val="0"/>
          <c:cat>
            <c:strRef>
              <c:f>Apoio!$B$30:$D$30</c:f>
              <c:strCache>
                <c:ptCount val="3"/>
                <c:pt idx="0">
                  <c:v>Baixa adesão: 15%</c:v>
                </c:pt>
                <c:pt idx="1">
                  <c:v>Média adesão: 40%</c:v>
                </c:pt>
                <c:pt idx="2">
                  <c:v>Alta adesão: 60%</c:v>
                </c:pt>
              </c:strCache>
            </c:strRef>
          </c:cat>
          <c:val>
            <c:numRef>
              <c:f>Apoio!$B$31:$D$31</c:f>
              <c:numCache>
                <c:formatCode>0</c:formatCode>
                <c:ptCount val="3"/>
                <c:pt idx="0">
                  <c:v>0</c:v>
                </c:pt>
                <c:pt idx="1">
                  <c:v>0</c:v>
                </c:pt>
                <c:pt idx="2">
                  <c:v>0</c:v>
                </c:pt>
              </c:numCache>
            </c:numRef>
          </c:val>
          <c:extLst>
            <c:ext xmlns:c16="http://schemas.microsoft.com/office/drawing/2014/chart" uri="{C3380CC4-5D6E-409C-BE32-E72D297353CC}">
              <c16:uniqueId val="{00000000-96A5-4E8C-9BD0-70C14C7454D6}"/>
            </c:ext>
          </c:extLst>
        </c:ser>
        <c:ser>
          <c:idx val="1"/>
          <c:order val="1"/>
          <c:tx>
            <c:strRef>
              <c:f>Apoio!$A$32</c:f>
              <c:strCache>
                <c:ptCount val="1"/>
                <c:pt idx="0">
                  <c:v>Área computável disponível para compartilhamento</c:v>
                </c:pt>
              </c:strCache>
            </c:strRef>
          </c:tx>
          <c:spPr>
            <a:solidFill>
              <a:schemeClr val="accent1">
                <a:lumMod val="75000"/>
              </a:schemeClr>
            </a:solidFill>
            <a:ln>
              <a:noFill/>
            </a:ln>
            <a:effectLst/>
          </c:spPr>
          <c:invertIfNegative val="0"/>
          <c:cat>
            <c:strRef>
              <c:f>Apoio!$B$30:$D$30</c:f>
              <c:strCache>
                <c:ptCount val="3"/>
                <c:pt idx="0">
                  <c:v>Baixa adesão: 15%</c:v>
                </c:pt>
                <c:pt idx="1">
                  <c:v>Média adesão: 40%</c:v>
                </c:pt>
                <c:pt idx="2">
                  <c:v>Alta adesão: 60%</c:v>
                </c:pt>
              </c:strCache>
            </c:strRef>
          </c:cat>
          <c:val>
            <c:numRef>
              <c:f>Apoio!$B$32:$D$32</c:f>
              <c:numCache>
                <c:formatCode>0</c:formatCode>
                <c:ptCount val="3"/>
                <c:pt idx="0">
                  <c:v>0</c:v>
                </c:pt>
                <c:pt idx="1">
                  <c:v>0</c:v>
                </c:pt>
                <c:pt idx="2">
                  <c:v>0</c:v>
                </c:pt>
              </c:numCache>
            </c:numRef>
          </c:val>
          <c:extLst>
            <c:ext xmlns:c16="http://schemas.microsoft.com/office/drawing/2014/chart" uri="{C3380CC4-5D6E-409C-BE32-E72D297353CC}">
              <c16:uniqueId val="{00000001-96A5-4E8C-9BD0-70C14C7454D6}"/>
            </c:ext>
          </c:extLst>
        </c:ser>
        <c:dLbls>
          <c:showLegendKey val="0"/>
          <c:showVal val="0"/>
          <c:showCatName val="0"/>
          <c:showSerName val="0"/>
          <c:showPercent val="0"/>
          <c:showBubbleSize val="0"/>
        </c:dLbls>
        <c:gapWidth val="219"/>
        <c:overlap val="100"/>
        <c:axId val="650991712"/>
        <c:axId val="650988800"/>
      </c:barChart>
      <c:lineChart>
        <c:grouping val="standard"/>
        <c:varyColors val="0"/>
        <c:ser>
          <c:idx val="2"/>
          <c:order val="2"/>
          <c:tx>
            <c:strRef>
              <c:f>Apoio!$A$33</c:f>
              <c:strCache>
                <c:ptCount val="1"/>
                <c:pt idx="0">
                  <c:v>Servidores em regime de teletrabalho integral</c:v>
                </c:pt>
              </c:strCache>
            </c:strRef>
          </c:tx>
          <c:spPr>
            <a:ln w="28575" cap="rnd">
              <a:solidFill>
                <a:schemeClr val="bg1">
                  <a:lumMod val="65000"/>
                </a:schemeClr>
              </a:solidFill>
              <a:round/>
            </a:ln>
            <a:effectLst/>
          </c:spPr>
          <c:marker>
            <c:symbol val="none"/>
          </c:marker>
          <c:cat>
            <c:strRef>
              <c:f>Apoio!$B$30:$D$30</c:f>
              <c:strCache>
                <c:ptCount val="3"/>
                <c:pt idx="0">
                  <c:v>Baixa adesão: 15%</c:v>
                </c:pt>
                <c:pt idx="1">
                  <c:v>Média adesão: 40%</c:v>
                </c:pt>
                <c:pt idx="2">
                  <c:v>Alta adesão: 60%</c:v>
                </c:pt>
              </c:strCache>
            </c:strRef>
          </c:cat>
          <c:val>
            <c:numRef>
              <c:f>Apoio!$B$33:$D$33</c:f>
              <c:numCache>
                <c:formatCode>0</c:formatCode>
                <c:ptCount val="3"/>
                <c:pt idx="0">
                  <c:v>0</c:v>
                </c:pt>
                <c:pt idx="1">
                  <c:v>0</c:v>
                </c:pt>
                <c:pt idx="2">
                  <c:v>0</c:v>
                </c:pt>
              </c:numCache>
            </c:numRef>
          </c:val>
          <c:smooth val="0"/>
          <c:extLst>
            <c:ext xmlns:c16="http://schemas.microsoft.com/office/drawing/2014/chart" uri="{C3380CC4-5D6E-409C-BE32-E72D297353CC}">
              <c16:uniqueId val="{00000002-96A5-4E8C-9BD0-70C14C7454D6}"/>
            </c:ext>
          </c:extLst>
        </c:ser>
        <c:dLbls>
          <c:showLegendKey val="0"/>
          <c:showVal val="0"/>
          <c:showCatName val="0"/>
          <c:showSerName val="0"/>
          <c:showPercent val="0"/>
          <c:showBubbleSize val="0"/>
        </c:dLbls>
        <c:marker val="1"/>
        <c:smooth val="0"/>
        <c:axId val="728159792"/>
        <c:axId val="728157712"/>
      </c:lineChart>
      <c:catAx>
        <c:axId val="65099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650988800"/>
        <c:crosses val="autoZero"/>
        <c:auto val="1"/>
        <c:lblAlgn val="ctr"/>
        <c:lblOffset val="100"/>
        <c:noMultiLvlLbl val="0"/>
      </c:catAx>
      <c:valAx>
        <c:axId val="650988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pt-BR"/>
                  <a:t>Área (m2)</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650991712"/>
        <c:crosses val="autoZero"/>
        <c:crossBetween val="between"/>
      </c:valAx>
      <c:valAx>
        <c:axId val="7281577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pt-BR"/>
                  <a:t>Servidores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28159792"/>
        <c:crosses val="max"/>
        <c:crossBetween val="between"/>
      </c:valAx>
      <c:catAx>
        <c:axId val="728159792"/>
        <c:scaling>
          <c:orientation val="minMax"/>
        </c:scaling>
        <c:delete val="1"/>
        <c:axPos val="b"/>
        <c:numFmt formatCode="General" sourceLinked="1"/>
        <c:majorTickMark val="out"/>
        <c:minorTickMark val="none"/>
        <c:tickLblPos val="nextTo"/>
        <c:crossAx val="728157712"/>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gov.br/servidor/pt-br/assuntos/programa-de-gestao" TargetMode="External"/><Relationship Id="rId2" Type="http://schemas.openxmlformats.org/officeDocument/2006/relationships/image" Target="../media/image1.png"/><Relationship Id="rId1" Type="http://schemas.openxmlformats.org/officeDocument/2006/relationships/hyperlink" Target="https://www.gov.br/economia/pt-br/acesso-a-informacao/acoes-e-programas/projeto-racionaliza"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17</xdr:col>
      <xdr:colOff>28574</xdr:colOff>
      <xdr:row>7</xdr:row>
      <xdr:rowOff>85725</xdr:rowOff>
    </xdr:from>
    <xdr:to>
      <xdr:col>19</xdr:col>
      <xdr:colOff>754665</xdr:colOff>
      <xdr:row>9</xdr:row>
      <xdr:rowOff>25363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58399" y="1476375"/>
          <a:ext cx="2250091" cy="320638"/>
        </a:xfrm>
        <a:prstGeom prst="rect">
          <a:avLst/>
        </a:prstGeom>
      </xdr:spPr>
    </xdr:pic>
    <xdr:clientData/>
  </xdr:twoCellAnchor>
  <xdr:twoCellAnchor editAs="oneCell">
    <xdr:from>
      <xdr:col>17</xdr:col>
      <xdr:colOff>552449</xdr:colOff>
      <xdr:row>10</xdr:row>
      <xdr:rowOff>123825</xdr:rowOff>
    </xdr:from>
    <xdr:to>
      <xdr:col>19</xdr:col>
      <xdr:colOff>372524</xdr:colOff>
      <xdr:row>12</xdr:row>
      <xdr:rowOff>172929</xdr:rowOff>
    </xdr:to>
    <xdr:pic>
      <xdr:nvPicPr>
        <xdr:cNvPr id="3" name="Imagem 2">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582274" y="2085975"/>
          <a:ext cx="1344075" cy="43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17</xdr:row>
      <xdr:rowOff>0</xdr:rowOff>
    </xdr:from>
    <xdr:to>
      <xdr:col>5</xdr:col>
      <xdr:colOff>353700</xdr:colOff>
      <xdr:row>35</xdr:row>
      <xdr:rowOff>66225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36</xdr:row>
      <xdr:rowOff>19050</xdr:rowOff>
    </xdr:from>
    <xdr:to>
      <xdr:col>5</xdr:col>
      <xdr:colOff>353700</xdr:colOff>
      <xdr:row>49</xdr:row>
      <xdr:rowOff>62550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152400</xdr:colOff>
      <xdr:row>16</xdr:row>
      <xdr:rowOff>142875</xdr:rowOff>
    </xdr:from>
    <xdr:to>
      <xdr:col>11</xdr:col>
      <xdr:colOff>437700</xdr:colOff>
      <xdr:row>34</xdr:row>
      <xdr:rowOff>171000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161924</xdr:colOff>
      <xdr:row>36</xdr:row>
      <xdr:rowOff>19050</xdr:rowOff>
    </xdr:from>
    <xdr:to>
      <xdr:col>11</xdr:col>
      <xdr:colOff>447224</xdr:colOff>
      <xdr:row>54</xdr:row>
      <xdr:rowOff>190050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n.gov.br/en/web/dou/-/portaria-me-n-1.708-de-12-de-fevereiro-de-2021-303739066" TargetMode="External"/><Relationship Id="rId2" Type="http://schemas.openxmlformats.org/officeDocument/2006/relationships/hyperlink" Target="https://www.gov.br/economia/pt-br/acesso-a-informacao/acoes-e-programas/projeto-racionaliza/arquivos/Portaria38Compilada_26mar2021.pdf" TargetMode="External"/><Relationship Id="rId1" Type="http://schemas.openxmlformats.org/officeDocument/2006/relationships/hyperlink" Target="https://www.gov.br/economia/pt-br/acesso-a-informacao/acoes-e-programas/projeto-racionaliza/arquivos/Manual_Racionaliza_08set2020.pdf" TargetMode="External"/><Relationship Id="rId4" Type="http://schemas.openxmlformats.org/officeDocument/2006/relationships/hyperlink" Target="https://www.in.gov.br/en/web/dou/-/instrucao-normativa-n-65-de-30-de-julho-de-2020-26966939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tabSelected="1" workbookViewId="0">
      <selection activeCell="E31" sqref="E31"/>
    </sheetView>
  </sheetViews>
  <sheetFormatPr defaultRowHeight="15" x14ac:dyDescent="0.25"/>
  <cols>
    <col min="17" max="17" width="4.140625" customWidth="1"/>
    <col min="18" max="20" width="11.42578125" customWidth="1"/>
  </cols>
  <sheetData>
    <row r="1" spans="1:20" x14ac:dyDescent="0.25">
      <c r="A1" s="203" t="s">
        <v>137</v>
      </c>
      <c r="B1" s="203"/>
      <c r="C1" s="203"/>
      <c r="D1" s="203"/>
      <c r="E1" s="203"/>
      <c r="F1" s="203"/>
      <c r="G1" s="203"/>
      <c r="H1" s="203"/>
      <c r="I1" s="203"/>
      <c r="J1" s="203"/>
      <c r="K1" s="203"/>
      <c r="L1" s="203"/>
      <c r="M1" s="203"/>
      <c r="N1" s="203"/>
      <c r="O1" s="203"/>
      <c r="P1" s="203"/>
      <c r="Q1" s="203"/>
      <c r="R1" s="203"/>
      <c r="S1" s="203"/>
      <c r="T1" s="203"/>
    </row>
    <row r="3" spans="1:20" ht="15.75" thickBot="1" x14ac:dyDescent="0.3">
      <c r="A3" s="203" t="s">
        <v>135</v>
      </c>
      <c r="B3" s="203"/>
      <c r="C3" s="203"/>
    </row>
    <row r="4" spans="1:20" ht="17.25" thickBot="1" x14ac:dyDescent="0.35">
      <c r="A4" s="195" t="s">
        <v>125</v>
      </c>
      <c r="B4" s="196"/>
      <c r="C4" s="196"/>
      <c r="D4" s="196"/>
      <c r="E4" s="196"/>
      <c r="F4" s="196"/>
      <c r="G4" s="196"/>
      <c r="H4" s="196"/>
      <c r="I4" s="196"/>
      <c r="J4" s="196"/>
      <c r="K4" s="196"/>
      <c r="L4" s="30"/>
      <c r="M4" s="172"/>
      <c r="N4" s="172"/>
      <c r="O4" s="172"/>
      <c r="P4" s="173"/>
      <c r="Q4" s="176"/>
      <c r="R4" s="204" t="s">
        <v>149</v>
      </c>
      <c r="S4" s="205"/>
      <c r="T4" s="206"/>
    </row>
    <row r="5" spans="1:20" ht="15" customHeight="1" thickBot="1" x14ac:dyDescent="0.3">
      <c r="A5" s="197" t="s">
        <v>151</v>
      </c>
      <c r="B5" s="198"/>
      <c r="C5" s="198"/>
      <c r="D5" s="198"/>
      <c r="E5" s="198"/>
      <c r="F5" s="198"/>
      <c r="G5" s="198"/>
      <c r="H5" s="198"/>
      <c r="I5" s="198"/>
      <c r="J5" s="198"/>
      <c r="K5" s="198"/>
      <c r="L5" s="198"/>
      <c r="M5" s="198"/>
      <c r="N5" s="198"/>
      <c r="O5" s="198"/>
      <c r="P5" s="199"/>
      <c r="Q5" s="174"/>
      <c r="R5" s="174"/>
      <c r="S5" s="174"/>
      <c r="T5" s="174"/>
    </row>
    <row r="6" spans="1:20" ht="16.5" thickBot="1" x14ac:dyDescent="0.3">
      <c r="A6" s="197"/>
      <c r="B6" s="198"/>
      <c r="C6" s="198"/>
      <c r="D6" s="198"/>
      <c r="E6" s="198"/>
      <c r="F6" s="198"/>
      <c r="G6" s="198"/>
      <c r="H6" s="198"/>
      <c r="I6" s="198"/>
      <c r="J6" s="198"/>
      <c r="K6" s="198"/>
      <c r="L6" s="198"/>
      <c r="M6" s="198"/>
      <c r="N6" s="198"/>
      <c r="O6" s="198"/>
      <c r="P6" s="199"/>
      <c r="Q6" s="174"/>
      <c r="R6" s="204" t="s">
        <v>126</v>
      </c>
      <c r="S6" s="205"/>
      <c r="T6" s="206"/>
    </row>
    <row r="7" spans="1:20" x14ac:dyDescent="0.25">
      <c r="A7" s="197"/>
      <c r="B7" s="198"/>
      <c r="C7" s="198"/>
      <c r="D7" s="198"/>
      <c r="E7" s="198"/>
      <c r="F7" s="198"/>
      <c r="G7" s="198"/>
      <c r="H7" s="198"/>
      <c r="I7" s="198"/>
      <c r="J7" s="198"/>
      <c r="K7" s="198"/>
      <c r="L7" s="198"/>
      <c r="M7" s="198"/>
      <c r="N7" s="198"/>
      <c r="O7" s="198"/>
      <c r="P7" s="199"/>
      <c r="Q7" s="174"/>
      <c r="R7" s="174"/>
      <c r="S7" s="174"/>
      <c r="T7" s="174"/>
    </row>
    <row r="8" spans="1:20" x14ac:dyDescent="0.25">
      <c r="A8" s="197"/>
      <c r="B8" s="198"/>
      <c r="C8" s="198"/>
      <c r="D8" s="198"/>
      <c r="E8" s="198"/>
      <c r="F8" s="198"/>
      <c r="G8" s="198"/>
      <c r="H8" s="198"/>
      <c r="I8" s="198"/>
      <c r="J8" s="198"/>
      <c r="K8" s="198"/>
      <c r="L8" s="198"/>
      <c r="M8" s="198"/>
      <c r="N8" s="198"/>
      <c r="O8" s="198"/>
      <c r="P8" s="199"/>
      <c r="Q8" s="174"/>
      <c r="R8" s="174"/>
      <c r="S8" s="174"/>
      <c r="T8" s="174"/>
    </row>
    <row r="9" spans="1:20" x14ac:dyDescent="0.25">
      <c r="A9" s="197"/>
      <c r="B9" s="198"/>
      <c r="C9" s="198"/>
      <c r="D9" s="198"/>
      <c r="E9" s="198"/>
      <c r="F9" s="198"/>
      <c r="G9" s="198"/>
      <c r="H9" s="198"/>
      <c r="I9" s="198"/>
      <c r="J9" s="198"/>
      <c r="K9" s="198"/>
      <c r="L9" s="198"/>
      <c r="M9" s="198"/>
      <c r="N9" s="198"/>
      <c r="O9" s="198"/>
      <c r="P9" s="199"/>
      <c r="Q9" s="174"/>
      <c r="R9" s="174"/>
      <c r="S9" s="174"/>
      <c r="T9" s="174"/>
    </row>
    <row r="10" spans="1:20" x14ac:dyDescent="0.25">
      <c r="A10" s="197"/>
      <c r="B10" s="198"/>
      <c r="C10" s="198"/>
      <c r="D10" s="198"/>
      <c r="E10" s="198"/>
      <c r="F10" s="198"/>
      <c r="G10" s="198"/>
      <c r="H10" s="198"/>
      <c r="I10" s="198"/>
      <c r="J10" s="198"/>
      <c r="K10" s="198"/>
      <c r="L10" s="198"/>
      <c r="M10" s="198"/>
      <c r="N10" s="198"/>
      <c r="O10" s="198"/>
      <c r="P10" s="199"/>
      <c r="Q10" s="174"/>
      <c r="R10" s="174"/>
      <c r="S10" s="174"/>
      <c r="T10" s="174"/>
    </row>
    <row r="11" spans="1:20" x14ac:dyDescent="0.25">
      <c r="A11" s="197"/>
      <c r="B11" s="198"/>
      <c r="C11" s="198"/>
      <c r="D11" s="198"/>
      <c r="E11" s="198"/>
      <c r="F11" s="198"/>
      <c r="G11" s="198"/>
      <c r="H11" s="198"/>
      <c r="I11" s="198"/>
      <c r="J11" s="198"/>
      <c r="K11" s="198"/>
      <c r="L11" s="198"/>
      <c r="M11" s="198"/>
      <c r="N11" s="198"/>
      <c r="O11" s="198"/>
      <c r="P11" s="199"/>
      <c r="Q11" s="174"/>
      <c r="R11" s="174"/>
      <c r="S11" s="174"/>
      <c r="T11" s="174"/>
    </row>
    <row r="12" spans="1:20" x14ac:dyDescent="0.25">
      <c r="A12" s="197"/>
      <c r="B12" s="198"/>
      <c r="C12" s="198"/>
      <c r="D12" s="198"/>
      <c r="E12" s="198"/>
      <c r="F12" s="198"/>
      <c r="G12" s="198"/>
      <c r="H12" s="198"/>
      <c r="I12" s="198"/>
      <c r="J12" s="198"/>
      <c r="K12" s="198"/>
      <c r="L12" s="198"/>
      <c r="M12" s="198"/>
      <c r="N12" s="198"/>
      <c r="O12" s="198"/>
      <c r="P12" s="199"/>
      <c r="Q12" s="174"/>
      <c r="R12" s="174"/>
      <c r="S12" s="174"/>
      <c r="T12" s="174"/>
    </row>
    <row r="13" spans="1:20" x14ac:dyDescent="0.25">
      <c r="A13" s="200"/>
      <c r="B13" s="201"/>
      <c r="C13" s="201"/>
      <c r="D13" s="201"/>
      <c r="E13" s="201"/>
      <c r="F13" s="201"/>
      <c r="G13" s="201"/>
      <c r="H13" s="201"/>
      <c r="I13" s="201"/>
      <c r="J13" s="201"/>
      <c r="K13" s="201"/>
      <c r="L13" s="201"/>
      <c r="M13" s="201"/>
      <c r="N13" s="201"/>
      <c r="O13" s="201"/>
      <c r="P13" s="202"/>
      <c r="Q13" s="174"/>
      <c r="R13" s="174"/>
      <c r="S13" s="174"/>
      <c r="T13" s="174"/>
    </row>
    <row r="14" spans="1:20" x14ac:dyDescent="0.25">
      <c r="A14" s="175"/>
      <c r="B14" s="175"/>
      <c r="C14" s="175"/>
      <c r="D14" s="175"/>
      <c r="E14" s="175"/>
      <c r="F14" s="175"/>
      <c r="G14" s="175"/>
      <c r="H14" s="175"/>
      <c r="I14" s="175"/>
      <c r="J14" s="175"/>
      <c r="K14" s="175"/>
      <c r="L14" s="175"/>
      <c r="M14" s="175"/>
      <c r="N14" s="175"/>
      <c r="O14" s="175"/>
      <c r="P14" s="175"/>
      <c r="Q14" s="174"/>
      <c r="R14" s="174"/>
      <c r="S14" s="174"/>
      <c r="T14" s="174"/>
    </row>
    <row r="15" spans="1:20" x14ac:dyDescent="0.25">
      <c r="A15" s="203" t="s">
        <v>136</v>
      </c>
      <c r="B15" s="203"/>
      <c r="C15" s="203"/>
      <c r="D15" s="170"/>
      <c r="E15" s="170"/>
      <c r="F15" s="170"/>
      <c r="G15" s="170"/>
      <c r="H15" s="170"/>
      <c r="I15" s="170"/>
      <c r="J15" s="170"/>
      <c r="K15" s="170"/>
      <c r="L15" s="170"/>
      <c r="M15" s="170"/>
      <c r="N15" s="170"/>
      <c r="O15" s="170"/>
      <c r="P15" s="170"/>
      <c r="Q15" s="170"/>
      <c r="R15" s="170"/>
      <c r="S15" s="170"/>
      <c r="T15" s="170"/>
    </row>
    <row r="16" spans="1:20" ht="15.75" customHeight="1" x14ac:dyDescent="0.25">
      <c r="A16" s="186" t="s">
        <v>165</v>
      </c>
      <c r="B16" s="187"/>
      <c r="C16" s="187"/>
      <c r="D16" s="187"/>
      <c r="E16" s="187"/>
      <c r="F16" s="187"/>
      <c r="G16" s="187"/>
      <c r="H16" s="187"/>
      <c r="I16" s="187"/>
      <c r="J16" s="187"/>
      <c r="K16" s="187"/>
      <c r="L16" s="187"/>
      <c r="M16" s="187"/>
      <c r="N16" s="187"/>
      <c r="O16" s="187"/>
      <c r="P16" s="187"/>
      <c r="Q16" s="187"/>
      <c r="R16" s="187"/>
      <c r="S16" s="187"/>
      <c r="T16" s="188"/>
    </row>
    <row r="17" spans="1:20" x14ac:dyDescent="0.25">
      <c r="A17" s="189"/>
      <c r="B17" s="190"/>
      <c r="C17" s="190"/>
      <c r="D17" s="190"/>
      <c r="E17" s="190"/>
      <c r="F17" s="190"/>
      <c r="G17" s="190"/>
      <c r="H17" s="190"/>
      <c r="I17" s="190"/>
      <c r="J17" s="190"/>
      <c r="K17" s="190"/>
      <c r="L17" s="190"/>
      <c r="M17" s="190"/>
      <c r="N17" s="190"/>
      <c r="O17" s="190"/>
      <c r="P17" s="190"/>
      <c r="Q17" s="190"/>
      <c r="R17" s="190"/>
      <c r="S17" s="190"/>
      <c r="T17" s="191"/>
    </row>
    <row r="18" spans="1:20" x14ac:dyDescent="0.25">
      <c r="A18" s="189"/>
      <c r="B18" s="190"/>
      <c r="C18" s="190"/>
      <c r="D18" s="190"/>
      <c r="E18" s="190"/>
      <c r="F18" s="190"/>
      <c r="G18" s="190"/>
      <c r="H18" s="190"/>
      <c r="I18" s="190"/>
      <c r="J18" s="190"/>
      <c r="K18" s="190"/>
      <c r="L18" s="190"/>
      <c r="M18" s="190"/>
      <c r="N18" s="190"/>
      <c r="O18" s="190"/>
      <c r="P18" s="190"/>
      <c r="Q18" s="190"/>
      <c r="R18" s="190"/>
      <c r="S18" s="190"/>
      <c r="T18" s="191"/>
    </row>
    <row r="19" spans="1:20" x14ac:dyDescent="0.25">
      <c r="A19" s="189"/>
      <c r="B19" s="190"/>
      <c r="C19" s="190"/>
      <c r="D19" s="190"/>
      <c r="E19" s="190"/>
      <c r="F19" s="190"/>
      <c r="G19" s="190"/>
      <c r="H19" s="190"/>
      <c r="I19" s="190"/>
      <c r="J19" s="190"/>
      <c r="K19" s="190"/>
      <c r="L19" s="190"/>
      <c r="M19" s="190"/>
      <c r="N19" s="190"/>
      <c r="O19" s="190"/>
      <c r="P19" s="190"/>
      <c r="Q19" s="190"/>
      <c r="R19" s="190"/>
      <c r="S19" s="190"/>
      <c r="T19" s="191"/>
    </row>
    <row r="20" spans="1:20" x14ac:dyDescent="0.25">
      <c r="A20" s="189"/>
      <c r="B20" s="190"/>
      <c r="C20" s="190"/>
      <c r="D20" s="190"/>
      <c r="E20" s="190"/>
      <c r="F20" s="190"/>
      <c r="G20" s="190"/>
      <c r="H20" s="190"/>
      <c r="I20" s="190"/>
      <c r="J20" s="190"/>
      <c r="K20" s="190"/>
      <c r="L20" s="190"/>
      <c r="M20" s="190"/>
      <c r="N20" s="190"/>
      <c r="O20" s="190"/>
      <c r="P20" s="190"/>
      <c r="Q20" s="190"/>
      <c r="R20" s="190"/>
      <c r="S20" s="190"/>
      <c r="T20" s="191"/>
    </row>
    <row r="21" spans="1:20" x14ac:dyDescent="0.25">
      <c r="A21" s="189"/>
      <c r="B21" s="190"/>
      <c r="C21" s="190"/>
      <c r="D21" s="190"/>
      <c r="E21" s="190"/>
      <c r="F21" s="190"/>
      <c r="G21" s="190"/>
      <c r="H21" s="190"/>
      <c r="I21" s="190"/>
      <c r="J21" s="190"/>
      <c r="K21" s="190"/>
      <c r="L21" s="190"/>
      <c r="M21" s="190"/>
      <c r="N21" s="190"/>
      <c r="O21" s="190"/>
      <c r="P21" s="190"/>
      <c r="Q21" s="190"/>
      <c r="R21" s="190"/>
      <c r="S21" s="190"/>
      <c r="T21" s="191"/>
    </row>
    <row r="22" spans="1:20" x14ac:dyDescent="0.25">
      <c r="A22" s="189"/>
      <c r="B22" s="190"/>
      <c r="C22" s="190"/>
      <c r="D22" s="190"/>
      <c r="E22" s="190"/>
      <c r="F22" s="190"/>
      <c r="G22" s="190"/>
      <c r="H22" s="190"/>
      <c r="I22" s="190"/>
      <c r="J22" s="190"/>
      <c r="K22" s="190"/>
      <c r="L22" s="190"/>
      <c r="M22" s="190"/>
      <c r="N22" s="190"/>
      <c r="O22" s="190"/>
      <c r="P22" s="190"/>
      <c r="Q22" s="190"/>
      <c r="R22" s="190"/>
      <c r="S22" s="190"/>
      <c r="T22" s="191"/>
    </row>
    <row r="23" spans="1:20" x14ac:dyDescent="0.25">
      <c r="A23" s="189"/>
      <c r="B23" s="190"/>
      <c r="C23" s="190"/>
      <c r="D23" s="190"/>
      <c r="E23" s="190"/>
      <c r="F23" s="190"/>
      <c r="G23" s="190"/>
      <c r="H23" s="190"/>
      <c r="I23" s="190"/>
      <c r="J23" s="190"/>
      <c r="K23" s="190"/>
      <c r="L23" s="190"/>
      <c r="M23" s="190"/>
      <c r="N23" s="190"/>
      <c r="O23" s="190"/>
      <c r="P23" s="190"/>
      <c r="Q23" s="190"/>
      <c r="R23" s="190"/>
      <c r="S23" s="190"/>
      <c r="T23" s="191"/>
    </row>
    <row r="24" spans="1:20" x14ac:dyDescent="0.25">
      <c r="A24" s="189"/>
      <c r="B24" s="190"/>
      <c r="C24" s="190"/>
      <c r="D24" s="190"/>
      <c r="E24" s="190"/>
      <c r="F24" s="190"/>
      <c r="G24" s="190"/>
      <c r="H24" s="190"/>
      <c r="I24" s="190"/>
      <c r="J24" s="190"/>
      <c r="K24" s="190"/>
      <c r="L24" s="190"/>
      <c r="M24" s="190"/>
      <c r="N24" s="190"/>
      <c r="O24" s="190"/>
      <c r="P24" s="190"/>
      <c r="Q24" s="190"/>
      <c r="R24" s="190"/>
      <c r="S24" s="190"/>
      <c r="T24" s="191"/>
    </row>
    <row r="25" spans="1:20" x14ac:dyDescent="0.25">
      <c r="A25" s="189"/>
      <c r="B25" s="190"/>
      <c r="C25" s="190"/>
      <c r="D25" s="190"/>
      <c r="E25" s="190"/>
      <c r="F25" s="190"/>
      <c r="G25" s="190"/>
      <c r="H25" s="190"/>
      <c r="I25" s="190"/>
      <c r="J25" s="190"/>
      <c r="K25" s="190"/>
      <c r="L25" s="190"/>
      <c r="M25" s="190"/>
      <c r="N25" s="190"/>
      <c r="O25" s="190"/>
      <c r="P25" s="190"/>
      <c r="Q25" s="190"/>
      <c r="R25" s="190"/>
      <c r="S25" s="190"/>
      <c r="T25" s="191"/>
    </row>
    <row r="26" spans="1:20" x14ac:dyDescent="0.25">
      <c r="A26" s="189"/>
      <c r="B26" s="190"/>
      <c r="C26" s="190"/>
      <c r="D26" s="190"/>
      <c r="E26" s="190"/>
      <c r="F26" s="190"/>
      <c r="G26" s="190"/>
      <c r="H26" s="190"/>
      <c r="I26" s="190"/>
      <c r="J26" s="190"/>
      <c r="K26" s="190"/>
      <c r="L26" s="190"/>
      <c r="M26" s="190"/>
      <c r="N26" s="190"/>
      <c r="O26" s="190"/>
      <c r="P26" s="190"/>
      <c r="Q26" s="190"/>
      <c r="R26" s="190"/>
      <c r="S26" s="190"/>
      <c r="T26" s="191"/>
    </row>
    <row r="27" spans="1:20" x14ac:dyDescent="0.25">
      <c r="A27" s="189"/>
      <c r="B27" s="190"/>
      <c r="C27" s="190"/>
      <c r="D27" s="190"/>
      <c r="E27" s="190"/>
      <c r="F27" s="190"/>
      <c r="G27" s="190"/>
      <c r="H27" s="190"/>
      <c r="I27" s="190"/>
      <c r="J27" s="190"/>
      <c r="K27" s="190"/>
      <c r="L27" s="190"/>
      <c r="M27" s="190"/>
      <c r="N27" s="190"/>
      <c r="O27" s="190"/>
      <c r="P27" s="190"/>
      <c r="Q27" s="190"/>
      <c r="R27" s="190"/>
      <c r="S27" s="190"/>
      <c r="T27" s="191"/>
    </row>
    <row r="28" spans="1:20" x14ac:dyDescent="0.25">
      <c r="A28" s="189"/>
      <c r="B28" s="190"/>
      <c r="C28" s="190"/>
      <c r="D28" s="190"/>
      <c r="E28" s="190"/>
      <c r="F28" s="190"/>
      <c r="G28" s="190"/>
      <c r="H28" s="190"/>
      <c r="I28" s="190"/>
      <c r="J28" s="190"/>
      <c r="K28" s="190"/>
      <c r="L28" s="190"/>
      <c r="M28" s="190"/>
      <c r="N28" s="190"/>
      <c r="O28" s="190"/>
      <c r="P28" s="190"/>
      <c r="Q28" s="190"/>
      <c r="R28" s="190"/>
      <c r="S28" s="190"/>
      <c r="T28" s="191"/>
    </row>
    <row r="29" spans="1:20" x14ac:dyDescent="0.25">
      <c r="A29" s="192"/>
      <c r="B29" s="193"/>
      <c r="C29" s="193"/>
      <c r="D29" s="193"/>
      <c r="E29" s="193"/>
      <c r="F29" s="193"/>
      <c r="G29" s="193"/>
      <c r="H29" s="193"/>
      <c r="I29" s="193"/>
      <c r="J29" s="193"/>
      <c r="K29" s="193"/>
      <c r="L29" s="193"/>
      <c r="M29" s="193"/>
      <c r="N29" s="193"/>
      <c r="O29" s="193"/>
      <c r="P29" s="193"/>
      <c r="Q29" s="193"/>
      <c r="R29" s="193"/>
      <c r="S29" s="193"/>
      <c r="T29" s="194"/>
    </row>
    <row r="30" spans="1:20" x14ac:dyDescent="0.25">
      <c r="A30" s="169"/>
      <c r="B30" s="169"/>
      <c r="C30" s="169"/>
      <c r="D30" s="169"/>
      <c r="E30" s="169"/>
      <c r="F30" s="169"/>
      <c r="G30" s="169"/>
      <c r="H30" s="169"/>
      <c r="I30" s="169"/>
      <c r="J30" s="169"/>
      <c r="K30" s="169"/>
      <c r="L30" s="169"/>
      <c r="M30" s="169"/>
      <c r="N30" s="169"/>
      <c r="O30" s="169"/>
      <c r="P30" s="169"/>
      <c r="Q30" s="169"/>
      <c r="R30" s="169"/>
      <c r="S30" s="169"/>
      <c r="T30" s="169"/>
    </row>
    <row r="31" spans="1:20" x14ac:dyDescent="0.25">
      <c r="A31" s="169"/>
      <c r="B31" s="169"/>
      <c r="C31" s="169"/>
      <c r="D31" s="169"/>
      <c r="E31" s="169"/>
      <c r="F31" s="169"/>
      <c r="G31" s="169"/>
      <c r="H31" s="169"/>
      <c r="I31" s="169"/>
      <c r="J31" s="169"/>
      <c r="K31" s="169"/>
      <c r="L31" s="169"/>
      <c r="M31" s="169"/>
      <c r="N31" s="169"/>
      <c r="O31" s="169"/>
      <c r="P31" s="169"/>
      <c r="Q31" s="169"/>
      <c r="R31" s="169"/>
      <c r="S31" s="169"/>
      <c r="T31" s="169"/>
    </row>
  </sheetData>
  <sheetProtection sheet="1" objects="1" scenarios="1"/>
  <mergeCells count="8">
    <mergeCell ref="A16:T29"/>
    <mergeCell ref="A4:K4"/>
    <mergeCell ref="A5:P13"/>
    <mergeCell ref="A1:T1"/>
    <mergeCell ref="R4:T4"/>
    <mergeCell ref="A3:C3"/>
    <mergeCell ref="A15:C15"/>
    <mergeCell ref="R6:T6"/>
  </mergeCells>
  <hyperlinks>
    <hyperlink ref="R4:T4" location="Entrada!A1" display="Planilha de cálculo"/>
    <hyperlink ref="R6:T6" location="Glossário!A1" display="Glossário"/>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1:J71"/>
  <sheetViews>
    <sheetView showGridLines="0" zoomScaleNormal="100" workbookViewId="0">
      <selection activeCell="C2" sqref="C2"/>
    </sheetView>
  </sheetViews>
  <sheetFormatPr defaultRowHeight="15" x14ac:dyDescent="0.25"/>
  <cols>
    <col min="1" max="1" width="37.42578125" style="1" customWidth="1"/>
    <col min="2" max="2" width="15.7109375" style="1" customWidth="1"/>
    <col min="3" max="3" width="4" style="1" customWidth="1"/>
    <col min="4" max="4" width="51.7109375" style="1" customWidth="1"/>
    <col min="5" max="6" width="18.5703125" style="1" customWidth="1"/>
    <col min="7" max="7" width="2.85546875" style="1" customWidth="1"/>
    <col min="8" max="10" width="16.42578125" style="1" customWidth="1"/>
    <col min="11" max="16384" width="9.140625" style="1"/>
  </cols>
  <sheetData>
    <row r="1" spans="1:10" x14ac:dyDescent="0.25">
      <c r="A1" s="203" t="s">
        <v>137</v>
      </c>
      <c r="B1" s="203"/>
      <c r="C1" s="203"/>
      <c r="D1" s="203"/>
      <c r="E1" s="203"/>
      <c r="F1" s="203"/>
      <c r="G1" s="203"/>
      <c r="H1" s="203"/>
      <c r="I1" s="203"/>
      <c r="J1" s="203"/>
    </row>
    <row r="2" spans="1:10" ht="15.75" customHeight="1" thickBot="1" x14ac:dyDescent="0.3">
      <c r="B2" s="169"/>
      <c r="C2" s="169"/>
      <c r="D2" s="169"/>
      <c r="E2" s="169"/>
      <c r="F2" s="169"/>
    </row>
    <row r="3" spans="1:10" ht="16.5" thickBot="1" x14ac:dyDescent="0.3">
      <c r="A3" s="204" t="s">
        <v>150</v>
      </c>
      <c r="B3" s="206"/>
      <c r="D3" s="217" t="s">
        <v>90</v>
      </c>
      <c r="E3" s="207" t="s">
        <v>91</v>
      </c>
      <c r="F3" s="207"/>
      <c r="H3" s="218" t="s">
        <v>92</v>
      </c>
      <c r="I3" s="219"/>
      <c r="J3" s="220"/>
    </row>
    <row r="4" spans="1:10" ht="15.75" thickBot="1" x14ac:dyDescent="0.3">
      <c r="A4" s="169"/>
      <c r="B4" s="169"/>
      <c r="D4" s="217"/>
      <c r="E4" s="127" t="s">
        <v>23</v>
      </c>
      <c r="F4" s="129" t="s">
        <v>21</v>
      </c>
      <c r="G4" s="121"/>
      <c r="H4" s="131" t="s">
        <v>18</v>
      </c>
      <c r="I4" s="132" t="s">
        <v>19</v>
      </c>
      <c r="J4" s="133" t="s">
        <v>20</v>
      </c>
    </row>
    <row r="5" spans="1:10" ht="16.5" thickBot="1" x14ac:dyDescent="0.35">
      <c r="A5" s="207" t="s">
        <v>85</v>
      </c>
      <c r="B5" s="207"/>
      <c r="D5" s="163" t="s">
        <v>152</v>
      </c>
      <c r="E5" s="128">
        <f>Cálculos!G30</f>
        <v>0</v>
      </c>
      <c r="F5" s="130">
        <f>Cálculos!H30</f>
        <v>0</v>
      </c>
      <c r="G5" s="121"/>
      <c r="H5" s="122">
        <v>0.15</v>
      </c>
      <c r="I5" s="122">
        <v>0.4</v>
      </c>
      <c r="J5" s="122">
        <v>0.6</v>
      </c>
    </row>
    <row r="6" spans="1:10" ht="18" thickBot="1" x14ac:dyDescent="0.3">
      <c r="A6" s="106" t="s">
        <v>86</v>
      </c>
      <c r="B6" s="30"/>
      <c r="D6" s="162" t="s">
        <v>30</v>
      </c>
      <c r="E6" s="123">
        <f>Cálculos!F21</f>
        <v>0</v>
      </c>
      <c r="F6" s="123">
        <f>Cálculos!H21</f>
        <v>0</v>
      </c>
      <c r="H6" s="134">
        <f>Cálculos!I21</f>
        <v>0</v>
      </c>
      <c r="I6" s="134">
        <f>Cálculos!J21</f>
        <v>0</v>
      </c>
      <c r="J6" s="134">
        <f>Cálculos!K21</f>
        <v>0</v>
      </c>
    </row>
    <row r="7" spans="1:10" ht="15.75" customHeight="1" thickBot="1" x14ac:dyDescent="0.3">
      <c r="A7" s="106" t="s">
        <v>129</v>
      </c>
      <c r="B7" s="96"/>
      <c r="D7" s="140" t="s">
        <v>153</v>
      </c>
      <c r="E7" s="125">
        <f>Cálculos!G40</f>
        <v>0</v>
      </c>
      <c r="F7" s="125">
        <f>Cálculos!H40</f>
        <v>0</v>
      </c>
      <c r="H7" s="125">
        <f>Cálculos!I40</f>
        <v>0</v>
      </c>
      <c r="I7" s="125">
        <f>Cálculos!J40</f>
        <v>0</v>
      </c>
      <c r="J7" s="125">
        <f>Cálculos!K40</f>
        <v>0</v>
      </c>
    </row>
    <row r="8" spans="1:10" ht="15.75" customHeight="1" x14ac:dyDescent="0.25">
      <c r="D8" s="140" t="s">
        <v>154</v>
      </c>
      <c r="E8" s="125">
        <f>Cálculos!G41</f>
        <v>0</v>
      </c>
      <c r="F8" s="125">
        <f>Cálculos!H41</f>
        <v>0</v>
      </c>
      <c r="H8" s="125">
        <f>Cálculos!I41</f>
        <v>0</v>
      </c>
      <c r="I8" s="125">
        <f>Cálculos!J41</f>
        <v>0</v>
      </c>
      <c r="J8" s="125">
        <f>Cálculos!K41</f>
        <v>0</v>
      </c>
    </row>
    <row r="9" spans="1:10" ht="15.75" thickBot="1" x14ac:dyDescent="0.3">
      <c r="A9" s="207" t="s">
        <v>128</v>
      </c>
      <c r="B9" s="207"/>
      <c r="D9" s="224" t="s">
        <v>94</v>
      </c>
      <c r="E9" s="224"/>
      <c r="F9" s="124">
        <f>Cálculos!H22</f>
        <v>0</v>
      </c>
      <c r="H9" s="124">
        <f>Cálculos!I22</f>
        <v>0</v>
      </c>
      <c r="I9" s="124">
        <f>Cálculos!J22</f>
        <v>0</v>
      </c>
      <c r="J9" s="124">
        <f>Cálculos!K22</f>
        <v>0</v>
      </c>
    </row>
    <row r="10" spans="1:10" ht="15.75" thickBot="1" x14ac:dyDescent="0.3">
      <c r="A10" s="167" t="s">
        <v>87</v>
      </c>
      <c r="B10" s="96"/>
      <c r="D10" s="225" t="s">
        <v>155</v>
      </c>
      <c r="E10" s="225"/>
      <c r="F10" s="125">
        <f>Cálculos!H23</f>
        <v>0</v>
      </c>
      <c r="H10" s="125">
        <f>Cálculos!I23</f>
        <v>0</v>
      </c>
      <c r="I10" s="125">
        <f>Cálculos!J23</f>
        <v>0</v>
      </c>
      <c r="J10" s="125">
        <f>Cálculos!K23</f>
        <v>0</v>
      </c>
    </row>
    <row r="11" spans="1:10" ht="15.75" thickBot="1" x14ac:dyDescent="0.3">
      <c r="A11" s="19" t="s">
        <v>88</v>
      </c>
      <c r="B11" s="96"/>
      <c r="D11" s="224" t="s">
        <v>95</v>
      </c>
      <c r="E11" s="224"/>
      <c r="F11" s="126">
        <f>Cálculos!H24</f>
        <v>0</v>
      </c>
      <c r="H11" s="124">
        <f>Cálculos!I24</f>
        <v>0</v>
      </c>
      <c r="I11" s="124">
        <f>Cálculos!J24</f>
        <v>0</v>
      </c>
      <c r="J11" s="124">
        <f>Cálculos!K24</f>
        <v>0</v>
      </c>
    </row>
    <row r="12" spans="1:10" ht="15.75" thickBot="1" x14ac:dyDescent="0.3">
      <c r="A12" s="168" t="s">
        <v>130</v>
      </c>
      <c r="B12" s="30"/>
    </row>
    <row r="13" spans="1:10" ht="15.75" thickBot="1" x14ac:dyDescent="0.3">
      <c r="A13" s="168" t="s">
        <v>131</v>
      </c>
      <c r="B13" s="171">
        <f>B7-B10-B11</f>
        <v>0</v>
      </c>
      <c r="D13" s="207" t="s">
        <v>96</v>
      </c>
      <c r="E13" s="207"/>
      <c r="F13" s="207"/>
      <c r="G13" s="207"/>
      <c r="H13" s="207"/>
      <c r="I13" s="207"/>
      <c r="J13" s="122"/>
    </row>
    <row r="14" spans="1:10" x14ac:dyDescent="0.25">
      <c r="A14" s="92" t="s">
        <v>80</v>
      </c>
      <c r="B14" s="94">
        <f>Cálculos!B20</f>
        <v>0</v>
      </c>
      <c r="D14" s="141" t="s">
        <v>156</v>
      </c>
      <c r="E14" s="135">
        <f>Cálculos!G45</f>
        <v>0</v>
      </c>
      <c r="F14" s="135">
        <f>Cálculos!H45</f>
        <v>0</v>
      </c>
      <c r="H14" s="135">
        <f>Cálculos!I45</f>
        <v>0</v>
      </c>
      <c r="I14" s="135">
        <f>Cálculos!J45</f>
        <v>0</v>
      </c>
      <c r="J14" s="135">
        <f>Cálculos!K45</f>
        <v>0</v>
      </c>
    </row>
    <row r="15" spans="1:10" x14ac:dyDescent="0.25">
      <c r="A15" s="107"/>
      <c r="D15" s="141" t="s">
        <v>157</v>
      </c>
      <c r="E15" s="34">
        <f>Cálculos!G48</f>
        <v>0</v>
      </c>
      <c r="F15" s="34">
        <f>Cálculos!H48</f>
        <v>0</v>
      </c>
      <c r="H15" s="34">
        <f>Cálculos!I48</f>
        <v>0</v>
      </c>
      <c r="I15" s="34">
        <f>Cálculos!J48</f>
        <v>0</v>
      </c>
      <c r="J15" s="34">
        <f>Cálculos!K48</f>
        <v>0</v>
      </c>
    </row>
    <row r="16" spans="1:10" ht="15.75" thickBot="1" x14ac:dyDescent="0.3">
      <c r="A16" s="207" t="s">
        <v>127</v>
      </c>
      <c r="B16" s="207"/>
      <c r="D16" s="183" t="s">
        <v>158</v>
      </c>
      <c r="E16" s="34">
        <f>Cálculos!G50</f>
        <v>0</v>
      </c>
      <c r="F16" s="34">
        <f>Cálculos!H50</f>
        <v>0</v>
      </c>
      <c r="H16" s="34">
        <f>Cálculos!I50</f>
        <v>0</v>
      </c>
      <c r="I16" s="34">
        <f>Cálculos!J50</f>
        <v>0</v>
      </c>
      <c r="J16" s="34">
        <f>Cálculos!K50</f>
        <v>0</v>
      </c>
    </row>
    <row r="17" spans="1:6" ht="15" customHeight="1" thickBot="1" x14ac:dyDescent="0.3">
      <c r="A17" s="19" t="s">
        <v>87</v>
      </c>
      <c r="B17" s="96"/>
      <c r="F17" s="111"/>
    </row>
    <row r="18" spans="1:6" ht="15.75" customHeight="1" thickBot="1" x14ac:dyDescent="0.3">
      <c r="A18" s="19" t="s">
        <v>88</v>
      </c>
      <c r="B18" s="96"/>
    </row>
    <row r="19" spans="1:6" ht="15.75" thickBot="1" x14ac:dyDescent="0.3">
      <c r="A19" s="168" t="s">
        <v>130</v>
      </c>
      <c r="B19" s="30"/>
      <c r="F19" s="156"/>
    </row>
    <row r="20" spans="1:6" x14ac:dyDescent="0.25">
      <c r="A20" s="168" t="s">
        <v>131</v>
      </c>
      <c r="B20" s="171">
        <f>B7-B17-B18</f>
        <v>0</v>
      </c>
    </row>
    <row r="21" spans="1:6" x14ac:dyDescent="0.25">
      <c r="A21" s="92" t="s">
        <v>81</v>
      </c>
      <c r="B21" s="94">
        <f>Cálculos!B30</f>
        <v>0</v>
      </c>
    </row>
    <row r="22" spans="1:6" x14ac:dyDescent="0.25">
      <c r="F22" s="108"/>
    </row>
    <row r="23" spans="1:6" x14ac:dyDescent="0.25">
      <c r="A23" s="207" t="s">
        <v>93</v>
      </c>
      <c r="B23" s="221"/>
      <c r="F23" s="109"/>
    </row>
    <row r="24" spans="1:6" ht="15.75" thickBot="1" x14ac:dyDescent="0.3">
      <c r="A24" s="222" t="s">
        <v>83</v>
      </c>
      <c r="B24" s="223"/>
      <c r="F24" s="112"/>
    </row>
    <row r="25" spans="1:6" ht="15.75" customHeight="1" thickBot="1" x14ac:dyDescent="0.3">
      <c r="A25" s="97" t="s">
        <v>2</v>
      </c>
      <c r="B25" s="110"/>
      <c r="F25" s="109"/>
    </row>
    <row r="26" spans="1:6" ht="15.75" thickBot="1" x14ac:dyDescent="0.3">
      <c r="A26" s="29" t="s">
        <v>3</v>
      </c>
      <c r="B26" s="110"/>
      <c r="F26" s="109"/>
    </row>
    <row r="27" spans="1:6" ht="15.75" thickBot="1" x14ac:dyDescent="0.3">
      <c r="A27" s="29" t="s">
        <v>24</v>
      </c>
      <c r="B27" s="110"/>
      <c r="F27" s="109"/>
    </row>
    <row r="28" spans="1:6" ht="15.75" thickBot="1" x14ac:dyDescent="0.3">
      <c r="A28" s="29" t="s">
        <v>4</v>
      </c>
      <c r="B28" s="110"/>
    </row>
    <row r="29" spans="1:6" ht="15.75" thickBot="1" x14ac:dyDescent="0.3">
      <c r="A29" s="29" t="s">
        <v>124</v>
      </c>
      <c r="B29" s="110"/>
    </row>
    <row r="30" spans="1:6" ht="15.75" thickBot="1" x14ac:dyDescent="0.3">
      <c r="A30" s="29" t="s">
        <v>6</v>
      </c>
      <c r="B30" s="110"/>
    </row>
    <row r="31" spans="1:6" ht="15.75" thickBot="1" x14ac:dyDescent="0.3">
      <c r="A31" s="222" t="s">
        <v>84</v>
      </c>
      <c r="B31" s="223"/>
    </row>
    <row r="32" spans="1:6" ht="15.75" thickBot="1" x14ac:dyDescent="0.3">
      <c r="A32" s="29" t="s">
        <v>0</v>
      </c>
      <c r="B32" s="110"/>
    </row>
    <row r="33" spans="1:2" ht="15.75" thickBot="1" x14ac:dyDescent="0.3">
      <c r="A33" s="29" t="s">
        <v>1</v>
      </c>
      <c r="B33" s="110"/>
    </row>
    <row r="34" spans="1:2" ht="15.75" thickBot="1" x14ac:dyDescent="0.3">
      <c r="A34" s="29" t="s">
        <v>122</v>
      </c>
      <c r="B34" s="110"/>
    </row>
    <row r="35" spans="1:2" ht="15.75" thickBot="1" x14ac:dyDescent="0.3">
      <c r="A35" s="29" t="s">
        <v>123</v>
      </c>
      <c r="B35" s="110"/>
    </row>
    <row r="36" spans="1:2" ht="15.75" thickBot="1" x14ac:dyDescent="0.3">
      <c r="A36" s="29" t="s">
        <v>6</v>
      </c>
      <c r="B36" s="110"/>
    </row>
    <row r="37" spans="1:2" x14ac:dyDescent="0.25">
      <c r="A37" s="107"/>
      <c r="B37" s="107"/>
    </row>
    <row r="39" spans="1:2" ht="15" customHeight="1" x14ac:dyDescent="0.25"/>
    <row r="40" spans="1:2" ht="15" customHeight="1" x14ac:dyDescent="0.25"/>
    <row r="41" spans="1:2" ht="15" customHeight="1" x14ac:dyDescent="0.25"/>
    <row r="43" spans="1:2" ht="15" customHeight="1" x14ac:dyDescent="0.25"/>
    <row r="44" spans="1:2" ht="15" customHeight="1" x14ac:dyDescent="0.25"/>
    <row r="45" spans="1:2" ht="15" customHeight="1" x14ac:dyDescent="0.25"/>
    <row r="48" spans="1:2" ht="15" customHeight="1" x14ac:dyDescent="0.25"/>
    <row r="50" spans="4:6" ht="15" customHeight="1" x14ac:dyDescent="0.25"/>
    <row r="51" spans="4:6" ht="15" customHeight="1" x14ac:dyDescent="0.25">
      <c r="D51" s="214" t="s">
        <v>121</v>
      </c>
      <c r="E51" s="215"/>
      <c r="F51" s="216"/>
    </row>
    <row r="52" spans="4:6" x14ac:dyDescent="0.25">
      <c r="D52" s="208" t="s">
        <v>103</v>
      </c>
      <c r="E52" s="209"/>
      <c r="F52" s="210"/>
    </row>
    <row r="53" spans="4:6" ht="15" customHeight="1" x14ac:dyDescent="0.25">
      <c r="D53" s="208"/>
      <c r="E53" s="209"/>
      <c r="F53" s="210"/>
    </row>
    <row r="54" spans="4:6" x14ac:dyDescent="0.25">
      <c r="D54" s="208"/>
      <c r="E54" s="209"/>
      <c r="F54" s="210"/>
    </row>
    <row r="55" spans="4:6" ht="15" customHeight="1" x14ac:dyDescent="0.25">
      <c r="D55" s="177"/>
      <c r="E55" s="178"/>
      <c r="F55" s="179"/>
    </row>
    <row r="56" spans="4:6" x14ac:dyDescent="0.25">
      <c r="D56" s="208" t="str">
        <f>IF(AND($B$14&gt;9,$B$14&lt;12),Apoio!$J$2,Apoio!$J$4)</f>
        <v>A configuração do Cenário ATUAL resultou em um índice de ocupação de 0 que NÃO atende o disposto.</v>
      </c>
      <c r="E56" s="209"/>
      <c r="F56" s="210"/>
    </row>
    <row r="57" spans="4:6" x14ac:dyDescent="0.25">
      <c r="D57" s="208"/>
      <c r="E57" s="209"/>
      <c r="F57" s="210"/>
    </row>
    <row r="58" spans="4:6" x14ac:dyDescent="0.25">
      <c r="D58" s="208" t="str">
        <f>IF(AND($B$14&gt;9,$B$14&lt;12),Apoio!$J$3,IF($B$14&lt;9,Apoio!$J$5,Apoio!$J$6))</f>
        <v>Para estar de acordo com o menor índice de ocupação, a configuração do Cenário ATUAL necessita de uma área construída de 0m2, superior à área construída do imóvel atual de 0 m2.</v>
      </c>
      <c r="E58" s="209"/>
      <c r="F58" s="210"/>
    </row>
    <row r="59" spans="4:6" x14ac:dyDescent="0.25">
      <c r="D59" s="208"/>
      <c r="E59" s="209"/>
      <c r="F59" s="210"/>
    </row>
    <row r="60" spans="4:6" x14ac:dyDescent="0.25">
      <c r="D60" s="208"/>
      <c r="E60" s="209"/>
      <c r="F60" s="210"/>
    </row>
    <row r="61" spans="4:6" x14ac:dyDescent="0.25">
      <c r="D61" s="208"/>
      <c r="E61" s="209"/>
      <c r="F61" s="210"/>
    </row>
    <row r="62" spans="4:6" x14ac:dyDescent="0.25">
      <c r="D62" s="208"/>
      <c r="E62" s="209"/>
      <c r="F62" s="210"/>
    </row>
    <row r="63" spans="4:6" x14ac:dyDescent="0.25">
      <c r="D63" s="180"/>
      <c r="E63" s="181"/>
      <c r="F63" s="182"/>
    </row>
    <row r="64" spans="4:6" x14ac:dyDescent="0.25">
      <c r="D64" s="208" t="str">
        <f>IF(AND($B$21&gt;9,$B$21&lt;12),Apoio!$J$8,Apoio!$J$9)</f>
        <v>A configuração do Cenário PROPOSTO resultou em um índice de ocupação de 0 que NÃO atende o disposto.</v>
      </c>
      <c r="E64" s="209"/>
      <c r="F64" s="210"/>
    </row>
    <row r="65" spans="4:6" x14ac:dyDescent="0.25">
      <c r="D65" s="208"/>
      <c r="E65" s="209"/>
      <c r="F65" s="210"/>
    </row>
    <row r="66" spans="4:6" x14ac:dyDescent="0.25">
      <c r="D66" s="208" t="str">
        <f>IF($F$8&lt;&gt;0,Apoio!$J$12,Apoio!$J$11)</f>
        <v>A área construída do imóvel atual comporta as necessidades do CENÁRIO PROPOSTO.</v>
      </c>
      <c r="E66" s="209"/>
      <c r="F66" s="210"/>
    </row>
    <row r="67" spans="4:6" x14ac:dyDescent="0.25">
      <c r="D67" s="208"/>
      <c r="E67" s="209"/>
      <c r="F67" s="210"/>
    </row>
    <row r="68" spans="4:6" x14ac:dyDescent="0.25">
      <c r="D68" s="208"/>
      <c r="E68" s="209"/>
      <c r="F68" s="210"/>
    </row>
    <row r="69" spans="4:6" x14ac:dyDescent="0.25">
      <c r="D69" s="208" t="str">
        <f>IF($F$10=0,Apoio!$J$15,Apoio!$J$14)</f>
        <v>A configuração do Cenário PROPOSTO não permite oferecer área para compartilhamento ou devolução de área.</v>
      </c>
      <c r="E69" s="209"/>
      <c r="F69" s="210"/>
    </row>
    <row r="70" spans="4:6" x14ac:dyDescent="0.25">
      <c r="D70" s="208"/>
      <c r="E70" s="209"/>
      <c r="F70" s="210"/>
    </row>
    <row r="71" spans="4:6" x14ac:dyDescent="0.25">
      <c r="D71" s="211"/>
      <c r="E71" s="212"/>
      <c r="F71" s="213"/>
    </row>
  </sheetData>
  <sheetProtection sheet="1" objects="1" scenarios="1"/>
  <protectedRanges>
    <protectedRange sqref="J13" name="Intervalo7"/>
    <protectedRange sqref="H5:J5" name="Intervalo6"/>
    <protectedRange sqref="B32:B36" name="Intervalo5"/>
    <protectedRange sqref="B25:B30" name="Intervalo4"/>
    <protectedRange sqref="B17:B19" name="Intervalo3"/>
    <protectedRange sqref="B10:B12" name="Intervalo2"/>
    <protectedRange sqref="B6:B7" name="Intervalo1"/>
  </protectedRanges>
  <mergeCells count="22">
    <mergeCell ref="A1:J1"/>
    <mergeCell ref="A3:B3"/>
    <mergeCell ref="D64:F65"/>
    <mergeCell ref="D66:F68"/>
    <mergeCell ref="A5:B5"/>
    <mergeCell ref="E3:F3"/>
    <mergeCell ref="D3:D4"/>
    <mergeCell ref="D13:I13"/>
    <mergeCell ref="H3:J3"/>
    <mergeCell ref="A23:B23"/>
    <mergeCell ref="A24:B24"/>
    <mergeCell ref="A31:B31"/>
    <mergeCell ref="D9:E9"/>
    <mergeCell ref="D10:E10"/>
    <mergeCell ref="D11:E11"/>
    <mergeCell ref="A9:B9"/>
    <mergeCell ref="A16:B16"/>
    <mergeCell ref="D69:F71"/>
    <mergeCell ref="D51:F51"/>
    <mergeCell ref="D56:F57"/>
    <mergeCell ref="D52:F54"/>
    <mergeCell ref="D58:F62"/>
  </mergeCells>
  <conditionalFormatting sqref="E8:F8">
    <cfRule type="expression" dxfId="11" priority="13">
      <formula>E8&lt;&gt;0</formula>
    </cfRule>
  </conditionalFormatting>
  <conditionalFormatting sqref="H8">
    <cfRule type="expression" dxfId="10" priority="12">
      <formula>H8&lt;&gt;0</formula>
    </cfRule>
  </conditionalFormatting>
  <conditionalFormatting sqref="I8">
    <cfRule type="expression" dxfId="9" priority="11">
      <formula>I8&lt;&gt;0</formula>
    </cfRule>
  </conditionalFormatting>
  <conditionalFormatting sqref="J8">
    <cfRule type="expression" dxfId="8" priority="10">
      <formula>J8&lt;&gt;0</formula>
    </cfRule>
  </conditionalFormatting>
  <conditionalFormatting sqref="E14:F14">
    <cfRule type="expression" dxfId="7" priority="9">
      <formula>E14&lt;&gt;0</formula>
    </cfRule>
  </conditionalFormatting>
  <conditionalFormatting sqref="H14">
    <cfRule type="expression" dxfId="6" priority="8">
      <formula>H14&lt;&gt;0</formula>
    </cfRule>
  </conditionalFormatting>
  <conditionalFormatting sqref="I14">
    <cfRule type="expression" dxfId="5" priority="7">
      <formula>I14&lt;&gt;0</formula>
    </cfRule>
  </conditionalFormatting>
  <conditionalFormatting sqref="J14">
    <cfRule type="expression" dxfId="4" priority="6">
      <formula>J14&lt;&gt;0</formula>
    </cfRule>
  </conditionalFormatting>
  <conditionalFormatting sqref="B14">
    <cfRule type="expression" dxfId="3" priority="4">
      <formula>$B$14&gt;12</formula>
    </cfRule>
    <cfRule type="expression" dxfId="2" priority="5">
      <formula>$B$14&lt;9</formula>
    </cfRule>
  </conditionalFormatting>
  <conditionalFormatting sqref="B21">
    <cfRule type="expression" dxfId="1" priority="2">
      <formula>$B$21&lt;9</formula>
    </cfRule>
    <cfRule type="expression" dxfId="0" priority="3">
      <formula>$B$21&gt;12</formula>
    </cfRule>
  </conditionalFormatting>
  <dataValidations count="9">
    <dataValidation allowBlank="1" showInputMessage="1" showErrorMessage="1" prompt="Inclusive despesas com central de ar condicionado e elevadores." sqref="B26"/>
    <dataValidation allowBlank="1" showInputMessage="1" showErrorMessage="1" prompt="Fator aplicado para contabilizar as estações de trabalho compartilhadas para uso eventual dos servidores em regime de teletrabalho integral." sqref="B12:B13 B19:B20"/>
    <dataValidation allowBlank="1" showInputMessage="1" showErrorMessage="1" prompt="Inclui despesas com locação, instalação, manutenção e conservação dos equipamentos (ativos de rede, computadores, impressoras e telefonia)" sqref="B35"/>
    <dataValidation allowBlank="1" showInputMessage="1" showErrorMessage="1" prompt="Inclui despesas com material de expediente, de copa e cozinha, de limpeza e produtos de higienização, serviços de cópia e reprodução de documentos, gêneros de alimentação e outros." sqref="B34"/>
    <dataValidation allowBlank="1" showInputMessage="1" showErrorMessage="1" prompt="Somatório das áreas cobertas totais de uma edificação, que inclui as áreas de projeção de paredes e exclui as áreas de projeção de coberturas em balanço com até 1,20m de afastamento." sqref="B6"/>
    <dataValidation allowBlank="1" showInputMessage="1" showErrorMessage="1" prompt="Número total de servidores, empregados, colaboradores e terceirizados que estão vinculados à unidade local do órgão ou entidade, que trabalham em regime presencial ou em regime de teletrabalho." sqref="B7"/>
    <dataValidation allowBlank="1" showInputMessage="1" showErrorMessage="1" prompt="Quando a forma de teletrabalho a que está submetido o participante restringe-se a um cronograma específico, casos em que a estação de trabalho deverá ser compartilhada. Incluem-se aqui aqueles que cumprem carga horária diária média inferior a 6h." sqref="B17 B10"/>
    <dataValidation allowBlank="1" showInputMessage="1" showErrorMessage="1" prompt="Quando a forma de teletrabalho a que está submetido o participante compreende a totalidade da sua jornada de trabalho." sqref="B11 B18"/>
    <dataValidation allowBlank="1" showInputMessage="1" showErrorMessage="1" prompt="Inclusive central de ar condicionado e elevadores." sqref="B27"/>
  </dataValidations>
  <hyperlinks>
    <hyperlink ref="A3" location="Instruções!A1" display="Voltar para instruções"/>
    <hyperlink ref="A3:B3" location="Início!A1" display="Voltar ao início"/>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workbookViewId="0">
      <selection activeCell="A15" sqref="A15"/>
    </sheetView>
  </sheetViews>
  <sheetFormatPr defaultRowHeight="15" x14ac:dyDescent="0.25"/>
  <sheetData>
    <row r="1" spans="1:20" x14ac:dyDescent="0.25">
      <c r="A1" s="230" t="s">
        <v>39</v>
      </c>
      <c r="B1" s="230"/>
      <c r="C1" s="230"/>
      <c r="D1" s="230"/>
      <c r="E1" s="230"/>
      <c r="F1" s="230"/>
      <c r="G1" s="230"/>
      <c r="H1" s="230"/>
      <c r="I1" s="230"/>
      <c r="J1" s="230"/>
      <c r="K1" s="230"/>
      <c r="L1" s="230"/>
      <c r="M1" s="230"/>
      <c r="N1" s="230"/>
      <c r="O1" s="230"/>
      <c r="P1" s="230"/>
      <c r="Q1" s="230"/>
      <c r="R1" s="230"/>
      <c r="S1" s="230"/>
      <c r="T1" s="230"/>
    </row>
    <row r="2" spans="1:20" ht="15.75" x14ac:dyDescent="0.25">
      <c r="A2" s="228" t="s">
        <v>40</v>
      </c>
      <c r="B2" s="228"/>
      <c r="C2" s="228"/>
      <c r="D2" s="228"/>
      <c r="E2" s="228"/>
      <c r="F2" s="228"/>
      <c r="G2" s="228"/>
      <c r="H2" s="228"/>
      <c r="I2" s="228"/>
      <c r="J2" s="228"/>
      <c r="K2" s="228"/>
      <c r="L2" s="228"/>
      <c r="M2" s="228"/>
      <c r="N2" s="228"/>
      <c r="O2" s="228"/>
      <c r="P2" s="228"/>
      <c r="Q2" s="228"/>
      <c r="R2" s="228"/>
      <c r="S2" s="228"/>
      <c r="T2" s="228"/>
    </row>
    <row r="3" spans="1:20" ht="15.75" x14ac:dyDescent="0.25">
      <c r="A3" s="228" t="s">
        <v>41</v>
      </c>
      <c r="B3" s="228"/>
      <c r="C3" s="228"/>
      <c r="D3" s="228"/>
      <c r="E3" s="228"/>
      <c r="F3" s="228"/>
      <c r="G3" s="228"/>
      <c r="H3" s="228"/>
      <c r="I3" s="228"/>
      <c r="J3" s="228"/>
      <c r="K3" s="228"/>
      <c r="L3" s="228"/>
      <c r="M3" s="228"/>
      <c r="N3" s="228"/>
      <c r="O3" s="228"/>
      <c r="P3" s="228"/>
      <c r="Q3" s="228"/>
      <c r="R3" s="228"/>
      <c r="S3" s="228"/>
      <c r="T3" s="228"/>
    </row>
    <row r="4" spans="1:20" ht="15.75" customHeight="1" x14ac:dyDescent="0.25">
      <c r="A4" s="228" t="s">
        <v>42</v>
      </c>
      <c r="B4" s="228"/>
      <c r="C4" s="228"/>
      <c r="D4" s="228"/>
      <c r="E4" s="228"/>
      <c r="F4" s="228"/>
      <c r="G4" s="228"/>
      <c r="H4" s="228"/>
      <c r="I4" s="228"/>
      <c r="J4" s="228"/>
      <c r="K4" s="228"/>
      <c r="L4" s="228"/>
      <c r="M4" s="228"/>
      <c r="N4" s="228"/>
      <c r="O4" s="228"/>
      <c r="P4" s="228"/>
      <c r="Q4" s="228"/>
      <c r="R4" s="228"/>
      <c r="S4" s="228"/>
      <c r="T4" s="228"/>
    </row>
    <row r="5" spans="1:20" ht="15.75" customHeight="1" x14ac:dyDescent="0.25">
      <c r="A5" s="228" t="s">
        <v>161</v>
      </c>
      <c r="B5" s="228"/>
      <c r="C5" s="228"/>
      <c r="D5" s="228"/>
      <c r="E5" s="228"/>
      <c r="F5" s="228"/>
      <c r="G5" s="228"/>
      <c r="H5" s="228"/>
      <c r="I5" s="228"/>
      <c r="J5" s="228"/>
      <c r="K5" s="228"/>
      <c r="L5" s="228"/>
      <c r="M5" s="228"/>
      <c r="N5" s="228"/>
      <c r="O5" s="228"/>
      <c r="P5" s="228"/>
      <c r="Q5" s="228"/>
      <c r="R5" s="228"/>
      <c r="S5" s="228"/>
      <c r="T5" s="228"/>
    </row>
    <row r="7" spans="1:20" x14ac:dyDescent="0.25">
      <c r="A7" s="227" t="s">
        <v>159</v>
      </c>
      <c r="B7" s="227"/>
      <c r="C7" s="227"/>
      <c r="D7" s="227"/>
      <c r="E7" s="227"/>
      <c r="F7" s="227"/>
      <c r="G7" s="227"/>
      <c r="H7" s="227"/>
      <c r="I7" s="227"/>
      <c r="J7" s="227"/>
      <c r="K7" s="227"/>
      <c r="L7" s="227"/>
      <c r="M7" s="227"/>
      <c r="N7" s="227"/>
      <c r="O7" s="227"/>
      <c r="P7" s="227"/>
      <c r="Q7" s="227"/>
      <c r="R7" s="227"/>
      <c r="S7" s="227"/>
      <c r="T7" s="227"/>
    </row>
    <row r="8" spans="1:20" ht="15" customHeight="1" x14ac:dyDescent="0.25">
      <c r="A8" s="229" t="s">
        <v>160</v>
      </c>
      <c r="B8" s="229"/>
      <c r="C8" s="229"/>
      <c r="D8" s="229"/>
      <c r="E8" s="229"/>
      <c r="F8" s="229"/>
      <c r="G8" s="229"/>
      <c r="H8" s="229"/>
      <c r="I8" s="229"/>
      <c r="J8" s="229"/>
      <c r="K8" s="229"/>
      <c r="L8" s="229"/>
      <c r="M8" s="229"/>
      <c r="N8" s="229"/>
      <c r="O8" s="229"/>
      <c r="P8" s="229"/>
      <c r="Q8" s="229"/>
      <c r="R8" s="229"/>
      <c r="S8" s="229"/>
      <c r="T8" s="229"/>
    </row>
    <row r="9" spans="1:20" x14ac:dyDescent="0.25">
      <c r="A9" s="229"/>
      <c r="B9" s="229"/>
      <c r="C9" s="229"/>
      <c r="D9" s="229"/>
      <c r="E9" s="229"/>
      <c r="F9" s="229"/>
      <c r="G9" s="229"/>
      <c r="H9" s="229"/>
      <c r="I9" s="229"/>
      <c r="J9" s="229"/>
      <c r="K9" s="229"/>
      <c r="L9" s="229"/>
      <c r="M9" s="229"/>
      <c r="N9" s="229"/>
      <c r="O9" s="229"/>
      <c r="P9" s="229"/>
      <c r="Q9" s="229"/>
      <c r="R9" s="229"/>
      <c r="S9" s="229"/>
      <c r="T9" s="229"/>
    </row>
    <row r="10" spans="1:20" x14ac:dyDescent="0.25">
      <c r="A10" s="229"/>
      <c r="B10" s="229"/>
      <c r="C10" s="229"/>
      <c r="D10" s="229"/>
      <c r="E10" s="229"/>
      <c r="F10" s="229"/>
      <c r="G10" s="229"/>
      <c r="H10" s="229"/>
      <c r="I10" s="229"/>
      <c r="J10" s="229"/>
      <c r="K10" s="229"/>
      <c r="L10" s="229"/>
      <c r="M10" s="229"/>
      <c r="N10" s="229"/>
      <c r="O10" s="229"/>
      <c r="P10" s="229"/>
      <c r="Q10" s="229"/>
      <c r="R10" s="229"/>
      <c r="S10" s="229"/>
      <c r="T10" s="229"/>
    </row>
    <row r="11" spans="1:20" x14ac:dyDescent="0.25">
      <c r="A11" s="226" t="s">
        <v>162</v>
      </c>
      <c r="B11" s="226"/>
      <c r="C11" s="226"/>
      <c r="D11" s="226"/>
      <c r="E11" s="226"/>
      <c r="F11" s="226"/>
      <c r="G11" s="226"/>
      <c r="H11" s="226"/>
      <c r="I11" s="226"/>
      <c r="J11" s="226"/>
      <c r="K11" s="226"/>
      <c r="L11" s="226"/>
      <c r="M11" s="226"/>
      <c r="N11" s="226"/>
      <c r="O11" s="226"/>
      <c r="P11" s="226"/>
      <c r="Q11" s="226"/>
      <c r="R11" s="226"/>
      <c r="S11" s="226"/>
      <c r="T11" s="226"/>
    </row>
    <row r="12" spans="1:20" x14ac:dyDescent="0.25">
      <c r="A12" s="226"/>
      <c r="B12" s="226"/>
      <c r="C12" s="226"/>
      <c r="D12" s="226"/>
      <c r="E12" s="226"/>
      <c r="F12" s="226"/>
      <c r="G12" s="226"/>
      <c r="H12" s="226"/>
      <c r="I12" s="226"/>
      <c r="J12" s="226"/>
      <c r="K12" s="226"/>
      <c r="L12" s="226"/>
      <c r="M12" s="226"/>
      <c r="N12" s="226"/>
      <c r="O12" s="226"/>
      <c r="P12" s="226"/>
      <c r="Q12" s="226"/>
      <c r="R12" s="226"/>
      <c r="S12" s="226"/>
      <c r="T12" s="226"/>
    </row>
    <row r="13" spans="1:20" x14ac:dyDescent="0.25">
      <c r="A13" s="226" t="s">
        <v>163</v>
      </c>
      <c r="B13" s="226"/>
      <c r="C13" s="226"/>
      <c r="D13" s="226"/>
      <c r="E13" s="226"/>
      <c r="F13" s="226"/>
      <c r="G13" s="226"/>
      <c r="H13" s="226"/>
      <c r="I13" s="226"/>
      <c r="J13" s="226"/>
      <c r="K13" s="226"/>
      <c r="L13" s="226"/>
      <c r="M13" s="226"/>
      <c r="N13" s="226"/>
      <c r="O13" s="226"/>
      <c r="P13" s="226"/>
      <c r="Q13" s="226"/>
      <c r="R13" s="226"/>
      <c r="S13" s="226"/>
      <c r="T13" s="226"/>
    </row>
    <row r="14" spans="1:20" x14ac:dyDescent="0.25">
      <c r="A14" s="226"/>
      <c r="B14" s="226"/>
      <c r="C14" s="226"/>
      <c r="D14" s="226"/>
      <c r="E14" s="226"/>
      <c r="F14" s="226"/>
      <c r="G14" s="226"/>
      <c r="H14" s="226"/>
      <c r="I14" s="226"/>
      <c r="J14" s="226"/>
      <c r="K14" s="226"/>
      <c r="L14" s="226"/>
      <c r="M14" s="226"/>
      <c r="N14" s="226"/>
      <c r="O14" s="226"/>
      <c r="P14" s="226"/>
      <c r="Q14" s="226"/>
      <c r="R14" s="226"/>
      <c r="S14" s="226"/>
      <c r="T14" s="226"/>
    </row>
    <row r="16" spans="1:20" x14ac:dyDescent="0.25">
      <c r="A16" s="227" t="s">
        <v>43</v>
      </c>
      <c r="B16" s="227"/>
      <c r="C16" s="227"/>
      <c r="D16" s="227"/>
      <c r="E16" s="227"/>
      <c r="F16" s="227"/>
      <c r="G16" s="227"/>
      <c r="H16" s="227"/>
      <c r="I16" s="227"/>
      <c r="J16" s="227"/>
      <c r="K16" s="227"/>
      <c r="L16" s="227"/>
      <c r="M16" s="227"/>
      <c r="N16" s="227"/>
      <c r="O16" s="227"/>
      <c r="P16" s="227"/>
      <c r="Q16" s="227"/>
      <c r="R16" s="227"/>
      <c r="S16" s="227"/>
      <c r="T16" s="227"/>
    </row>
    <row r="17" spans="1:20" x14ac:dyDescent="0.25">
      <c r="A17" s="226" t="s">
        <v>44</v>
      </c>
      <c r="B17" s="226"/>
      <c r="C17" s="226"/>
      <c r="D17" s="226"/>
      <c r="E17" s="226"/>
      <c r="F17" s="226"/>
      <c r="G17" s="226"/>
      <c r="H17" s="226"/>
      <c r="I17" s="226"/>
      <c r="J17" s="226"/>
      <c r="K17" s="226"/>
      <c r="L17" s="226"/>
      <c r="M17" s="226"/>
      <c r="N17" s="226"/>
      <c r="O17" s="226"/>
      <c r="P17" s="226"/>
      <c r="Q17" s="226"/>
      <c r="R17" s="226"/>
      <c r="S17" s="226"/>
      <c r="T17" s="226"/>
    </row>
    <row r="18" spans="1:20" x14ac:dyDescent="0.25">
      <c r="A18" s="226"/>
      <c r="B18" s="226"/>
      <c r="C18" s="226"/>
      <c r="D18" s="226"/>
      <c r="E18" s="226"/>
      <c r="F18" s="226"/>
      <c r="G18" s="226"/>
      <c r="H18" s="226"/>
      <c r="I18" s="226"/>
      <c r="J18" s="226"/>
      <c r="K18" s="226"/>
      <c r="L18" s="226"/>
      <c r="M18" s="226"/>
      <c r="N18" s="226"/>
      <c r="O18" s="226"/>
      <c r="P18" s="226"/>
      <c r="Q18" s="226"/>
      <c r="R18" s="226"/>
      <c r="S18" s="226"/>
      <c r="T18" s="226"/>
    </row>
    <row r="19" spans="1:20" x14ac:dyDescent="0.25">
      <c r="B19" s="226" t="s">
        <v>45</v>
      </c>
      <c r="C19" s="226"/>
      <c r="D19" s="226"/>
      <c r="E19" s="226"/>
      <c r="F19" s="226"/>
      <c r="G19" s="226"/>
      <c r="H19" s="226"/>
      <c r="I19" s="226"/>
      <c r="J19" s="226"/>
      <c r="K19" s="226"/>
      <c r="L19" s="226"/>
      <c r="M19" s="226"/>
      <c r="N19" s="226"/>
      <c r="O19" s="226"/>
      <c r="P19" s="226"/>
      <c r="Q19" s="226"/>
      <c r="R19" s="226"/>
      <c r="S19" s="226"/>
      <c r="T19" s="226"/>
    </row>
    <row r="20" spans="1:20" x14ac:dyDescent="0.25">
      <c r="B20" s="226"/>
      <c r="C20" s="226"/>
      <c r="D20" s="226"/>
      <c r="E20" s="226"/>
      <c r="F20" s="226"/>
      <c r="G20" s="226"/>
      <c r="H20" s="226"/>
      <c r="I20" s="226"/>
      <c r="J20" s="226"/>
      <c r="K20" s="226"/>
      <c r="L20" s="226"/>
      <c r="M20" s="226"/>
      <c r="N20" s="226"/>
      <c r="O20" s="226"/>
      <c r="P20" s="226"/>
      <c r="Q20" s="226"/>
      <c r="R20" s="226"/>
      <c r="S20" s="226"/>
      <c r="T20" s="226"/>
    </row>
    <row r="21" spans="1:20" x14ac:dyDescent="0.25">
      <c r="B21" s="226" t="s">
        <v>46</v>
      </c>
      <c r="C21" s="226"/>
      <c r="D21" s="226"/>
      <c r="E21" s="226"/>
      <c r="F21" s="226"/>
      <c r="G21" s="226"/>
      <c r="H21" s="226"/>
      <c r="I21" s="226"/>
      <c r="J21" s="226"/>
      <c r="K21" s="226"/>
      <c r="L21" s="226"/>
      <c r="M21" s="226"/>
      <c r="N21" s="226"/>
      <c r="O21" s="226"/>
      <c r="P21" s="226"/>
      <c r="Q21" s="226"/>
      <c r="R21" s="226"/>
      <c r="S21" s="226"/>
      <c r="T21" s="226"/>
    </row>
    <row r="22" spans="1:20" x14ac:dyDescent="0.25">
      <c r="B22" s="226"/>
      <c r="C22" s="226"/>
      <c r="D22" s="226"/>
      <c r="E22" s="226"/>
      <c r="F22" s="226"/>
      <c r="G22" s="226"/>
      <c r="H22" s="226"/>
      <c r="I22" s="226"/>
      <c r="J22" s="226"/>
      <c r="K22" s="226"/>
      <c r="L22" s="226"/>
      <c r="M22" s="226"/>
      <c r="N22" s="226"/>
      <c r="O22" s="226"/>
      <c r="P22" s="226"/>
      <c r="Q22" s="226"/>
      <c r="R22" s="226"/>
      <c r="S22" s="226"/>
      <c r="T22" s="226"/>
    </row>
    <row r="23" spans="1:20" x14ac:dyDescent="0.25">
      <c r="A23" s="226" t="s">
        <v>47</v>
      </c>
      <c r="B23" s="226"/>
      <c r="C23" s="226"/>
      <c r="D23" s="226"/>
      <c r="E23" s="226"/>
      <c r="F23" s="226"/>
      <c r="G23" s="226"/>
      <c r="H23" s="226"/>
      <c r="I23" s="226"/>
      <c r="J23" s="226"/>
      <c r="K23" s="226"/>
      <c r="L23" s="226"/>
      <c r="M23" s="226"/>
      <c r="N23" s="226"/>
      <c r="O23" s="226"/>
      <c r="P23" s="226"/>
      <c r="Q23" s="226"/>
      <c r="R23" s="226"/>
      <c r="S23" s="226"/>
      <c r="T23" s="226"/>
    </row>
    <row r="24" spans="1:20" x14ac:dyDescent="0.25">
      <c r="A24" s="226"/>
      <c r="B24" s="226"/>
      <c r="C24" s="226"/>
      <c r="D24" s="226"/>
      <c r="E24" s="226"/>
      <c r="F24" s="226"/>
      <c r="G24" s="226"/>
      <c r="H24" s="226"/>
      <c r="I24" s="226"/>
      <c r="J24" s="226"/>
      <c r="K24" s="226"/>
      <c r="L24" s="226"/>
      <c r="M24" s="226"/>
      <c r="N24" s="226"/>
      <c r="O24" s="226"/>
      <c r="P24" s="226"/>
      <c r="Q24" s="226"/>
      <c r="R24" s="226"/>
      <c r="S24" s="226"/>
      <c r="T24" s="226"/>
    </row>
    <row r="25" spans="1:20" x14ac:dyDescent="0.25">
      <c r="A25" s="164"/>
      <c r="B25" s="164"/>
      <c r="C25" s="164"/>
      <c r="D25" s="164"/>
      <c r="E25" s="164"/>
      <c r="F25" s="164"/>
      <c r="G25" s="164"/>
      <c r="H25" s="164"/>
      <c r="I25" s="164"/>
      <c r="J25" s="164"/>
      <c r="K25" s="164"/>
      <c r="L25" s="164"/>
      <c r="M25" s="164"/>
      <c r="N25" s="164"/>
      <c r="O25" s="164"/>
      <c r="P25" s="164"/>
      <c r="Q25" s="164"/>
      <c r="R25" s="164"/>
      <c r="S25" s="164"/>
      <c r="T25" s="164"/>
    </row>
    <row r="26" spans="1:20" x14ac:dyDescent="0.25">
      <c r="A26" s="227" t="s">
        <v>48</v>
      </c>
      <c r="B26" s="227"/>
      <c r="C26" s="227"/>
      <c r="D26" s="227"/>
      <c r="E26" s="227"/>
      <c r="F26" s="227"/>
      <c r="G26" s="227"/>
      <c r="H26" s="227"/>
      <c r="I26" s="227"/>
      <c r="J26" s="227"/>
      <c r="K26" s="227"/>
      <c r="L26" s="227"/>
      <c r="M26" s="227"/>
      <c r="N26" s="227"/>
      <c r="O26" s="227"/>
      <c r="P26" s="227"/>
      <c r="Q26" s="227"/>
      <c r="R26" s="227"/>
      <c r="S26" s="227"/>
      <c r="T26" s="227"/>
    </row>
    <row r="27" spans="1:20" x14ac:dyDescent="0.25">
      <c r="A27" s="226" t="s">
        <v>49</v>
      </c>
      <c r="B27" s="226"/>
      <c r="C27" s="226"/>
      <c r="D27" s="226"/>
      <c r="E27" s="226"/>
      <c r="F27" s="226"/>
      <c r="G27" s="226"/>
      <c r="H27" s="226"/>
      <c r="I27" s="226"/>
      <c r="J27" s="226"/>
      <c r="K27" s="226"/>
      <c r="L27" s="226"/>
      <c r="M27" s="226"/>
      <c r="N27" s="226"/>
      <c r="O27" s="226"/>
      <c r="P27" s="226"/>
      <c r="Q27" s="226"/>
      <c r="R27" s="226"/>
      <c r="S27" s="226"/>
      <c r="T27" s="226"/>
    </row>
    <row r="28" spans="1:20" x14ac:dyDescent="0.25">
      <c r="A28" s="226"/>
      <c r="B28" s="226"/>
      <c r="C28" s="226"/>
      <c r="D28" s="226"/>
      <c r="E28" s="226"/>
      <c r="F28" s="226"/>
      <c r="G28" s="226"/>
      <c r="H28" s="226"/>
      <c r="I28" s="226"/>
      <c r="J28" s="226"/>
      <c r="K28" s="226"/>
      <c r="L28" s="226"/>
      <c r="M28" s="226"/>
      <c r="N28" s="226"/>
      <c r="O28" s="226"/>
      <c r="P28" s="226"/>
      <c r="Q28" s="226"/>
      <c r="R28" s="226"/>
      <c r="S28" s="226"/>
      <c r="T28" s="226"/>
    </row>
    <row r="29" spans="1:20" x14ac:dyDescent="0.25">
      <c r="A29" s="226" t="s">
        <v>50</v>
      </c>
      <c r="B29" s="226"/>
      <c r="C29" s="226"/>
      <c r="D29" s="226"/>
      <c r="E29" s="226"/>
      <c r="F29" s="226"/>
      <c r="G29" s="226"/>
      <c r="H29" s="226"/>
      <c r="I29" s="226"/>
      <c r="J29" s="226"/>
      <c r="K29" s="226"/>
      <c r="L29" s="226"/>
      <c r="M29" s="226"/>
      <c r="N29" s="226"/>
      <c r="O29" s="226"/>
      <c r="P29" s="226"/>
      <c r="Q29" s="226"/>
      <c r="R29" s="226"/>
      <c r="S29" s="226"/>
      <c r="T29" s="226"/>
    </row>
    <row r="30" spans="1:20" x14ac:dyDescent="0.25">
      <c r="A30" s="226" t="s">
        <v>51</v>
      </c>
      <c r="B30" s="226"/>
      <c r="C30" s="226"/>
      <c r="D30" s="226"/>
      <c r="E30" s="226"/>
      <c r="F30" s="226"/>
      <c r="G30" s="226"/>
      <c r="H30" s="226"/>
      <c r="I30" s="226"/>
      <c r="J30" s="226"/>
      <c r="K30" s="226"/>
      <c r="L30" s="226"/>
      <c r="M30" s="226"/>
      <c r="N30" s="226"/>
      <c r="O30" s="226"/>
      <c r="P30" s="226"/>
      <c r="Q30" s="226"/>
      <c r="R30" s="226"/>
      <c r="S30" s="226"/>
      <c r="T30" s="226"/>
    </row>
    <row r="31" spans="1:20" x14ac:dyDescent="0.25">
      <c r="A31" s="165"/>
      <c r="B31" s="226" t="s">
        <v>52</v>
      </c>
      <c r="C31" s="226"/>
      <c r="D31" s="226"/>
      <c r="E31" s="226"/>
      <c r="F31" s="226"/>
      <c r="G31" s="226"/>
      <c r="H31" s="226"/>
      <c r="I31" s="226"/>
      <c r="J31" s="226"/>
      <c r="K31" s="226"/>
      <c r="L31" s="226"/>
      <c r="M31" s="226"/>
      <c r="N31" s="226"/>
      <c r="O31" s="226"/>
      <c r="P31" s="226"/>
      <c r="Q31" s="226"/>
      <c r="R31" s="226"/>
      <c r="S31" s="226"/>
      <c r="T31" s="226"/>
    </row>
    <row r="32" spans="1:20" x14ac:dyDescent="0.25">
      <c r="A32" s="165"/>
      <c r="B32" s="226"/>
      <c r="C32" s="226"/>
      <c r="D32" s="226"/>
      <c r="E32" s="226"/>
      <c r="F32" s="226"/>
      <c r="G32" s="226"/>
      <c r="H32" s="226"/>
      <c r="I32" s="226"/>
      <c r="J32" s="226"/>
      <c r="K32" s="226"/>
      <c r="L32" s="226"/>
      <c r="M32" s="226"/>
      <c r="N32" s="226"/>
      <c r="O32" s="226"/>
      <c r="P32" s="226"/>
      <c r="Q32" s="226"/>
      <c r="R32" s="226"/>
      <c r="S32" s="226"/>
      <c r="T32" s="226"/>
    </row>
    <row r="33" spans="1:20" x14ac:dyDescent="0.25">
      <c r="A33" s="165"/>
      <c r="B33" s="226" t="s">
        <v>53</v>
      </c>
      <c r="C33" s="226"/>
      <c r="D33" s="226"/>
      <c r="E33" s="226"/>
      <c r="F33" s="226"/>
      <c r="G33" s="226"/>
      <c r="H33" s="226"/>
      <c r="I33" s="226"/>
      <c r="J33" s="226"/>
      <c r="K33" s="226"/>
      <c r="L33" s="226"/>
      <c r="M33" s="226"/>
      <c r="N33" s="226"/>
      <c r="O33" s="226"/>
      <c r="P33" s="226"/>
      <c r="Q33" s="226"/>
      <c r="R33" s="226"/>
      <c r="S33" s="226"/>
      <c r="T33" s="226"/>
    </row>
    <row r="34" spans="1:20" x14ac:dyDescent="0.25">
      <c r="A34" s="165"/>
      <c r="B34" s="226"/>
      <c r="C34" s="226"/>
      <c r="D34" s="226"/>
      <c r="E34" s="226"/>
      <c r="F34" s="226"/>
      <c r="G34" s="226"/>
      <c r="H34" s="226"/>
      <c r="I34" s="226"/>
      <c r="J34" s="226"/>
      <c r="K34" s="226"/>
      <c r="L34" s="226"/>
      <c r="M34" s="226"/>
      <c r="N34" s="226"/>
      <c r="O34" s="226"/>
      <c r="P34" s="226"/>
      <c r="Q34" s="226"/>
      <c r="R34" s="226"/>
      <c r="S34" s="226"/>
      <c r="T34" s="226"/>
    </row>
    <row r="35" spans="1:20" x14ac:dyDescent="0.25">
      <c r="A35" s="226" t="s">
        <v>54</v>
      </c>
      <c r="B35" s="226"/>
      <c r="C35" s="226"/>
      <c r="D35" s="226"/>
      <c r="E35" s="226"/>
      <c r="F35" s="226"/>
      <c r="G35" s="226"/>
      <c r="H35" s="226"/>
      <c r="I35" s="226"/>
      <c r="J35" s="226"/>
      <c r="K35" s="226"/>
      <c r="L35" s="226"/>
      <c r="M35" s="226"/>
      <c r="N35" s="226"/>
      <c r="O35" s="226"/>
      <c r="P35" s="226"/>
      <c r="Q35" s="226"/>
      <c r="R35" s="226"/>
      <c r="S35" s="226"/>
      <c r="T35" s="226"/>
    </row>
    <row r="36" spans="1:20" x14ac:dyDescent="0.25">
      <c r="A36" s="226"/>
      <c r="B36" s="226"/>
      <c r="C36" s="226"/>
      <c r="D36" s="226"/>
      <c r="E36" s="226"/>
      <c r="F36" s="226"/>
      <c r="G36" s="226"/>
      <c r="H36" s="226"/>
      <c r="I36" s="226"/>
      <c r="J36" s="226"/>
      <c r="K36" s="226"/>
      <c r="L36" s="226"/>
      <c r="M36" s="226"/>
      <c r="N36" s="226"/>
      <c r="O36" s="226"/>
      <c r="P36" s="226"/>
      <c r="Q36" s="226"/>
      <c r="R36" s="226"/>
      <c r="S36" s="226"/>
      <c r="T36" s="226"/>
    </row>
    <row r="37" spans="1:20" x14ac:dyDescent="0.25">
      <c r="B37" s="226" t="s">
        <v>55</v>
      </c>
      <c r="C37" s="226"/>
      <c r="D37" s="226"/>
      <c r="E37" s="226"/>
      <c r="F37" s="226"/>
      <c r="G37" s="226"/>
      <c r="H37" s="226"/>
      <c r="I37" s="226"/>
      <c r="J37" s="226"/>
      <c r="K37" s="226"/>
      <c r="L37" s="226"/>
      <c r="M37" s="226"/>
      <c r="N37" s="226"/>
      <c r="O37" s="226"/>
      <c r="P37" s="226"/>
      <c r="Q37" s="226"/>
      <c r="R37" s="226"/>
      <c r="S37" s="226"/>
      <c r="T37" s="226"/>
    </row>
    <row r="38" spans="1:20" x14ac:dyDescent="0.25">
      <c r="B38" s="226"/>
      <c r="C38" s="226"/>
      <c r="D38" s="226"/>
      <c r="E38" s="226"/>
      <c r="F38" s="226"/>
      <c r="G38" s="226"/>
      <c r="H38" s="226"/>
      <c r="I38" s="226"/>
      <c r="J38" s="226"/>
      <c r="K38" s="226"/>
      <c r="L38" s="226"/>
      <c r="M38" s="226"/>
      <c r="N38" s="226"/>
      <c r="O38" s="226"/>
      <c r="P38" s="226"/>
      <c r="Q38" s="226"/>
      <c r="R38" s="226"/>
      <c r="S38" s="226"/>
      <c r="T38" s="226"/>
    </row>
    <row r="39" spans="1:20" x14ac:dyDescent="0.25">
      <c r="B39" s="226" t="s">
        <v>56</v>
      </c>
      <c r="C39" s="226"/>
      <c r="D39" s="226"/>
      <c r="E39" s="226"/>
      <c r="F39" s="226"/>
      <c r="G39" s="226"/>
      <c r="H39" s="226"/>
      <c r="I39" s="226"/>
      <c r="J39" s="226"/>
      <c r="K39" s="226"/>
      <c r="L39" s="226"/>
      <c r="M39" s="226"/>
      <c r="N39" s="226"/>
      <c r="O39" s="226"/>
      <c r="P39" s="226"/>
      <c r="Q39" s="226"/>
      <c r="R39" s="226"/>
      <c r="S39" s="226"/>
      <c r="T39" s="226"/>
    </row>
    <row r="40" spans="1:20" x14ac:dyDescent="0.25">
      <c r="B40" s="226"/>
      <c r="C40" s="226"/>
      <c r="D40" s="226"/>
      <c r="E40" s="226"/>
      <c r="F40" s="226"/>
      <c r="G40" s="226"/>
      <c r="H40" s="226"/>
      <c r="I40" s="226"/>
      <c r="J40" s="226"/>
      <c r="K40" s="226"/>
      <c r="L40" s="226"/>
      <c r="M40" s="226"/>
      <c r="N40" s="226"/>
      <c r="O40" s="226"/>
      <c r="P40" s="226"/>
      <c r="Q40" s="226"/>
      <c r="R40" s="226"/>
      <c r="S40" s="226"/>
      <c r="T40" s="226"/>
    </row>
    <row r="41" spans="1:20" x14ac:dyDescent="0.25">
      <c r="A41" s="234" t="s">
        <v>57</v>
      </c>
      <c r="B41" s="234"/>
      <c r="C41" s="234"/>
      <c r="D41" s="234"/>
      <c r="E41" s="234"/>
      <c r="F41" s="234"/>
      <c r="G41" s="234"/>
      <c r="H41" s="234"/>
      <c r="I41" s="234"/>
      <c r="J41" s="234"/>
      <c r="K41" s="234"/>
      <c r="L41" s="234"/>
      <c r="M41" s="234"/>
      <c r="N41" s="234"/>
      <c r="O41" s="234"/>
      <c r="P41" s="234"/>
      <c r="Q41" s="234"/>
      <c r="R41" s="234"/>
      <c r="S41" s="234"/>
      <c r="T41" s="234"/>
    </row>
    <row r="42" spans="1:20" x14ac:dyDescent="0.25">
      <c r="A42" s="226" t="s">
        <v>58</v>
      </c>
      <c r="B42" s="226"/>
      <c r="C42" s="226"/>
      <c r="D42" s="226"/>
      <c r="E42" s="226"/>
      <c r="F42" s="226"/>
      <c r="G42" s="226"/>
      <c r="H42" s="226"/>
      <c r="I42" s="226"/>
      <c r="J42" s="226"/>
      <c r="K42" s="226"/>
      <c r="L42" s="226"/>
      <c r="M42" s="226"/>
      <c r="N42" s="226"/>
      <c r="O42" s="226"/>
      <c r="P42" s="226"/>
      <c r="Q42" s="226"/>
      <c r="R42" s="226"/>
      <c r="S42" s="226"/>
      <c r="T42" s="226"/>
    </row>
    <row r="44" spans="1:20" x14ac:dyDescent="0.25">
      <c r="A44" s="227" t="s">
        <v>59</v>
      </c>
      <c r="B44" s="227"/>
      <c r="C44" s="227"/>
      <c r="D44" s="227"/>
      <c r="E44" s="227"/>
      <c r="F44" s="227"/>
      <c r="G44" s="227"/>
      <c r="H44" s="227"/>
      <c r="I44" s="227"/>
      <c r="J44" s="227"/>
      <c r="K44" s="227"/>
      <c r="L44" s="227"/>
      <c r="M44" s="227"/>
      <c r="N44" s="227"/>
      <c r="O44" s="227"/>
      <c r="P44" s="227"/>
      <c r="Q44" s="227"/>
      <c r="R44" s="227"/>
      <c r="S44" s="227"/>
      <c r="T44" s="227"/>
    </row>
    <row r="45" spans="1:20" x14ac:dyDescent="0.25">
      <c r="A45" s="226" t="s">
        <v>60</v>
      </c>
      <c r="B45" s="226"/>
      <c r="C45" s="226"/>
      <c r="D45" s="226"/>
      <c r="E45" s="226"/>
      <c r="F45" s="226"/>
      <c r="G45" s="226"/>
      <c r="H45" s="226"/>
      <c r="I45" s="226"/>
      <c r="J45" s="226"/>
      <c r="K45" s="226"/>
      <c r="L45" s="226"/>
      <c r="M45" s="226"/>
      <c r="N45" s="226"/>
      <c r="O45" s="226"/>
      <c r="P45" s="226"/>
      <c r="Q45" s="226"/>
      <c r="R45" s="226"/>
      <c r="S45" s="226"/>
      <c r="T45" s="226"/>
    </row>
    <row r="46" spans="1:20" x14ac:dyDescent="0.25">
      <c r="A46" s="226"/>
      <c r="B46" s="226"/>
      <c r="C46" s="226"/>
      <c r="D46" s="226"/>
      <c r="E46" s="226"/>
      <c r="F46" s="226"/>
      <c r="G46" s="226"/>
      <c r="H46" s="226"/>
      <c r="I46" s="226"/>
      <c r="J46" s="226"/>
      <c r="K46" s="226"/>
      <c r="L46" s="226"/>
      <c r="M46" s="226"/>
      <c r="N46" s="226"/>
      <c r="O46" s="226"/>
      <c r="P46" s="226"/>
      <c r="Q46" s="226"/>
      <c r="R46" s="226"/>
      <c r="S46" s="226"/>
      <c r="T46" s="226"/>
    </row>
    <row r="47" spans="1:20" x14ac:dyDescent="0.25">
      <c r="A47" s="226" t="s">
        <v>61</v>
      </c>
      <c r="B47" s="226"/>
      <c r="C47" s="226"/>
      <c r="D47" s="226"/>
      <c r="E47" s="226"/>
      <c r="F47" s="226"/>
      <c r="G47" s="226"/>
      <c r="H47" s="226"/>
      <c r="I47" s="226"/>
      <c r="J47" s="226"/>
      <c r="K47" s="226"/>
      <c r="L47" s="226"/>
      <c r="M47" s="226"/>
      <c r="N47" s="226"/>
      <c r="O47" s="226"/>
      <c r="P47" s="226"/>
      <c r="Q47" s="226"/>
      <c r="R47" s="226"/>
      <c r="S47" s="226"/>
      <c r="T47" s="226"/>
    </row>
    <row r="48" spans="1:20" x14ac:dyDescent="0.25">
      <c r="A48" s="226"/>
      <c r="B48" s="226"/>
      <c r="C48" s="226"/>
      <c r="D48" s="226"/>
      <c r="E48" s="226"/>
      <c r="F48" s="226"/>
      <c r="G48" s="226"/>
      <c r="H48" s="226"/>
      <c r="I48" s="226"/>
      <c r="J48" s="226"/>
      <c r="K48" s="226"/>
      <c r="L48" s="226"/>
      <c r="M48" s="226"/>
      <c r="N48" s="226"/>
      <c r="O48" s="226"/>
      <c r="P48" s="226"/>
      <c r="Q48" s="226"/>
      <c r="R48" s="226"/>
      <c r="S48" s="226"/>
      <c r="T48" s="226"/>
    </row>
    <row r="49" spans="17:20" ht="15.75" thickBot="1" x14ac:dyDescent="0.3"/>
    <row r="50" spans="17:20" ht="16.5" thickBot="1" x14ac:dyDescent="0.3">
      <c r="Q50" s="231" t="s">
        <v>148</v>
      </c>
      <c r="R50" s="232"/>
      <c r="S50" s="232"/>
      <c r="T50" s="233"/>
    </row>
  </sheetData>
  <sheetProtection sheet="1" objects="1" scenarios="1"/>
  <mergeCells count="29">
    <mergeCell ref="A27:T28"/>
    <mergeCell ref="Q50:T50"/>
    <mergeCell ref="A30:T30"/>
    <mergeCell ref="B31:T32"/>
    <mergeCell ref="B33:T34"/>
    <mergeCell ref="A35:T36"/>
    <mergeCell ref="B37:T38"/>
    <mergeCell ref="B39:T40"/>
    <mergeCell ref="A41:T41"/>
    <mergeCell ref="A42:T42"/>
    <mergeCell ref="A44:T44"/>
    <mergeCell ref="A45:T46"/>
    <mergeCell ref="A47:T48"/>
    <mergeCell ref="A29:T29"/>
    <mergeCell ref="A1:T1"/>
    <mergeCell ref="A2:T2"/>
    <mergeCell ref="A3:T3"/>
    <mergeCell ref="A4:T4"/>
    <mergeCell ref="A16:T16"/>
    <mergeCell ref="A5:T5"/>
    <mergeCell ref="A7:T7"/>
    <mergeCell ref="A8:T10"/>
    <mergeCell ref="A11:T12"/>
    <mergeCell ref="A13:T14"/>
    <mergeCell ref="B19:T20"/>
    <mergeCell ref="B21:T22"/>
    <mergeCell ref="A23:T24"/>
    <mergeCell ref="A26:T26"/>
    <mergeCell ref="A17:T18"/>
  </mergeCells>
  <hyperlinks>
    <hyperlink ref="A4:O4" r:id="rId1" display="Manual de Padrão de Ocupação e Dimensionamento de Imóveis Institucionais da Administração Federal direta, autárquica e fundacional."/>
    <hyperlink ref="A2" r:id="rId2"/>
    <hyperlink ref="A3:T3" r:id="rId3" display="Portaria ME nº 1.708, de 12 de fevereiro de 2021"/>
    <hyperlink ref="Q50:T50" location="Início!A1" display="Voltar ao Início"/>
    <hyperlink ref="A5:T5" r:id="rId4" display="Instrução Normativa Nº 65, de 30 de julho de 2020"/>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showGridLines="0" zoomScale="90" zoomScaleNormal="90" workbookViewId="0">
      <selection activeCell="A31" sqref="A31"/>
    </sheetView>
  </sheetViews>
  <sheetFormatPr defaultColWidth="12" defaultRowHeight="15" customHeight="1" x14ac:dyDescent="0.25"/>
  <cols>
    <col min="1" max="1" width="34.7109375" style="1" customWidth="1"/>
    <col min="2" max="2" width="11.28515625" style="1" customWidth="1"/>
    <col min="3" max="3" width="6" style="1" customWidth="1"/>
    <col min="4" max="4" width="8.5703125" style="1" customWidth="1"/>
    <col min="5" max="5" width="43.85546875" style="1" customWidth="1"/>
    <col min="6" max="6" width="20.7109375" style="1" customWidth="1"/>
    <col min="7" max="12" width="19" style="1" customWidth="1"/>
    <col min="13" max="13" width="12" style="1"/>
    <col min="14" max="14" width="12.140625" style="1" bestFit="1" customWidth="1"/>
    <col min="15" max="17" width="13.85546875" style="1" bestFit="1" customWidth="1"/>
    <col min="18" max="19" width="12.140625" style="1" bestFit="1" customWidth="1"/>
    <col min="20" max="20" width="15" style="1" customWidth="1"/>
    <col min="21" max="16384" width="12" style="1"/>
  </cols>
  <sheetData>
    <row r="1" spans="1:12" ht="15" customHeight="1" thickBot="1" x14ac:dyDescent="0.3">
      <c r="A1" s="296" t="s">
        <v>38</v>
      </c>
      <c r="B1" s="297"/>
      <c r="C1" s="297"/>
      <c r="D1" s="297"/>
      <c r="E1" s="297"/>
      <c r="F1" s="297"/>
      <c r="G1" s="297"/>
      <c r="H1" s="297"/>
      <c r="I1" s="297"/>
      <c r="J1" s="297"/>
      <c r="K1" s="297"/>
      <c r="L1" s="298"/>
    </row>
    <row r="2" spans="1:12" ht="15" customHeight="1" thickBot="1" x14ac:dyDescent="0.3"/>
    <row r="3" spans="1:12" ht="15" customHeight="1" thickBot="1" x14ac:dyDescent="0.3">
      <c r="A3" s="29" t="s">
        <v>79</v>
      </c>
      <c r="B3" s="30">
        <f>Entrada!B6</f>
        <v>0</v>
      </c>
      <c r="D3" s="314" t="s">
        <v>14</v>
      </c>
      <c r="E3" s="314" t="s">
        <v>78</v>
      </c>
      <c r="F3" s="246" t="s">
        <v>77</v>
      </c>
      <c r="G3" s="247"/>
      <c r="H3" s="248"/>
      <c r="I3" s="235" t="s">
        <v>76</v>
      </c>
      <c r="J3" s="236"/>
      <c r="K3" s="237"/>
    </row>
    <row r="4" spans="1:12" ht="15" customHeight="1" thickBot="1" x14ac:dyDescent="0.3">
      <c r="A4" s="29" t="s">
        <v>138</v>
      </c>
      <c r="B4" s="96">
        <f>Entrada!B7</f>
        <v>0</v>
      </c>
      <c r="D4" s="315"/>
      <c r="E4" s="315"/>
      <c r="F4" s="249"/>
      <c r="G4" s="250"/>
      <c r="H4" s="251"/>
      <c r="I4" s="238"/>
      <c r="J4" s="239"/>
      <c r="K4" s="240"/>
    </row>
    <row r="5" spans="1:12" ht="15" customHeight="1" thickBot="1" x14ac:dyDescent="0.3">
      <c r="D5" s="315"/>
      <c r="E5" s="315"/>
      <c r="F5" s="252"/>
      <c r="G5" s="253"/>
      <c r="H5" s="254"/>
      <c r="I5" s="241"/>
      <c r="J5" s="242"/>
      <c r="K5" s="243"/>
    </row>
    <row r="6" spans="1:12" ht="15" customHeight="1" thickBot="1" x14ac:dyDescent="0.3">
      <c r="A6" s="244" t="s">
        <v>9</v>
      </c>
      <c r="B6" s="244"/>
      <c r="D6" s="315"/>
      <c r="E6" s="315"/>
      <c r="F6" s="323" t="s">
        <v>68</v>
      </c>
      <c r="G6" s="324"/>
      <c r="H6" s="86" t="s">
        <v>21</v>
      </c>
      <c r="I6" s="11" t="s">
        <v>18</v>
      </c>
      <c r="J6" s="12" t="s">
        <v>19</v>
      </c>
      <c r="K6" s="13" t="s">
        <v>20</v>
      </c>
    </row>
    <row r="7" spans="1:12" ht="15" customHeight="1" thickBot="1" x14ac:dyDescent="0.3">
      <c r="A7" s="18" t="s">
        <v>11</v>
      </c>
      <c r="B7" s="20">
        <f>B3/1.1</f>
        <v>0</v>
      </c>
      <c r="D7" s="316"/>
      <c r="E7" s="316"/>
      <c r="F7" s="299">
        <f>G30</f>
        <v>0</v>
      </c>
      <c r="G7" s="300"/>
      <c r="H7" s="17">
        <f>H30</f>
        <v>0</v>
      </c>
      <c r="I7" s="149">
        <f>Entrada!H5</f>
        <v>0.15</v>
      </c>
      <c r="J7" s="149">
        <f>Entrada!I5</f>
        <v>0.4</v>
      </c>
      <c r="K7" s="149">
        <f>Entrada!J5</f>
        <v>0.6</v>
      </c>
    </row>
    <row r="8" spans="1:12" ht="15" customHeight="1" thickBot="1" x14ac:dyDescent="0.3">
      <c r="A8" s="18" t="s">
        <v>12</v>
      </c>
      <c r="B8" s="20">
        <f>B7*0.3</f>
        <v>0</v>
      </c>
      <c r="D8" s="301" t="s">
        <v>25</v>
      </c>
      <c r="E8" s="55" t="s">
        <v>2</v>
      </c>
      <c r="F8" s="28">
        <f>Entrada!B25</f>
        <v>0</v>
      </c>
      <c r="G8" s="22">
        <f>IF(B3=0,0,F8/$B$3)</f>
        <v>0</v>
      </c>
      <c r="H8" s="22">
        <f t="shared" ref="H8:H13" si="0">G8*$H$40</f>
        <v>0</v>
      </c>
      <c r="I8" s="148">
        <f t="shared" ref="I8:I13" si="1">G8*$I$40</f>
        <v>0</v>
      </c>
      <c r="J8" s="148">
        <f t="shared" ref="J8:J13" si="2">G8*$J$40</f>
        <v>0</v>
      </c>
      <c r="K8" s="148">
        <f t="shared" ref="K8:K13" si="3">G8*$K$40</f>
        <v>0</v>
      </c>
    </row>
    <row r="9" spans="1:12" ht="15" customHeight="1" thickBot="1" x14ac:dyDescent="0.3">
      <c r="A9" s="18" t="s">
        <v>13</v>
      </c>
      <c r="B9" s="21">
        <f>B7*0.7</f>
        <v>0</v>
      </c>
      <c r="D9" s="302"/>
      <c r="E9" s="27" t="s">
        <v>3</v>
      </c>
      <c r="F9" s="28">
        <f>Entrada!B26</f>
        <v>0</v>
      </c>
      <c r="G9" s="23">
        <f t="shared" ref="G9:G13" si="4">IF(B4=0,0,F9/$B$3)</f>
        <v>0</v>
      </c>
      <c r="H9" s="23">
        <f t="shared" si="0"/>
        <v>0</v>
      </c>
      <c r="I9" s="23">
        <f t="shared" si="1"/>
        <v>0</v>
      </c>
      <c r="J9" s="23">
        <f t="shared" si="2"/>
        <v>0</v>
      </c>
      <c r="K9" s="23">
        <f t="shared" si="3"/>
        <v>0</v>
      </c>
    </row>
    <row r="10" spans="1:12" ht="15" customHeight="1" thickBot="1" x14ac:dyDescent="0.3">
      <c r="D10" s="302"/>
      <c r="E10" s="27" t="s">
        <v>24</v>
      </c>
      <c r="F10" s="28">
        <f>Entrada!B27</f>
        <v>0</v>
      </c>
      <c r="G10" s="23">
        <f t="shared" si="4"/>
        <v>0</v>
      </c>
      <c r="H10" s="23">
        <f t="shared" si="0"/>
        <v>0</v>
      </c>
      <c r="I10" s="23">
        <f t="shared" si="1"/>
        <v>0</v>
      </c>
      <c r="J10" s="23">
        <f t="shared" si="2"/>
        <v>0</v>
      </c>
      <c r="K10" s="23">
        <f t="shared" si="3"/>
        <v>0</v>
      </c>
    </row>
    <row r="11" spans="1:12" ht="15" customHeight="1" thickBot="1" x14ac:dyDescent="0.3">
      <c r="A11" s="244" t="s">
        <v>69</v>
      </c>
      <c r="B11" s="245"/>
      <c r="D11" s="302"/>
      <c r="E11" s="27" t="s">
        <v>4</v>
      </c>
      <c r="F11" s="28">
        <f>Entrada!B28</f>
        <v>0</v>
      </c>
      <c r="G11" s="23">
        <f t="shared" si="4"/>
        <v>0</v>
      </c>
      <c r="H11" s="23">
        <f t="shared" si="0"/>
        <v>0</v>
      </c>
      <c r="I11" s="23">
        <f t="shared" si="1"/>
        <v>0</v>
      </c>
      <c r="J11" s="23">
        <f t="shared" si="2"/>
        <v>0</v>
      </c>
      <c r="K11" s="23">
        <f t="shared" si="3"/>
        <v>0</v>
      </c>
    </row>
    <row r="12" spans="1:12" ht="15" customHeight="1" thickBot="1" x14ac:dyDescent="0.3">
      <c r="A12" s="244" t="s">
        <v>10</v>
      </c>
      <c r="B12" s="245"/>
      <c r="D12" s="302"/>
      <c r="E12" s="27" t="s">
        <v>5</v>
      </c>
      <c r="F12" s="28">
        <f>Entrada!B29</f>
        <v>0</v>
      </c>
      <c r="G12" s="23">
        <f t="shared" si="4"/>
        <v>0</v>
      </c>
      <c r="H12" s="23">
        <f t="shared" si="0"/>
        <v>0</v>
      </c>
      <c r="I12" s="23">
        <f t="shared" si="1"/>
        <v>0</v>
      </c>
      <c r="J12" s="23">
        <f t="shared" si="2"/>
        <v>0</v>
      </c>
      <c r="K12" s="23">
        <f t="shared" si="3"/>
        <v>0</v>
      </c>
    </row>
    <row r="13" spans="1:12" ht="15" customHeight="1" thickBot="1" x14ac:dyDescent="0.3">
      <c r="A13" s="137" t="s">
        <v>71</v>
      </c>
      <c r="B13" s="96">
        <f>Entrada!B10</f>
        <v>0</v>
      </c>
      <c r="C13" s="2"/>
      <c r="D13" s="303"/>
      <c r="E13" s="33" t="s">
        <v>6</v>
      </c>
      <c r="F13" s="28">
        <f>Entrada!B30</f>
        <v>0</v>
      </c>
      <c r="G13" s="24">
        <f t="shared" si="4"/>
        <v>0</v>
      </c>
      <c r="H13" s="24">
        <f t="shared" si="0"/>
        <v>0</v>
      </c>
      <c r="I13" s="24">
        <f t="shared" si="1"/>
        <v>0</v>
      </c>
      <c r="J13" s="24">
        <f t="shared" si="2"/>
        <v>0</v>
      </c>
      <c r="K13" s="24">
        <f t="shared" si="3"/>
        <v>0</v>
      </c>
    </row>
    <row r="14" spans="1:12" ht="15" customHeight="1" thickBot="1" x14ac:dyDescent="0.3">
      <c r="A14" s="137" t="s">
        <v>70</v>
      </c>
      <c r="B14" s="96">
        <f>Entrada!B11</f>
        <v>0</v>
      </c>
      <c r="D14" s="311" t="s">
        <v>74</v>
      </c>
      <c r="E14" s="14" t="s">
        <v>0</v>
      </c>
      <c r="F14" s="28">
        <f>Entrada!B32</f>
        <v>0</v>
      </c>
      <c r="G14" s="22">
        <f>IF(B19=0,0,F14/$B$19)</f>
        <v>0</v>
      </c>
      <c r="H14" s="22">
        <f>G14*$H$35</f>
        <v>0</v>
      </c>
      <c r="I14" s="22">
        <f>$I$35*G14</f>
        <v>0</v>
      </c>
      <c r="J14" s="22">
        <f>$J$35*G14</f>
        <v>0</v>
      </c>
      <c r="K14" s="22">
        <f>$K$35*G14</f>
        <v>0</v>
      </c>
    </row>
    <row r="15" spans="1:12" ht="15" customHeight="1" thickBot="1" x14ac:dyDescent="0.3">
      <c r="A15" s="138" t="s">
        <v>72</v>
      </c>
      <c r="B15" s="30">
        <f>Entrada!B12</f>
        <v>0</v>
      </c>
      <c r="D15" s="312"/>
      <c r="E15" s="15" t="s">
        <v>1</v>
      </c>
      <c r="F15" s="28">
        <f>Entrada!B33</f>
        <v>0</v>
      </c>
      <c r="G15" s="23">
        <f t="shared" ref="G15:G18" si="5">IF(B20=0,0,F15/$B$19)</f>
        <v>0</v>
      </c>
      <c r="H15" s="23">
        <f>G15*$H$35</f>
        <v>0</v>
      </c>
      <c r="I15" s="23">
        <f>$I$35*G15</f>
        <v>0</v>
      </c>
      <c r="J15" s="23">
        <f>$J$35*G15</f>
        <v>0</v>
      </c>
      <c r="K15" s="23">
        <f>$K$35*G15</f>
        <v>0</v>
      </c>
    </row>
    <row r="16" spans="1:12" ht="15" customHeight="1" thickBot="1" x14ac:dyDescent="0.3">
      <c r="A16" s="92" t="s">
        <v>139</v>
      </c>
      <c r="B16" s="34">
        <f>SUM(B13:B14)</f>
        <v>0</v>
      </c>
      <c r="D16" s="312"/>
      <c r="E16" s="166" t="s">
        <v>122</v>
      </c>
      <c r="F16" s="28">
        <f>Entrada!B34</f>
        <v>0</v>
      </c>
      <c r="G16" s="23">
        <f t="shared" si="5"/>
        <v>0</v>
      </c>
      <c r="H16" s="23">
        <f>G16*$H$35</f>
        <v>0</v>
      </c>
      <c r="I16" s="23">
        <f>$I$35*G16</f>
        <v>0</v>
      </c>
      <c r="J16" s="23">
        <f>$J$35*G16</f>
        <v>0</v>
      </c>
      <c r="K16" s="23">
        <f>$K$35*G16</f>
        <v>0</v>
      </c>
    </row>
    <row r="17" spans="1:16" ht="15" customHeight="1" thickBot="1" x14ac:dyDescent="0.3">
      <c r="A17" s="92" t="s">
        <v>140</v>
      </c>
      <c r="B17" s="34">
        <f>B4-B16</f>
        <v>0</v>
      </c>
      <c r="D17" s="312"/>
      <c r="E17" s="166" t="s">
        <v>123</v>
      </c>
      <c r="F17" s="28">
        <f>Entrada!B35</f>
        <v>0</v>
      </c>
      <c r="G17" s="23">
        <f t="shared" si="5"/>
        <v>0</v>
      </c>
      <c r="H17" s="23">
        <f>G17*$H$35</f>
        <v>0</v>
      </c>
      <c r="I17" s="23">
        <f>$I$35*G17</f>
        <v>0</v>
      </c>
      <c r="J17" s="23">
        <f>$J$35*G17</f>
        <v>0</v>
      </c>
      <c r="K17" s="23">
        <f>$K$35*G17</f>
        <v>0</v>
      </c>
    </row>
    <row r="18" spans="1:16" ht="15" customHeight="1" thickBot="1" x14ac:dyDescent="0.3">
      <c r="A18" s="92" t="s">
        <v>17</v>
      </c>
      <c r="B18" s="63">
        <f>IF(B4=0,0,B16/B4)</f>
        <v>0</v>
      </c>
      <c r="D18" s="313"/>
      <c r="E18" s="16" t="s">
        <v>6</v>
      </c>
      <c r="F18" s="28">
        <f>Entrada!B36</f>
        <v>0</v>
      </c>
      <c r="G18" s="24">
        <f t="shared" si="5"/>
        <v>0</v>
      </c>
      <c r="H18" s="24">
        <f>G18*$H$35</f>
        <v>0</v>
      </c>
      <c r="I18" s="24">
        <f>$I$35*G18</f>
        <v>0</v>
      </c>
      <c r="J18" s="24">
        <f>$J$35*G18</f>
        <v>0</v>
      </c>
      <c r="K18" s="24">
        <f>$K$35*G18</f>
        <v>0</v>
      </c>
    </row>
    <row r="19" spans="1:16" ht="15" customHeight="1" x14ac:dyDescent="0.25">
      <c r="A19" s="92" t="s">
        <v>82</v>
      </c>
      <c r="B19" s="93">
        <f>B17+B13*0.5+B14*B15</f>
        <v>0</v>
      </c>
      <c r="D19" s="317" t="s">
        <v>15</v>
      </c>
      <c r="E19" s="280"/>
      <c r="F19" s="304">
        <f>SUM(F8:F13)</f>
        <v>0</v>
      </c>
      <c r="G19" s="305"/>
      <c r="H19" s="22">
        <f>SUM(H8:H13)</f>
        <v>0</v>
      </c>
      <c r="I19" s="22">
        <f>SUM(I8:I13)</f>
        <v>0</v>
      </c>
      <c r="J19" s="22">
        <f>SUM(J8:J13)</f>
        <v>0</v>
      </c>
      <c r="K19" s="22">
        <f>SUM(K8:K13)</f>
        <v>0</v>
      </c>
    </row>
    <row r="20" spans="1:16" ht="15" customHeight="1" thickBot="1" x14ac:dyDescent="0.3">
      <c r="A20" s="136" t="s">
        <v>80</v>
      </c>
      <c r="B20" s="94">
        <f>IF(B19=0,0,B9/B19)</f>
        <v>0</v>
      </c>
      <c r="D20" s="277" t="s">
        <v>16</v>
      </c>
      <c r="E20" s="278"/>
      <c r="F20" s="258">
        <f>SUM(F14:F18)</f>
        <v>0</v>
      </c>
      <c r="G20" s="259"/>
      <c r="H20" s="24">
        <f>SUM(H14:H18)</f>
        <v>0</v>
      </c>
      <c r="I20" s="24">
        <f>SUM(I14:I18)</f>
        <v>0</v>
      </c>
      <c r="J20" s="24">
        <f>SUM(J14:J18)</f>
        <v>0</v>
      </c>
      <c r="K20" s="24">
        <f>SUM(K14:K18)</f>
        <v>0</v>
      </c>
    </row>
    <row r="21" spans="1:16" ht="15" customHeight="1" thickBot="1" x14ac:dyDescent="0.3">
      <c r="C21" s="8"/>
      <c r="D21" s="279" t="s">
        <v>30</v>
      </c>
      <c r="E21" s="280"/>
      <c r="F21" s="321">
        <f>SUM(F19:G20)</f>
        <v>0</v>
      </c>
      <c r="G21" s="322"/>
      <c r="H21" s="25">
        <f>SUM(H19:H20)</f>
        <v>0</v>
      </c>
      <c r="I21" s="25">
        <f>SUM(I19:I20)</f>
        <v>0</v>
      </c>
      <c r="J21" s="25">
        <f>SUM(J19:J20)</f>
        <v>0</v>
      </c>
      <c r="K21" s="26">
        <f>SUM(K19:K20)</f>
        <v>0</v>
      </c>
    </row>
    <row r="22" spans="1:16" ht="15" customHeight="1" thickBot="1" x14ac:dyDescent="0.3">
      <c r="A22" s="244" t="s">
        <v>22</v>
      </c>
      <c r="B22" s="245"/>
      <c r="C22" s="8"/>
      <c r="D22" s="281" t="s">
        <v>33</v>
      </c>
      <c r="E22" s="282"/>
      <c r="F22" s="282"/>
      <c r="G22" s="283"/>
      <c r="H22" s="46">
        <f>IF(F21=0,0,IF(1-(H21/$F$21)&lt;=0,0,1-(H21/$F$21)))</f>
        <v>0</v>
      </c>
      <c r="I22" s="45">
        <f>IF(F21=0,0,IF(1-(I21/$F$21)&lt;=0,0,1-(I21/$F$21)))</f>
        <v>0</v>
      </c>
      <c r="J22" s="44">
        <f>IF(F21=0,0,IF(1-(J21/$F$21)&lt;=0,0,1-(J21/$F$21)))</f>
        <v>0</v>
      </c>
      <c r="K22" s="43">
        <f>IF(F21=0,0,IF(1-(K21/$F$21)&lt;=0,0,1-(K21/$F$21)))</f>
        <v>0</v>
      </c>
    </row>
    <row r="23" spans="1:16" ht="15" customHeight="1" thickBot="1" x14ac:dyDescent="0.3">
      <c r="A23" s="31" t="s">
        <v>71</v>
      </c>
      <c r="B23" s="96">
        <f>Entrada!B17</f>
        <v>0</v>
      </c>
      <c r="C23" s="8"/>
      <c r="D23" s="284" t="s">
        <v>35</v>
      </c>
      <c r="E23" s="285"/>
      <c r="F23" s="285"/>
      <c r="G23" s="286"/>
      <c r="H23" s="47">
        <f>IF($B$3-H40&lt;=0,0,$B$3-H40)</f>
        <v>0</v>
      </c>
      <c r="I23" s="48">
        <f>IF($B$3-I40&lt;=0,0,$B$3-I40)</f>
        <v>0</v>
      </c>
      <c r="J23" s="49">
        <f t="shared" ref="J23:K23" si="6">IF($B$3-J40&lt;=0,0,$B$3-J40)</f>
        <v>0</v>
      </c>
      <c r="K23" s="157">
        <f t="shared" si="6"/>
        <v>0</v>
      </c>
    </row>
    <row r="24" spans="1:16" ht="15" customHeight="1" thickBot="1" x14ac:dyDescent="0.3">
      <c r="A24" s="31" t="s">
        <v>70</v>
      </c>
      <c r="B24" s="96">
        <f>Entrada!B18</f>
        <v>0</v>
      </c>
      <c r="C24" s="8"/>
      <c r="D24" s="318" t="s">
        <v>34</v>
      </c>
      <c r="E24" s="319"/>
      <c r="F24" s="319"/>
      <c r="G24" s="320"/>
      <c r="H24" s="73">
        <f>IF(F21=0,0,IF(($F$20-H20)/$F$21&lt;=0,0,($F$20-H20)/$F$21))</f>
        <v>0</v>
      </c>
      <c r="I24" s="74">
        <f>IF(F21=0,0,IF(($F$20-I20)/$F$21&lt;=0,0,($F$20-I20)/$F$21))</f>
        <v>0</v>
      </c>
      <c r="J24" s="75">
        <f>IF(F21=0,0,IF(($F$20-J20)/$F$21&lt;=0,0,($F$20-J20)/$F$21))</f>
        <v>0</v>
      </c>
      <c r="K24" s="76">
        <f>IF(F21=0,0,IF(($F$20-K20)/$F$21&lt;=0,0,($F$20-K20)/$F$21))</f>
        <v>0</v>
      </c>
    </row>
    <row r="25" spans="1:16" ht="15" customHeight="1" thickBot="1" x14ac:dyDescent="0.3">
      <c r="A25" s="31" t="s">
        <v>72</v>
      </c>
      <c r="B25" s="30">
        <f>Entrada!B19</f>
        <v>0</v>
      </c>
      <c r="C25" s="6"/>
      <c r="D25" s="6"/>
      <c r="L25" s="185"/>
    </row>
    <row r="26" spans="1:16" ht="15" customHeight="1" x14ac:dyDescent="0.25">
      <c r="A26" s="92" t="s">
        <v>139</v>
      </c>
      <c r="B26" s="34">
        <f>SUM(B23:B24)</f>
        <v>0</v>
      </c>
      <c r="C26" s="6"/>
      <c r="D26" s="6"/>
      <c r="E26" s="271"/>
      <c r="F26" s="272"/>
      <c r="G26" s="265" t="s">
        <v>77</v>
      </c>
      <c r="H26" s="266"/>
      <c r="I26" s="235" t="s">
        <v>76</v>
      </c>
      <c r="J26" s="236"/>
      <c r="K26" s="237"/>
    </row>
    <row r="27" spans="1:16" ht="15" customHeight="1" x14ac:dyDescent="0.25">
      <c r="A27" s="92" t="s">
        <v>140</v>
      </c>
      <c r="B27" s="34">
        <f>B4-B26</f>
        <v>0</v>
      </c>
      <c r="D27" s="6"/>
      <c r="E27" s="273"/>
      <c r="F27" s="274"/>
      <c r="G27" s="267"/>
      <c r="H27" s="268"/>
      <c r="I27" s="238"/>
      <c r="J27" s="239"/>
      <c r="K27" s="240"/>
    </row>
    <row r="28" spans="1:16" ht="15" customHeight="1" thickBot="1" x14ac:dyDescent="0.3">
      <c r="A28" s="92" t="s">
        <v>17</v>
      </c>
      <c r="B28" s="63">
        <f>IF(B4=0,0,B26/B4)</f>
        <v>0</v>
      </c>
      <c r="D28" s="9"/>
      <c r="E28" s="273"/>
      <c r="F28" s="274"/>
      <c r="G28" s="269"/>
      <c r="H28" s="270"/>
      <c r="I28" s="241"/>
      <c r="J28" s="242"/>
      <c r="K28" s="243"/>
    </row>
    <row r="29" spans="1:16" ht="15" customHeight="1" thickBot="1" x14ac:dyDescent="0.3">
      <c r="A29" s="92" t="s">
        <v>141</v>
      </c>
      <c r="B29" s="93">
        <f>B27+B23*0.5+B24*B25</f>
        <v>0</v>
      </c>
      <c r="C29" s="6"/>
      <c r="D29" s="7"/>
      <c r="E29" s="275"/>
      <c r="F29" s="276"/>
      <c r="G29" s="116" t="s">
        <v>23</v>
      </c>
      <c r="H29" s="52" t="s">
        <v>21</v>
      </c>
      <c r="I29" s="11" t="s">
        <v>18</v>
      </c>
      <c r="J29" s="54" t="s">
        <v>19</v>
      </c>
      <c r="K29" s="53" t="s">
        <v>20</v>
      </c>
    </row>
    <row r="30" spans="1:16" ht="15" customHeight="1" thickBot="1" x14ac:dyDescent="0.3">
      <c r="A30" s="92" t="s">
        <v>81</v>
      </c>
      <c r="B30" s="94">
        <f>IF(B29=0,0,B9/B29)</f>
        <v>0</v>
      </c>
      <c r="C30" s="6"/>
      <c r="D30" s="7"/>
      <c r="E30" s="260" t="s">
        <v>7</v>
      </c>
      <c r="F30" s="261"/>
      <c r="G30" s="117">
        <f>B18</f>
        <v>0</v>
      </c>
      <c r="H30" s="101">
        <f>IF(B26=0,B18,B26/B4)</f>
        <v>0</v>
      </c>
      <c r="I30" s="56">
        <f>I7</f>
        <v>0.15</v>
      </c>
      <c r="J30" s="57">
        <f>J7</f>
        <v>0.4</v>
      </c>
      <c r="K30" s="72">
        <f>K7</f>
        <v>0.6</v>
      </c>
    </row>
    <row r="31" spans="1:16" s="9" customFormat="1" ht="15" customHeight="1" x14ac:dyDescent="0.25">
      <c r="A31" s="1"/>
      <c r="B31" s="1"/>
      <c r="C31" s="10"/>
      <c r="D31" s="1"/>
      <c r="E31" s="306" t="s">
        <v>133</v>
      </c>
      <c r="F31" s="307"/>
      <c r="G31" s="119">
        <f>B13</f>
        <v>0</v>
      </c>
      <c r="H31" s="120">
        <f>B23</f>
        <v>0</v>
      </c>
      <c r="I31" s="99"/>
      <c r="J31" s="99"/>
      <c r="K31" s="100"/>
      <c r="O31" s="1"/>
      <c r="P31" s="1"/>
    </row>
    <row r="32" spans="1:16" ht="15" customHeight="1" x14ac:dyDescent="0.25">
      <c r="C32" s="10"/>
      <c r="D32" s="10"/>
      <c r="E32" s="262" t="s">
        <v>134</v>
      </c>
      <c r="F32" s="263"/>
      <c r="G32" s="118">
        <f>B14</f>
        <v>0</v>
      </c>
      <c r="H32" s="102">
        <f>B24</f>
        <v>0</v>
      </c>
      <c r="I32" s="103">
        <f>$B$4*I30</f>
        <v>0</v>
      </c>
      <c r="J32" s="104">
        <f t="shared" ref="J32:K32" si="7">$B$4*J30</f>
        <v>0</v>
      </c>
      <c r="K32" s="105">
        <f t="shared" si="7"/>
        <v>0</v>
      </c>
    </row>
    <row r="33" spans="1:22" ht="15" customHeight="1" thickBot="1" x14ac:dyDescent="0.3">
      <c r="C33" s="6"/>
      <c r="D33" s="10"/>
      <c r="E33" s="308" t="s">
        <v>72</v>
      </c>
      <c r="F33" s="309"/>
      <c r="G33" s="184">
        <f>B15</f>
        <v>0</v>
      </c>
      <c r="H33" s="184">
        <f>B25</f>
        <v>0</v>
      </c>
      <c r="I33" s="87"/>
      <c r="J33" s="87"/>
      <c r="K33" s="88"/>
    </row>
    <row r="34" spans="1:22" ht="15" customHeight="1" x14ac:dyDescent="0.25">
      <c r="D34" s="7"/>
      <c r="E34" s="306" t="s">
        <v>132</v>
      </c>
      <c r="F34" s="310"/>
      <c r="G34" s="113">
        <f>$B$4-(G32+G31)</f>
        <v>0</v>
      </c>
      <c r="H34" s="113">
        <f>$B$4-(H32+H31)</f>
        <v>0</v>
      </c>
      <c r="I34" s="113">
        <f t="shared" ref="I34:K34" si="8">$B$4-(I32+I31)</f>
        <v>0</v>
      </c>
      <c r="J34" s="113">
        <f t="shared" si="8"/>
        <v>0</v>
      </c>
      <c r="K34" s="114">
        <f t="shared" si="8"/>
        <v>0</v>
      </c>
    </row>
    <row r="35" spans="1:22" ht="15" customHeight="1" x14ac:dyDescent="0.25">
      <c r="D35" s="7"/>
      <c r="E35" s="262" t="s">
        <v>8</v>
      </c>
      <c r="F35" s="264"/>
      <c r="G35" s="64">
        <f>G34+G31*0.5+G32*G33</f>
        <v>0</v>
      </c>
      <c r="H35" s="64">
        <f t="shared" ref="H35:K35" si="9">H34+H31*0.5+H32*H33</f>
        <v>0</v>
      </c>
      <c r="I35" s="64">
        <f t="shared" si="9"/>
        <v>0</v>
      </c>
      <c r="J35" s="64">
        <f t="shared" si="9"/>
        <v>0</v>
      </c>
      <c r="K35" s="115">
        <f t="shared" si="9"/>
        <v>0</v>
      </c>
    </row>
    <row r="36" spans="1:22" ht="15" customHeight="1" x14ac:dyDescent="0.25">
      <c r="E36" s="262" t="s">
        <v>66</v>
      </c>
      <c r="F36" s="264"/>
      <c r="G36" s="58">
        <f t="shared" ref="G36:K36" si="10">G35*9</f>
        <v>0</v>
      </c>
      <c r="H36" s="65">
        <f t="shared" si="10"/>
        <v>0</v>
      </c>
      <c r="I36" s="66">
        <f t="shared" si="10"/>
        <v>0</v>
      </c>
      <c r="J36" s="67">
        <f t="shared" si="10"/>
        <v>0</v>
      </c>
      <c r="K36" s="89">
        <f t="shared" si="10"/>
        <v>0</v>
      </c>
    </row>
    <row r="37" spans="1:22" ht="15" customHeight="1" x14ac:dyDescent="0.25">
      <c r="E37" s="262" t="s">
        <v>89</v>
      </c>
      <c r="F37" s="264"/>
      <c r="G37" s="58" t="s">
        <v>116</v>
      </c>
      <c r="H37" s="58">
        <f>IF(H35=0,0,H36/H35)</f>
        <v>0</v>
      </c>
      <c r="I37" s="58">
        <f t="shared" ref="I37:K37" si="11">IF(I35=0,0,I36/I35)</f>
        <v>0</v>
      </c>
      <c r="J37" s="58">
        <f t="shared" si="11"/>
        <v>0</v>
      </c>
      <c r="K37" s="90">
        <f t="shared" si="11"/>
        <v>0</v>
      </c>
      <c r="V37" s="4"/>
    </row>
    <row r="38" spans="1:22" ht="15" customHeight="1" x14ac:dyDescent="0.25">
      <c r="D38" s="6"/>
      <c r="E38" s="262" t="s">
        <v>26</v>
      </c>
      <c r="F38" s="264"/>
      <c r="G38" s="58">
        <f t="shared" ref="G38:K38" si="12">G36*0.3/0.7</f>
        <v>0</v>
      </c>
      <c r="H38" s="58">
        <f t="shared" si="12"/>
        <v>0</v>
      </c>
      <c r="I38" s="58">
        <f t="shared" si="12"/>
        <v>0</v>
      </c>
      <c r="J38" s="58">
        <f t="shared" si="12"/>
        <v>0</v>
      </c>
      <c r="K38" s="90">
        <f t="shared" si="12"/>
        <v>0</v>
      </c>
    </row>
    <row r="39" spans="1:22" ht="15" customHeight="1" x14ac:dyDescent="0.25">
      <c r="D39" s="6"/>
      <c r="E39" s="262" t="s">
        <v>27</v>
      </c>
      <c r="F39" s="264"/>
      <c r="G39" s="58">
        <f t="shared" ref="G39:K39" si="13">G36+G38</f>
        <v>0</v>
      </c>
      <c r="H39" s="58">
        <f t="shared" si="13"/>
        <v>0</v>
      </c>
      <c r="I39" s="58">
        <f t="shared" si="13"/>
        <v>0</v>
      </c>
      <c r="J39" s="58">
        <f t="shared" si="13"/>
        <v>0</v>
      </c>
      <c r="K39" s="90">
        <f t="shared" si="13"/>
        <v>0</v>
      </c>
      <c r="M39" s="5"/>
    </row>
    <row r="40" spans="1:22" ht="15" customHeight="1" x14ac:dyDescent="0.25">
      <c r="D40" s="6"/>
      <c r="E40" s="262" t="s">
        <v>63</v>
      </c>
      <c r="F40" s="264"/>
      <c r="G40" s="58">
        <f t="shared" ref="G40:K40" si="14">G39*1.1</f>
        <v>0</v>
      </c>
      <c r="H40" s="65">
        <f>H39*1.1</f>
        <v>0</v>
      </c>
      <c r="I40" s="66">
        <f t="shared" si="14"/>
        <v>0</v>
      </c>
      <c r="J40" s="67">
        <f t="shared" si="14"/>
        <v>0</v>
      </c>
      <c r="K40" s="89">
        <f t="shared" si="14"/>
        <v>0</v>
      </c>
      <c r="L40" s="1" t="s">
        <v>117</v>
      </c>
      <c r="M40" s="5"/>
    </row>
    <row r="41" spans="1:22" ht="15" customHeight="1" thickBot="1" x14ac:dyDescent="0.3">
      <c r="B41" s="95"/>
      <c r="D41" s="6"/>
      <c r="E41" s="289" t="s">
        <v>65</v>
      </c>
      <c r="F41" s="290"/>
      <c r="G41" s="91">
        <f>IF(($B$3-G40)&lt;0,ABS($B$3-G40),0)</f>
        <v>0</v>
      </c>
      <c r="H41" s="91">
        <f>IF(($B$3-H40)&lt;0,ABS($B$3-H40),0)</f>
        <v>0</v>
      </c>
      <c r="I41" s="91">
        <f t="shared" ref="I41:K41" si="15">IF(($B$3-I40)&lt;0,ABS($B$3-I40),0)</f>
        <v>0</v>
      </c>
      <c r="J41" s="91">
        <f t="shared" si="15"/>
        <v>0</v>
      </c>
      <c r="K41" s="91">
        <f t="shared" si="15"/>
        <v>0</v>
      </c>
      <c r="L41" s="32"/>
      <c r="M41" s="5"/>
    </row>
    <row r="42" spans="1:22" ht="15" customHeight="1" thickBot="1" x14ac:dyDescent="0.3">
      <c r="A42" s="95"/>
      <c r="B42" s="95"/>
      <c r="C42" s="71"/>
      <c r="D42" s="6"/>
      <c r="N42" s="5"/>
    </row>
    <row r="43" spans="1:22" ht="15" customHeight="1" thickBot="1" x14ac:dyDescent="0.3">
      <c r="B43" s="98"/>
      <c r="C43" s="71"/>
      <c r="D43" s="6"/>
      <c r="E43" s="293" t="s">
        <v>28</v>
      </c>
      <c r="F43" s="292"/>
      <c r="G43" s="294"/>
      <c r="H43" s="292"/>
      <c r="I43" s="292"/>
      <c r="J43" s="292"/>
      <c r="K43" s="292"/>
      <c r="L43" s="295"/>
      <c r="N43" s="5"/>
    </row>
    <row r="44" spans="1:22" ht="15" customHeight="1" thickBot="1" x14ac:dyDescent="0.3">
      <c r="A44" s="98"/>
      <c r="B44" s="98"/>
      <c r="C44" s="71"/>
      <c r="D44" s="6"/>
      <c r="E44" s="291" t="s">
        <v>29</v>
      </c>
      <c r="F44" s="292"/>
      <c r="G44" s="150" t="s">
        <v>23</v>
      </c>
      <c r="H44" s="80" t="s">
        <v>21</v>
      </c>
      <c r="I44" s="81" t="s">
        <v>18</v>
      </c>
      <c r="J44" s="12" t="s">
        <v>19</v>
      </c>
      <c r="K44" s="13" t="s">
        <v>20</v>
      </c>
      <c r="M44" s="5"/>
    </row>
    <row r="45" spans="1:22" ht="15" customHeight="1" thickBot="1" x14ac:dyDescent="0.3">
      <c r="A45" s="71"/>
      <c r="B45" s="71"/>
      <c r="C45" s="71"/>
      <c r="D45" s="6"/>
      <c r="E45" s="287" t="s">
        <v>31</v>
      </c>
      <c r="F45" s="288"/>
      <c r="G45" s="151">
        <f>IF($B$9-G36&lt;=0,0,$B$9-G36)</f>
        <v>0</v>
      </c>
      <c r="H45" s="144">
        <f>IF($B$9-H36&lt;=0,0,$B$9-H36)</f>
        <v>0</v>
      </c>
      <c r="I45" s="82">
        <f>IF($B$9-I36&lt;=0,0,$B$9-I36)</f>
        <v>0</v>
      </c>
      <c r="J45" s="50">
        <f>IF($B$9-J36&lt;=0,0,$B$9-J36)</f>
        <v>0</v>
      </c>
      <c r="K45" s="51">
        <f>IF($B$9-K36&lt;=0,0,$B$9-K36)</f>
        <v>0</v>
      </c>
      <c r="M45" s="5"/>
    </row>
    <row r="46" spans="1:22" ht="15" customHeight="1" thickBot="1" x14ac:dyDescent="0.3">
      <c r="A46" s="71"/>
      <c r="B46" s="71"/>
      <c r="C46" s="71"/>
      <c r="D46" s="6"/>
      <c r="E46" s="287" t="s">
        <v>164</v>
      </c>
      <c r="F46" s="288"/>
      <c r="G46" s="152">
        <f>G45/9</f>
        <v>0</v>
      </c>
      <c r="H46" s="145">
        <f>H45/9</f>
        <v>0</v>
      </c>
      <c r="I46" s="83">
        <f>I45/9</f>
        <v>0</v>
      </c>
      <c r="J46" s="36">
        <f>J45/9</f>
        <v>0</v>
      </c>
      <c r="K46" s="37">
        <f>K45/9</f>
        <v>0</v>
      </c>
      <c r="M46" s="5"/>
    </row>
    <row r="47" spans="1:22" ht="15" customHeight="1" thickBot="1" x14ac:dyDescent="0.3">
      <c r="A47" s="71"/>
      <c r="B47" s="71"/>
      <c r="C47" s="71"/>
      <c r="D47" s="6"/>
      <c r="E47" s="293" t="s">
        <v>73</v>
      </c>
      <c r="F47" s="292"/>
      <c r="G47" s="149">
        <f>Entrada!J13</f>
        <v>0</v>
      </c>
      <c r="H47" s="3"/>
      <c r="I47" s="77"/>
      <c r="J47" s="78"/>
      <c r="K47" s="79"/>
      <c r="M47" s="5"/>
    </row>
    <row r="48" spans="1:22" ht="15" customHeight="1" x14ac:dyDescent="0.25">
      <c r="B48" s="6"/>
      <c r="C48" s="71"/>
      <c r="D48" s="6"/>
      <c r="E48" s="255" t="s">
        <v>142</v>
      </c>
      <c r="F48" s="141" t="s">
        <v>114</v>
      </c>
      <c r="G48" s="155">
        <f>G46*$G$47*2</f>
        <v>0</v>
      </c>
      <c r="H48" s="146">
        <f>H46*$G$47*2</f>
        <v>0</v>
      </c>
      <c r="I48" s="84">
        <f>I46*$G$47*2</f>
        <v>0</v>
      </c>
      <c r="J48" s="38">
        <f>J46*$G$47*2</f>
        <v>0</v>
      </c>
      <c r="K48" s="39">
        <f>K46*$G$47*2</f>
        <v>0</v>
      </c>
      <c r="M48" s="5"/>
    </row>
    <row r="49" spans="2:14" ht="15" customHeight="1" x14ac:dyDescent="0.25">
      <c r="B49" s="6"/>
      <c r="C49" s="71"/>
      <c r="D49" s="6"/>
      <c r="E49" s="256"/>
      <c r="F49" s="142" t="s">
        <v>115</v>
      </c>
      <c r="G49" s="153">
        <f>G46*(1-$G$47)</f>
        <v>0</v>
      </c>
      <c r="H49" s="147">
        <f>H46*(1-$G$47)</f>
        <v>0</v>
      </c>
      <c r="I49" s="85">
        <f>I46*(1-$G$47)</f>
        <v>0</v>
      </c>
      <c r="J49" s="34">
        <f>J46*(1-$G$47)</f>
        <v>0</v>
      </c>
      <c r="K49" s="35">
        <f>K46*(1-$G$47)</f>
        <v>0</v>
      </c>
      <c r="M49" s="5"/>
    </row>
    <row r="50" spans="2:14" ht="15" customHeight="1" thickBot="1" x14ac:dyDescent="0.3">
      <c r="B50" s="6"/>
      <c r="C50" s="98"/>
      <c r="D50" s="71"/>
      <c r="E50" s="257"/>
      <c r="F50" s="143" t="s">
        <v>143</v>
      </c>
      <c r="G50" s="154">
        <f>G48+G49</f>
        <v>0</v>
      </c>
      <c r="H50" s="145">
        <f>H48+H49</f>
        <v>0</v>
      </c>
      <c r="I50" s="83">
        <f>I48+I49</f>
        <v>0</v>
      </c>
      <c r="J50" s="36">
        <f>J48+J49</f>
        <v>0</v>
      </c>
      <c r="K50" s="37">
        <f>K48+K49</f>
        <v>0</v>
      </c>
      <c r="L50" s="5"/>
    </row>
    <row r="51" spans="2:14" ht="15" customHeight="1" x14ac:dyDescent="0.25">
      <c r="B51" s="6"/>
      <c r="C51" s="98"/>
      <c r="D51" s="71"/>
      <c r="E51" s="71"/>
      <c r="F51" s="71"/>
      <c r="G51" s="71"/>
      <c r="H51" s="71"/>
      <c r="I51" s="71"/>
      <c r="J51" s="71"/>
      <c r="K51" s="71"/>
      <c r="L51" s="71"/>
      <c r="M51" s="5"/>
    </row>
    <row r="52" spans="2:14" ht="15" customHeight="1" x14ac:dyDescent="0.25">
      <c r="B52" s="6"/>
      <c r="C52" s="6"/>
      <c r="D52" s="98"/>
      <c r="E52" s="98"/>
      <c r="F52" s="98"/>
      <c r="G52" s="98"/>
      <c r="H52" s="98"/>
      <c r="I52" s="95"/>
      <c r="J52" s="95"/>
      <c r="K52" s="95"/>
      <c r="N52" s="5"/>
    </row>
    <row r="53" spans="2:14" ht="15" customHeight="1" x14ac:dyDescent="0.25">
      <c r="B53" s="6"/>
      <c r="C53" s="6"/>
      <c r="D53" s="98"/>
      <c r="E53" s="98"/>
      <c r="F53" s="98"/>
      <c r="G53" s="98"/>
      <c r="H53" s="98"/>
      <c r="I53" s="95"/>
      <c r="J53" s="95"/>
      <c r="K53" s="95"/>
      <c r="N53" s="5"/>
    </row>
    <row r="54" spans="2:14" ht="15" customHeight="1" x14ac:dyDescent="0.25">
      <c r="B54" s="6"/>
      <c r="C54" s="6"/>
      <c r="J54" s="95"/>
      <c r="K54" s="95"/>
      <c r="L54" s="95"/>
      <c r="N54" s="5"/>
    </row>
    <row r="55" spans="2:14" ht="15" customHeight="1" x14ac:dyDescent="0.25">
      <c r="B55" s="6"/>
      <c r="J55" s="95"/>
      <c r="K55" s="95"/>
      <c r="L55" s="95"/>
      <c r="N55" s="5"/>
    </row>
    <row r="56" spans="2:14" ht="15" customHeight="1" x14ac:dyDescent="0.25">
      <c r="B56" s="6"/>
      <c r="J56" s="95"/>
      <c r="K56" s="95"/>
      <c r="L56" s="95"/>
      <c r="N56" s="5"/>
    </row>
    <row r="57" spans="2:14" ht="15" customHeight="1" x14ac:dyDescent="0.25">
      <c r="B57" s="6"/>
      <c r="J57" s="95"/>
      <c r="K57" s="95"/>
      <c r="L57" s="95"/>
    </row>
    <row r="58" spans="2:14" ht="15" customHeight="1" x14ac:dyDescent="0.25">
      <c r="B58" s="6"/>
      <c r="J58" s="95"/>
      <c r="K58" s="95"/>
      <c r="L58" s="95"/>
    </row>
    <row r="59" spans="2:14" ht="15" customHeight="1" x14ac:dyDescent="0.25">
      <c r="B59" s="6"/>
      <c r="J59" s="95"/>
      <c r="K59" s="95"/>
      <c r="L59" s="95"/>
    </row>
    <row r="60" spans="2:14" ht="15" customHeight="1" x14ac:dyDescent="0.25">
      <c r="J60" s="95"/>
      <c r="K60" s="95"/>
      <c r="L60" s="95"/>
    </row>
  </sheetData>
  <sheetProtection sheet="1" objects="1" scenarios="1"/>
  <mergeCells count="43">
    <mergeCell ref="E47:F47"/>
    <mergeCell ref="D3:D7"/>
    <mergeCell ref="E40:F40"/>
    <mergeCell ref="D19:E19"/>
    <mergeCell ref="D24:G24"/>
    <mergeCell ref="F21:G21"/>
    <mergeCell ref="F6:G6"/>
    <mergeCell ref="E37:F37"/>
    <mergeCell ref="E38:F38"/>
    <mergeCell ref="E36:F36"/>
    <mergeCell ref="E39:F39"/>
    <mergeCell ref="E41:F41"/>
    <mergeCell ref="E44:F44"/>
    <mergeCell ref="E43:L43"/>
    <mergeCell ref="A1:L1"/>
    <mergeCell ref="A6:B6"/>
    <mergeCell ref="A11:B11"/>
    <mergeCell ref="F7:G7"/>
    <mergeCell ref="D8:D13"/>
    <mergeCell ref="F19:G19"/>
    <mergeCell ref="E31:F31"/>
    <mergeCell ref="E33:F33"/>
    <mergeCell ref="I3:K5"/>
    <mergeCell ref="E34:F34"/>
    <mergeCell ref="D14:D18"/>
    <mergeCell ref="A12:B12"/>
    <mergeCell ref="E3:E7"/>
    <mergeCell ref="I26:K28"/>
    <mergeCell ref="A22:B22"/>
    <mergeCell ref="F3:H5"/>
    <mergeCell ref="E48:E50"/>
    <mergeCell ref="F20:G20"/>
    <mergeCell ref="E30:F30"/>
    <mergeCell ref="E32:F32"/>
    <mergeCell ref="E35:F35"/>
    <mergeCell ref="G26:H28"/>
    <mergeCell ref="E26:F29"/>
    <mergeCell ref="D20:E20"/>
    <mergeCell ref="D21:E21"/>
    <mergeCell ref="D22:G22"/>
    <mergeCell ref="D23:G23"/>
    <mergeCell ref="E45:F45"/>
    <mergeCell ref="E46:F46"/>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topLeftCell="F1" zoomScaleNormal="100" workbookViewId="0">
      <selection activeCell="E19" sqref="E19"/>
    </sheetView>
  </sheetViews>
  <sheetFormatPr defaultRowHeight="15" x14ac:dyDescent="0.25"/>
  <cols>
    <col min="1" max="1" width="42.5703125" style="42" bestFit="1" customWidth="1"/>
    <col min="2" max="2" width="18.7109375" customWidth="1"/>
    <col min="3" max="12" width="15.42578125" customWidth="1"/>
    <col min="13" max="14" width="17.42578125" customWidth="1"/>
    <col min="15" max="15" width="36.140625" bestFit="1" customWidth="1"/>
    <col min="16" max="16" width="26.7109375" bestFit="1" customWidth="1"/>
  </cols>
  <sheetData>
    <row r="1" spans="1:12" s="70" customFormat="1" ht="24.75" x14ac:dyDescent="0.25">
      <c r="A1" s="160"/>
      <c r="B1" s="160" t="str">
        <f>CONCATENATE("Cenário atual: ",ROUND(Cálculos!$G$30*100,0),"%")</f>
        <v>Cenário atual: 0%</v>
      </c>
      <c r="C1" s="160" t="str">
        <f>CONCATENATE("Cenário proposto: ",ROUND(Cálculos!$H$30*100,0),"%")</f>
        <v>Cenário proposto: 0%</v>
      </c>
      <c r="D1" s="160" t="e">
        <f>CONCATENATE("Cenário otimizado: ",ROUND(Cálculos!#REF!*100,0),"%")</f>
        <v>#REF!</v>
      </c>
      <c r="E1" s="160" t="str">
        <f>CONCATENATE("Baixa adesão: ",Cálculos!$I$30*100,"%")</f>
        <v>Baixa adesão: 15%</v>
      </c>
      <c r="F1" s="160" t="str">
        <f>CONCATENATE("Média adesão: ",Cálculos!$J$30*100,"%")</f>
        <v>Média adesão: 40%</v>
      </c>
      <c r="G1" s="160" t="str">
        <f>CONCATENATE("Alta adesão: ",Cálculos!$K$30*100,"%")</f>
        <v>Alta adesão: 60%</v>
      </c>
      <c r="I1" s="92"/>
      <c r="J1" s="158" t="s">
        <v>102</v>
      </c>
    </row>
    <row r="2" spans="1:12" x14ac:dyDescent="0.25">
      <c r="A2" s="161" t="s">
        <v>144</v>
      </c>
      <c r="B2" s="34">
        <f>Cálculos!G32</f>
        <v>0</v>
      </c>
      <c r="C2" s="34">
        <f>Cálculos!H32</f>
        <v>0</v>
      </c>
      <c r="D2" s="139"/>
      <c r="E2" s="34">
        <f>Cálculos!I32</f>
        <v>0</v>
      </c>
      <c r="F2" s="34">
        <f>Cálculos!J32</f>
        <v>0</v>
      </c>
      <c r="G2" s="34">
        <f>Cálculos!K32</f>
        <v>0</v>
      </c>
      <c r="I2" s="158" t="s">
        <v>105</v>
      </c>
      <c r="J2" s="92" t="str">
        <f>CONCATENATE("A configuração do Cenário ATUAL resultou em um índice de ocupação de ",ROUND(Entrada!$B$14,2)," que atende o disposto.")</f>
        <v>A configuração do Cenário ATUAL resultou em um índice de ocupação de 0 que atende o disposto.</v>
      </c>
    </row>
    <row r="3" spans="1:12" x14ac:dyDescent="0.25">
      <c r="A3" s="161" t="s">
        <v>145</v>
      </c>
      <c r="B3" s="34">
        <f>Cálculos!G31</f>
        <v>0</v>
      </c>
      <c r="C3" s="34">
        <f>Cálculos!H31</f>
        <v>0</v>
      </c>
      <c r="D3" s="59" t="e">
        <f>Cálculos!#REF!</f>
        <v>#REF!</v>
      </c>
      <c r="E3" s="139"/>
      <c r="F3" s="139"/>
      <c r="G3" s="139"/>
      <c r="I3" s="158" t="s">
        <v>118</v>
      </c>
      <c r="J3" s="92" t="str">
        <f>CONCATENATE("A configuração do Cenário ATUAL necessita de uma área construída entre ",ROUND(Entrada!$E$7,0)," m2 e ",ROUND((((Cálculos!$G$35*12)+(Cálculos!$G$35*12*0.3/0.7))*1.1),0)," m2. Considerando o dimensionamento com o menor índice de ocupação, é possível revisar a área ocupada atualmente, seja por devolução de ",ROUND(Entrada!$B$6-Entrada!$E$7,0)," m2 de área construída ou pelo compartilhamento de ",ROUND(Entrada!$E$14,0)," m2 de área computável com um possível futuro órgão cliente.")</f>
        <v>A configuração do Cenário ATUAL necessita de uma área construída entre 0 m2 e 0 m2. Considerando o dimensionamento com o menor índice de ocupação, é possível revisar a área ocupada atualmente, seja por devolução de 0 m2 de área construída ou pelo compartilhamento de 0 m2 de área computável com um possível futuro órgão cliente.</v>
      </c>
    </row>
    <row r="4" spans="1:12" x14ac:dyDescent="0.25">
      <c r="A4" s="161" t="s">
        <v>146</v>
      </c>
      <c r="B4" s="34">
        <f>SUM(Cálculos!G31:G32)</f>
        <v>0</v>
      </c>
      <c r="C4" s="34">
        <f>SUM(Cálculos!H31:H32)</f>
        <v>0</v>
      </c>
      <c r="D4" s="34" t="e">
        <f>SUM(Cálculos!#REF!)</f>
        <v>#REF!</v>
      </c>
      <c r="E4" s="34">
        <f>SUM(Cálculos!I31:I32)</f>
        <v>0</v>
      </c>
      <c r="F4" s="34">
        <f>SUM(Cálculos!J31:J32)</f>
        <v>0</v>
      </c>
      <c r="G4" s="34">
        <f>SUM(Cálculos!K31:K32)</f>
        <v>0</v>
      </c>
      <c r="I4" s="158" t="s">
        <v>106</v>
      </c>
      <c r="J4" s="92" t="str">
        <f>CONCATENATE("A configuração do Cenário ATUAL resultou em um índice de ocupação de ",ROUND(Entrada!$B$14,2)," que NÃO atende o disposto.")</f>
        <v>A configuração do Cenário ATUAL resultou em um índice de ocupação de 0 que NÃO atende o disposto.</v>
      </c>
    </row>
    <row r="5" spans="1:12" x14ac:dyDescent="0.25">
      <c r="A5" s="161" t="s">
        <v>147</v>
      </c>
      <c r="B5" s="34">
        <f>Cálculos!G34</f>
        <v>0</v>
      </c>
      <c r="C5" s="34">
        <f>Cálculos!H34</f>
        <v>0</v>
      </c>
      <c r="D5" s="34" t="e">
        <f>Cálculos!#REF!</f>
        <v>#REF!</v>
      </c>
      <c r="E5" s="34">
        <f>Cálculos!I34</f>
        <v>0</v>
      </c>
      <c r="F5" s="34">
        <f>Cálculos!J34</f>
        <v>0</v>
      </c>
      <c r="G5" s="34">
        <f>Cálculos!K34</f>
        <v>0</v>
      </c>
      <c r="I5" s="158" t="s">
        <v>112</v>
      </c>
      <c r="J5" s="92" t="str">
        <f>CONCATENATE("Para estar de acordo com o menor índice de ocupação, a configuração do Cenário ATUAL necessita de uma área construída de ",ROUND(Entrada!$E$7,0), "m2, superior à área construída do imóvel atual de ",ROUND(Entrada!$B$6,0)," m2.")</f>
        <v>Para estar de acordo com o menor índice de ocupação, a configuração do Cenário ATUAL necessita de uma área construída de 0m2, superior à área construída do imóvel atual de 0 m2.</v>
      </c>
    </row>
    <row r="6" spans="1:12" x14ac:dyDescent="0.25">
      <c r="A6" s="161" t="s">
        <v>8</v>
      </c>
      <c r="B6" s="59">
        <f>Cálculos!G35</f>
        <v>0</v>
      </c>
      <c r="C6" s="59">
        <f>Cálculos!H35</f>
        <v>0</v>
      </c>
      <c r="D6" s="59" t="e">
        <f>Cálculos!#REF!</f>
        <v>#REF!</v>
      </c>
      <c r="E6" s="59">
        <f>Cálculos!I35</f>
        <v>0</v>
      </c>
      <c r="F6" s="59">
        <f>Cálculos!J35</f>
        <v>0</v>
      </c>
      <c r="G6" s="59">
        <f>Cálculos!K35</f>
        <v>0</v>
      </c>
      <c r="I6" s="158" t="s">
        <v>113</v>
      </c>
      <c r="J6" s="92" t="str">
        <f>CONCATENATE("Para estar de acordo com os parâmetros de ocupação, a configuração do Cenário ATUAL necessita de uma área construída entre ",ROUND(Entrada!$E$7,0)," m2 e ",ROUND((((Cálculos!$G$35*12)+(Cálculos!$G$35*12*0.3/0.7))*1.1),0)," m2, ou seja, há uma subutilização da área construída do imóvel atual. Considerando o dimensionamento com o menor índice de ocupação, é possível revisar a área ocupada atualmente, seja por devolução de ",ROUND(Entrada!B6-Entrada!E7,0)," m2 de área construída ou pelo compartilhamento de ",ROUND(Entrada!$E$14,0)," m2 de área computável com um possível futuro órgão cliente.")</f>
        <v>Para estar de acordo com os parâmetros de ocupação, a configuração do Cenário ATUAL necessita de uma área construída entre 0 m2 e 0 m2, ou seja, há uma subutilização da área construída do imóvel atual. Considerando o dimensionamento com o menor índice de ocupação, é possível revisar a área ocupada atualmente, seja por devolução de 0 m2 de área construída ou pelo compartilhamento de 0 m2 de área computável com um possível futuro órgão cliente.</v>
      </c>
    </row>
    <row r="7" spans="1:12" x14ac:dyDescent="0.25">
      <c r="A7" s="161" t="s">
        <v>30</v>
      </c>
      <c r="B7" s="40">
        <f>Cálculos!F21</f>
        <v>0</v>
      </c>
      <c r="C7" s="40">
        <f>Cálculos!H21</f>
        <v>0</v>
      </c>
      <c r="D7" s="40" t="e">
        <f>Cálculos!#REF!</f>
        <v>#REF!</v>
      </c>
      <c r="E7" s="40">
        <f>Cálculos!I21</f>
        <v>0</v>
      </c>
      <c r="F7" s="40">
        <f>Cálculos!J21</f>
        <v>0</v>
      </c>
      <c r="G7" s="40">
        <f>Cálculos!K21</f>
        <v>0</v>
      </c>
      <c r="I7" s="1"/>
      <c r="J7" s="1"/>
    </row>
    <row r="8" spans="1:12" x14ac:dyDescent="0.25">
      <c r="A8" s="161" t="s">
        <v>97</v>
      </c>
      <c r="B8" s="40">
        <f>Cálculos!F19</f>
        <v>0</v>
      </c>
      <c r="C8" s="40">
        <f>Cálculos!H19</f>
        <v>0</v>
      </c>
      <c r="D8" s="40" t="e">
        <f>Cálculos!#REF!</f>
        <v>#REF!</v>
      </c>
      <c r="E8" s="40">
        <f>Cálculos!I19</f>
        <v>0</v>
      </c>
      <c r="F8" s="40">
        <f>Cálculos!J19</f>
        <v>0</v>
      </c>
      <c r="G8" s="40">
        <f>Cálculos!K19</f>
        <v>0</v>
      </c>
      <c r="I8" s="158" t="s">
        <v>105</v>
      </c>
      <c r="J8" s="92" t="str">
        <f>CONCATENATE("A configuração do Cenário PROPOSTO resultou em um índice de ocupação de ",ROUND(Entrada!$B$21,2)," que atende o disposto.")</f>
        <v>A configuração do Cenário PROPOSTO resultou em um índice de ocupação de 0 que atende o disposto.</v>
      </c>
    </row>
    <row r="9" spans="1:12" x14ac:dyDescent="0.25">
      <c r="A9" s="161" t="s">
        <v>32</v>
      </c>
      <c r="B9" s="40">
        <f>Cálculos!F20</f>
        <v>0</v>
      </c>
      <c r="C9" s="40">
        <f>Cálculos!H20</f>
        <v>0</v>
      </c>
      <c r="D9" s="40" t="e">
        <f>Cálculos!#REF!</f>
        <v>#REF!</v>
      </c>
      <c r="E9" s="40">
        <f>Cálculos!I20</f>
        <v>0</v>
      </c>
      <c r="F9" s="40">
        <f>Cálculos!J20</f>
        <v>0</v>
      </c>
      <c r="G9" s="40">
        <f>Cálculos!K20</f>
        <v>0</v>
      </c>
      <c r="I9" s="158" t="s">
        <v>106</v>
      </c>
      <c r="J9" s="92" t="str">
        <f>CONCATENATE("A configuração do Cenário PROPOSTO resultou em um índice de ocupação de ",ROUND(Entrada!$B$21,2)," que NÃO atende o disposto.")</f>
        <v>A configuração do Cenário PROPOSTO resultou em um índice de ocupação de 0 que NÃO atende o disposto.</v>
      </c>
    </row>
    <row r="10" spans="1:12" x14ac:dyDescent="0.25">
      <c r="A10" s="161" t="s">
        <v>67</v>
      </c>
      <c r="B10" s="34">
        <f>Cálculos!G40</f>
        <v>0</v>
      </c>
      <c r="C10" s="34">
        <f>Cálculos!H40</f>
        <v>0</v>
      </c>
      <c r="D10" s="34" t="e">
        <f>Cálculos!#REF!</f>
        <v>#REF!</v>
      </c>
      <c r="E10" s="34">
        <f>Cálculos!I40</f>
        <v>0</v>
      </c>
      <c r="F10" s="34">
        <f>Cálculos!J40</f>
        <v>0</v>
      </c>
      <c r="G10" s="34">
        <f>Cálculos!K40</f>
        <v>0</v>
      </c>
      <c r="I10" s="158"/>
      <c r="J10" s="158" t="s">
        <v>37</v>
      </c>
    </row>
    <row r="11" spans="1:12" x14ac:dyDescent="0.25">
      <c r="A11" s="161" t="s">
        <v>64</v>
      </c>
      <c r="B11" s="34">
        <f>Cálculos!G41</f>
        <v>0</v>
      </c>
      <c r="C11" s="34">
        <f>Cálculos!H41</f>
        <v>0</v>
      </c>
      <c r="D11" s="34" t="e">
        <f>Cálculos!#REF!</f>
        <v>#REF!</v>
      </c>
      <c r="E11" s="34">
        <f>Cálculos!I41</f>
        <v>0</v>
      </c>
      <c r="F11" s="34">
        <f>Cálculos!J41</f>
        <v>0</v>
      </c>
      <c r="G11" s="34">
        <f>Cálculos!K41</f>
        <v>0</v>
      </c>
      <c r="I11" s="158" t="s">
        <v>105</v>
      </c>
      <c r="J11" s="92" t="s">
        <v>104</v>
      </c>
    </row>
    <row r="12" spans="1:12" x14ac:dyDescent="0.25">
      <c r="A12" s="161" t="s">
        <v>36</v>
      </c>
      <c r="B12" s="34">
        <f>Cálculos!G36</f>
        <v>0</v>
      </c>
      <c r="C12" s="34">
        <f>Cálculos!H36</f>
        <v>0</v>
      </c>
      <c r="D12" s="34" t="e">
        <f>Cálculos!#REF!</f>
        <v>#REF!</v>
      </c>
      <c r="E12" s="34">
        <f>Cálculos!I36</f>
        <v>0</v>
      </c>
      <c r="F12" s="34">
        <f>Cálculos!J36</f>
        <v>0</v>
      </c>
      <c r="G12" s="34">
        <f>Cálculos!K36</f>
        <v>0</v>
      </c>
      <c r="I12" s="158" t="s">
        <v>106</v>
      </c>
      <c r="J12" s="92" t="str">
        <f>CONCATENATE("A área construída do imóvel atual não comporta as necessidades do CENÁRIO PROPOSTO, uma vez que o imóvel possui ",Entrada!$B$6," m2 de área construída e, considerando o índice de ocupação mínimo de 9m2 de área computável por posto de trabalho, seriam necessários ",ROUND(Entrada!$F$7,0)," m2.")</f>
        <v>A área construída do imóvel atual não comporta as necessidades do CENÁRIO PROPOSTO, uma vez que o imóvel possui  m2 de área construída e, considerando o índice de ocupação mínimo de 9m2 de área computável por posto de trabalho, seriam necessários 0 m2.</v>
      </c>
      <c r="L12" s="1"/>
    </row>
    <row r="13" spans="1:12" x14ac:dyDescent="0.25">
      <c r="A13" s="161" t="s">
        <v>62</v>
      </c>
      <c r="B13" s="139"/>
      <c r="C13" s="34">
        <f>Cálculos!H45</f>
        <v>0</v>
      </c>
      <c r="D13" s="139"/>
      <c r="E13" s="34">
        <f>Cálculos!I45</f>
        <v>0</v>
      </c>
      <c r="F13" s="34">
        <f>Cálculos!J45</f>
        <v>0</v>
      </c>
      <c r="G13" s="34">
        <f>Cálculos!K45</f>
        <v>0</v>
      </c>
      <c r="I13" s="158"/>
      <c r="J13" s="158" t="s">
        <v>108</v>
      </c>
      <c r="L13" s="1"/>
    </row>
    <row r="14" spans="1:12" x14ac:dyDescent="0.25">
      <c r="I14" s="158" t="s">
        <v>109</v>
      </c>
      <c r="J14" s="92" t="str">
        <f>CONCATENATE("A configuração do Cenário PROPOSTO permite revisar a área ocupada atualmente, seja por devolução de ",ROUND(Entrada!$F$10,0)," m2 de área construída ou pelo compartilhamento de ",ROUND(Entrada!$F$14,0)," m2 de área computável com um possível futuro órgão cliente.")</f>
        <v>A configuração do Cenário PROPOSTO permite revisar a área ocupada atualmente, seja por devolução de 0 m2 de área construída ou pelo compartilhamento de 0 m2 de área computável com um possível futuro órgão cliente.</v>
      </c>
    </row>
    <row r="15" spans="1:12" ht="24.75" x14ac:dyDescent="0.25">
      <c r="A15"/>
      <c r="B15" s="160" t="str">
        <f>CONCATENATE("Cenário atual: ",ROUND(Cálculos!$G$30*100,0),"%")</f>
        <v>Cenário atual: 0%</v>
      </c>
      <c r="C15" s="160" t="str">
        <f>CONCATENATE("Cenário proposto: ",ROUND(Cálculos!$H$30*100,0),"%")</f>
        <v>Cenário proposto: 0%</v>
      </c>
      <c r="I15" s="158" t="s">
        <v>110</v>
      </c>
      <c r="J15" s="92" t="s">
        <v>111</v>
      </c>
    </row>
    <row r="16" spans="1:12" x14ac:dyDescent="0.25">
      <c r="A16" s="161" t="s">
        <v>98</v>
      </c>
      <c r="B16" s="59">
        <f>B5</f>
        <v>0</v>
      </c>
      <c r="C16" s="59">
        <f>C5</f>
        <v>0</v>
      </c>
    </row>
    <row r="17" spans="1:4" x14ac:dyDescent="0.25">
      <c r="A17" s="161" t="s">
        <v>99</v>
      </c>
      <c r="B17" s="59">
        <f>B2</f>
        <v>0</v>
      </c>
      <c r="C17" s="59">
        <f>C2</f>
        <v>0</v>
      </c>
    </row>
    <row r="18" spans="1:4" x14ac:dyDescent="0.25">
      <c r="A18" s="161" t="s">
        <v>100</v>
      </c>
      <c r="B18" s="59">
        <f>B3</f>
        <v>0</v>
      </c>
      <c r="C18" s="59">
        <f>C3</f>
        <v>0</v>
      </c>
    </row>
    <row r="19" spans="1:4" x14ac:dyDescent="0.25">
      <c r="A19" s="161" t="s">
        <v>101</v>
      </c>
      <c r="B19" s="62">
        <f>B7</f>
        <v>0</v>
      </c>
      <c r="C19" s="62">
        <f>C7</f>
        <v>0</v>
      </c>
    </row>
    <row r="21" spans="1:4" ht="24.75" x14ac:dyDescent="0.25">
      <c r="A21" s="41"/>
      <c r="B21" s="61" t="s">
        <v>120</v>
      </c>
      <c r="C21" s="68" t="str">
        <f>CONCATENATE("Cenário atual: ",ROUND(Cálculos!$G$30*100,0),"%")</f>
        <v>Cenário atual: 0%</v>
      </c>
      <c r="D21" s="68" t="str">
        <f>CONCATENATE("Cenário proposto: ",ROUND(Cálculos!$H$30*100,0),"%")</f>
        <v>Cenário proposto: 0%</v>
      </c>
    </row>
    <row r="22" spans="1:4" x14ac:dyDescent="0.25">
      <c r="A22" s="41" t="s">
        <v>107</v>
      </c>
      <c r="B22" s="60">
        <f>Cálculos!B3</f>
        <v>0</v>
      </c>
      <c r="C22" s="60">
        <f>B10</f>
        <v>0</v>
      </c>
      <c r="D22" s="62">
        <f>C10</f>
        <v>0</v>
      </c>
    </row>
    <row r="23" spans="1:4" x14ac:dyDescent="0.25">
      <c r="A23" s="41" t="s">
        <v>119</v>
      </c>
      <c r="B23" s="159">
        <f>Cálculos!B9</f>
        <v>0</v>
      </c>
      <c r="C23" s="59">
        <f>B12</f>
        <v>0</v>
      </c>
      <c r="D23" s="59">
        <f>C12</f>
        <v>0</v>
      </c>
    </row>
    <row r="25" spans="1:4" x14ac:dyDescent="0.25">
      <c r="A25" s="61"/>
      <c r="B25" s="41" t="str">
        <f>CONCATENATE("Baixa adesão: ",Cálculos!$I$30*100,"%")</f>
        <v>Baixa adesão: 15%</v>
      </c>
      <c r="C25" s="41" t="str">
        <f>CONCATENATE("Média adesão: ",Cálculos!$J$30*100,"%")</f>
        <v>Média adesão: 40%</v>
      </c>
      <c r="D25" s="41" t="str">
        <f>CONCATENATE("Alta adesão: ",Cálculos!$K$30*100,"%")</f>
        <v>Alta adesão: 60%</v>
      </c>
    </row>
    <row r="26" spans="1:4" x14ac:dyDescent="0.25">
      <c r="A26" s="69" t="s">
        <v>16</v>
      </c>
      <c r="B26" s="62">
        <f>E9</f>
        <v>0</v>
      </c>
      <c r="C26" s="62">
        <f t="shared" ref="C26:D26" si="0">F9</f>
        <v>0</v>
      </c>
      <c r="D26" s="62">
        <f t="shared" si="0"/>
        <v>0</v>
      </c>
    </row>
    <row r="27" spans="1:4" x14ac:dyDescent="0.25">
      <c r="A27" s="69" t="s">
        <v>15</v>
      </c>
      <c r="B27" s="62">
        <f>E8</f>
        <v>0</v>
      </c>
      <c r="C27" s="62">
        <f t="shared" ref="C27:D27" si="1">F8</f>
        <v>0</v>
      </c>
      <c r="D27" s="62">
        <f t="shared" si="1"/>
        <v>0</v>
      </c>
    </row>
    <row r="28" spans="1:4" x14ac:dyDescent="0.25">
      <c r="A28" s="69" t="s">
        <v>75</v>
      </c>
      <c r="B28" s="59">
        <f>E2</f>
        <v>0</v>
      </c>
      <c r="C28" s="59">
        <f>F2</f>
        <v>0</v>
      </c>
      <c r="D28" s="59">
        <f>G2</f>
        <v>0</v>
      </c>
    </row>
    <row r="29" spans="1:4" x14ac:dyDescent="0.25">
      <c r="A29"/>
    </row>
    <row r="30" spans="1:4" x14ac:dyDescent="0.25">
      <c r="A30" s="61"/>
      <c r="B30" s="41" t="str">
        <f>CONCATENATE("Baixa adesão: ",Cálculos!$I$30*100,"%")</f>
        <v>Baixa adesão: 15%</v>
      </c>
      <c r="C30" s="41" t="str">
        <f>CONCATENATE("Média adesão: ",Cálculos!$J$30*100,"%")</f>
        <v>Média adesão: 40%</v>
      </c>
      <c r="D30" s="41" t="str">
        <f>CONCATENATE("Alta adesão: ",Cálculos!$K$30*100,"%")</f>
        <v>Alta adesão: 60%</v>
      </c>
    </row>
    <row r="31" spans="1:4" x14ac:dyDescent="0.25">
      <c r="A31" s="41" t="s">
        <v>36</v>
      </c>
      <c r="B31" s="59">
        <f t="shared" ref="B31:D32" si="2">E12</f>
        <v>0</v>
      </c>
      <c r="C31" s="59">
        <f t="shared" si="2"/>
        <v>0</v>
      </c>
      <c r="D31" s="59">
        <f t="shared" si="2"/>
        <v>0</v>
      </c>
    </row>
    <row r="32" spans="1:4" x14ac:dyDescent="0.25">
      <c r="A32" s="41" t="s">
        <v>62</v>
      </c>
      <c r="B32" s="59">
        <f t="shared" si="2"/>
        <v>0</v>
      </c>
      <c r="C32" s="59">
        <f t="shared" si="2"/>
        <v>0</v>
      </c>
      <c r="D32" s="59">
        <f t="shared" si="2"/>
        <v>0</v>
      </c>
    </row>
    <row r="33" spans="1:4" x14ac:dyDescent="0.25">
      <c r="A33" s="69" t="s">
        <v>75</v>
      </c>
      <c r="B33" s="59">
        <f>E2</f>
        <v>0</v>
      </c>
      <c r="C33" s="59">
        <f>F2</f>
        <v>0</v>
      </c>
      <c r="D33" s="59">
        <f>G2</f>
        <v>0</v>
      </c>
    </row>
    <row r="34" spans="1:4" x14ac:dyDescent="0.25">
      <c r="A34"/>
    </row>
    <row r="35" spans="1:4" x14ac:dyDescent="0.25">
      <c r="A35"/>
    </row>
  </sheetData>
  <sheetProtection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Início</vt:lpstr>
      <vt:lpstr>Entrada</vt:lpstr>
      <vt:lpstr>Glossário</vt:lpstr>
      <vt:lpstr>Cálculos</vt:lpstr>
      <vt:lpstr>Apoio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Machado</dc:creator>
  <cp:lastModifiedBy>Camila Machado</cp:lastModifiedBy>
  <dcterms:created xsi:type="dcterms:W3CDTF">2022-06-27T17:17:27Z</dcterms:created>
  <dcterms:modified xsi:type="dcterms:W3CDTF">2022-08-25T16:50:43Z</dcterms:modified>
</cp:coreProperties>
</file>