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FORÇA TAREFA - PRESIDÊNCIA\Licitações\01 - Pregões\04 - 90004 - Vigilância - SUEST SE\Publicação\"/>
    </mc:Choice>
  </mc:AlternateContent>
  <bookViews>
    <workbookView xWindow="0" yWindow="0" windowWidth="24000" windowHeight="9630" tabRatio="905"/>
  </bookViews>
  <sheets>
    <sheet name="Valor Médio Proposto" sheetId="1" r:id="rId1"/>
    <sheet name="12h Noturnas" sheetId="23" r:id="rId2"/>
    <sheet name="12h Diurnas" sheetId="21" r:id="rId3"/>
    <sheet name="Unif - Equip - Materiais" sheetId="22" r:id="rId4"/>
  </sheets>
  <externalReferences>
    <externalReference r:id="rId5"/>
    <externalReference r:id="rId6"/>
  </externalReferences>
  <definedNames>
    <definedName name="_xlnm.Print_Area" localSheetId="0">'Valor Médio Proposto'!$B$14:$AU$28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1" i="23" l="1"/>
  <c r="I32" i="23" l="1"/>
  <c r="I33" i="23" l="1"/>
  <c r="H65" i="21"/>
  <c r="G66" i="21"/>
  <c r="H34" i="21"/>
  <c r="I34" i="23" l="1"/>
  <c r="I36" i="23" s="1"/>
  <c r="H86" i="21"/>
  <c r="H54" i="21"/>
  <c r="H35" i="21"/>
  <c r="H40" i="21" s="1"/>
  <c r="J108" i="23" l="1"/>
  <c r="I107" i="21"/>
  <c r="H113" i="21" s="1"/>
  <c r="I90" i="21"/>
  <c r="I45" i="21"/>
  <c r="I87" i="21"/>
  <c r="H137" i="21"/>
  <c r="I46" i="21"/>
  <c r="I35" i="23"/>
  <c r="E66" i="23"/>
  <c r="D66" i="23"/>
  <c r="H66" i="23" s="1"/>
  <c r="F52" i="23"/>
  <c r="I37" i="23" l="1"/>
  <c r="I65" i="23"/>
  <c r="I133" i="23"/>
  <c r="I103" i="23"/>
  <c r="I58" i="23"/>
  <c r="H64" i="23"/>
  <c r="I63" i="23" s="1"/>
  <c r="I71" i="23" l="1"/>
  <c r="I80" i="23" s="1"/>
  <c r="I38" i="23"/>
  <c r="J90" i="23" l="1"/>
  <c r="J44" i="23"/>
  <c r="J43" i="23"/>
  <c r="J87" i="23"/>
  <c r="I114" i="23"/>
  <c r="I138" i="23"/>
  <c r="I45" i="23" l="1"/>
  <c r="I78" i="23" l="1"/>
  <c r="J50" i="23"/>
  <c r="J53" i="23"/>
  <c r="J57" i="23"/>
  <c r="J56" i="23"/>
  <c r="J55" i="23"/>
  <c r="J51" i="23"/>
  <c r="J54" i="23"/>
  <c r="J52" i="23"/>
  <c r="J85" i="23" l="1"/>
  <c r="J86" i="23" s="1"/>
  <c r="J58" i="23"/>
  <c r="I79" i="23" s="1"/>
  <c r="I81" i="23" l="1"/>
  <c r="J88" i="23" l="1"/>
  <c r="J89" i="23" s="1"/>
  <c r="I139" i="23"/>
  <c r="I91" i="23" l="1"/>
  <c r="J102" i="23" l="1"/>
  <c r="J97" i="23"/>
  <c r="J98" i="23"/>
  <c r="J100" i="23"/>
  <c r="J99" i="23"/>
  <c r="J101" i="23"/>
  <c r="I140" i="23"/>
  <c r="H132" i="21"/>
  <c r="H103" i="21"/>
  <c r="G68" i="21"/>
  <c r="H67" i="21" s="1"/>
  <c r="H60" i="21"/>
  <c r="H89" i="21" s="1"/>
  <c r="C6" i="21"/>
  <c r="J103" i="23" l="1"/>
  <c r="H73" i="21"/>
  <c r="H80" i="21" s="1"/>
  <c r="I113" i="23" l="1"/>
  <c r="I115" i="23" s="1"/>
  <c r="I141" i="23" s="1"/>
  <c r="H47" i="21"/>
  <c r="H78" i="21" l="1"/>
  <c r="I54" i="21"/>
  <c r="I52" i="21"/>
  <c r="I85" i="21"/>
  <c r="I53" i="21"/>
  <c r="I55" i="21"/>
  <c r="I59" i="21"/>
  <c r="I56" i="21"/>
  <c r="I57" i="21"/>
  <c r="I58" i="21"/>
  <c r="I86" i="21" l="1"/>
  <c r="I60" i="21"/>
  <c r="H79" i="21" s="1"/>
  <c r="H81" i="21" s="1"/>
  <c r="H138" i="21" l="1"/>
  <c r="I88" i="21"/>
  <c r="I89" i="21" s="1"/>
  <c r="H91" i="21" l="1"/>
  <c r="H139" i="21" l="1"/>
  <c r="I98" i="21"/>
  <c r="I101" i="21"/>
  <c r="I102" i="21"/>
  <c r="I97" i="21"/>
  <c r="I99" i="21"/>
  <c r="I100" i="21"/>
  <c r="I103" i="21" l="1"/>
  <c r="H112" i="21" s="1"/>
  <c r="H114" i="21" s="1"/>
  <c r="H140" i="21" s="1"/>
  <c r="F44" i="22"/>
  <c r="F43" i="22"/>
  <c r="F42" i="22"/>
  <c r="F41" i="22"/>
  <c r="F40" i="22"/>
  <c r="F39" i="22"/>
  <c r="F29" i="22"/>
  <c r="F28" i="22"/>
  <c r="F27" i="22"/>
  <c r="F26" i="22"/>
  <c r="F25" i="22"/>
  <c r="F18" i="22"/>
  <c r="F17" i="22"/>
  <c r="F16" i="22"/>
  <c r="F15" i="22"/>
  <c r="F14" i="22"/>
  <c r="F13" i="22"/>
  <c r="F12" i="22"/>
  <c r="F11" i="22"/>
  <c r="F10" i="22"/>
  <c r="E32" i="22" l="1"/>
  <c r="E33" i="22" s="1"/>
  <c r="E19" i="22"/>
  <c r="E20" i="22" s="1"/>
  <c r="E45" i="22"/>
  <c r="E30" i="22"/>
  <c r="E31" i="22" s="1"/>
  <c r="I121" i="23" l="1"/>
  <c r="H120" i="21"/>
  <c r="H122" i="21" s="1"/>
  <c r="H141" i="21" s="1"/>
  <c r="H142" i="21" s="1"/>
  <c r="I126" i="21" s="1"/>
  <c r="H119" i="21"/>
  <c r="I120" i="23"/>
  <c r="E46" i="22"/>
  <c r="E47" i="22" s="1"/>
  <c r="I122" i="23" l="1"/>
  <c r="H121" i="21"/>
  <c r="I123" i="23"/>
  <c r="I142" i="23" s="1"/>
  <c r="I143" i="23" s="1"/>
  <c r="I127" i="21"/>
  <c r="J128" i="23" l="1"/>
  <c r="J127" i="23"/>
  <c r="I129" i="21"/>
  <c r="I130" i="21"/>
  <c r="I131" i="21"/>
  <c r="J130" i="23" l="1"/>
  <c r="J132" i="23"/>
  <c r="J131" i="23"/>
  <c r="I132" i="21"/>
  <c r="H143" i="21" s="1"/>
  <c r="H144" i="21" s="1"/>
  <c r="J133" i="23" l="1"/>
  <c r="I144" i="23" s="1"/>
  <c r="I145" i="23" s="1"/>
  <c r="I146" i="23" s="1"/>
  <c r="H145" i="21"/>
  <c r="Z15" i="1" s="1"/>
  <c r="AD15" i="1" s="1"/>
  <c r="AD18" i="1" l="1"/>
  <c r="AJ15" i="1"/>
  <c r="AP15" i="1" s="1"/>
  <c r="AD16" i="1"/>
  <c r="Z21" i="1"/>
  <c r="AD21" i="1" s="1"/>
  <c r="AD24" i="1" s="1"/>
  <c r="AD22" i="1" l="1"/>
  <c r="AJ21" i="1"/>
  <c r="AP21" i="1" s="1"/>
  <c r="AD27" i="1"/>
</calcChain>
</file>

<file path=xl/comments1.xml><?xml version="1.0" encoding="utf-8"?>
<comments xmlns="http://schemas.openxmlformats.org/spreadsheetml/2006/main">
  <authors>
    <author/>
  </authors>
  <commentList>
    <comment ref="I44" authorId="0" shapeId="0">
      <text>
        <r>
          <rPr>
            <sz val="10"/>
            <rFont val="Arial"/>
            <family val="2"/>
            <charset val="1"/>
          </rPr>
          <t>Valor atribuído de acordo com o Caderno de Logística de Conta Vinculada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H46" authorId="0" shapeId="0">
      <text>
        <r>
          <rPr>
            <sz val="10"/>
            <rFont val="Arial"/>
            <family val="2"/>
            <charset val="1"/>
          </rPr>
          <t>Valor atribuído de acordo com o Caderno de Logística de Conta Vinculada</t>
        </r>
      </text>
    </comment>
  </commentList>
</comments>
</file>

<file path=xl/sharedStrings.xml><?xml version="1.0" encoding="utf-8"?>
<sst xmlns="http://schemas.openxmlformats.org/spreadsheetml/2006/main" count="692" uniqueCount="328">
  <si>
    <t>Lucro</t>
  </si>
  <si>
    <t>Provisão para Rescisão</t>
  </si>
  <si>
    <t>ESPECIFICAÇÕES</t>
  </si>
  <si>
    <t>VALOR MENSAL</t>
  </si>
  <si>
    <t>VL UNIT POR POSTO</t>
  </si>
  <si>
    <t>Tributos</t>
  </si>
  <si>
    <t>A</t>
  </si>
  <si>
    <t>Data de apresentação da proposta (dia/mês/ano)</t>
  </si>
  <si>
    <t>B</t>
  </si>
  <si>
    <t>C</t>
  </si>
  <si>
    <t>D</t>
  </si>
  <si>
    <t>IDENTIFICAÇÃO DO SERVIÇO</t>
  </si>
  <si>
    <t>Classificação Brasileira de Ocupações (CBO)</t>
  </si>
  <si>
    <t>Valor (R$)</t>
  </si>
  <si>
    <t>E</t>
  </si>
  <si>
    <t>F</t>
  </si>
  <si>
    <t>2.1</t>
  </si>
  <si>
    <t>2.2</t>
  </si>
  <si>
    <t>GPS, FGTS e outras contribuições</t>
  </si>
  <si>
    <t>INSS</t>
  </si>
  <si>
    <t>Salário Educação</t>
  </si>
  <si>
    <t>SESC ou SESI</t>
  </si>
  <si>
    <t>SEBRAE</t>
  </si>
  <si>
    <t>G</t>
  </si>
  <si>
    <t>INCRA</t>
  </si>
  <si>
    <t>H</t>
  </si>
  <si>
    <t>FGTS</t>
  </si>
  <si>
    <t>Submódulo 2.3 - Benefícios Mensais e Diários</t>
  </si>
  <si>
    <t>2.3</t>
  </si>
  <si>
    <t>Benefícios Mensais e Diários</t>
  </si>
  <si>
    <t>Encargos e Benefícios Anuais, Mensais e Diários</t>
  </si>
  <si>
    <t>Aviso Prévio Indenizado</t>
  </si>
  <si>
    <t>Incidência do FGTS sobre o Aviso Prévio Indenizado</t>
  </si>
  <si>
    <t>Aviso Prévio Trabalhado</t>
  </si>
  <si>
    <t>Submódulo 4.1 - Ausências Legais</t>
  </si>
  <si>
    <t>4.1</t>
  </si>
  <si>
    <t>Insumos Diversos</t>
  </si>
  <si>
    <t>Custos Indiretos, Tributos e Lucro</t>
  </si>
  <si>
    <t>Módulo 1 - Composição da Remuneração</t>
  </si>
  <si>
    <t>Módulo 2 - Encargos e Benefícios Anuais, Mensais e Diários</t>
  </si>
  <si>
    <t>Baleiro</t>
  </si>
  <si>
    <t>EQUIPAMENTOS</t>
  </si>
  <si>
    <t>DISCRIMINAÇÃO DOS SERVIÇOS (DADOS REFERENTES À CONTRATAÇÃO)</t>
  </si>
  <si>
    <t>Município/ UF</t>
  </si>
  <si>
    <t>Ano Acordo, Convenção ou Sentença Normativa em Dissídio Coletivo</t>
  </si>
  <si>
    <t>Nº de meses de execução contratual</t>
  </si>
  <si>
    <t>Unidade de medida</t>
  </si>
  <si>
    <t>Quantidade total a contratar (em função da unidade de medida):</t>
  </si>
  <si>
    <t>Cargo:</t>
  </si>
  <si>
    <t>MÃO-DE-OBRA</t>
  </si>
  <si>
    <t>MÃO-DE-OBRA VINCULADA À EXECUÇÃO CONTRATUAL</t>
  </si>
  <si>
    <t>Dados complementares para composição dos custos referente à mão-de-obra</t>
  </si>
  <si>
    <t>Tipo do serviço</t>
  </si>
  <si>
    <t>VIGILANTE</t>
  </si>
  <si>
    <t xml:space="preserve">Categoria profissional </t>
  </si>
  <si>
    <t>Data base da categoria</t>
  </si>
  <si>
    <t>MÓDULO 01: COMPOSIÇÃO DA REMUNERAÇÃO</t>
  </si>
  <si>
    <t>Composição da remuneração</t>
  </si>
  <si>
    <t>Salário base</t>
  </si>
  <si>
    <t>S</t>
  </si>
  <si>
    <t>MÓDULO 02: ENCARGOS E BENEFÍCIOS ANUAIS, MENSAIS E DIÁRIOS</t>
  </si>
  <si>
    <t>Submódulo 2.1 - 13º (décimo terceiro) salário e adicional de férias</t>
  </si>
  <si>
    <t>13º salário e adicional de férias</t>
  </si>
  <si>
    <t>(%)</t>
  </si>
  <si>
    <t xml:space="preserve">13º salário </t>
  </si>
  <si>
    <t xml:space="preserve">TOTAL </t>
  </si>
  <si>
    <t>Submódulo 2.2 - Encargos previdenciários (GPS), Fundo de Garantia por Tempo de Serviço (FGTS) e outras contribuições</t>
  </si>
  <si>
    <t>Seguro Acidente do Trabalho (RATxFAP)</t>
  </si>
  <si>
    <t>RAT</t>
  </si>
  <si>
    <t>SENAI ou SENAC</t>
  </si>
  <si>
    <t>TOTAL</t>
  </si>
  <si>
    <t>SIM/NÃO</t>
  </si>
  <si>
    <t>Valor</t>
  </si>
  <si>
    <t>Passagens</t>
  </si>
  <si>
    <t>Dias</t>
  </si>
  <si>
    <t>Desconto</t>
  </si>
  <si>
    <t>Seguro de vida</t>
  </si>
  <si>
    <t>QUADRO RESUMO DO MÓDULO 2 - ENCARGOS E BENEFÍCIOS ANUAIS, MENSAIS E DIÁRIOS</t>
  </si>
  <si>
    <t>13º (décimo terceiro) Salário e Adicional de Férias</t>
  </si>
  <si>
    <t xml:space="preserve">MÓDULO 03: PROVISÃO PARA RESCISÃO </t>
  </si>
  <si>
    <t>MÓDULO 04: CUSTO DE REPOSIÇÃO DO PROFISSIONAL AUSENTE</t>
  </si>
  <si>
    <t>Substituto nas Ausências Legais</t>
  </si>
  <si>
    <t>Substituto na Cobertura de Férias</t>
  </si>
  <si>
    <t>Substituto na Cobertura das Ausências Legais</t>
  </si>
  <si>
    <t>Substituto na Cobertura de Licença-Paternidade</t>
  </si>
  <si>
    <t>Substituto na Cobertura das Ausências por Acidente de Trabalho</t>
  </si>
  <si>
    <t>Substituto na Cobertura de Afastamento Maternidade</t>
  </si>
  <si>
    <t>QUADRO RESUMO DO MÓDULO 4 - CUSTO DE REPOSIÇÃO DO PROFISSIONAL AUSENTE</t>
  </si>
  <si>
    <t>Substituto nas Ausência Legais</t>
  </si>
  <si>
    <t>MÓDULO 05: INSUMOS DIVERSOS</t>
  </si>
  <si>
    <t>MÓDULO 6: CUSTOS INDIRETOS, TRIBUTOS E LUCRO</t>
  </si>
  <si>
    <t>Custos indiretos</t>
  </si>
  <si>
    <t>C.1</t>
  </si>
  <si>
    <t>Tributos Federais</t>
  </si>
  <si>
    <t>PIS</t>
  </si>
  <si>
    <t>C.2</t>
  </si>
  <si>
    <t>COFINS</t>
  </si>
  <si>
    <t>C.3</t>
  </si>
  <si>
    <t>ISS</t>
  </si>
  <si>
    <t>QUADRO RESUMO DO CUSTO POR EMPREGADO</t>
  </si>
  <si>
    <t>Mão-de-obra vinculada  à execução contratual (valor por empregado)</t>
  </si>
  <si>
    <t>Módulo 3 - Provisão para rescisão</t>
  </si>
  <si>
    <t>Módulo 4 – Custo de Reposição do Profissional Ausente</t>
  </si>
  <si>
    <t>Módulo 5 – Insumos Diversos</t>
  </si>
  <si>
    <t>SUBTOTAL (A+B+C+D+E)</t>
  </si>
  <si>
    <t>Módulo 6 – Custos indiretos, tributos e lucro</t>
  </si>
  <si>
    <t>VALOR TOTAL POR EMPREGADO</t>
  </si>
  <si>
    <t>UNIFORME</t>
  </si>
  <si>
    <t>UNIDADE</t>
  </si>
  <si>
    <t>QUANTIDADE ANUAL PREVISTA</t>
  </si>
  <si>
    <t>VALOR UNITÁRIO</t>
  </si>
  <si>
    <t>VALOR TOTAL</t>
  </si>
  <si>
    <t>Camisa manga curta</t>
  </si>
  <si>
    <t>Calça em tecido de brim</t>
  </si>
  <si>
    <t>Cobertura (quepe, gorro, ou boina)</t>
  </si>
  <si>
    <t>PAR</t>
  </si>
  <si>
    <t>TOTAL ANUAL POR PROFISSIONAL (01)</t>
  </si>
  <si>
    <t>TOTAL MENSAL POR PROFISSIONAL - valor para compor a planilha</t>
  </si>
  <si>
    <t>DESCRIÇÃO</t>
  </si>
  <si>
    <t>Munição</t>
  </si>
  <si>
    <t>Coldre</t>
  </si>
  <si>
    <t>Cinto de Guarnição</t>
  </si>
  <si>
    <t>Capa de colete</t>
  </si>
  <si>
    <t>TOTAL ANUAL DOS MATERIAIS (POR POSTO)</t>
  </si>
  <si>
    <t>MATERIAIS  - valor para compor a planilha (DIVIDE POR 2)</t>
  </si>
  <si>
    <t>Vigiante 12/36 DIURNO (2 empregados por posto)</t>
  </si>
  <si>
    <t>Vigiante 12/36 NOTURNO (2 empregados por posto)</t>
  </si>
  <si>
    <t>GRUPO 01</t>
  </si>
  <si>
    <t>VALOR ANUAL =&gt;</t>
  </si>
  <si>
    <t>QUANTIDADE DE VIGILANTES</t>
  </si>
  <si>
    <t>QT POSTO</t>
  </si>
  <si>
    <t>Crachá</t>
  </si>
  <si>
    <t>Meia</t>
  </si>
  <si>
    <t>Calçado ( coturno impermeável)</t>
  </si>
  <si>
    <t>Capa de Chuva</t>
  </si>
  <si>
    <t xml:space="preserve">Revólver calibre 38(ponto trinta e oito), xidado. Cabo de borracha, capacidade 6(seis) munições </t>
  </si>
  <si>
    <t>Colete Balístico II-A(Placa balística)</t>
  </si>
  <si>
    <t>Apito com cordão</t>
  </si>
  <si>
    <t>PLANILHA DOS MATERIAIS (POR POSTO) - ANUAL</t>
  </si>
  <si>
    <t>QUANTIDADE POR POSTO</t>
  </si>
  <si>
    <t>06 (Seis) Vigilantes.</t>
  </si>
  <si>
    <t>ITEM 01</t>
  </si>
  <si>
    <t>ITEM 02</t>
  </si>
  <si>
    <t>MÉDIA PESQUISADA</t>
  </si>
  <si>
    <t xml:space="preserve">Cinto de nylon </t>
  </si>
  <si>
    <t>Livro de ocorrência</t>
  </si>
  <si>
    <t>Rádio Comunicador</t>
  </si>
  <si>
    <t>Bastão eletrônico para controle de ronda (para os postos de ronda a pé) para acompanhamento eletrônico e monitoramento das atividades de vigilância, composto por bastão (Leitor) e software, com certificação da vistoria no horário e na frequência desejada e ibuttons</t>
  </si>
  <si>
    <t>DEPRECIAÇÃO MENSAL POR POSTO</t>
  </si>
  <si>
    <t>QUANT. ANO</t>
  </si>
  <si>
    <t>Lanterna tática, LED, recarregável, com carregador</t>
  </si>
  <si>
    <t>TOTAL ANUAL POR POSTO</t>
  </si>
  <si>
    <t>TOTAL MENSAL POR POSTO</t>
  </si>
  <si>
    <t>DEPRECIAÇÃO MENSAL  POR VIGILANTE- valor para compor a planilha (DIVIDE POR 2)</t>
  </si>
  <si>
    <t>TOTAL MENSAL DOS MATERIAIS(POR POSTO)</t>
  </si>
  <si>
    <t>PLANILHA DE CUSTOS E FORMAÇÃO DE PREÇOS</t>
  </si>
  <si>
    <t xml:space="preserve">Processo nº: </t>
  </si>
  <si>
    <t>Razão Social:</t>
  </si>
  <si>
    <t xml:space="preserve">Pregão nº: </t>
  </si>
  <si>
    <t>CNPJ:</t>
  </si>
  <si>
    <t>ARACAJU/SE</t>
  </si>
  <si>
    <t>CCT - SE000028/2024</t>
  </si>
  <si>
    <t>ITEM: 01</t>
  </si>
  <si>
    <t xml:space="preserve">Posto de vigilancia Armada, 12 hs </t>
  </si>
  <si>
    <t>DIURNAS</t>
  </si>
  <si>
    <t>de segunda a domingo, incluindo feriados,em turnos de 12 x 36</t>
  </si>
  <si>
    <t>homem/mês</t>
  </si>
  <si>
    <t>VIGILANCIA ARMADA</t>
  </si>
  <si>
    <t>Adicional noturno</t>
  </si>
  <si>
    <t xml:space="preserve">Hora noturna reduzida </t>
  </si>
  <si>
    <t>Reflexo DSR sobre o adicional noturno</t>
  </si>
  <si>
    <t>Reflexo DSR sobre a hora noturna reduzida</t>
  </si>
  <si>
    <t>TOTAL DA REMUNERAÇÃO – BASE DE CÁLCULO PARA ENCARGOS TRABALHISTAS</t>
  </si>
  <si>
    <t>Férias e Adicional de Férias</t>
  </si>
  <si>
    <t>ATENÇÃO: Caso seja renovado o contrato, a partir do segundo ano, o percentual referente à alínea B (Férias e Adicional de Férias) será de 3,025% referente apenas ao adicional, haja vista que a rubrica Férias torna-se custo não renovável.</t>
  </si>
  <si>
    <t>FAP</t>
  </si>
  <si>
    <t>ATENÇÃO: A empresa deverá comprovar o índice referente ao seu Fator Acidentário de Prevenção (FAP)</t>
  </si>
  <si>
    <t>Transporte - Custeio pelo Empregador</t>
  </si>
  <si>
    <t>Auxílio Refeição / Alimentação</t>
  </si>
  <si>
    <t>% de desconto</t>
  </si>
  <si>
    <t>Multa do FGTS sobre o Aviso Prévio Indenizado</t>
  </si>
  <si>
    <t>Incidência do FGTS sobre o Aviso Prévio Trabalhado</t>
  </si>
  <si>
    <t>Multa do FGTS sobre o Aviso Prévio Trabalhado</t>
  </si>
  <si>
    <t>Substituto na Cobertura de Outras Ausências (especificar)</t>
  </si>
  <si>
    <t>Custo de Reposição do Profissional Ausente</t>
  </si>
  <si>
    <t>Uniformes ( custo mensal por empregado )</t>
  </si>
  <si>
    <t>Tributos Municipais</t>
  </si>
  <si>
    <t>VALOR MENSAL DO POSTO - ( 02 VIGILANTES )</t>
  </si>
  <si>
    <t>Equipamentos (custo mensal por empregado)</t>
  </si>
  <si>
    <t>Materiais</t>
  </si>
  <si>
    <t>NOTURNAS</t>
  </si>
  <si>
    <t>5173-30(Vigilante)</t>
  </si>
  <si>
    <t>5173-30(vigilante)</t>
  </si>
  <si>
    <t>CCT 2024 - SE000028/2024</t>
  </si>
  <si>
    <t>Adicional de periculosidade (30%, conforme cláusula 7ª da CCT SE000028/2024)</t>
  </si>
  <si>
    <t xml:space="preserve">Auxílio Refeição / Alimentação. Cláusula Nova CCT SE000028/2024 </t>
  </si>
  <si>
    <t>Gratificação pelo Trabalho Noturno. Cláusula Oitava da CCT SE000028/2024</t>
  </si>
  <si>
    <t>Caixa de Assistência. Cláusula Décima Terceira da CCT SE000028/2024</t>
  </si>
  <si>
    <t>Cumprimento da Cota de Aprendizagem. Cláusula Quadragésima Sétima da CCT SE000028/2024</t>
  </si>
  <si>
    <t>Salário Normativo da Categoria Profissional. Cláusula Terceira da CCT SE000028/2024</t>
  </si>
  <si>
    <t>Materiais(custo mensal por empregado)</t>
  </si>
  <si>
    <t>Seguro de Vida - Cláusula Quadragésima Sexta da CCT SE000028/2054</t>
  </si>
  <si>
    <t>Gratificação Pelo Trabalho Noturno - Cláusula Oitava da CCT SE000028/2024</t>
  </si>
  <si>
    <t>Caixa de Assistência . Cláusula Décima Terceira da CCT SE000028/2024</t>
  </si>
  <si>
    <t>Cumprimento da cota de aprendizagem. Cláusula Quadragésima Sétima da CCT SE00028/2024</t>
  </si>
  <si>
    <t>VALOR ESTIMADO</t>
  </si>
  <si>
    <t>VIGILÂNCIA NOTURNA</t>
  </si>
  <si>
    <t>VIGILÂNCIA DIURNA</t>
  </si>
  <si>
    <t>ATENÇÃO: Caso seja renovado o contrato, em cumprimento a Instrução Normativa nº 05/2017, Instrução Normativa nº 07/2018, Nota Técnica nº 657/2017, Acórdãos TCU nº 1904/2007, 3006/2010 e 1186/2017, será negociada a exclusão dos itens não renováveis.</t>
  </si>
  <si>
    <t>4.2</t>
  </si>
  <si>
    <t>Submódulo 4.2. - Intrajornada</t>
  </si>
  <si>
    <t>Substituto na cobertura de Intervalo para repouso ou alimentação</t>
  </si>
  <si>
    <t>Substituto na Inttrajornada</t>
  </si>
  <si>
    <t xml:space="preserve">INFORMAÇÕES E DADOS PARA CÁLCULO </t>
  </si>
  <si>
    <t>Informar a Data da Apresentação da Proposta</t>
  </si>
  <si>
    <t>Cálculo = Salário Base(Campo I34)*30%</t>
  </si>
  <si>
    <t>Soma dos Itens A a F</t>
  </si>
  <si>
    <r>
      <t xml:space="preserve">Cálculo = 1/12 </t>
    </r>
    <r>
      <rPr>
        <sz val="10"/>
        <color rgb="FF000000"/>
        <rFont val="SimSun"/>
      </rPr>
      <t>≅</t>
    </r>
    <r>
      <rPr>
        <sz val="10"/>
        <color rgb="FF000000"/>
        <rFont val="Arial"/>
        <family val="2"/>
      </rPr>
      <t xml:space="preserve"> 8,33% (Campo I43) x Total da Remuneração (Campo I38)</t>
    </r>
  </si>
  <si>
    <t>Soma dos Itens A e B</t>
  </si>
  <si>
    <r>
      <rPr>
        <sz val="10"/>
        <color rgb="FF000000"/>
        <rFont val="Arial"/>
        <family val="2"/>
      </rPr>
      <t xml:space="preserve">Férias: 1 salário x (1/11) = 0,0909 </t>
    </r>
    <r>
      <rPr>
        <sz val="10"/>
        <color rgb="FF000000"/>
        <rFont val="SimSun"/>
      </rPr>
      <t>≅</t>
    </r>
    <r>
      <rPr>
        <sz val="10"/>
        <color rgb="FF000000"/>
        <rFont val="Arial"/>
        <family val="2"/>
      </rPr>
      <t xml:space="preserve"> 9,075%
Adicional de férias: (1 salário/3) x (1/11 meses) = 0,0303 </t>
    </r>
    <r>
      <rPr>
        <sz val="10"/>
        <color rgb="FF000000"/>
        <rFont val="SimSun"/>
      </rPr>
      <t>≅</t>
    </r>
    <r>
      <rPr>
        <sz val="10"/>
        <color rgb="FF000000"/>
        <rFont val="Arial"/>
        <family val="2"/>
      </rPr>
      <t xml:space="preserve"> 3,025%</t>
    </r>
  </si>
  <si>
    <t>Cálculo = Percentual Legal de 20% (Campo I50) x Total da Remuneração (Campo I38 + I45)</t>
  </si>
  <si>
    <t>Cálculo = Percentual Legal de 2,50% (Campo I51) x Total da Remuneração (Campo I38 + I45)</t>
  </si>
  <si>
    <t>Cálculo = Multiplicção dos Fatores RAT x FAP - Valor que poderá ser no máximo de 3% (Campo I52) x Total da Remuneração (Campo I38 + I45)</t>
  </si>
  <si>
    <t>Cálculo = Percentual Legal de 1,50% (Campo I53) x Total da Remuneração (Campo I38 + I45)</t>
  </si>
  <si>
    <t>Cálculo = Percentual Legal de 1,00% (Campo I54) x Total da Remuneração (Campo I38 + I45)</t>
  </si>
  <si>
    <t>Cálculo = Percentual Legal de 0,60% (Campo I55) x Total da Remuneração (Campo I38 + I45)</t>
  </si>
  <si>
    <t>Cálculo = Percentual Legal de 0,20% (Campo I56) x Total da Remuneração (Campo I38 + I45)</t>
  </si>
  <si>
    <t>Cálculo = Percentual Legal de 8,00% (Campo I57) x Total da Remuneração (Campo I38 + I45)</t>
  </si>
  <si>
    <t>Soma dos Itens A a H</t>
  </si>
  <si>
    <t>Caso não seja previsto Auxílio Transporte, marcar "N" no Campo D64</t>
  </si>
  <si>
    <t>Caso seja previsto Auxílio Transporte, marcar "S" no campo D64 para o cálculo Valor Unitário da Passagem (Campo E64) x Quant. (Campo F64) x Total de Dias (Campo G64) - Desconto (6% do Salário Base - Campo I32)</t>
  </si>
  <si>
    <t>Caso não seja previsto Auxílio Alimentação/Refeição, marcar a opção "N" no Campo E66</t>
  </si>
  <si>
    <t>Caso seja previsto Auxílio Alimentação/Refeição, marcar "S" no campo E66 para o cálculo Valor Unitário do Vale (Campo F66) x Total de Dias (Campo G66) - Desconto (Campo H66, verificar se há ou não desconto na CCT e aplicar)</t>
  </si>
  <si>
    <t>Soma dos Itens A a E</t>
  </si>
  <si>
    <t>Cláusula 42ª, da CCTSE000028/2024</t>
  </si>
  <si>
    <t>Cláusula 13ª, parágrafo 1º da CCTSE000028/2024</t>
  </si>
  <si>
    <t>Cláusula 8ª, da CCT SE000028/2024</t>
  </si>
  <si>
    <t>Cláusula 46ª, da CCT SE000028/2024</t>
  </si>
  <si>
    <t>Soma do Total do Módulo 2.1 extraída do Campo I45</t>
  </si>
  <si>
    <t>Soma do Total do Módulo 2.2 extraída do Campo J58</t>
  </si>
  <si>
    <t>Soma dos Itens 2.1 + 2.2 + 2.3</t>
  </si>
  <si>
    <t>Como já há incidência do FGTS na base de cálculo do item anterior, este campo deverá ser zerado.</t>
  </si>
  <si>
    <t>Cálculo = Percentual Legal de 20% (Campo H52) x Total da Remuneração (Campo H40 + H47)</t>
  </si>
  <si>
    <t>Cálculo = Percentual Legal de 2,50% (Campo H53) x Total da Remuneração (Campo H40 + H47)</t>
  </si>
  <si>
    <t>Cálculo = Multiplicção dos Fatores RAT x FAP - Valor que poderá ser no máximo de 3% (Campo H54) x Total da Remuneração (Campo H40 + H47)</t>
  </si>
  <si>
    <t>Cálculo = Percentual Legal de 1,50% (Campo H55) x Total da Remuneração (Campo H40 + H47)</t>
  </si>
  <si>
    <t>Cálculo = Percentual Legal de 1,00% (Campo H56) x Total da Remuneração (Campo H40 + H47)</t>
  </si>
  <si>
    <t>Cálculo = Percentual Legal de 0,60% (Campo H57) x Total da Remuneração (Campo H40 + H47)</t>
  </si>
  <si>
    <t>Cálculo = Percentual Legal de 0,20% (Campo H58) x Total da Remuneração (Campo H40 + H47)</t>
  </si>
  <si>
    <t>Cálculo = Percentual Legal de 8,00% (Campo H59) x Total da Remuneração (Campo H40 + H47)</t>
  </si>
  <si>
    <t>Caso não seja previsto Auxílio Transporte, marcar "N" no Campo C66</t>
  </si>
  <si>
    <r>
      <t xml:space="preserve">Cálculo = 1/12 </t>
    </r>
    <r>
      <rPr>
        <sz val="10"/>
        <color rgb="FF000000"/>
        <rFont val="SimSun"/>
      </rPr>
      <t>≅</t>
    </r>
    <r>
      <rPr>
        <sz val="10"/>
        <color rgb="FF000000"/>
        <rFont val="Arial"/>
        <family val="2"/>
      </rPr>
      <t xml:space="preserve"> 8,33% (Campo H45) x Total da Remuneração (Campo H40)</t>
    </r>
  </si>
  <si>
    <t>Cálculo = 12,10% (Férias e Adicional de Férias)(Campo H46) x Total da Remuneração (Campo H40)</t>
  </si>
  <si>
    <t>Caso seja previsto Auxílio Transporte, marcar "S" no campo C66 para o cálculo Valor Unitário da Passagem (Campo D66) x Quant. (Campo E66) x Total de Dias (Campo E66) - Desconto (6% do Salário Base - Campo H34)</t>
  </si>
  <si>
    <t>Soma do Total do Módulo 2.1 extraída do Campo H47</t>
  </si>
  <si>
    <t>Soma do Total do Módulo 2.2 extraída do Campo I60</t>
  </si>
  <si>
    <t>Soma do Total do Módulo 2.3 extraída do Campo H73</t>
  </si>
  <si>
    <t>Cálculo = Percentual do Campo H85 x Base de Cálculo (H40+H47+I59+H73)</t>
  </si>
  <si>
    <t>Cálculo = (+I59+I85)*H86</t>
  </si>
  <si>
    <t>Cálculo = Percentual do Campo H87 x Remuneração (H40)</t>
  </si>
  <si>
    <t>Cálculo = Percentual do Campo H88 x Base de Cálculo (H40+H81)</t>
  </si>
  <si>
    <t>Cálculo = Percentual do Campo H90 x Remuneração (H40)</t>
  </si>
  <si>
    <t>Cálculo = Percentual do Campo H97 x Base de Cálculo (H40+H81+H91)</t>
  </si>
  <si>
    <t>Cálculo = Percentual do Campo H98 x Base de Cálculo (H40+H81+H91)</t>
  </si>
  <si>
    <t>Cálculo = Percentual do Campo H99 x Base de Cálculo (H40+H81+H91)</t>
  </si>
  <si>
    <t>Cálculo = Percentual do Campo H100 x Base de Cálculo (H40+H81+H91)</t>
  </si>
  <si>
    <t>Cálculo = Percentual do Campo H101 x Base de Cálculo (H40+H81+H91)</t>
  </si>
  <si>
    <t>Cálculo = Percentual do Campo H102 x Base de Cálculo (H40+H81+H91)</t>
  </si>
  <si>
    <t>Cálculo = Base de Cálculo (H34+H35+H36)/220 * Percentual do Campo H107 * Dias trabalhados (365/12/2)</t>
  </si>
  <si>
    <t>Soma dos itens 4.1 + 4.2</t>
  </si>
  <si>
    <t>Soma Total do Submódulo 4.1 extraída do Campo I99</t>
  </si>
  <si>
    <t>Soma Total do Submódulo 4.2 extraída do Campo I107</t>
  </si>
  <si>
    <t>Cálculo = Conforme valor na planilha "UNIFORMES - EQUIPAMENTOS - MATERIAIS" Campo E20</t>
  </si>
  <si>
    <t>Cálculo = Conforme valor na planilha "UNIFORMES - EQUIPAMENTOS - MATERIAIS" Campo E33</t>
  </si>
  <si>
    <t>Cálculo = Conforme valor na planilha "UNIFORMES - EQUIPAMENTOS - MATERIAIS" Campo E47</t>
  </si>
  <si>
    <t>Soma dos Itens A+B+C</t>
  </si>
  <si>
    <t>Cálculo = % (Campo H126) x Módulo 1 a 5 (Campo H142)</t>
  </si>
  <si>
    <t>Cálculo = % (Campo H127) x Módulo 1 a 5 (Campo H142)</t>
  </si>
  <si>
    <t>Cálculo = [(H142 + I126 + I127) / (1 - I127)] x H129</t>
  </si>
  <si>
    <t>Cálculo = [(H142 + I126 + I127) / (1 - I127)] x H130</t>
  </si>
  <si>
    <t>Cálculo = [(H142 + I126 + I127) / (1 - I127)] x H131</t>
  </si>
  <si>
    <t>Cálculo = Soma(I126:I131)</t>
  </si>
  <si>
    <t>Soma dos Itens A a E + F</t>
  </si>
  <si>
    <t>Cálculo = Soma do Módulo 1 extraído do Campo H40</t>
  </si>
  <si>
    <t>Cálculo = Soma do Módulo 2 extraído do Campo H81</t>
  </si>
  <si>
    <t>Cálculo = Soma do Módulo 3 extraído do Campo H91</t>
  </si>
  <si>
    <t>Cálculo = Soma do Módulo 4 extraído do Campo H114</t>
  </si>
  <si>
    <t>Cálculo = Soma do Módulo 5 extraído do Campo H122</t>
  </si>
  <si>
    <t>Cálculo = Soma do Módulo 6 extraído do Campo I132</t>
  </si>
  <si>
    <t>Cálculo = Valor Total por Empregado (Campo H144) x 2 vigilantes</t>
  </si>
  <si>
    <t>INFORMAÇÕES E DADOS PARA CÁLCULO</t>
  </si>
  <si>
    <t>Cálculo = (I32+I33) / 220 * Percentual legal de 20% * 7 * (365/12/2)</t>
  </si>
  <si>
    <t>Cálculo = (I32+I33+I34) / 220 * (365/12/2) * Percentual de 150%</t>
  </si>
  <si>
    <t>Cálculo = Adicional Noturno (I34) / 5</t>
  </si>
  <si>
    <t>Cálculo = Hora noturna reduzida (I35) / 5</t>
  </si>
  <si>
    <t>Cálculo = Salário Base (Campo I26) * 30%</t>
  </si>
  <si>
    <t>Cálculo = 12,10% (Férias e Adicional de Férias)(I44) x Total da Remuneração (Campo I38)</t>
  </si>
  <si>
    <t>Soma do Total do Módulo 2.3 extraída do Campo I71</t>
  </si>
  <si>
    <t>Cálculo = Percentual do Campo I85 x Base de Cálculo (I38+I45+J57+I71)</t>
  </si>
  <si>
    <t>Cálculo = Percentual do Campo I86 x Base de Cálculo (J57+J85)</t>
  </si>
  <si>
    <t>Cálculo = Percentual do Campo I87x Remuneração (I38)</t>
  </si>
  <si>
    <t>Cálculo = Percentual do Campo I88 x Base de Cálculo (I38+I81)</t>
  </si>
  <si>
    <t>Cálculo = Percentual do Campo I86 x Base de Cálculo (J57+J88)</t>
  </si>
  <si>
    <t>Cálculo = Percentual do Campo I90 x Remuneração (I38)</t>
  </si>
  <si>
    <t>Cálculo = Percentual do Campo I97 x Base de Cálculo (I38+I81+I91)</t>
  </si>
  <si>
    <t>Cálculo = Percentual do Campo I98 x Base de Cálculo (I38+I81+I91)</t>
  </si>
  <si>
    <t>Cálculo = Percentual do Campo I99 x Base de Cálculo (I38+I81+I91)</t>
  </si>
  <si>
    <t>Cálculo = Percentual do Campo I100 x Base de Cálculo (I38+I81+I91)</t>
  </si>
  <si>
    <t>Cálculo = Percentual do Campo I101 x Base de Cálculo (I38+I81+I91)</t>
  </si>
  <si>
    <t>Cálculo = Percentual do Campo I102 x Base de Cálculo (I38+I81+I91)</t>
  </si>
  <si>
    <t>Soma Total do Submódulo 4.1 extraída do Campo J103</t>
  </si>
  <si>
    <t>Soma Total do Submódulo 4.2 extraída do Campo J108</t>
  </si>
  <si>
    <t>Cálculo = % (Campo I127) x Módulo 1 a 5 (Campo I143)</t>
  </si>
  <si>
    <t>Cálculo = % (Campo I128) x Módulo 1 a 5 (Campo I143)</t>
  </si>
  <si>
    <t>Cálculo = [(I143 + J127 + I128) / (1 - I133)] x I130</t>
  </si>
  <si>
    <t>Cálculo = [(I143 + J127 + I128) / (1 - I133)] x I131</t>
  </si>
  <si>
    <t>Cálculo = [(I143 + J127 + I128) / (1 - I133)] x I132</t>
  </si>
  <si>
    <t>Soma dos Itens (A a B) + (C.1 a C.3)</t>
  </si>
  <si>
    <t>Cálculo = Soma do Módulo 5 extraído do Campo I123</t>
  </si>
  <si>
    <t>Cálculo = Soma do Módulo 6 extraído do Campo J133</t>
  </si>
  <si>
    <t>Cálculo = Valor Total por Empregado (Campo I145) x 2 vigilantes</t>
  </si>
  <si>
    <t>VALOR ANUAL</t>
  </si>
  <si>
    <t>VALOR GLOBAL 
(60 MESES)</t>
  </si>
  <si>
    <t>VALOR GLOBAL (60 MESES) =&gt;</t>
  </si>
  <si>
    <t>Descrever valor global por extenso (60 meses).</t>
  </si>
  <si>
    <t>Descrever valor anual por extenso (12 meses).</t>
  </si>
  <si>
    <t>VALOR GLOBAL DO GRUPO 01 (60 MESES)=&gt;</t>
  </si>
  <si>
    <t>Descrever valor global do grupo, por extenso, considerando valores para 60 meses (item 1 + item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</si>
</sst>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0"/>
    <numFmt numFmtId="165" formatCode="&quot;R$&quot;\ #,##0.00"/>
    <numFmt numFmtId="166" formatCode="&quot;R$ &quot;#,##0.00"/>
    <numFmt numFmtId="167" formatCode="_-&quot;R$ &quot;* #,##0.00_-;&quot;-R$ &quot;* #,##0.00_-;_-&quot;R$ &quot;* \-??_-;_-@_-"/>
    <numFmt numFmtId="168" formatCode="0.000%"/>
    <numFmt numFmtId="169" formatCode="_(&quot;R$ &quot;* #,##0.00_);_(&quot;R$ &quot;* \(#,##0.00\);_(&quot;R$ &quot;* &quot;-&quot;??_);_(@_)"/>
    <numFmt numFmtId="170" formatCode="0.0"/>
  </numFmts>
  <fonts count="45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 tint="0.249977111117893"/>
      <name val="Calibri"/>
      <family val="2"/>
    </font>
    <font>
      <b/>
      <sz val="11"/>
      <color theme="1"/>
      <name val="Calibri"/>
      <family val="2"/>
      <scheme val="minor"/>
    </font>
    <font>
      <sz val="28"/>
      <color theme="1"/>
      <name val="I25 High 24pt LJ3"/>
    </font>
    <font>
      <sz val="10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b/>
      <sz val="9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0000"/>
      <name val="SimSun"/>
    </font>
    <font>
      <sz val="11.5"/>
      <color theme="1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A6A6A6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200"/>
      </patternFill>
    </fill>
    <fill>
      <patternFill patternType="solid">
        <fgColor theme="0"/>
        <bgColor rgb="FFFFF200"/>
      </patternFill>
    </fill>
    <fill>
      <patternFill patternType="solid">
        <fgColor rgb="FFFFFF00"/>
        <bgColor rgb="FFFFF2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49977111117893"/>
        <bgColor rgb="FFFFF2CC"/>
      </patternFill>
    </fill>
    <fill>
      <patternFill patternType="solid">
        <fgColor rgb="FFFF0000"/>
        <bgColor rgb="FFBFBFBF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FFF2CC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rgb="FFBFBFBF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5" fillId="0" borderId="0"/>
    <xf numFmtId="44" fontId="16" fillId="0" borderId="0" applyFont="0" applyFill="0" applyBorder="0" applyAlignment="0" applyProtection="0"/>
    <xf numFmtId="0" fontId="15" fillId="0" borderId="0"/>
    <xf numFmtId="0" fontId="16" fillId="0" borderId="0"/>
    <xf numFmtId="43" fontId="15" fillId="0" borderId="0" applyFont="0" applyFill="0" applyBorder="0" applyAlignment="0" applyProtection="0"/>
    <xf numFmtId="169" fontId="15" fillId="0" borderId="0" applyFill="0" applyBorder="0" applyAlignment="0" applyProtection="0"/>
    <xf numFmtId="0" fontId="16" fillId="0" borderId="0"/>
    <xf numFmtId="0" fontId="31" fillId="0" borderId="0"/>
    <xf numFmtId="167" fontId="31" fillId="0" borderId="0" applyBorder="0" applyProtection="0"/>
    <xf numFmtId="9" fontId="31" fillId="0" borderId="0" applyBorder="0" applyProtection="0"/>
  </cellStyleXfs>
  <cellXfs count="315">
    <xf numFmtId="0" fontId="0" fillId="0" borderId="0" xfId="0"/>
    <xf numFmtId="0" fontId="0" fillId="2" borderId="0" xfId="0" applyFill="1" applyBorder="1"/>
    <xf numFmtId="0" fontId="0" fillId="2" borderId="0" xfId="0" applyFill="1"/>
    <xf numFmtId="0" fontId="3" fillId="0" borderId="0" xfId="0" applyFont="1"/>
    <xf numFmtId="0" fontId="0" fillId="0" borderId="0" xfId="0" applyFont="1" applyAlignment="1">
      <alignment horizontal="justify" vertical="top"/>
    </xf>
    <xf numFmtId="0" fontId="4" fillId="0" borderId="0" xfId="0" applyFont="1"/>
    <xf numFmtId="0" fontId="0" fillId="2" borderId="0" xfId="0" applyFill="1" applyBorder="1" applyAlignment="1"/>
    <xf numFmtId="0" fontId="1" fillId="2" borderId="0" xfId="0" applyFont="1" applyFill="1" applyBorder="1" applyAlignment="1"/>
    <xf numFmtId="0" fontId="2" fillId="0" borderId="0" xfId="0" applyFont="1" applyAlignment="1"/>
    <xf numFmtId="0" fontId="6" fillId="0" borderId="0" xfId="0" applyFont="1"/>
    <xf numFmtId="0" fontId="0" fillId="0" borderId="0" xfId="0" quotePrefix="1" applyFont="1" applyAlignment="1">
      <alignment horizontal="center"/>
    </xf>
    <xf numFmtId="0" fontId="7" fillId="2" borderId="0" xfId="0" quotePrefix="1" applyNumberFormat="1" applyFont="1" applyFill="1" applyBorder="1" applyAlignment="1">
      <alignment vertical="top"/>
    </xf>
    <xf numFmtId="0" fontId="2" fillId="0" borderId="0" xfId="0" applyFont="1" applyAlignment="1">
      <alignment horizontal="left"/>
    </xf>
    <xf numFmtId="14" fontId="3" fillId="0" borderId="0" xfId="0" applyNumberFormat="1" applyFont="1" applyAlignme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2" fillId="0" borderId="0" xfId="3" applyFont="1"/>
    <xf numFmtId="43" fontId="19" fillId="5" borderId="1" xfId="5" applyFont="1" applyFill="1" applyBorder="1" applyAlignment="1">
      <alignment horizontal="center" vertical="center" wrapText="1"/>
    </xf>
    <xf numFmtId="0" fontId="15" fillId="0" borderId="0" xfId="3" applyFont="1"/>
    <xf numFmtId="0" fontId="15" fillId="0" borderId="0" xfId="3" applyFont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169" fontId="24" fillId="3" borderId="0" xfId="6" applyFont="1" applyFill="1" applyBorder="1" applyAlignment="1">
      <alignment horizontal="right"/>
    </xf>
    <xf numFmtId="44" fontId="27" fillId="4" borderId="1" xfId="2" applyFont="1" applyFill="1" applyBorder="1"/>
    <xf numFmtId="44" fontId="29" fillId="4" borderId="1" xfId="2" applyFont="1" applyFill="1" applyBorder="1"/>
    <xf numFmtId="0" fontId="19" fillId="2" borderId="1" xfId="4" applyFont="1" applyFill="1" applyBorder="1" applyAlignment="1">
      <alignment horizontal="left" wrapText="1"/>
    </xf>
    <xf numFmtId="0" fontId="23" fillId="2" borderId="1" xfId="4" applyFont="1" applyFill="1" applyBorder="1" applyAlignment="1">
      <alignment horizontal="left" vertical="top" wrapText="1"/>
    </xf>
    <xf numFmtId="0" fontId="23" fillId="2" borderId="1" xfId="4" applyFont="1" applyFill="1" applyBorder="1" applyAlignment="1">
      <alignment horizontal="left" wrapText="1"/>
    </xf>
    <xf numFmtId="0" fontId="26" fillId="2" borderId="1" xfId="4" applyFont="1" applyFill="1" applyBorder="1" applyAlignment="1">
      <alignment horizontal="center"/>
    </xf>
    <xf numFmtId="0" fontId="23" fillId="2" borderId="1" xfId="4" applyFont="1" applyFill="1" applyBorder="1" applyAlignment="1">
      <alignment wrapText="1"/>
    </xf>
    <xf numFmtId="0" fontId="15" fillId="0" borderId="1" xfId="3" applyFont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23" fillId="5" borderId="1" xfId="4" applyFont="1" applyFill="1" applyBorder="1" applyAlignment="1"/>
    <xf numFmtId="44" fontId="27" fillId="6" borderId="1" xfId="2" applyFont="1" applyFill="1" applyBorder="1"/>
    <xf numFmtId="169" fontId="30" fillId="6" borderId="1" xfId="6" applyFont="1" applyFill="1" applyBorder="1"/>
    <xf numFmtId="0" fontId="19" fillId="5" borderId="1" xfId="3" applyFont="1" applyFill="1" applyBorder="1" applyAlignment="1">
      <alignment horizontal="center" vertical="center" wrapText="1"/>
    </xf>
    <xf numFmtId="44" fontId="0" fillId="0" borderId="0" xfId="0" applyNumberFormat="1"/>
    <xf numFmtId="169" fontId="0" fillId="0" borderId="0" xfId="0" applyNumberFormat="1"/>
    <xf numFmtId="0" fontId="18" fillId="10" borderId="0" xfId="8" applyFont="1" applyFill="1" applyAlignment="1">
      <alignment horizontal="center"/>
    </xf>
    <xf numFmtId="0" fontId="20" fillId="10" borderId="0" xfId="8" applyFont="1" applyFill="1" applyAlignment="1">
      <alignment horizontal="left"/>
    </xf>
    <xf numFmtId="0" fontId="20" fillId="10" borderId="0" xfId="8" applyFont="1" applyFill="1"/>
    <xf numFmtId="0" fontId="18" fillId="10" borderId="1" xfId="8" applyFont="1" applyFill="1" applyBorder="1" applyAlignment="1">
      <alignment horizontal="center"/>
    </xf>
    <xf numFmtId="0" fontId="19" fillId="13" borderId="2" xfId="8" applyFont="1" applyFill="1" applyBorder="1" applyAlignment="1">
      <alignment horizontal="center"/>
    </xf>
    <xf numFmtId="0" fontId="18" fillId="10" borderId="2" xfId="8" applyFont="1" applyFill="1" applyBorder="1"/>
    <xf numFmtId="0" fontId="18" fillId="10" borderId="3" xfId="8" applyFont="1" applyFill="1" applyBorder="1"/>
    <xf numFmtId="0" fontId="32" fillId="10" borderId="3" xfId="8" applyFont="1" applyFill="1" applyBorder="1" applyAlignment="1">
      <alignment horizontal="center"/>
    </xf>
    <xf numFmtId="0" fontId="18" fillId="0" borderId="1" xfId="8" applyFont="1" applyBorder="1" applyAlignment="1">
      <alignment horizontal="center"/>
    </xf>
    <xf numFmtId="0" fontId="19" fillId="14" borderId="1" xfId="8" applyFont="1" applyFill="1" applyBorder="1" applyAlignment="1">
      <alignment horizontal="center"/>
    </xf>
    <xf numFmtId="0" fontId="15" fillId="0" borderId="1" xfId="8" applyFont="1" applyBorder="1" applyAlignment="1">
      <alignment horizontal="center"/>
    </xf>
    <xf numFmtId="0" fontId="19" fillId="14" borderId="1" xfId="8" applyFont="1" applyFill="1" applyBorder="1"/>
    <xf numFmtId="10" fontId="18" fillId="12" borderId="1" xfId="10" applyNumberFormat="1" applyFont="1" applyFill="1" applyBorder="1" applyAlignment="1" applyProtection="1">
      <alignment horizontal="center"/>
    </xf>
    <xf numFmtId="10" fontId="18" fillId="12" borderId="1" xfId="8" applyNumberFormat="1" applyFont="1" applyFill="1" applyBorder="1" applyAlignment="1">
      <alignment horizontal="center"/>
    </xf>
    <xf numFmtId="10" fontId="18" fillId="12" borderId="0" xfId="10" applyNumberFormat="1" applyFont="1" applyFill="1" applyBorder="1" applyAlignment="1" applyProtection="1">
      <alignment horizontal="center"/>
    </xf>
    <xf numFmtId="10" fontId="19" fillId="14" borderId="1" xfId="8" applyNumberFormat="1" applyFont="1" applyFill="1" applyBorder="1" applyAlignment="1">
      <alignment horizontal="center"/>
    </xf>
    <xf numFmtId="0" fontId="32" fillId="12" borderId="1" xfId="8" applyFont="1" applyFill="1" applyBorder="1" applyAlignment="1" applyProtection="1">
      <alignment horizontal="center"/>
      <protection locked="0"/>
    </xf>
    <xf numFmtId="167" fontId="18" fillId="12" borderId="1" xfId="9" applyFont="1" applyFill="1" applyBorder="1" applyProtection="1">
      <protection locked="0"/>
    </xf>
    <xf numFmtId="167" fontId="18" fillId="0" borderId="1" xfId="9" applyFont="1" applyBorder="1" applyProtection="1"/>
    <xf numFmtId="0" fontId="20" fillId="14" borderId="1" xfId="8" applyFont="1" applyFill="1" applyBorder="1" applyAlignment="1">
      <alignment horizontal="center"/>
    </xf>
    <xf numFmtId="10" fontId="15" fillId="12" borderId="1" xfId="8" applyNumberFormat="1" applyFont="1" applyFill="1" applyBorder="1" applyAlignment="1" applyProtection="1">
      <alignment horizontal="center"/>
      <protection locked="0"/>
    </xf>
    <xf numFmtId="10" fontId="15" fillId="12" borderId="1" xfId="8" applyNumberFormat="1" applyFont="1" applyFill="1" applyBorder="1" applyAlignment="1">
      <alignment horizontal="center"/>
    </xf>
    <xf numFmtId="10" fontId="18" fillId="12" borderId="1" xfId="10" applyNumberFormat="1" applyFont="1" applyFill="1" applyBorder="1" applyAlignment="1" applyProtection="1">
      <alignment horizontal="center"/>
      <protection locked="0"/>
    </xf>
    <xf numFmtId="10" fontId="33" fillId="14" borderId="1" xfId="10" applyNumberFormat="1" applyFont="1" applyFill="1" applyBorder="1" applyAlignment="1" applyProtection="1">
      <alignment horizontal="center"/>
    </xf>
    <xf numFmtId="0" fontId="15" fillId="10" borderId="2" xfId="8" applyFont="1" applyFill="1" applyBorder="1"/>
    <xf numFmtId="0" fontId="15" fillId="10" borderId="3" xfId="8" applyFont="1" applyFill="1" applyBorder="1"/>
    <xf numFmtId="0" fontId="15" fillId="10" borderId="4" xfId="8" applyFont="1" applyFill="1" applyBorder="1"/>
    <xf numFmtId="10" fontId="15" fillId="12" borderId="4" xfId="8" applyNumberFormat="1" applyFont="1" applyFill="1" applyBorder="1" applyAlignment="1" applyProtection="1">
      <alignment horizontal="center"/>
      <protection locked="0"/>
    </xf>
    <xf numFmtId="0" fontId="15" fillId="10" borderId="2" xfId="8" applyFont="1" applyFill="1" applyBorder="1" applyAlignment="1">
      <alignment horizontal="left" vertical="center"/>
    </xf>
    <xf numFmtId="10" fontId="33" fillId="14" borderId="1" xfId="8" applyNumberFormat="1" applyFont="1" applyFill="1" applyBorder="1" applyAlignment="1">
      <alignment horizontal="center"/>
    </xf>
    <xf numFmtId="168" fontId="18" fillId="12" borderId="1" xfId="10" applyNumberFormat="1" applyFont="1" applyFill="1" applyBorder="1" applyAlignment="1" applyProtection="1">
      <alignment horizontal="center"/>
    </xf>
    <xf numFmtId="167" fontId="0" fillId="0" borderId="0" xfId="0" applyNumberFormat="1"/>
    <xf numFmtId="0" fontId="20" fillId="7" borderId="1" xfId="8" applyFont="1" applyFill="1" applyBorder="1" applyAlignment="1">
      <alignment horizontal="center"/>
    </xf>
    <xf numFmtId="0" fontId="19" fillId="14" borderId="1" xfId="8" applyFont="1" applyFill="1" applyBorder="1" applyAlignment="1">
      <alignment horizontal="center"/>
    </xf>
    <xf numFmtId="0" fontId="18" fillId="0" borderId="1" xfId="8" applyFont="1" applyBorder="1" applyAlignment="1">
      <alignment horizontal="center"/>
    </xf>
    <xf numFmtId="0" fontId="39" fillId="20" borderId="2" xfId="8" applyFont="1" applyFill="1" applyBorder="1" applyAlignment="1">
      <alignment horizontal="center" vertical="center" wrapText="1"/>
    </xf>
    <xf numFmtId="0" fontId="39" fillId="20" borderId="3" xfId="8" applyFont="1" applyFill="1" applyBorder="1" applyAlignment="1">
      <alignment horizontal="center" vertical="center" wrapText="1"/>
    </xf>
    <xf numFmtId="0" fontId="39" fillId="20" borderId="4" xfId="8" applyFont="1" applyFill="1" applyBorder="1" applyAlignment="1">
      <alignment horizontal="center" vertical="center" wrapText="1"/>
    </xf>
    <xf numFmtId="0" fontId="19" fillId="20" borderId="0" xfId="8" applyFont="1" applyFill="1" applyBorder="1" applyAlignment="1">
      <alignment horizontal="center"/>
    </xf>
    <xf numFmtId="167" fontId="19" fillId="20" borderId="0" xfId="9" applyFont="1" applyFill="1" applyBorder="1" applyAlignment="1" applyProtection="1">
      <alignment horizontal="left"/>
    </xf>
    <xf numFmtId="0" fontId="18" fillId="0" borderId="1" xfId="8" applyFont="1" applyBorder="1" applyAlignment="1">
      <alignment horizontal="center"/>
    </xf>
    <xf numFmtId="0" fontId="19" fillId="14" borderId="1" xfId="8" applyFont="1" applyFill="1" applyBorder="1" applyAlignment="1">
      <alignment horizontal="center"/>
    </xf>
    <xf numFmtId="0" fontId="20" fillId="14" borderId="1" xfId="8" applyFont="1" applyFill="1" applyBorder="1" applyAlignment="1">
      <alignment horizontal="center"/>
    </xf>
    <xf numFmtId="0" fontId="18" fillId="0" borderId="0" xfId="8" applyFont="1" applyBorder="1" applyAlignment="1">
      <alignment horizontal="center"/>
    </xf>
    <xf numFmtId="0" fontId="18" fillId="0" borderId="0" xfId="8" applyFont="1" applyBorder="1" applyAlignment="1">
      <alignment horizontal="left"/>
    </xf>
    <xf numFmtId="168" fontId="18" fillId="12" borderId="0" xfId="10" applyNumberFormat="1" applyFont="1" applyFill="1" applyBorder="1" applyAlignment="1" applyProtection="1">
      <alignment horizontal="center"/>
    </xf>
    <xf numFmtId="167" fontId="19" fillId="0" borderId="0" xfId="8" applyNumberFormat="1" applyFont="1" applyBorder="1" applyAlignment="1">
      <alignment horizontal="center"/>
    </xf>
    <xf numFmtId="167" fontId="20" fillId="4" borderId="1" xfId="9" applyFont="1" applyFill="1" applyBorder="1" applyAlignment="1" applyProtection="1">
      <alignment horizontal="left"/>
    </xf>
    <xf numFmtId="0" fontId="18" fillId="0" borderId="1" xfId="8" applyFont="1" applyBorder="1" applyAlignment="1">
      <alignment horizontal="center"/>
    </xf>
    <xf numFmtId="0" fontId="23" fillId="5" borderId="2" xfId="4" applyFont="1" applyFill="1" applyBorder="1" applyAlignment="1">
      <alignment horizontal="center"/>
    </xf>
    <xf numFmtId="0" fontId="19" fillId="21" borderId="2" xfId="8" applyFont="1" applyFill="1" applyBorder="1" applyAlignment="1">
      <alignment horizontal="center"/>
    </xf>
    <xf numFmtId="0" fontId="19" fillId="2" borderId="1" xfId="8" applyFont="1" applyFill="1" applyBorder="1" applyAlignment="1">
      <alignment horizontal="center"/>
    </xf>
    <xf numFmtId="0" fontId="18" fillId="2" borderId="1" xfId="8" applyFont="1" applyFill="1" applyBorder="1" applyAlignment="1">
      <alignment horizontal="center"/>
    </xf>
    <xf numFmtId="0" fontId="20" fillId="2" borderId="1" xfId="8" applyFont="1" applyFill="1" applyBorder="1" applyAlignment="1">
      <alignment horizontal="center"/>
    </xf>
    <xf numFmtId="170" fontId="20" fillId="12" borderId="1" xfId="8" applyNumberFormat="1" applyFont="1" applyFill="1" applyBorder="1" applyAlignment="1" applyProtection="1">
      <alignment horizontal="center"/>
      <protection locked="0"/>
    </xf>
    <xf numFmtId="2" fontId="20" fillId="12" borderId="1" xfId="8" applyNumberFormat="1" applyFont="1" applyFill="1" applyBorder="1" applyAlignment="1" applyProtection="1">
      <alignment horizontal="center"/>
      <protection locked="0"/>
    </xf>
    <xf numFmtId="0" fontId="15" fillId="2" borderId="2" xfId="8" applyFont="1" applyFill="1" applyBorder="1"/>
    <xf numFmtId="0" fontId="15" fillId="2" borderId="3" xfId="8" applyFont="1" applyFill="1" applyBorder="1"/>
    <xf numFmtId="0" fontId="15" fillId="2" borderId="1" xfId="8" applyFont="1" applyFill="1" applyBorder="1" applyAlignment="1">
      <alignment horizontal="center"/>
    </xf>
    <xf numFmtId="0" fontId="15" fillId="2" borderId="3" xfId="8" applyFont="1" applyFill="1" applyBorder="1" applyAlignment="1">
      <alignment horizontal="center"/>
    </xf>
    <xf numFmtId="10" fontId="18" fillId="21" borderId="4" xfId="10" applyNumberFormat="1" applyFont="1" applyFill="1" applyBorder="1" applyAlignment="1" applyProtection="1">
      <alignment horizontal="center"/>
    </xf>
    <xf numFmtId="9" fontId="35" fillId="12" borderId="1" xfId="10" applyFont="1" applyFill="1" applyBorder="1" applyAlignment="1" applyProtection="1">
      <alignment horizontal="center" vertical="center"/>
      <protection locked="0"/>
    </xf>
    <xf numFmtId="0" fontId="36" fillId="12" borderId="1" xfId="8" applyFont="1" applyFill="1" applyBorder="1" applyAlignment="1" applyProtection="1">
      <alignment horizontal="center" vertical="center"/>
      <protection locked="0"/>
    </xf>
    <xf numFmtId="167" fontId="19" fillId="12" borderId="1" xfId="9" applyFont="1" applyFill="1" applyBorder="1" applyAlignment="1" applyProtection="1">
      <alignment vertical="center"/>
      <protection locked="0"/>
    </xf>
    <xf numFmtId="0" fontId="18" fillId="2" borderId="1" xfId="8" applyFont="1" applyFill="1" applyBorder="1" applyAlignment="1">
      <alignment horizontal="center" vertical="center"/>
    </xf>
    <xf numFmtId="167" fontId="18" fillId="2" borderId="1" xfId="9" applyFont="1" applyFill="1" applyBorder="1" applyAlignment="1" applyProtection="1">
      <alignment vertical="center"/>
    </xf>
    <xf numFmtId="10" fontId="20" fillId="12" borderId="1" xfId="8" applyNumberFormat="1" applyFont="1" applyFill="1" applyBorder="1" applyAlignment="1" applyProtection="1">
      <alignment horizontal="center"/>
      <protection locked="0"/>
    </xf>
    <xf numFmtId="10" fontId="20" fillId="12" borderId="1" xfId="8" applyNumberFormat="1" applyFont="1" applyFill="1" applyBorder="1" applyAlignment="1">
      <alignment horizontal="center"/>
    </xf>
    <xf numFmtId="168" fontId="18" fillId="12" borderId="1" xfId="10" applyNumberFormat="1" applyFont="1" applyFill="1" applyBorder="1" applyAlignment="1" applyProtection="1">
      <alignment horizontal="center"/>
      <protection locked="0"/>
    </xf>
    <xf numFmtId="167" fontId="19" fillId="23" borderId="1" xfId="9" applyFont="1" applyFill="1" applyBorder="1" applyAlignment="1" applyProtection="1">
      <alignment horizontal="left"/>
    </xf>
    <xf numFmtId="0" fontId="19" fillId="12" borderId="1" xfId="8" applyFont="1" applyFill="1" applyBorder="1" applyAlignment="1" applyProtection="1">
      <alignment horizontal="center"/>
      <protection locked="0"/>
    </xf>
    <xf numFmtId="167" fontId="19" fillId="12" borderId="1" xfId="9" applyFont="1" applyFill="1" applyBorder="1" applyProtection="1">
      <protection locked="0"/>
    </xf>
    <xf numFmtId="167" fontId="19" fillId="23" borderId="1" xfId="8" applyNumberFormat="1" applyFont="1" applyFill="1" applyBorder="1" applyAlignment="1">
      <alignment horizontal="center"/>
    </xf>
    <xf numFmtId="167" fontId="19" fillId="4" borderId="1" xfId="8" applyNumberFormat="1" applyFont="1" applyFill="1" applyBorder="1" applyAlignment="1">
      <alignment horizontal="center"/>
    </xf>
    <xf numFmtId="167" fontId="20" fillId="23" borderId="1" xfId="9" applyFont="1" applyFill="1" applyBorder="1" applyAlignment="1" applyProtection="1">
      <alignment horizontal="left"/>
    </xf>
    <xf numFmtId="167" fontId="23" fillId="4" borderId="1" xfId="9" applyFont="1" applyFill="1" applyBorder="1" applyAlignment="1" applyProtection="1">
      <alignment horizontal="left"/>
    </xf>
    <xf numFmtId="0" fontId="23" fillId="2" borderId="1" xfId="8" applyFont="1" applyFill="1" applyBorder="1" applyAlignment="1">
      <alignment horizontal="center"/>
    </xf>
    <xf numFmtId="0" fontId="23" fillId="2" borderId="2" xfId="8" applyFont="1" applyFill="1" applyBorder="1"/>
    <xf numFmtId="0" fontId="23" fillId="2" borderId="3" xfId="8" applyFont="1" applyFill="1" applyBorder="1"/>
    <xf numFmtId="170" fontId="23" fillId="12" borderId="1" xfId="8" applyNumberFormat="1" applyFont="1" applyFill="1" applyBorder="1" applyAlignment="1" applyProtection="1">
      <alignment horizontal="center"/>
      <protection locked="0"/>
    </xf>
    <xf numFmtId="0" fontId="23" fillId="2" borderId="3" xfId="8" applyFont="1" applyFill="1" applyBorder="1" applyAlignment="1">
      <alignment horizontal="center"/>
    </xf>
    <xf numFmtId="2" fontId="23" fillId="12" borderId="1" xfId="8" applyNumberFormat="1" applyFont="1" applyFill="1" applyBorder="1" applyAlignment="1" applyProtection="1">
      <alignment horizontal="center"/>
      <protection locked="0"/>
    </xf>
    <xf numFmtId="10" fontId="23" fillId="2" borderId="4" xfId="10" applyNumberFormat="1" applyFont="1" applyFill="1" applyBorder="1" applyAlignment="1" applyProtection="1">
      <alignment horizontal="center"/>
    </xf>
    <xf numFmtId="9" fontId="31" fillId="12" borderId="1" xfId="10" applyFont="1" applyFill="1" applyBorder="1" applyAlignment="1" applyProtection="1">
      <alignment horizontal="center"/>
      <protection locked="0"/>
    </xf>
    <xf numFmtId="167" fontId="18" fillId="2" borderId="1" xfId="9" applyFont="1" applyFill="1" applyBorder="1" applyProtection="1"/>
    <xf numFmtId="0" fontId="26" fillId="2" borderId="1" xfId="8" applyFont="1" applyFill="1" applyBorder="1" applyAlignment="1">
      <alignment horizontal="center"/>
    </xf>
    <xf numFmtId="10" fontId="26" fillId="12" borderId="1" xfId="8" applyNumberFormat="1" applyFont="1" applyFill="1" applyBorder="1" applyAlignment="1" applyProtection="1">
      <alignment horizontal="center"/>
      <protection locked="0"/>
    </xf>
    <xf numFmtId="167" fontId="19" fillId="4" borderId="1" xfId="9" applyFont="1" applyFill="1" applyBorder="1" applyAlignment="1" applyProtection="1">
      <alignment horizontal="left"/>
    </xf>
    <xf numFmtId="167" fontId="19" fillId="4" borderId="1" xfId="9" applyFont="1" applyFill="1" applyBorder="1" applyAlignment="1" applyProtection="1">
      <alignment horizontal="center"/>
    </xf>
    <xf numFmtId="0" fontId="18" fillId="25" borderId="0" xfId="0" applyFont="1" applyFill="1" applyProtection="1"/>
    <xf numFmtId="0" fontId="15" fillId="25" borderId="0" xfId="0" applyFont="1" applyFill="1" applyProtection="1"/>
    <xf numFmtId="0" fontId="21" fillId="25" borderId="0" xfId="0" applyFont="1" applyFill="1" applyProtection="1"/>
    <xf numFmtId="43" fontId="0" fillId="0" borderId="0" xfId="0" applyNumberFormat="1"/>
    <xf numFmtId="9" fontId="18" fillId="12" borderId="1" xfId="10" applyNumberFormat="1" applyFont="1" applyFill="1" applyBorder="1" applyAlignment="1" applyProtection="1">
      <alignment horizontal="center"/>
    </xf>
    <xf numFmtId="0" fontId="18" fillId="25" borderId="0" xfId="0" applyFont="1" applyFill="1" applyAlignment="1" applyProtection="1">
      <alignment vertical="center"/>
    </xf>
    <xf numFmtId="4" fontId="15" fillId="25" borderId="0" xfId="0" applyNumberFormat="1" applyFont="1" applyFill="1" applyProtection="1"/>
    <xf numFmtId="0" fontId="18" fillId="25" borderId="0" xfId="0" applyFont="1" applyFill="1" applyAlignment="1" applyProtection="1">
      <alignment horizontal="left"/>
    </xf>
    <xf numFmtId="0" fontId="21" fillId="25" borderId="0" xfId="0" applyFont="1" applyFill="1" applyAlignment="1" applyProtection="1">
      <alignment horizontal="left"/>
    </xf>
    <xf numFmtId="43" fontId="18" fillId="25" borderId="0" xfId="0" applyNumberFormat="1" applyFont="1" applyFill="1" applyProtection="1"/>
    <xf numFmtId="167" fontId="41" fillId="0" borderId="0" xfId="0" applyNumberFormat="1" applyFont="1" applyAlignment="1">
      <alignment horizontal="center" vertical="center"/>
    </xf>
    <xf numFmtId="0" fontId="42" fillId="25" borderId="0" xfId="0" applyFont="1" applyFill="1" applyProtection="1"/>
    <xf numFmtId="0" fontId="43" fillId="25" borderId="0" xfId="0" applyFont="1" applyFill="1" applyProtection="1"/>
    <xf numFmtId="4" fontId="43" fillId="25" borderId="0" xfId="0" applyNumberFormat="1" applyFont="1" applyFill="1" applyProtection="1"/>
    <xf numFmtId="0" fontId="11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165" fontId="12" fillId="4" borderId="1" xfId="0" applyNumberFormat="1" applyFont="1" applyFill="1" applyBorder="1" applyAlignment="1">
      <alignment horizontal="right" vertical="center" wrapText="1"/>
    </xf>
    <xf numFmtId="0" fontId="1" fillId="24" borderId="1" xfId="0" applyFont="1" applyFill="1" applyBorder="1" applyAlignment="1">
      <alignment horizontal="center" vertical="center" wrapText="1"/>
    </xf>
    <xf numFmtId="0" fontId="1" fillId="24" borderId="18" xfId="0" applyFont="1" applyFill="1" applyBorder="1" applyAlignment="1">
      <alignment horizontal="center" vertical="center" wrapText="1"/>
    </xf>
    <xf numFmtId="165" fontId="12" fillId="4" borderId="18" xfId="0" applyNumberFormat="1" applyFont="1" applyFill="1" applyBorder="1" applyAlignment="1">
      <alignment horizontal="right" vertical="center" wrapText="1"/>
    </xf>
    <xf numFmtId="0" fontId="1" fillId="24" borderId="15" xfId="0" applyFont="1" applyFill="1" applyBorder="1" applyAlignment="1">
      <alignment horizontal="center" vertical="center" wrapText="1"/>
    </xf>
    <xf numFmtId="0" fontId="1" fillId="24" borderId="16" xfId="0" applyFont="1" applyFill="1" applyBorder="1" applyAlignment="1">
      <alignment horizontal="center" vertical="center" wrapText="1"/>
    </xf>
    <xf numFmtId="165" fontId="10" fillId="17" borderId="1" xfId="0" applyNumberFormat="1" applyFont="1" applyFill="1" applyBorder="1" applyAlignment="1">
      <alignment horizontal="center" vertical="center"/>
    </xf>
    <xf numFmtId="165" fontId="10" fillId="17" borderId="18" xfId="0" applyNumberFormat="1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0" fillId="17" borderId="17" xfId="0" applyFont="1" applyFill="1" applyBorder="1" applyAlignment="1">
      <alignment horizontal="right" vertical="center"/>
    </xf>
    <xf numFmtId="0" fontId="10" fillId="17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8" fillId="2" borderId="1" xfId="0" applyFont="1" applyFill="1" applyBorder="1" applyAlignment="1">
      <alignment horizontal="justify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justify" vertical="center" wrapText="1"/>
    </xf>
    <xf numFmtId="0" fontId="1" fillId="24" borderId="1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14" fillId="2" borderId="0" xfId="0" applyFont="1" applyFill="1" applyAlignment="1">
      <alignment horizontal="right" vertical="top"/>
    </xf>
    <xf numFmtId="0" fontId="1" fillId="24" borderId="1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top"/>
    </xf>
    <xf numFmtId="0" fontId="18" fillId="2" borderId="1" xfId="8" applyFont="1" applyFill="1" applyBorder="1" applyAlignment="1">
      <alignment horizontal="left"/>
    </xf>
    <xf numFmtId="0" fontId="39" fillId="19" borderId="3" xfId="8" applyFont="1" applyFill="1" applyBorder="1" applyAlignment="1">
      <alignment horizontal="center" vertical="center" wrapText="1"/>
    </xf>
    <xf numFmtId="0" fontId="15" fillId="0" borderId="1" xfId="8" applyFont="1" applyBorder="1" applyAlignment="1">
      <alignment horizontal="left"/>
    </xf>
    <xf numFmtId="167" fontId="20" fillId="4" borderId="1" xfId="9" applyFont="1" applyFill="1" applyBorder="1" applyAlignment="1" applyProtection="1">
      <alignment horizontal="left"/>
    </xf>
    <xf numFmtId="0" fontId="18" fillId="12" borderId="1" xfId="8" applyFont="1" applyFill="1" applyBorder="1" applyAlignment="1" applyProtection="1">
      <alignment horizontal="left"/>
      <protection locked="0"/>
    </xf>
    <xf numFmtId="0" fontId="20" fillId="14" borderId="1" xfId="8" applyFont="1" applyFill="1" applyBorder="1" applyAlignment="1">
      <alignment horizontal="center"/>
    </xf>
    <xf numFmtId="0" fontId="38" fillId="8" borderId="1" xfId="8" applyFont="1" applyFill="1" applyBorder="1" applyAlignment="1">
      <alignment horizontal="center" vertical="top" wrapText="1"/>
    </xf>
    <xf numFmtId="0" fontId="20" fillId="10" borderId="0" xfId="8" applyFont="1" applyFill="1" applyBorder="1" applyAlignment="1">
      <alignment horizontal="center"/>
    </xf>
    <xf numFmtId="0" fontId="15" fillId="10" borderId="8" xfId="8" applyFont="1" applyFill="1" applyBorder="1" applyAlignment="1">
      <alignment horizontal="center"/>
    </xf>
    <xf numFmtId="0" fontId="20" fillId="14" borderId="4" xfId="8" applyFont="1" applyFill="1" applyBorder="1" applyAlignment="1">
      <alignment horizontal="center"/>
    </xf>
    <xf numFmtId="0" fontId="21" fillId="0" borderId="0" xfId="8" applyFont="1" applyBorder="1" applyAlignment="1">
      <alignment horizontal="center"/>
    </xf>
    <xf numFmtId="0" fontId="20" fillId="14" borderId="1" xfId="8" applyFont="1" applyFill="1" applyBorder="1" applyAlignment="1">
      <alignment horizontal="left"/>
    </xf>
    <xf numFmtId="0" fontId="20" fillId="7" borderId="1" xfId="8" applyFont="1" applyFill="1" applyBorder="1" applyAlignment="1">
      <alignment horizontal="left"/>
    </xf>
    <xf numFmtId="167" fontId="19" fillId="13" borderId="1" xfId="9" applyFont="1" applyFill="1" applyBorder="1" applyProtection="1">
      <protection locked="0"/>
    </xf>
    <xf numFmtId="0" fontId="18" fillId="0" borderId="1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 wrapText="1"/>
    </xf>
    <xf numFmtId="167" fontId="20" fillId="13" borderId="1" xfId="9" applyFont="1" applyFill="1" applyBorder="1" applyAlignment="1" applyProtection="1">
      <alignment horizontal="center" vertical="center"/>
    </xf>
    <xf numFmtId="0" fontId="18" fillId="0" borderId="1" xfId="8" applyFont="1" applyBorder="1" applyAlignment="1">
      <alignment horizontal="left"/>
    </xf>
    <xf numFmtId="0" fontId="19" fillId="14" borderId="1" xfId="8" applyFont="1" applyFill="1" applyBorder="1" applyAlignment="1">
      <alignment horizontal="center"/>
    </xf>
    <xf numFmtId="167" fontId="19" fillId="23" borderId="1" xfId="9" applyFont="1" applyFill="1" applyBorder="1" applyAlignment="1" applyProtection="1">
      <alignment horizontal="left"/>
    </xf>
    <xf numFmtId="0" fontId="18" fillId="0" borderId="0" xfId="8" applyFont="1" applyBorder="1" applyAlignment="1">
      <alignment horizontal="center"/>
    </xf>
    <xf numFmtId="0" fontId="19" fillId="9" borderId="1" xfId="8" applyFont="1" applyFill="1" applyBorder="1" applyAlignment="1">
      <alignment horizontal="center"/>
    </xf>
    <xf numFmtId="0" fontId="19" fillId="14" borderId="1" xfId="8" applyFont="1" applyFill="1" applyBorder="1" applyAlignment="1">
      <alignment horizontal="left"/>
    </xf>
    <xf numFmtId="0" fontId="15" fillId="2" borderId="1" xfId="8" applyFont="1" applyFill="1" applyBorder="1" applyAlignment="1">
      <alignment horizontal="left"/>
    </xf>
    <xf numFmtId="167" fontId="20" fillId="11" borderId="1" xfId="9" applyFont="1" applyFill="1" applyBorder="1" applyAlignment="1" applyProtection="1">
      <alignment horizontal="left"/>
      <protection locked="0"/>
    </xf>
    <xf numFmtId="0" fontId="15" fillId="10" borderId="1" xfId="8" applyFont="1" applyFill="1" applyBorder="1" applyAlignment="1">
      <alignment horizontal="left"/>
    </xf>
    <xf numFmtId="167" fontId="6" fillId="4" borderId="1" xfId="9" applyFont="1" applyFill="1" applyBorder="1" applyAlignment="1" applyProtection="1">
      <alignment horizontal="left"/>
    </xf>
    <xf numFmtId="0" fontId="34" fillId="16" borderId="1" xfId="8" applyFont="1" applyFill="1" applyBorder="1" applyAlignment="1">
      <alignment horizontal="center" vertical="center" wrapText="1"/>
    </xf>
    <xf numFmtId="0" fontId="18" fillId="0" borderId="3" xfId="8" applyFont="1" applyBorder="1" applyAlignment="1">
      <alignment horizontal="center"/>
    </xf>
    <xf numFmtId="0" fontId="17" fillId="9" borderId="11" xfId="8" applyFont="1" applyFill="1" applyBorder="1" applyAlignment="1">
      <alignment horizontal="center" vertical="center"/>
    </xf>
    <xf numFmtId="0" fontId="17" fillId="18" borderId="0" xfId="8" applyFont="1" applyFill="1" applyBorder="1" applyAlignment="1">
      <alignment horizontal="center"/>
    </xf>
    <xf numFmtId="0" fontId="0" fillId="10" borderId="0" xfId="8" applyFont="1" applyFill="1" applyBorder="1" applyAlignment="1">
      <alignment horizontal="left"/>
    </xf>
    <xf numFmtId="0" fontId="0" fillId="11" borderId="0" xfId="8" applyFont="1" applyFill="1" applyBorder="1" applyAlignment="1" applyProtection="1">
      <alignment horizontal="left"/>
      <protection locked="0"/>
    </xf>
    <xf numFmtId="17" fontId="18" fillId="11" borderId="0" xfId="8" applyNumberFormat="1" applyFont="1" applyFill="1" applyBorder="1" applyAlignment="1" applyProtection="1">
      <alignment horizontal="left"/>
      <protection locked="0"/>
    </xf>
    <xf numFmtId="0" fontId="18" fillId="10" borderId="0" xfId="8" applyFont="1" applyFill="1" applyBorder="1" applyAlignment="1">
      <alignment horizontal="center"/>
    </xf>
    <xf numFmtId="0" fontId="19" fillId="10" borderId="0" xfId="8" applyFont="1" applyFill="1" applyBorder="1" applyAlignment="1">
      <alignment horizontal="center"/>
    </xf>
    <xf numFmtId="0" fontId="18" fillId="10" borderId="1" xfId="8" applyFont="1" applyFill="1" applyBorder="1" applyAlignment="1">
      <alignment horizontal="left"/>
    </xf>
    <xf numFmtId="14" fontId="18" fillId="11" borderId="1" xfId="8" applyNumberFormat="1" applyFont="1" applyFill="1" applyBorder="1" applyAlignment="1" applyProtection="1">
      <alignment horizontal="center"/>
      <protection locked="0"/>
    </xf>
    <xf numFmtId="0" fontId="15" fillId="10" borderId="1" xfId="8" applyFont="1" applyFill="1" applyBorder="1" applyAlignment="1">
      <alignment horizontal="center"/>
    </xf>
    <xf numFmtId="0" fontId="18" fillId="21" borderId="2" xfId="8" applyFont="1" applyFill="1" applyBorder="1" applyAlignment="1">
      <alignment horizontal="left"/>
    </xf>
    <xf numFmtId="0" fontId="19" fillId="11" borderId="1" xfId="8" applyFont="1" applyFill="1" applyBorder="1" applyAlignment="1" applyProtection="1">
      <alignment horizontal="center"/>
      <protection locked="0"/>
    </xf>
    <xf numFmtId="0" fontId="18" fillId="10" borderId="1" xfId="8" applyFont="1" applyFill="1" applyBorder="1" applyAlignment="1">
      <alignment horizontal="center"/>
    </xf>
    <xf numFmtId="0" fontId="19" fillId="14" borderId="2" xfId="8" applyFont="1" applyFill="1" applyBorder="1" applyAlignment="1">
      <alignment horizontal="left"/>
    </xf>
    <xf numFmtId="0" fontId="19" fillId="14" borderId="3" xfId="8" applyFont="1" applyFill="1" applyBorder="1" applyAlignment="1">
      <alignment horizontal="left"/>
    </xf>
    <xf numFmtId="0" fontId="19" fillId="14" borderId="4" xfId="8" applyFont="1" applyFill="1" applyBorder="1" applyAlignment="1">
      <alignment horizontal="left"/>
    </xf>
    <xf numFmtId="0" fontId="20" fillId="15" borderId="1" xfId="8" applyFont="1" applyFill="1" applyBorder="1" applyAlignment="1">
      <alignment horizontal="center"/>
    </xf>
    <xf numFmtId="167" fontId="19" fillId="22" borderId="1" xfId="9" applyFont="1" applyFill="1" applyBorder="1" applyProtection="1"/>
    <xf numFmtId="167" fontId="20" fillId="23" borderId="1" xfId="9" applyFont="1" applyFill="1" applyBorder="1" applyAlignment="1" applyProtection="1">
      <alignment horizontal="left"/>
    </xf>
    <xf numFmtId="0" fontId="20" fillId="14" borderId="9" xfId="8" applyFont="1" applyFill="1" applyBorder="1" applyAlignment="1">
      <alignment horizontal="center"/>
    </xf>
    <xf numFmtId="167" fontId="20" fillId="23" borderId="9" xfId="9" applyFont="1" applyFill="1" applyBorder="1" applyAlignment="1" applyProtection="1">
      <alignment horizontal="left"/>
    </xf>
    <xf numFmtId="0" fontId="21" fillId="10" borderId="0" xfId="8" applyFont="1" applyFill="1" applyBorder="1" applyAlignment="1">
      <alignment horizontal="left"/>
    </xf>
    <xf numFmtId="0" fontId="15" fillId="0" borderId="1" xfId="8" applyFont="1" applyBorder="1" applyAlignment="1">
      <alignment horizontal="right"/>
    </xf>
    <xf numFmtId="0" fontId="21" fillId="0" borderId="6" xfId="8" applyFont="1" applyBorder="1" applyAlignment="1">
      <alignment horizontal="center"/>
    </xf>
    <xf numFmtId="0" fontId="20" fillId="2" borderId="1" xfId="8" applyFont="1" applyFill="1" applyBorder="1" applyAlignment="1">
      <alignment horizontal="left"/>
    </xf>
    <xf numFmtId="0" fontId="20" fillId="7" borderId="2" xfId="8" applyFont="1" applyFill="1" applyBorder="1" applyAlignment="1">
      <alignment horizontal="left"/>
    </xf>
    <xf numFmtId="0" fontId="20" fillId="7" borderId="3" xfId="8" applyFont="1" applyFill="1" applyBorder="1" applyAlignment="1">
      <alignment horizontal="left"/>
    </xf>
    <xf numFmtId="0" fontId="20" fillId="7" borderId="4" xfId="8" applyFont="1" applyFill="1" applyBorder="1" applyAlignment="1">
      <alignment horizontal="left"/>
    </xf>
    <xf numFmtId="167" fontId="19" fillId="13" borderId="2" xfId="9" applyFont="1" applyFill="1" applyBorder="1" applyAlignment="1" applyProtection="1">
      <alignment horizontal="center"/>
      <protection locked="0"/>
    </xf>
    <xf numFmtId="167" fontId="19" fillId="13" borderId="4" xfId="9" applyFont="1" applyFill="1" applyBorder="1" applyAlignment="1" applyProtection="1">
      <alignment horizontal="center"/>
      <protection locked="0"/>
    </xf>
    <xf numFmtId="0" fontId="15" fillId="10" borderId="1" xfId="8" applyFont="1" applyFill="1" applyBorder="1" applyAlignment="1">
      <alignment horizontal="left" vertical="center"/>
    </xf>
    <xf numFmtId="166" fontId="19" fillId="11" borderId="1" xfId="8" applyNumberFormat="1" applyFont="1" applyFill="1" applyBorder="1" applyAlignment="1" applyProtection="1">
      <alignment horizontal="center"/>
      <protection locked="0"/>
    </xf>
    <xf numFmtId="0" fontId="18" fillId="0" borderId="1" xfId="8" applyFont="1" applyBorder="1" applyAlignment="1">
      <alignment horizontal="center"/>
    </xf>
    <xf numFmtId="167" fontId="20" fillId="4" borderId="1" xfId="9" applyFont="1" applyFill="1" applyBorder="1" applyAlignment="1" applyProtection="1">
      <alignment horizontal="center"/>
    </xf>
    <xf numFmtId="167" fontId="33" fillId="22" borderId="1" xfId="9" applyFont="1" applyFill="1" applyBorder="1" applyAlignment="1" applyProtection="1">
      <alignment horizontal="center" vertical="center"/>
    </xf>
    <xf numFmtId="0" fontId="18" fillId="0" borderId="6" xfId="8" applyFont="1" applyBorder="1" applyAlignment="1">
      <alignment horizontal="center"/>
    </xf>
    <xf numFmtId="166" fontId="19" fillId="14" borderId="1" xfId="8" applyNumberFormat="1" applyFont="1" applyFill="1" applyBorder="1" applyAlignment="1">
      <alignment horizontal="center"/>
    </xf>
    <xf numFmtId="0" fontId="18" fillId="21" borderId="1" xfId="8" applyFont="1" applyFill="1" applyBorder="1" applyAlignment="1">
      <alignment horizontal="left"/>
    </xf>
    <xf numFmtId="0" fontId="15" fillId="0" borderId="2" xfId="8" applyFont="1" applyBorder="1" applyAlignment="1">
      <alignment horizontal="left"/>
    </xf>
    <xf numFmtId="0" fontId="15" fillId="0" borderId="3" xfId="8" applyFont="1" applyBorder="1" applyAlignment="1">
      <alignment horizontal="left"/>
    </xf>
    <xf numFmtId="0" fontId="15" fillId="0" borderId="4" xfId="8" applyFont="1" applyBorder="1" applyAlignment="1">
      <alignment horizontal="left"/>
    </xf>
    <xf numFmtId="167" fontId="20" fillId="4" borderId="2" xfId="9" applyFont="1" applyFill="1" applyBorder="1" applyAlignment="1" applyProtection="1">
      <alignment horizontal="center"/>
    </xf>
    <xf numFmtId="167" fontId="20" fillId="4" borderId="4" xfId="9" applyFont="1" applyFill="1" applyBorder="1" applyAlignment="1" applyProtection="1">
      <alignment horizontal="center"/>
    </xf>
    <xf numFmtId="0" fontId="19" fillId="0" borderId="0" xfId="8" applyFont="1" applyBorder="1" applyAlignment="1">
      <alignment horizontal="center"/>
    </xf>
    <xf numFmtId="14" fontId="19" fillId="11" borderId="1" xfId="8" applyNumberFormat="1" applyFont="1" applyFill="1" applyBorder="1" applyAlignment="1" applyProtection="1">
      <alignment horizontal="center"/>
      <protection locked="0"/>
    </xf>
    <xf numFmtId="0" fontId="32" fillId="10" borderId="2" xfId="8" applyFont="1" applyFill="1" applyBorder="1" applyAlignment="1">
      <alignment horizontal="right"/>
    </xf>
    <xf numFmtId="0" fontId="32" fillId="10" borderId="4" xfId="8" applyFont="1" applyFill="1" applyBorder="1" applyAlignment="1">
      <alignment horizontal="left"/>
    </xf>
    <xf numFmtId="0" fontId="18" fillId="10" borderId="4" xfId="8" applyFont="1" applyFill="1" applyBorder="1" applyAlignment="1">
      <alignment horizontal="left"/>
    </xf>
    <xf numFmtId="0" fontId="19" fillId="10" borderId="1" xfId="8" applyFont="1" applyFill="1" applyBorder="1" applyAlignment="1">
      <alignment horizontal="left"/>
    </xf>
    <xf numFmtId="0" fontId="19" fillId="14" borderId="10" xfId="8" applyFont="1" applyFill="1" applyBorder="1" applyAlignment="1">
      <alignment horizontal="left"/>
    </xf>
    <xf numFmtId="0" fontId="18" fillId="25" borderId="0" xfId="0" applyFont="1" applyFill="1" applyBorder="1" applyAlignment="1" applyProtection="1">
      <alignment horizontal="left"/>
    </xf>
    <xf numFmtId="0" fontId="18" fillId="25" borderId="0" xfId="0" applyFont="1" applyFill="1" applyAlignment="1" applyProtection="1">
      <alignment horizontal="left" vertical="center" wrapText="1"/>
    </xf>
    <xf numFmtId="0" fontId="15" fillId="25" borderId="0" xfId="0" applyFont="1" applyFill="1" applyBorder="1" applyAlignment="1" applyProtection="1">
      <alignment horizontal="left" wrapText="1"/>
    </xf>
    <xf numFmtId="0" fontId="18" fillId="2" borderId="1" xfId="8" applyFont="1" applyFill="1" applyBorder="1" applyAlignment="1">
      <alignment horizontal="center" vertical="center"/>
    </xf>
    <xf numFmtId="0" fontId="18" fillId="2" borderId="1" xfId="8" applyFont="1" applyFill="1" applyBorder="1" applyAlignment="1">
      <alignment horizontal="center" vertical="center" wrapText="1"/>
    </xf>
    <xf numFmtId="167" fontId="20" fillId="4" borderId="1" xfId="9" applyFont="1" applyFill="1" applyBorder="1" applyAlignment="1" applyProtection="1">
      <alignment horizontal="center" vertical="center"/>
    </xf>
    <xf numFmtId="167" fontId="19" fillId="14" borderId="1" xfId="9" applyFont="1" applyFill="1" applyBorder="1" applyAlignment="1" applyProtection="1">
      <alignment horizontal="left"/>
    </xf>
    <xf numFmtId="0" fontId="34" fillId="16" borderId="1" xfId="8" applyFont="1" applyFill="1" applyBorder="1" applyAlignment="1">
      <alignment horizontal="center" wrapText="1"/>
    </xf>
    <xf numFmtId="0" fontId="19" fillId="14" borderId="1" xfId="8" applyFont="1" applyFill="1" applyBorder="1" applyAlignment="1">
      <alignment horizontal="center" wrapText="1"/>
    </xf>
    <xf numFmtId="0" fontId="20" fillId="15" borderId="12" xfId="8" applyFont="1" applyFill="1" applyBorder="1" applyAlignment="1">
      <alignment horizontal="center"/>
    </xf>
    <xf numFmtId="167" fontId="19" fillId="22" borderId="12" xfId="9" applyFont="1" applyFill="1" applyBorder="1" applyProtection="1"/>
    <xf numFmtId="0" fontId="26" fillId="2" borderId="1" xfId="8" applyFont="1" applyFill="1" applyBorder="1" applyAlignment="1">
      <alignment horizontal="left"/>
    </xf>
    <xf numFmtId="167" fontId="23" fillId="13" borderId="1" xfId="9" applyFont="1" applyFill="1" applyBorder="1" applyProtection="1">
      <protection locked="0"/>
    </xf>
    <xf numFmtId="0" fontId="26" fillId="2" borderId="2" xfId="8" applyFont="1" applyFill="1" applyBorder="1" applyAlignment="1">
      <alignment horizontal="left"/>
    </xf>
    <xf numFmtId="0" fontId="26" fillId="2" borderId="3" xfId="8" applyFont="1" applyFill="1" applyBorder="1" applyAlignment="1">
      <alignment horizontal="left"/>
    </xf>
    <xf numFmtId="0" fontId="26" fillId="2" borderId="4" xfId="8" applyFont="1" applyFill="1" applyBorder="1" applyAlignment="1">
      <alignment horizontal="left"/>
    </xf>
    <xf numFmtId="167" fontId="23" fillId="13" borderId="2" xfId="9" applyFont="1" applyFill="1" applyBorder="1" applyAlignment="1" applyProtection="1">
      <alignment horizontal="center"/>
      <protection locked="0"/>
    </xf>
    <xf numFmtId="167" fontId="23" fillId="13" borderId="4" xfId="9" applyFont="1" applyFill="1" applyBorder="1" applyAlignment="1" applyProtection="1">
      <alignment horizontal="center"/>
      <protection locked="0"/>
    </xf>
    <xf numFmtId="0" fontId="39" fillId="19" borderId="2" xfId="8" applyFont="1" applyFill="1" applyBorder="1" applyAlignment="1">
      <alignment horizontal="center" vertical="center" wrapText="1"/>
    </xf>
    <xf numFmtId="0" fontId="39" fillId="19" borderId="4" xfId="8" applyFont="1" applyFill="1" applyBorder="1" applyAlignment="1">
      <alignment horizontal="center" vertical="center" wrapText="1"/>
    </xf>
    <xf numFmtId="0" fontId="19" fillId="14" borderId="2" xfId="8" applyFont="1" applyFill="1" applyBorder="1" applyAlignment="1">
      <alignment horizontal="center"/>
    </xf>
    <xf numFmtId="0" fontId="19" fillId="14" borderId="3" xfId="8" applyFont="1" applyFill="1" applyBorder="1" applyAlignment="1">
      <alignment horizontal="center"/>
    </xf>
    <xf numFmtId="0" fontId="19" fillId="14" borderId="4" xfId="8" applyFont="1" applyFill="1" applyBorder="1" applyAlignment="1">
      <alignment horizontal="center"/>
    </xf>
    <xf numFmtId="0" fontId="39" fillId="19" borderId="1" xfId="8" applyFont="1" applyFill="1" applyBorder="1" applyAlignment="1">
      <alignment horizontal="center" vertical="center" wrapText="1"/>
    </xf>
    <xf numFmtId="167" fontId="23" fillId="11" borderId="1" xfId="9" applyFont="1" applyFill="1" applyBorder="1" applyAlignment="1" applyProtection="1">
      <alignment horizontal="left"/>
      <protection locked="0"/>
    </xf>
    <xf numFmtId="0" fontId="19" fillId="2" borderId="1" xfId="8" applyFont="1" applyFill="1" applyBorder="1" applyAlignment="1">
      <alignment horizontal="left"/>
    </xf>
    <xf numFmtId="0" fontId="19" fillId="21" borderId="1" xfId="8" applyFont="1" applyFill="1" applyBorder="1" applyAlignment="1">
      <alignment horizontal="left"/>
    </xf>
    <xf numFmtId="167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9" fillId="13" borderId="2" xfId="8" applyFont="1" applyFill="1" applyBorder="1" applyAlignment="1">
      <alignment horizontal="left"/>
    </xf>
    <xf numFmtId="0" fontId="20" fillId="5" borderId="2" xfId="3" applyFont="1" applyFill="1" applyBorder="1" applyAlignment="1">
      <alignment horizontal="center" vertical="top" wrapText="1"/>
    </xf>
    <xf numFmtId="0" fontId="20" fillId="5" borderId="3" xfId="3" applyFont="1" applyFill="1" applyBorder="1" applyAlignment="1">
      <alignment horizontal="center" vertical="top" wrapText="1"/>
    </xf>
    <xf numFmtId="0" fontId="20" fillId="5" borderId="4" xfId="3" applyFont="1" applyFill="1" applyBorder="1" applyAlignment="1">
      <alignment horizontal="center" vertical="top" wrapText="1"/>
    </xf>
    <xf numFmtId="169" fontId="28" fillId="3" borderId="2" xfId="6" applyFont="1" applyFill="1" applyBorder="1" applyAlignment="1">
      <alignment horizontal="right"/>
    </xf>
    <xf numFmtId="169" fontId="28" fillId="3" borderId="4" xfId="6" applyFont="1" applyFill="1" applyBorder="1" applyAlignment="1">
      <alignment horizontal="right"/>
    </xf>
    <xf numFmtId="0" fontId="19" fillId="5" borderId="1" xfId="3" applyFont="1" applyFill="1" applyBorder="1" applyAlignment="1">
      <alignment horizontal="center" vertical="center" wrapText="1"/>
    </xf>
    <xf numFmtId="0" fontId="20" fillId="5" borderId="1" xfId="3" applyFont="1" applyFill="1" applyBorder="1" applyAlignment="1">
      <alignment horizontal="center" vertical="center"/>
    </xf>
    <xf numFmtId="0" fontId="23" fillId="5" borderId="2" xfId="4" applyFont="1" applyFill="1" applyBorder="1" applyAlignment="1">
      <alignment horizontal="center" wrapText="1"/>
    </xf>
    <xf numFmtId="0" fontId="23" fillId="5" borderId="4" xfId="4" applyFont="1" applyFill="1" applyBorder="1" applyAlignment="1">
      <alignment horizontal="center" wrapText="1"/>
    </xf>
    <xf numFmtId="169" fontId="28" fillId="3" borderId="2" xfId="6" applyFont="1" applyFill="1" applyBorder="1" applyAlignment="1">
      <alignment horizontal="center"/>
    </xf>
    <xf numFmtId="169" fontId="28" fillId="3" borderId="4" xfId="6" applyFont="1" applyFill="1" applyBorder="1" applyAlignment="1">
      <alignment horizontal="center"/>
    </xf>
    <xf numFmtId="0" fontId="6" fillId="4" borderId="0" xfId="4" applyFont="1" applyFill="1" applyBorder="1" applyAlignment="1">
      <alignment horizontal="left" vertical="top" wrapText="1"/>
    </xf>
    <xf numFmtId="44" fontId="28" fillId="0" borderId="2" xfId="2" applyFont="1" applyBorder="1"/>
    <xf numFmtId="44" fontId="28" fillId="0" borderId="4" xfId="2" applyFont="1" applyBorder="1"/>
    <xf numFmtId="0" fontId="20" fillId="5" borderId="1" xfId="3" applyFont="1" applyFill="1" applyBorder="1" applyAlignment="1">
      <alignment horizontal="center" vertical="top" wrapText="1"/>
    </xf>
    <xf numFmtId="44" fontId="28" fillId="0" borderId="1" xfId="2" applyFont="1" applyBorder="1"/>
    <xf numFmtId="0" fontId="19" fillId="5" borderId="2" xfId="1" applyFont="1" applyFill="1" applyBorder="1" applyAlignment="1">
      <alignment horizontal="left"/>
    </xf>
    <xf numFmtId="0" fontId="19" fillId="5" borderId="3" xfId="1" applyFont="1" applyFill="1" applyBorder="1" applyAlignment="1">
      <alignment horizontal="left"/>
    </xf>
    <xf numFmtId="0" fontId="19" fillId="5" borderId="4" xfId="1" applyFont="1" applyFill="1" applyBorder="1" applyAlignment="1">
      <alignment horizontal="left"/>
    </xf>
    <xf numFmtId="44" fontId="28" fillId="0" borderId="5" xfId="2" applyFont="1" applyBorder="1"/>
    <xf numFmtId="44" fontId="28" fillId="0" borderId="7" xfId="2" applyFont="1" applyBorder="1"/>
    <xf numFmtId="0" fontId="23" fillId="5" borderId="2" xfId="4" applyFont="1" applyFill="1" applyBorder="1" applyAlignment="1">
      <alignment horizontal="left"/>
    </xf>
    <xf numFmtId="0" fontId="23" fillId="5" borderId="3" xfId="4" applyFont="1" applyFill="1" applyBorder="1" applyAlignment="1">
      <alignment horizontal="left"/>
    </xf>
    <xf numFmtId="0" fontId="23" fillId="5" borderId="4" xfId="4" applyFont="1" applyFill="1" applyBorder="1" applyAlignment="1">
      <alignment horizontal="left"/>
    </xf>
    <xf numFmtId="0" fontId="25" fillId="4" borderId="1" xfId="4" applyFont="1" applyFill="1" applyBorder="1" applyAlignment="1">
      <alignment horizontal="left" wrapText="1"/>
    </xf>
    <xf numFmtId="0" fontId="25" fillId="5" borderId="1" xfId="4" applyFont="1" applyFill="1" applyBorder="1" applyAlignment="1">
      <alignment horizontal="center" vertical="center" wrapText="1"/>
    </xf>
    <xf numFmtId="0" fontId="25" fillId="5" borderId="9" xfId="4" applyFont="1" applyFill="1" applyBorder="1" applyAlignment="1">
      <alignment horizontal="center" vertical="center" wrapText="1"/>
    </xf>
    <xf numFmtId="0" fontId="25" fillId="5" borderId="10" xfId="4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44" fillId="26" borderId="14" xfId="0" applyFont="1" applyFill="1" applyBorder="1" applyAlignment="1">
      <alignment horizontal="right" vertical="center"/>
    </xf>
    <xf numFmtId="0" fontId="44" fillId="26" borderId="15" xfId="0" applyFont="1" applyFill="1" applyBorder="1" applyAlignment="1">
      <alignment horizontal="right" vertical="center"/>
    </xf>
    <xf numFmtId="165" fontId="44" fillId="26" borderId="15" xfId="0" applyNumberFormat="1" applyFont="1" applyFill="1" applyBorder="1" applyAlignment="1">
      <alignment horizontal="center" vertical="center"/>
    </xf>
    <xf numFmtId="165" fontId="44" fillId="26" borderId="16" xfId="0" applyNumberFormat="1" applyFont="1" applyFill="1" applyBorder="1" applyAlignment="1">
      <alignment horizontal="center" vertical="center"/>
    </xf>
  </cellXfs>
  <cellStyles count="11">
    <cellStyle name="Moeda" xfId="2" builtinId="4"/>
    <cellStyle name="Moeda 2" xfId="9"/>
    <cellStyle name="Moeda 2 3" xfId="6"/>
    <cellStyle name="Normal" xfId="0" builtinId="0"/>
    <cellStyle name="Normal 2" xfId="1"/>
    <cellStyle name="Normal 3 2" xfId="3"/>
    <cellStyle name="Normal 4" xfId="8"/>
    <cellStyle name="Normal 4 3 2" xfId="4"/>
    <cellStyle name="Normal 8" xfId="7"/>
    <cellStyle name="Porcentagem 2" xfId="10"/>
    <cellStyle name="Vírgula 2" xfId="5"/>
  </cellStyles>
  <dxfs count="0"/>
  <tableStyles count="0" defaultTableStyle="TableStyleMedium2" defaultPivotStyle="PivotStyleLight16"/>
  <colors>
    <mruColors>
      <color rgb="FFFFFFCC"/>
      <color rgb="FFFFFFFF"/>
      <color rgb="FFE60000"/>
      <color rgb="FFE8E8E8"/>
      <color rgb="FF0000CC"/>
      <color rgb="FFFFF8F7"/>
      <color rgb="FFFCACA6"/>
      <color rgb="FFFEE9E6"/>
      <color rgb="FFF5432B"/>
      <color rgb="FFF986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45</xdr:col>
      <xdr:colOff>0</xdr:colOff>
      <xdr:row>8</xdr:row>
      <xdr:rowOff>0</xdr:rowOff>
    </xdr:from>
    <xdr:to>
      <xdr:col>46</xdr:col>
      <xdr:colOff>123825</xdr:colOff>
      <xdr:row>9</xdr:row>
      <xdr:rowOff>114300</xdr:rowOff>
    </xdr:to>
    <xdr:sp macro="" textlink="">
      <xdr:nvSpPr>
        <xdr:cNvPr id="1025" name="AutoShape 1" descr="Fotos de Aniversário de 40 anos, Imagens de Aniversário de 40 anos sem  royalties | Depositphotos"/>
        <xdr:cNvSpPr>
          <a:spLocks noChangeAspect="1" noChangeArrowheads="1"/>
        </xdr:cNvSpPr>
      </xdr:nvSpPr>
      <xdr:spPr bwMode="auto">
        <a:xfrm>
          <a:off x="8124825" y="324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42</xdr:col>
      <xdr:colOff>152400</xdr:colOff>
      <xdr:row>8</xdr:row>
      <xdr:rowOff>9525</xdr:rowOff>
    </xdr:from>
    <xdr:to>
      <xdr:col>50</xdr:col>
      <xdr:colOff>171450</xdr:colOff>
      <xdr:row>16</xdr:row>
      <xdr:rowOff>95250</xdr:rowOff>
    </xdr:to>
    <xdr:sp macro="" textlink="">
      <xdr:nvSpPr>
        <xdr:cNvPr id="1026" name="AutoShape 2" descr="Grinalda Laurel 40 Fotos De Bancos De Imagens"/>
        <xdr:cNvSpPr>
          <a:spLocks noChangeAspect="1" noChangeArrowheads="1"/>
        </xdr:cNvSpPr>
      </xdr:nvSpPr>
      <xdr:spPr bwMode="auto">
        <a:xfrm>
          <a:off x="7734300" y="1533525"/>
          <a:ext cx="1895475" cy="1895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dras.souza\AppData\Local\Temp\Temp1_Preg&#227;o%2001_2023%20-%20UASG_193126%20-%20IBAMA%20-%20Superintend&#234;ncia%20Estadual_SE%20-%20Resultado%203.zip\Proposta%20Lan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sdras.souza\Desktop\Vigil&#226;ncia\Pesquisa%20de%20Pre&#231;os\Pesquisa%20-%20Painel%20de%20Pre&#231;os%20M&#227;o%20de%20Obra\Propostas%20de%20Pre&#231;os%20Pesquisadas\Preg&#227;o%2001_2023%20-%20UASG_193126%20-%20IBAMA%20-%20Superintend&#234;ncia%20Estadual_SE%20-%20Resultado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ta"/>
      <sheetName val="Planilha Resumo"/>
      <sheetName val="12 X 36 DIURNO"/>
      <sheetName val="12 X 36 NOTURNO"/>
      <sheetName val="Materiais"/>
      <sheetName val="Equipamentos"/>
      <sheetName val="Uniforme"/>
      <sheetName val="Ponto Biometrico"/>
    </sheetNames>
    <sheetDataSet>
      <sheetData sheetId="0" refreshError="1"/>
      <sheetData sheetId="1" refreshError="1"/>
      <sheetData sheetId="2" refreshError="1">
        <row r="45">
          <cell r="I45">
            <v>8.3299999999999999E-2</v>
          </cell>
        </row>
        <row r="54">
          <cell r="F54">
            <v>3</v>
          </cell>
        </row>
        <row r="68">
          <cell r="D68">
            <v>0.1</v>
          </cell>
          <cell r="E68" t="str">
            <v>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ta"/>
      <sheetName val="Planilha Resumo"/>
      <sheetName val="12 X 36 DIURNO"/>
      <sheetName val="12 X 36 NOTURNO"/>
      <sheetName val="Materiais"/>
      <sheetName val="Equipamentos"/>
      <sheetName val="Uniforme"/>
      <sheetName val="Ponto Biometri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flip="none" rotWithShape="1">
          <a:gsLst>
            <a:gs pos="0">
              <a:srgbClr val="FFFF00">
                <a:shade val="30000"/>
                <a:satMod val="115000"/>
              </a:srgbClr>
            </a:gs>
            <a:gs pos="50000">
              <a:srgbClr val="FFFF00">
                <a:shade val="67500"/>
                <a:satMod val="115000"/>
              </a:srgbClr>
            </a:gs>
            <a:gs pos="100000">
              <a:srgbClr val="FFFF00">
                <a:shade val="100000"/>
                <a:satMod val="115000"/>
              </a:srgbClr>
            </a:gs>
          </a:gsLst>
          <a:lin ang="10800000" scaled="1"/>
          <a:tileRect/>
        </a:gradFill>
        <a:ln>
          <a:solidFill>
            <a:schemeClr val="bg1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1"/>
  <sheetViews>
    <sheetView showGridLines="0" showZeros="0" tabSelected="1" topLeftCell="A7" zoomScaleNormal="100" zoomScaleSheetLayoutView="100" workbookViewId="0">
      <selection activeCell="AD20" sqref="AD20:AI20"/>
    </sheetView>
  </sheetViews>
  <sheetFormatPr defaultRowHeight="15"/>
  <cols>
    <col min="1" max="1" width="2.7109375" customWidth="1"/>
    <col min="2" max="9" width="2.28515625" customWidth="1"/>
    <col min="10" max="22" width="2.7109375" customWidth="1"/>
    <col min="23" max="23" width="1.7109375" customWidth="1"/>
    <col min="24" max="24" width="2.7109375" customWidth="1"/>
    <col min="25" max="25" width="3.7109375" customWidth="1"/>
    <col min="26" max="29" width="2.7109375" customWidth="1"/>
    <col min="30" max="35" width="2.5703125" customWidth="1"/>
    <col min="36" max="36" width="2.42578125" customWidth="1"/>
    <col min="37" max="49" width="2.7109375" customWidth="1"/>
  </cols>
  <sheetData>
    <row r="1" spans="1:4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4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pans="1:47" ht="15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47" ht="15" customHeight="1">
      <c r="A4" s="6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47" ht="15" customHeight="1">
      <c r="A5" s="6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47">
      <c r="A6" s="6"/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7"/>
    </row>
    <row r="7" spans="1:47">
      <c r="A7" s="2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2"/>
    </row>
    <row r="8" spans="1:47" ht="15" customHeight="1"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</row>
    <row r="9" spans="1:47" ht="15" customHeight="1">
      <c r="B9" s="170" t="s">
        <v>129</v>
      </c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4"/>
    </row>
    <row r="10" spans="1:47" ht="15" customHeight="1">
      <c r="B10" s="171" t="s">
        <v>140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4"/>
    </row>
    <row r="11" spans="1:47" ht="15" customHeight="1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4"/>
    </row>
    <row r="12" spans="1:47" ht="15.75">
      <c r="B12" s="170" t="s">
        <v>205</v>
      </c>
      <c r="C12" s="170"/>
      <c r="D12" s="17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8"/>
    </row>
    <row r="13" spans="1:47" ht="4.5" customHeight="1" thickBo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spans="1:47" ht="30" customHeight="1">
      <c r="B14" s="169" t="s">
        <v>127</v>
      </c>
      <c r="C14" s="147"/>
      <c r="D14" s="147"/>
      <c r="E14" s="147"/>
      <c r="F14" s="147"/>
      <c r="G14" s="147"/>
      <c r="H14" s="147"/>
      <c r="I14" s="147"/>
      <c r="J14" s="147" t="s">
        <v>2</v>
      </c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  <c r="X14" s="147" t="s">
        <v>130</v>
      </c>
      <c r="Y14" s="147"/>
      <c r="Z14" s="147" t="s">
        <v>4</v>
      </c>
      <c r="AA14" s="147"/>
      <c r="AB14" s="147"/>
      <c r="AC14" s="147"/>
      <c r="AD14" s="147" t="s">
        <v>3</v>
      </c>
      <c r="AE14" s="147"/>
      <c r="AF14" s="147"/>
      <c r="AG14" s="147"/>
      <c r="AH14" s="147"/>
      <c r="AI14" s="147"/>
      <c r="AJ14" s="147" t="s">
        <v>321</v>
      </c>
      <c r="AK14" s="147"/>
      <c r="AL14" s="147"/>
      <c r="AM14" s="147"/>
      <c r="AN14" s="147"/>
      <c r="AO14" s="147"/>
      <c r="AP14" s="147" t="s">
        <v>322</v>
      </c>
      <c r="AQ14" s="147"/>
      <c r="AR14" s="147"/>
      <c r="AS14" s="147"/>
      <c r="AT14" s="147"/>
      <c r="AU14" s="148"/>
    </row>
    <row r="15" spans="1:47" ht="30" customHeight="1">
      <c r="B15" s="163" t="s">
        <v>141</v>
      </c>
      <c r="C15" s="164"/>
      <c r="D15" s="164"/>
      <c r="E15" s="164"/>
      <c r="F15" s="164"/>
      <c r="G15" s="164"/>
      <c r="H15" s="164"/>
      <c r="I15" s="164"/>
      <c r="J15" s="165" t="s">
        <v>125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1">
        <v>1</v>
      </c>
      <c r="Y15" s="161"/>
      <c r="Z15" s="162">
        <f>'12h Diurnas'!H145</f>
        <v>0</v>
      </c>
      <c r="AA15" s="162"/>
      <c r="AB15" s="162"/>
      <c r="AC15" s="162"/>
      <c r="AD15" s="143">
        <f>+X15*Z15</f>
        <v>0</v>
      </c>
      <c r="AE15" s="143"/>
      <c r="AF15" s="143"/>
      <c r="AG15" s="143"/>
      <c r="AH15" s="143"/>
      <c r="AI15" s="143"/>
      <c r="AJ15" s="143">
        <f>AD15*12</f>
        <v>0</v>
      </c>
      <c r="AK15" s="143"/>
      <c r="AL15" s="143"/>
      <c r="AM15" s="143"/>
      <c r="AN15" s="143"/>
      <c r="AO15" s="143"/>
      <c r="AP15" s="143">
        <f>+AJ15*AL15</f>
        <v>0</v>
      </c>
      <c r="AQ15" s="143"/>
      <c r="AR15" s="143"/>
      <c r="AS15" s="143"/>
      <c r="AT15" s="143"/>
      <c r="AU15" s="146"/>
    </row>
    <row r="16" spans="1:47" ht="17.25" customHeight="1">
      <c r="B16" s="154" t="s">
        <v>128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49">
        <f>+AD15*12</f>
        <v>0</v>
      </c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50"/>
    </row>
    <row r="17" spans="2:47">
      <c r="B17" s="151" t="s">
        <v>325</v>
      </c>
      <c r="C17" s="152"/>
      <c r="D17" s="152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3"/>
    </row>
    <row r="18" spans="2:47" ht="15.75">
      <c r="B18" s="154" t="s">
        <v>323</v>
      </c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49">
        <f>+AD15*60</f>
        <v>0</v>
      </c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50"/>
    </row>
    <row r="19" spans="2:47">
      <c r="B19" s="151" t="s">
        <v>324</v>
      </c>
      <c r="C19" s="152"/>
      <c r="D19" s="152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3"/>
    </row>
    <row r="20" spans="2:47" ht="30" customHeight="1">
      <c r="B20" s="166" t="s">
        <v>127</v>
      </c>
      <c r="C20" s="144"/>
      <c r="D20" s="144"/>
      <c r="E20" s="144"/>
      <c r="F20" s="144"/>
      <c r="G20" s="144"/>
      <c r="H20" s="144"/>
      <c r="I20" s="144"/>
      <c r="J20" s="144" t="s">
        <v>2</v>
      </c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 t="s">
        <v>130</v>
      </c>
      <c r="Y20" s="144"/>
      <c r="Z20" s="144" t="s">
        <v>4</v>
      </c>
      <c r="AA20" s="144"/>
      <c r="AB20" s="144"/>
      <c r="AC20" s="144"/>
      <c r="AD20" s="144" t="s">
        <v>3</v>
      </c>
      <c r="AE20" s="144"/>
      <c r="AF20" s="144"/>
      <c r="AG20" s="144"/>
      <c r="AH20" s="144"/>
      <c r="AI20" s="144"/>
      <c r="AJ20" s="144" t="s">
        <v>321</v>
      </c>
      <c r="AK20" s="144"/>
      <c r="AL20" s="144"/>
      <c r="AM20" s="144"/>
      <c r="AN20" s="144"/>
      <c r="AO20" s="144"/>
      <c r="AP20" s="144" t="s">
        <v>322</v>
      </c>
      <c r="AQ20" s="144"/>
      <c r="AR20" s="144"/>
      <c r="AS20" s="144"/>
      <c r="AT20" s="144"/>
      <c r="AU20" s="145"/>
    </row>
    <row r="21" spans="2:47" ht="30" customHeight="1">
      <c r="B21" s="163" t="s">
        <v>142</v>
      </c>
      <c r="C21" s="164"/>
      <c r="D21" s="164"/>
      <c r="E21" s="164"/>
      <c r="F21" s="164"/>
      <c r="G21" s="164"/>
      <c r="H21" s="164"/>
      <c r="I21" s="164"/>
      <c r="J21" s="157" t="s">
        <v>126</v>
      </c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8">
        <v>2</v>
      </c>
      <c r="Y21" s="158"/>
      <c r="Z21" s="159">
        <f>'12h Noturnas'!I146</f>
        <v>0</v>
      </c>
      <c r="AA21" s="159"/>
      <c r="AB21" s="159"/>
      <c r="AC21" s="159"/>
      <c r="AD21" s="160">
        <f>+X21*Z21</f>
        <v>0</v>
      </c>
      <c r="AE21" s="160"/>
      <c r="AF21" s="160"/>
      <c r="AG21" s="160"/>
      <c r="AH21" s="160"/>
      <c r="AI21" s="160"/>
      <c r="AJ21" s="143">
        <f>AD21*12</f>
        <v>0</v>
      </c>
      <c r="AK21" s="143"/>
      <c r="AL21" s="143"/>
      <c r="AM21" s="143"/>
      <c r="AN21" s="143"/>
      <c r="AO21" s="143"/>
      <c r="AP21" s="143">
        <f>+AJ21*AL21</f>
        <v>0</v>
      </c>
      <c r="AQ21" s="143"/>
      <c r="AR21" s="143"/>
      <c r="AS21" s="143"/>
      <c r="AT21" s="143"/>
      <c r="AU21" s="146"/>
    </row>
    <row r="22" spans="2:47" ht="15" customHeight="1">
      <c r="B22" s="154" t="s">
        <v>128</v>
      </c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49">
        <f>AD21*12</f>
        <v>0</v>
      </c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50"/>
    </row>
    <row r="23" spans="2:47" ht="15" customHeight="1">
      <c r="B23" s="151" t="s">
        <v>325</v>
      </c>
      <c r="C23" s="152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3"/>
    </row>
    <row r="24" spans="2:47" ht="15" customHeight="1">
      <c r="B24" s="154" t="s">
        <v>323</v>
      </c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49">
        <f>+AD21*60</f>
        <v>0</v>
      </c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50"/>
    </row>
    <row r="25" spans="2:47" ht="15" customHeight="1" thickBot="1">
      <c r="B25" s="140" t="s">
        <v>324</v>
      </c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2"/>
    </row>
    <row r="26" spans="2:47" ht="14.25" customHeight="1" thickBot="1">
      <c r="B26" s="310"/>
      <c r="C26" s="310"/>
      <c r="D26" s="310"/>
      <c r="E26" s="310"/>
      <c r="F26" s="310"/>
      <c r="G26" s="310"/>
      <c r="H26" s="310"/>
      <c r="I26" s="310"/>
      <c r="J26" s="310"/>
      <c r="K26" s="310"/>
      <c r="L26" s="310"/>
      <c r="M26" s="310"/>
      <c r="N26" s="310"/>
      <c r="O26" s="310"/>
      <c r="P26" s="310"/>
      <c r="Q26" s="310"/>
      <c r="R26" s="310"/>
      <c r="S26" s="310"/>
      <c r="T26" s="310"/>
      <c r="U26" s="310"/>
      <c r="V26" s="310"/>
      <c r="W26" s="310"/>
      <c r="X26" s="310"/>
      <c r="Y26" s="310"/>
      <c r="Z26" s="310"/>
      <c r="AA26" s="310"/>
      <c r="AB26" s="310"/>
      <c r="AC26" s="310"/>
      <c r="AD26" s="310"/>
      <c r="AE26" s="310"/>
      <c r="AF26" s="310"/>
      <c r="AG26" s="310"/>
      <c r="AH26" s="310"/>
      <c r="AI26" s="310"/>
      <c r="AJ26" s="310"/>
      <c r="AK26" s="310"/>
      <c r="AL26" s="310"/>
      <c r="AM26" s="310"/>
      <c r="AN26" s="310"/>
      <c r="AO26" s="310"/>
      <c r="AP26" s="310"/>
      <c r="AQ26" s="310"/>
      <c r="AR26" s="310"/>
      <c r="AS26" s="310"/>
      <c r="AT26" s="310"/>
      <c r="AU26" s="310"/>
    </row>
    <row r="27" spans="2:47" ht="15" customHeight="1">
      <c r="B27" s="311" t="s">
        <v>326</v>
      </c>
      <c r="C27" s="312"/>
      <c r="D27" s="312"/>
      <c r="E27" s="312"/>
      <c r="F27" s="312"/>
      <c r="G27" s="312"/>
      <c r="H27" s="312"/>
      <c r="I27" s="312"/>
      <c r="J27" s="312"/>
      <c r="K27" s="312"/>
      <c r="L27" s="312"/>
      <c r="M27" s="312"/>
      <c r="N27" s="312"/>
      <c r="O27" s="312"/>
      <c r="P27" s="312"/>
      <c r="Q27" s="312"/>
      <c r="R27" s="312"/>
      <c r="S27" s="312"/>
      <c r="T27" s="312"/>
      <c r="U27" s="312"/>
      <c r="V27" s="312"/>
      <c r="W27" s="312"/>
      <c r="X27" s="312"/>
      <c r="Y27" s="312"/>
      <c r="Z27" s="312"/>
      <c r="AA27" s="312"/>
      <c r="AB27" s="312"/>
      <c r="AC27" s="312"/>
      <c r="AD27" s="313">
        <f>+AD18+AD24</f>
        <v>0</v>
      </c>
      <c r="AE27" s="313"/>
      <c r="AF27" s="313"/>
      <c r="AG27" s="313"/>
      <c r="AH27" s="313"/>
      <c r="AI27" s="313"/>
      <c r="AJ27" s="313"/>
      <c r="AK27" s="313"/>
      <c r="AL27" s="313"/>
      <c r="AM27" s="313"/>
      <c r="AN27" s="313"/>
      <c r="AO27" s="313"/>
      <c r="AP27" s="313"/>
      <c r="AQ27" s="313"/>
      <c r="AR27" s="313"/>
      <c r="AS27" s="313"/>
      <c r="AT27" s="313"/>
      <c r="AU27" s="314"/>
    </row>
    <row r="28" spans="2:47" ht="15" customHeight="1" thickBot="1">
      <c r="B28" s="140" t="s">
        <v>327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1"/>
      <c r="AQ28" s="141"/>
      <c r="AR28" s="141"/>
      <c r="AS28" s="141"/>
      <c r="AT28" s="141"/>
      <c r="AU28" s="142"/>
    </row>
    <row r="29" spans="2:47" ht="15" customHeight="1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spans="2:47" ht="15.75">
      <c r="B30" s="156"/>
      <c r="C30" s="156"/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3"/>
    </row>
    <row r="31" spans="2:47" ht="15.75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</row>
    <row r="32" spans="2:47" ht="15.7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</row>
    <row r="33" spans="2:36" ht="15.7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2:36" ht="15.7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2:36" ht="15.7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2:36" ht="15.7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2:36" ht="15.7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2:36" ht="15.7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2:36" ht="15.75">
      <c r="B39" s="5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</row>
    <row r="40" spans="2:36" ht="15.75">
      <c r="B40" s="9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</row>
    <row r="41" spans="2:36" ht="15.7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</row>
    <row r="42" spans="2:36" ht="15.7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10"/>
    </row>
    <row r="43" spans="2:36" ht="15.7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</row>
    <row r="44" spans="2:36" ht="15.7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</row>
    <row r="45" spans="2:36" ht="15.7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</row>
    <row r="46" spans="2:36" ht="15.7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</row>
    <row r="47" spans="2:36" ht="15.7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</row>
    <row r="48" spans="2:36" ht="15.7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</row>
    <row r="49" spans="2:36" ht="15.7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</row>
    <row r="50" spans="2:36" ht="15.7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</row>
    <row r="51" spans="2:36" ht="15.7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</row>
  </sheetData>
  <mergeCells count="49">
    <mergeCell ref="B25:AU25"/>
    <mergeCell ref="AD27:AU27"/>
    <mergeCell ref="B6:AI6"/>
    <mergeCell ref="B7:AI8"/>
    <mergeCell ref="X14:Y14"/>
    <mergeCell ref="Z14:AC14"/>
    <mergeCell ref="B14:I14"/>
    <mergeCell ref="AD14:AI14"/>
    <mergeCell ref="B12:AI12"/>
    <mergeCell ref="B9:AI9"/>
    <mergeCell ref="B10:AI10"/>
    <mergeCell ref="J20:W20"/>
    <mergeCell ref="X20:Y20"/>
    <mergeCell ref="AD22:AU22"/>
    <mergeCell ref="B23:AU23"/>
    <mergeCell ref="B24:AC24"/>
    <mergeCell ref="AD24:AU24"/>
    <mergeCell ref="B30:AI30"/>
    <mergeCell ref="AD15:AI15"/>
    <mergeCell ref="B16:AC16"/>
    <mergeCell ref="J21:W21"/>
    <mergeCell ref="X21:Y21"/>
    <mergeCell ref="Z21:AC21"/>
    <mergeCell ref="AD21:AI21"/>
    <mergeCell ref="AD20:AI20"/>
    <mergeCell ref="B22:AC22"/>
    <mergeCell ref="Z20:AC20"/>
    <mergeCell ref="X15:Y15"/>
    <mergeCell ref="Z15:AC15"/>
    <mergeCell ref="B27:AC27"/>
    <mergeCell ref="B15:I15"/>
    <mergeCell ref="J15:W15"/>
    <mergeCell ref="B21:I21"/>
    <mergeCell ref="B28:AU28"/>
    <mergeCell ref="AJ21:AO21"/>
    <mergeCell ref="AP20:AU20"/>
    <mergeCell ref="AP21:AU21"/>
    <mergeCell ref="AJ14:AO14"/>
    <mergeCell ref="AJ15:AO15"/>
    <mergeCell ref="AP14:AU14"/>
    <mergeCell ref="AP15:AU15"/>
    <mergeCell ref="AJ20:AO20"/>
    <mergeCell ref="AD16:AU16"/>
    <mergeCell ref="B17:AU17"/>
    <mergeCell ref="B18:AC18"/>
    <mergeCell ref="AD18:AU18"/>
    <mergeCell ref="B19:AU19"/>
    <mergeCell ref="J14:W14"/>
    <mergeCell ref="B20:I20"/>
  </mergeCells>
  <pageMargins left="0.31" right="0.18" top="0.31" bottom="0.25" header="0.3" footer="0.24"/>
  <pageSetup paperSize="12" fitToHeight="0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W146"/>
  <sheetViews>
    <sheetView showGridLines="0" zoomScale="85" zoomScaleNormal="85" workbookViewId="0">
      <selection activeCell="C11" sqref="C11:G11"/>
    </sheetView>
  </sheetViews>
  <sheetFormatPr defaultRowHeight="15"/>
  <cols>
    <col min="1" max="1" width="3" customWidth="1"/>
    <col min="2" max="2" width="16.42578125" customWidth="1"/>
    <col min="3" max="3" width="17.7109375" customWidth="1"/>
    <col min="4" max="4" width="20.28515625" customWidth="1"/>
    <col min="5" max="5" width="9.5703125" customWidth="1"/>
    <col min="6" max="6" width="13.140625" customWidth="1"/>
    <col min="7" max="7" width="10.5703125" customWidth="1"/>
    <col min="8" max="8" width="16.7109375" customWidth="1"/>
    <col min="9" max="9" width="13.28515625" customWidth="1"/>
    <col min="10" max="10" width="12.85546875" customWidth="1"/>
    <col min="11" max="11" width="13.42578125" bestFit="1" customWidth="1"/>
  </cols>
  <sheetData>
    <row r="1" spans="2:11" ht="12" customHeight="1" thickBot="1"/>
    <row r="2" spans="2:11" ht="16.5" thickBot="1">
      <c r="B2" s="201" t="s">
        <v>155</v>
      </c>
      <c r="C2" s="201"/>
      <c r="D2" s="201"/>
      <c r="E2" s="201"/>
      <c r="F2" s="201"/>
      <c r="G2" s="201"/>
      <c r="H2" s="201"/>
      <c r="I2" s="201"/>
      <c r="J2" s="201"/>
    </row>
    <row r="3" spans="2:11" ht="15.75">
      <c r="B3" s="202" t="s">
        <v>206</v>
      </c>
      <c r="C3" s="202"/>
      <c r="D3" s="202"/>
      <c r="E3" s="202"/>
      <c r="F3" s="202"/>
      <c r="G3" s="202"/>
      <c r="H3" s="202"/>
      <c r="I3" s="202"/>
      <c r="J3" s="202"/>
    </row>
    <row r="4" spans="2:11">
      <c r="B4" s="37"/>
      <c r="C4" s="38" t="s">
        <v>156</v>
      </c>
      <c r="D4" s="203"/>
      <c r="E4" s="203"/>
      <c r="F4" s="39" t="s">
        <v>157</v>
      </c>
      <c r="G4" s="204"/>
      <c r="H4" s="204"/>
      <c r="I4" s="204"/>
      <c r="J4" s="204"/>
    </row>
    <row r="5" spans="2:11">
      <c r="B5" s="37"/>
      <c r="C5" s="38" t="s">
        <v>158</v>
      </c>
      <c r="D5" s="205"/>
      <c r="E5" s="205"/>
      <c r="F5" s="39" t="s">
        <v>159</v>
      </c>
      <c r="G5" s="204"/>
      <c r="H5" s="204"/>
      <c r="I5" s="204"/>
      <c r="J5" s="204"/>
    </row>
    <row r="6" spans="2:11">
      <c r="B6" s="206"/>
      <c r="C6" s="206"/>
      <c r="D6" s="206"/>
      <c r="E6" s="206"/>
      <c r="F6" s="206"/>
      <c r="G6" s="206"/>
      <c r="H6" s="206"/>
      <c r="I6" s="206"/>
      <c r="J6" s="206"/>
    </row>
    <row r="7" spans="2:11">
      <c r="B7" s="207" t="s">
        <v>42</v>
      </c>
      <c r="C7" s="207"/>
      <c r="D7" s="207"/>
      <c r="E7" s="207"/>
      <c r="F7" s="207"/>
      <c r="G7" s="207"/>
      <c r="H7" s="207"/>
      <c r="I7" s="207"/>
      <c r="J7" s="207"/>
      <c r="K7" s="9" t="s">
        <v>290</v>
      </c>
    </row>
    <row r="8" spans="2:11">
      <c r="B8" s="206"/>
      <c r="C8" s="206"/>
      <c r="D8" s="206"/>
      <c r="E8" s="206"/>
      <c r="F8" s="206"/>
      <c r="G8" s="206"/>
      <c r="H8" s="206"/>
      <c r="I8" s="206"/>
      <c r="J8" s="206"/>
    </row>
    <row r="9" spans="2:11">
      <c r="B9" s="40" t="s">
        <v>6</v>
      </c>
      <c r="C9" s="208" t="s">
        <v>7</v>
      </c>
      <c r="D9" s="208"/>
      <c r="E9" s="208"/>
      <c r="F9" s="208"/>
      <c r="G9" s="208"/>
      <c r="H9" s="209"/>
      <c r="I9" s="209"/>
      <c r="J9" s="209"/>
      <c r="K9" t="s">
        <v>214</v>
      </c>
    </row>
    <row r="10" spans="2:11">
      <c r="B10" s="40" t="s">
        <v>8</v>
      </c>
      <c r="C10" s="208" t="s">
        <v>43</v>
      </c>
      <c r="D10" s="208"/>
      <c r="E10" s="208"/>
      <c r="F10" s="208"/>
      <c r="G10" s="208"/>
      <c r="H10" s="210" t="s">
        <v>160</v>
      </c>
      <c r="I10" s="210"/>
      <c r="J10" s="210"/>
    </row>
    <row r="11" spans="2:11">
      <c r="B11" s="87" t="s">
        <v>9</v>
      </c>
      <c r="C11" s="211" t="s">
        <v>44</v>
      </c>
      <c r="D11" s="211"/>
      <c r="E11" s="211"/>
      <c r="F11" s="211"/>
      <c r="G11" s="211"/>
      <c r="H11" s="212" t="s">
        <v>193</v>
      </c>
      <c r="I11" s="212"/>
      <c r="J11" s="212"/>
    </row>
    <row r="12" spans="2:11">
      <c r="B12" s="40" t="s">
        <v>10</v>
      </c>
      <c r="C12" s="42" t="s">
        <v>45</v>
      </c>
      <c r="D12" s="43"/>
      <c r="E12" s="43"/>
      <c r="F12" s="43"/>
      <c r="G12" s="43"/>
      <c r="H12" s="213">
        <v>12</v>
      </c>
      <c r="I12" s="213"/>
      <c r="J12" s="213"/>
    </row>
    <row r="13" spans="2:11">
      <c r="B13" s="206"/>
      <c r="C13" s="206"/>
      <c r="D13" s="206"/>
      <c r="E13" s="206"/>
      <c r="F13" s="206"/>
      <c r="G13" s="206"/>
      <c r="H13" s="206"/>
      <c r="I13" s="206"/>
      <c r="J13" s="206"/>
    </row>
    <row r="14" spans="2:11">
      <c r="B14" s="207" t="s">
        <v>11</v>
      </c>
      <c r="C14" s="207"/>
      <c r="D14" s="207"/>
      <c r="E14" s="207"/>
      <c r="F14" s="207"/>
      <c r="G14" s="207"/>
      <c r="H14" s="207"/>
      <c r="I14" s="207"/>
      <c r="J14" s="207"/>
    </row>
    <row r="15" spans="2:11">
      <c r="B15" s="212" t="s">
        <v>162</v>
      </c>
      <c r="C15" s="212"/>
      <c r="D15" s="212"/>
      <c r="E15" s="212"/>
      <c r="F15" s="212"/>
      <c r="G15" s="212"/>
      <c r="H15" s="212"/>
      <c r="I15" s="212"/>
      <c r="J15" s="212"/>
    </row>
    <row r="16" spans="2:11">
      <c r="B16" s="246" t="s">
        <v>163</v>
      </c>
      <c r="C16" s="246"/>
      <c r="D16" s="246"/>
      <c r="E16" s="44" t="s">
        <v>190</v>
      </c>
      <c r="F16" s="247" t="s">
        <v>165</v>
      </c>
      <c r="G16" s="247"/>
      <c r="H16" s="247"/>
      <c r="I16" s="247"/>
      <c r="J16" s="247"/>
    </row>
    <row r="17" spans="2:10">
      <c r="B17" s="40">
        <v>1</v>
      </c>
      <c r="C17" s="208" t="s">
        <v>46</v>
      </c>
      <c r="D17" s="208"/>
      <c r="E17" s="208"/>
      <c r="F17" s="208"/>
      <c r="G17" s="208"/>
      <c r="H17" s="208"/>
      <c r="I17" s="213" t="s">
        <v>166</v>
      </c>
      <c r="J17" s="213"/>
    </row>
    <row r="18" spans="2:10">
      <c r="B18" s="40">
        <v>2</v>
      </c>
      <c r="C18" s="208" t="s">
        <v>47</v>
      </c>
      <c r="D18" s="208"/>
      <c r="E18" s="208"/>
      <c r="F18" s="208"/>
      <c r="G18" s="208"/>
      <c r="H18" s="208"/>
      <c r="I18" s="213">
        <v>2</v>
      </c>
      <c r="J18" s="213"/>
    </row>
    <row r="19" spans="2:10">
      <c r="B19" s="40">
        <v>3</v>
      </c>
      <c r="C19" s="42" t="s">
        <v>48</v>
      </c>
      <c r="D19" s="248" t="s">
        <v>53</v>
      </c>
      <c r="E19" s="248"/>
      <c r="F19" s="248"/>
      <c r="G19" s="248"/>
      <c r="H19" s="248"/>
      <c r="I19" s="248"/>
      <c r="J19" s="248"/>
    </row>
    <row r="20" spans="2:10">
      <c r="B20" s="206"/>
      <c r="C20" s="206"/>
      <c r="D20" s="206"/>
      <c r="E20" s="206"/>
      <c r="F20" s="206"/>
      <c r="G20" s="206"/>
      <c r="H20" s="206"/>
      <c r="I20" s="206"/>
      <c r="J20" s="206"/>
    </row>
    <row r="21" spans="2:10">
      <c r="B21" s="207" t="s">
        <v>49</v>
      </c>
      <c r="C21" s="207"/>
      <c r="D21" s="207"/>
      <c r="E21" s="207"/>
      <c r="F21" s="207"/>
      <c r="G21" s="207"/>
      <c r="H21" s="207"/>
      <c r="I21" s="207"/>
      <c r="J21" s="207"/>
    </row>
    <row r="22" spans="2:10">
      <c r="B22" s="249" t="s">
        <v>50</v>
      </c>
      <c r="C22" s="249"/>
      <c r="D22" s="249"/>
      <c r="E22" s="249"/>
      <c r="F22" s="249"/>
      <c r="G22" s="249"/>
      <c r="H22" s="249"/>
      <c r="I22" s="249"/>
      <c r="J22" s="249"/>
    </row>
    <row r="23" spans="2:10">
      <c r="B23" s="250" t="s">
        <v>51</v>
      </c>
      <c r="C23" s="250"/>
      <c r="D23" s="250"/>
      <c r="E23" s="250"/>
      <c r="F23" s="250"/>
      <c r="G23" s="250"/>
      <c r="H23" s="250"/>
      <c r="I23" s="250"/>
      <c r="J23" s="250"/>
    </row>
    <row r="24" spans="2:10">
      <c r="B24" s="45">
        <v>1</v>
      </c>
      <c r="C24" s="189" t="s">
        <v>52</v>
      </c>
      <c r="D24" s="189"/>
      <c r="E24" s="189"/>
      <c r="F24" s="189"/>
      <c r="G24" s="189"/>
      <c r="H24" s="189"/>
      <c r="I24" s="233" t="s">
        <v>167</v>
      </c>
      <c r="J24" s="233"/>
    </row>
    <row r="25" spans="2:10">
      <c r="B25" s="45">
        <v>2</v>
      </c>
      <c r="C25" s="189" t="s">
        <v>12</v>
      </c>
      <c r="D25" s="189"/>
      <c r="E25" s="189"/>
      <c r="F25" s="189"/>
      <c r="G25" s="189"/>
      <c r="H25" s="189"/>
      <c r="I25" s="233" t="s">
        <v>191</v>
      </c>
      <c r="J25" s="233"/>
    </row>
    <row r="26" spans="2:10">
      <c r="B26" s="88">
        <v>3</v>
      </c>
      <c r="C26" s="172" t="s">
        <v>199</v>
      </c>
      <c r="D26" s="172"/>
      <c r="E26" s="172"/>
      <c r="F26" s="172"/>
      <c r="G26" s="172"/>
      <c r="H26" s="172"/>
      <c r="I26" s="232">
        <v>0</v>
      </c>
      <c r="J26" s="232"/>
    </row>
    <row r="27" spans="2:10">
      <c r="B27" s="89">
        <v>4</v>
      </c>
      <c r="C27" s="172" t="s">
        <v>54</v>
      </c>
      <c r="D27" s="172"/>
      <c r="E27" s="172"/>
      <c r="F27" s="172"/>
      <c r="G27" s="172"/>
      <c r="H27" s="172"/>
      <c r="I27" s="233" t="s">
        <v>53</v>
      </c>
      <c r="J27" s="233"/>
    </row>
    <row r="28" spans="2:10">
      <c r="B28" s="88">
        <v>5</v>
      </c>
      <c r="C28" s="172" t="s">
        <v>55</v>
      </c>
      <c r="D28" s="172"/>
      <c r="E28" s="172"/>
      <c r="F28" s="172"/>
      <c r="G28" s="172"/>
      <c r="H28" s="172"/>
      <c r="I28" s="245">
        <v>45292</v>
      </c>
      <c r="J28" s="245"/>
    </row>
    <row r="29" spans="2:10">
      <c r="B29" s="236"/>
      <c r="C29" s="236"/>
      <c r="D29" s="236"/>
      <c r="E29" s="236"/>
      <c r="F29" s="236"/>
      <c r="G29" s="236"/>
      <c r="H29" s="236"/>
      <c r="I29" s="236"/>
      <c r="J29" s="236"/>
    </row>
    <row r="30" spans="2:10">
      <c r="B30" s="193" t="s">
        <v>56</v>
      </c>
      <c r="C30" s="193"/>
      <c r="D30" s="193"/>
      <c r="E30" s="193"/>
      <c r="F30" s="193"/>
      <c r="G30" s="193"/>
      <c r="H30" s="193"/>
      <c r="I30" s="193"/>
      <c r="J30" s="193"/>
    </row>
    <row r="31" spans="2:10">
      <c r="B31" s="46">
        <v>1</v>
      </c>
      <c r="C31" s="194" t="s">
        <v>57</v>
      </c>
      <c r="D31" s="194"/>
      <c r="E31" s="194"/>
      <c r="F31" s="194"/>
      <c r="G31" s="194"/>
      <c r="H31" s="194"/>
      <c r="I31" s="237" t="s">
        <v>13</v>
      </c>
      <c r="J31" s="237"/>
    </row>
    <row r="32" spans="2:10">
      <c r="B32" s="89" t="s">
        <v>6</v>
      </c>
      <c r="C32" s="238" t="s">
        <v>58</v>
      </c>
      <c r="D32" s="238"/>
      <c r="E32" s="238"/>
      <c r="F32" s="238"/>
      <c r="G32" s="238"/>
      <c r="H32" s="238"/>
      <c r="I32" s="175">
        <f>I26</f>
        <v>0</v>
      </c>
      <c r="J32" s="175"/>
    </row>
    <row r="33" spans="2:22">
      <c r="B33" s="47" t="s">
        <v>8</v>
      </c>
      <c r="C33" s="197" t="s">
        <v>194</v>
      </c>
      <c r="D33" s="197"/>
      <c r="E33" s="197"/>
      <c r="F33" s="197"/>
      <c r="G33" s="197"/>
      <c r="H33" s="197">
        <v>0.3</v>
      </c>
      <c r="I33" s="175">
        <f>(I32*H33)</f>
        <v>0</v>
      </c>
      <c r="J33" s="175"/>
      <c r="K33" s="251" t="s">
        <v>295</v>
      </c>
      <c r="L33" s="251"/>
      <c r="M33" s="251"/>
      <c r="N33" s="251"/>
      <c r="O33" s="251"/>
      <c r="P33" s="251"/>
      <c r="Q33" s="251"/>
      <c r="R33" s="251"/>
      <c r="S33" s="251"/>
      <c r="T33" s="251"/>
      <c r="U33" s="251"/>
      <c r="V33" s="251"/>
    </row>
    <row r="34" spans="2:22">
      <c r="B34" s="45" t="s">
        <v>9</v>
      </c>
      <c r="C34" s="197" t="s">
        <v>168</v>
      </c>
      <c r="D34" s="197"/>
      <c r="E34" s="197"/>
      <c r="F34" s="197"/>
      <c r="G34" s="197"/>
      <c r="H34" s="197"/>
      <c r="I34" s="198">
        <f>TRUNC(((I32+I33)/220*20%*7*(365/12/2)),2)</f>
        <v>0</v>
      </c>
      <c r="J34" s="198"/>
      <c r="K34" s="133" t="s">
        <v>291</v>
      </c>
      <c r="L34" s="133"/>
      <c r="M34" s="126"/>
      <c r="N34" s="126"/>
      <c r="O34" s="126"/>
      <c r="P34" s="126"/>
      <c r="Q34" s="126"/>
      <c r="R34" s="126"/>
      <c r="S34" s="126"/>
      <c r="T34" s="126"/>
      <c r="U34" s="126"/>
      <c r="V34" s="126"/>
    </row>
    <row r="35" spans="2:22">
      <c r="B35" s="45" t="s">
        <v>10</v>
      </c>
      <c r="C35" s="197" t="s">
        <v>169</v>
      </c>
      <c r="D35" s="197"/>
      <c r="E35" s="197"/>
      <c r="F35" s="197"/>
      <c r="G35" s="197"/>
      <c r="H35" s="197"/>
      <c r="I35" s="175">
        <f>ROUND((I32+I33+I34)/220*1.5,2)*15</f>
        <v>0</v>
      </c>
      <c r="J35" s="175"/>
      <c r="K35" s="133" t="s">
        <v>292</v>
      </c>
      <c r="L35" s="134"/>
      <c r="M35" s="126"/>
      <c r="N35" s="126"/>
      <c r="O35" s="126"/>
      <c r="P35" s="128"/>
      <c r="Q35" s="126"/>
      <c r="R35" s="126"/>
      <c r="S35" s="126"/>
      <c r="T35" s="135"/>
      <c r="U35" s="126"/>
      <c r="V35" s="126"/>
    </row>
    <row r="36" spans="2:22">
      <c r="B36" s="45" t="s">
        <v>14</v>
      </c>
      <c r="C36" s="197" t="s">
        <v>170</v>
      </c>
      <c r="D36" s="197"/>
      <c r="E36" s="197"/>
      <c r="F36" s="197"/>
      <c r="G36" s="197"/>
      <c r="H36" s="197"/>
      <c r="I36" s="234">
        <f>(I34/5)</f>
        <v>0</v>
      </c>
      <c r="J36" s="234"/>
      <c r="K36" s="133" t="s">
        <v>293</v>
      </c>
      <c r="L36" s="134"/>
      <c r="M36" s="126"/>
      <c r="N36" s="126"/>
      <c r="O36" s="126"/>
      <c r="P36" s="128"/>
      <c r="Q36" s="126"/>
      <c r="R36" s="126"/>
      <c r="S36" s="126"/>
      <c r="T36" s="126"/>
      <c r="U36" s="126"/>
      <c r="V36" s="126"/>
    </row>
    <row r="37" spans="2:22">
      <c r="B37" s="45" t="s">
        <v>15</v>
      </c>
      <c r="C37" s="197" t="s">
        <v>171</v>
      </c>
      <c r="D37" s="197"/>
      <c r="E37" s="197"/>
      <c r="F37" s="197"/>
      <c r="G37" s="197"/>
      <c r="H37" s="197"/>
      <c r="I37" s="234">
        <f>(I35/5)</f>
        <v>0</v>
      </c>
      <c r="J37" s="234"/>
      <c r="K37" s="133" t="s">
        <v>294</v>
      </c>
      <c r="L37" s="134"/>
      <c r="M37" s="126"/>
      <c r="N37" s="126"/>
      <c r="O37" s="126"/>
      <c r="P37" s="128"/>
      <c r="Q37" s="126"/>
      <c r="R37" s="126"/>
      <c r="S37" s="126"/>
      <c r="T37" s="136"/>
      <c r="U37" s="126"/>
      <c r="V37" s="126"/>
    </row>
    <row r="38" spans="2:22">
      <c r="B38" s="190" t="s">
        <v>172</v>
      </c>
      <c r="C38" s="190"/>
      <c r="D38" s="190"/>
      <c r="E38" s="190"/>
      <c r="F38" s="190"/>
      <c r="G38" s="190"/>
      <c r="H38" s="190"/>
      <c r="I38" s="235">
        <f>SUM(I32:J37)</f>
        <v>0</v>
      </c>
      <c r="J38" s="235"/>
      <c r="K38" s="126" t="s">
        <v>216</v>
      </c>
      <c r="L38" s="134"/>
      <c r="M38" s="126"/>
      <c r="N38" s="126"/>
      <c r="O38" s="126"/>
      <c r="P38" s="128"/>
      <c r="Q38" s="126"/>
      <c r="R38" s="126"/>
      <c r="S38" s="126"/>
      <c r="T38" s="126"/>
      <c r="U38" s="126"/>
      <c r="V38" s="126"/>
    </row>
    <row r="39" spans="2:22">
      <c r="B39" s="236"/>
      <c r="C39" s="236"/>
      <c r="D39" s="236"/>
      <c r="E39" s="236"/>
      <c r="F39" s="236"/>
      <c r="G39" s="236"/>
      <c r="H39" s="236"/>
      <c r="I39" s="236"/>
      <c r="J39" s="236"/>
    </row>
    <row r="40" spans="2:22">
      <c r="B40" s="193" t="s">
        <v>60</v>
      </c>
      <c r="C40" s="193"/>
      <c r="D40" s="193"/>
      <c r="E40" s="193"/>
      <c r="F40" s="193"/>
      <c r="G40" s="193"/>
      <c r="H40" s="193"/>
      <c r="I40" s="193"/>
      <c r="J40" s="193"/>
    </row>
    <row r="41" spans="2:22">
      <c r="B41" s="190" t="s">
        <v>61</v>
      </c>
      <c r="C41" s="190"/>
      <c r="D41" s="190"/>
      <c r="E41" s="190"/>
      <c r="F41" s="190"/>
      <c r="G41" s="190"/>
      <c r="H41" s="190"/>
      <c r="I41" s="190"/>
      <c r="J41" s="190"/>
    </row>
    <row r="42" spans="2:22">
      <c r="B42" s="46" t="s">
        <v>16</v>
      </c>
      <c r="C42" s="194" t="s">
        <v>62</v>
      </c>
      <c r="D42" s="194"/>
      <c r="E42" s="194"/>
      <c r="F42" s="194"/>
      <c r="G42" s="194"/>
      <c r="H42" s="194"/>
      <c r="I42" s="46" t="s">
        <v>63</v>
      </c>
      <c r="J42" s="48" t="s">
        <v>13</v>
      </c>
    </row>
    <row r="43" spans="2:22">
      <c r="B43" s="45" t="s">
        <v>6</v>
      </c>
      <c r="C43" s="189" t="s">
        <v>64</v>
      </c>
      <c r="D43" s="189"/>
      <c r="E43" s="189"/>
      <c r="F43" s="189"/>
      <c r="G43" s="189"/>
      <c r="H43" s="189"/>
      <c r="I43" s="49">
        <v>8.3299999999999999E-2</v>
      </c>
      <c r="J43" s="110">
        <f>(I38*I43)</f>
        <v>0</v>
      </c>
      <c r="K43" s="251" t="s">
        <v>217</v>
      </c>
      <c r="L43" s="251"/>
      <c r="M43" s="251"/>
      <c r="N43" s="251"/>
      <c r="O43" s="251"/>
      <c r="P43" s="251"/>
      <c r="Q43" s="251"/>
      <c r="R43" s="251"/>
      <c r="S43" s="251"/>
      <c r="T43" s="251"/>
      <c r="U43" s="251"/>
      <c r="V43" s="251"/>
    </row>
    <row r="44" spans="2:22">
      <c r="B44" s="45" t="s">
        <v>8</v>
      </c>
      <c r="C44" s="189" t="s">
        <v>173</v>
      </c>
      <c r="D44" s="189"/>
      <c r="E44" s="189"/>
      <c r="F44" s="189"/>
      <c r="G44" s="189"/>
      <c r="H44" s="189"/>
      <c r="I44" s="49">
        <v>0.121</v>
      </c>
      <c r="J44" s="110">
        <f>(I44*I38)</f>
        <v>0</v>
      </c>
      <c r="K44" s="251" t="s">
        <v>296</v>
      </c>
      <c r="L44" s="251"/>
      <c r="M44" s="251"/>
      <c r="N44" s="251"/>
      <c r="O44" s="251"/>
      <c r="P44" s="251"/>
      <c r="Q44" s="251"/>
      <c r="R44" s="251"/>
      <c r="S44" s="251"/>
      <c r="T44" s="251"/>
      <c r="U44" s="251"/>
      <c r="V44" s="251"/>
    </row>
    <row r="45" spans="2:22">
      <c r="B45" s="190" t="s">
        <v>65</v>
      </c>
      <c r="C45" s="190"/>
      <c r="D45" s="190"/>
      <c r="E45" s="190"/>
      <c r="F45" s="190"/>
      <c r="G45" s="190"/>
      <c r="H45" s="190"/>
      <c r="I45" s="257">
        <f>SUM(J43:J44)</f>
        <v>0</v>
      </c>
      <c r="J45" s="257"/>
      <c r="K45" s="126" t="s">
        <v>218</v>
      </c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</row>
    <row r="46" spans="2:22" ht="32.25" customHeight="1">
      <c r="B46" s="258" t="s">
        <v>174</v>
      </c>
      <c r="C46" s="258"/>
      <c r="D46" s="258"/>
      <c r="E46" s="258"/>
      <c r="F46" s="258"/>
      <c r="G46" s="258"/>
      <c r="H46" s="258"/>
      <c r="I46" s="258"/>
      <c r="J46" s="258"/>
      <c r="K46" s="252" t="s">
        <v>219</v>
      </c>
      <c r="L46" s="252"/>
      <c r="M46" s="252"/>
      <c r="N46" s="252"/>
      <c r="O46" s="252"/>
      <c r="P46" s="252"/>
      <c r="Q46" s="252"/>
      <c r="R46" s="126"/>
      <c r="S46" s="126"/>
      <c r="T46" s="126"/>
      <c r="U46" s="126"/>
      <c r="V46" s="126"/>
    </row>
    <row r="47" spans="2:22">
      <c r="B47" s="200"/>
      <c r="C47" s="200"/>
      <c r="D47" s="200"/>
      <c r="E47" s="200"/>
      <c r="F47" s="200"/>
      <c r="G47" s="200"/>
      <c r="H47" s="200"/>
      <c r="I47" s="200"/>
      <c r="J47" s="200"/>
    </row>
    <row r="48" spans="2:22">
      <c r="B48" s="259" t="s">
        <v>66</v>
      </c>
      <c r="C48" s="259"/>
      <c r="D48" s="259"/>
      <c r="E48" s="259"/>
      <c r="F48" s="259"/>
      <c r="G48" s="259"/>
      <c r="H48" s="259"/>
      <c r="I48" s="259"/>
      <c r="J48" s="259"/>
    </row>
    <row r="49" spans="2:11">
      <c r="B49" s="46" t="s">
        <v>17</v>
      </c>
      <c r="C49" s="194" t="s">
        <v>18</v>
      </c>
      <c r="D49" s="194"/>
      <c r="E49" s="194"/>
      <c r="F49" s="194"/>
      <c r="G49" s="194"/>
      <c r="H49" s="194"/>
      <c r="I49" s="46" t="s">
        <v>63</v>
      </c>
      <c r="J49" s="48" t="s">
        <v>13</v>
      </c>
    </row>
    <row r="50" spans="2:11">
      <c r="B50" s="45" t="s">
        <v>6</v>
      </c>
      <c r="C50" s="189" t="s">
        <v>19</v>
      </c>
      <c r="D50" s="189"/>
      <c r="E50" s="189"/>
      <c r="F50" s="189"/>
      <c r="G50" s="189"/>
      <c r="H50" s="189"/>
      <c r="I50" s="50">
        <v>0.2</v>
      </c>
      <c r="J50" s="124">
        <f>(I38+I45)*I50</f>
        <v>0</v>
      </c>
      <c r="K50" s="126" t="s">
        <v>220</v>
      </c>
    </row>
    <row r="51" spans="2:11">
      <c r="B51" s="45" t="s">
        <v>8</v>
      </c>
      <c r="C51" s="189" t="s">
        <v>20</v>
      </c>
      <c r="D51" s="189"/>
      <c r="E51" s="189"/>
      <c r="F51" s="189"/>
      <c r="G51" s="189"/>
      <c r="H51" s="189"/>
      <c r="I51" s="50">
        <v>2.5000000000000001E-2</v>
      </c>
      <c r="J51" s="124">
        <f>(I38+I45)*I51</f>
        <v>0</v>
      </c>
      <c r="K51" s="126" t="s">
        <v>221</v>
      </c>
    </row>
    <row r="52" spans="2:11">
      <c r="B52" s="89" t="s">
        <v>9</v>
      </c>
      <c r="C52" s="93" t="s">
        <v>67</v>
      </c>
      <c r="D52" s="94"/>
      <c r="E52" s="95" t="s">
        <v>68</v>
      </c>
      <c r="F52" s="91">
        <f>+'[1]12 X 36 DIURNO'!F54</f>
        <v>3</v>
      </c>
      <c r="G52" s="96" t="s">
        <v>175</v>
      </c>
      <c r="H52" s="92">
        <v>1</v>
      </c>
      <c r="I52" s="97">
        <v>0.03</v>
      </c>
      <c r="J52" s="124">
        <f>(I38+I45)*I52</f>
        <v>0</v>
      </c>
      <c r="K52" s="126" t="s">
        <v>222</v>
      </c>
    </row>
    <row r="53" spans="2:11">
      <c r="B53" s="45" t="s">
        <v>10</v>
      </c>
      <c r="C53" s="189" t="s">
        <v>21</v>
      </c>
      <c r="D53" s="189"/>
      <c r="E53" s="189"/>
      <c r="F53" s="189"/>
      <c r="G53" s="189"/>
      <c r="H53" s="189"/>
      <c r="I53" s="50">
        <v>1.4999999999999999E-2</v>
      </c>
      <c r="J53" s="124">
        <f>(I38+I45)*I53</f>
        <v>0</v>
      </c>
      <c r="K53" s="126" t="s">
        <v>223</v>
      </c>
    </row>
    <row r="54" spans="2:11">
      <c r="B54" s="45" t="s">
        <v>14</v>
      </c>
      <c r="C54" s="189" t="s">
        <v>69</v>
      </c>
      <c r="D54" s="189"/>
      <c r="E54" s="189"/>
      <c r="F54" s="189"/>
      <c r="G54" s="189"/>
      <c r="H54" s="189"/>
      <c r="I54" s="51">
        <v>0.01</v>
      </c>
      <c r="J54" s="124">
        <f>(I38+I45)*I54</f>
        <v>0</v>
      </c>
      <c r="K54" s="126" t="s">
        <v>224</v>
      </c>
    </row>
    <row r="55" spans="2:11">
      <c r="B55" s="45" t="s">
        <v>15</v>
      </c>
      <c r="C55" s="189" t="s">
        <v>22</v>
      </c>
      <c r="D55" s="189"/>
      <c r="E55" s="189"/>
      <c r="F55" s="189"/>
      <c r="G55" s="189"/>
      <c r="H55" s="189"/>
      <c r="I55" s="50">
        <v>6.0000000000000001E-3</v>
      </c>
      <c r="J55" s="124">
        <f>(I38+I45)*I55</f>
        <v>0</v>
      </c>
      <c r="K55" s="126" t="s">
        <v>225</v>
      </c>
    </row>
    <row r="56" spans="2:11">
      <c r="B56" s="45" t="s">
        <v>23</v>
      </c>
      <c r="C56" s="189" t="s">
        <v>24</v>
      </c>
      <c r="D56" s="189"/>
      <c r="E56" s="189"/>
      <c r="F56" s="189"/>
      <c r="G56" s="189"/>
      <c r="H56" s="189"/>
      <c r="I56" s="50">
        <v>2E-3</v>
      </c>
      <c r="J56" s="124">
        <f>(I38+I45)*I56</f>
        <v>0</v>
      </c>
      <c r="K56" s="126" t="s">
        <v>226</v>
      </c>
    </row>
    <row r="57" spans="2:11">
      <c r="B57" s="45" t="s">
        <v>25</v>
      </c>
      <c r="C57" s="189" t="s">
        <v>26</v>
      </c>
      <c r="D57" s="189"/>
      <c r="E57" s="189"/>
      <c r="F57" s="189"/>
      <c r="G57" s="189"/>
      <c r="H57" s="189"/>
      <c r="I57" s="51">
        <v>0.08</v>
      </c>
      <c r="J57" s="124">
        <f>(I38+I45)*I57</f>
        <v>0</v>
      </c>
      <c r="K57" s="126" t="s">
        <v>227</v>
      </c>
    </row>
    <row r="58" spans="2:11">
      <c r="B58" s="190" t="s">
        <v>70</v>
      </c>
      <c r="C58" s="190"/>
      <c r="D58" s="190"/>
      <c r="E58" s="190"/>
      <c r="F58" s="190"/>
      <c r="G58" s="190"/>
      <c r="H58" s="190"/>
      <c r="I58" s="52">
        <f>SUM(I50:I57)</f>
        <v>0.36799999999999999</v>
      </c>
      <c r="J58" s="106">
        <f>SUM(J50:J57)</f>
        <v>0</v>
      </c>
      <c r="K58" s="126" t="s">
        <v>228</v>
      </c>
    </row>
    <row r="59" spans="2:11" ht="28.5" customHeight="1">
      <c r="B59" s="199" t="s">
        <v>176</v>
      </c>
      <c r="C59" s="199"/>
      <c r="D59" s="199"/>
      <c r="E59" s="199"/>
      <c r="F59" s="199"/>
      <c r="G59" s="199"/>
      <c r="H59" s="199"/>
      <c r="I59" s="199"/>
      <c r="J59" s="199"/>
    </row>
    <row r="60" spans="2:11">
      <c r="B60" s="200"/>
      <c r="C60" s="200"/>
      <c r="D60" s="200"/>
      <c r="E60" s="200"/>
      <c r="F60" s="200"/>
      <c r="G60" s="200"/>
      <c r="H60" s="200"/>
      <c r="I60" s="200"/>
      <c r="J60" s="200"/>
    </row>
    <row r="61" spans="2:11">
      <c r="B61" s="190" t="s">
        <v>27</v>
      </c>
      <c r="C61" s="190"/>
      <c r="D61" s="190"/>
      <c r="E61" s="190"/>
      <c r="F61" s="190"/>
      <c r="G61" s="190"/>
      <c r="H61" s="190"/>
      <c r="I61" s="190"/>
      <c r="J61" s="190"/>
    </row>
    <row r="62" spans="2:11">
      <c r="B62" s="46" t="s">
        <v>28</v>
      </c>
      <c r="C62" s="194" t="s">
        <v>29</v>
      </c>
      <c r="D62" s="194"/>
      <c r="E62" s="194"/>
      <c r="F62" s="194"/>
      <c r="G62" s="194"/>
      <c r="H62" s="194"/>
      <c r="I62" s="190" t="s">
        <v>13</v>
      </c>
      <c r="J62" s="190"/>
    </row>
    <row r="63" spans="2:11">
      <c r="B63" s="186" t="s">
        <v>6</v>
      </c>
      <c r="C63" s="187" t="s">
        <v>177</v>
      </c>
      <c r="D63" s="45" t="s">
        <v>71</v>
      </c>
      <c r="E63" s="45" t="s">
        <v>72</v>
      </c>
      <c r="F63" s="45" t="s">
        <v>73</v>
      </c>
      <c r="G63" s="45" t="s">
        <v>74</v>
      </c>
      <c r="H63" s="45" t="s">
        <v>75</v>
      </c>
      <c r="I63" s="188">
        <f>IF(D64="N",0,(E64*F64*G64)-H64)</f>
        <v>0</v>
      </c>
      <c r="J63" s="188"/>
      <c r="K63" s="126" t="s">
        <v>229</v>
      </c>
    </row>
    <row r="64" spans="2:11">
      <c r="B64" s="186"/>
      <c r="C64" s="187"/>
      <c r="D64" s="107" t="s">
        <v>71</v>
      </c>
      <c r="E64" s="108">
        <v>0</v>
      </c>
      <c r="F64" s="45">
        <v>2</v>
      </c>
      <c r="G64" s="45">
        <v>15</v>
      </c>
      <c r="H64" s="55">
        <f>I32*0.06</f>
        <v>0</v>
      </c>
      <c r="I64" s="188"/>
      <c r="J64" s="188"/>
      <c r="K64" s="126" t="s">
        <v>230</v>
      </c>
    </row>
    <row r="65" spans="2:11" ht="22.5" customHeight="1">
      <c r="B65" s="254" t="s">
        <v>8</v>
      </c>
      <c r="C65" s="255" t="s">
        <v>195</v>
      </c>
      <c r="D65" s="101" t="s">
        <v>179</v>
      </c>
      <c r="E65" s="89" t="s">
        <v>71</v>
      </c>
      <c r="F65" s="89" t="s">
        <v>72</v>
      </c>
      <c r="G65" s="89" t="s">
        <v>74</v>
      </c>
      <c r="H65" s="89" t="s">
        <v>75</v>
      </c>
      <c r="I65" s="256">
        <f>IF(E66="N",0,(F66*G66)-H66)</f>
        <v>0</v>
      </c>
      <c r="J65" s="256"/>
      <c r="K65" s="126" t="s">
        <v>231</v>
      </c>
    </row>
    <row r="66" spans="2:11" ht="50.25" customHeight="1">
      <c r="B66" s="254"/>
      <c r="C66" s="255"/>
      <c r="D66" s="98">
        <f>+'[1]12 X 36 DIURNO'!D68</f>
        <v>0.1</v>
      </c>
      <c r="E66" s="99" t="str">
        <f>+'[1]12 X 36 DIURNO'!E68</f>
        <v>S</v>
      </c>
      <c r="F66" s="100">
        <v>0</v>
      </c>
      <c r="G66" s="101">
        <v>15</v>
      </c>
      <c r="H66" s="102">
        <f>(F66*G66)*D66</f>
        <v>0</v>
      </c>
      <c r="I66" s="256"/>
      <c r="J66" s="256"/>
      <c r="K66" s="126" t="s">
        <v>232</v>
      </c>
    </row>
    <row r="67" spans="2:11">
      <c r="B67" s="89" t="s">
        <v>9</v>
      </c>
      <c r="C67" s="195" t="s">
        <v>76</v>
      </c>
      <c r="D67" s="195"/>
      <c r="E67" s="195"/>
      <c r="F67" s="195"/>
      <c r="G67" s="195"/>
      <c r="H67" s="195"/>
      <c r="I67" s="196">
        <v>0</v>
      </c>
      <c r="J67" s="196"/>
      <c r="K67" s="126" t="s">
        <v>237</v>
      </c>
    </row>
    <row r="68" spans="2:11">
      <c r="B68" s="89" t="s">
        <v>10</v>
      </c>
      <c r="C68" s="195" t="s">
        <v>196</v>
      </c>
      <c r="D68" s="195"/>
      <c r="E68" s="195"/>
      <c r="F68" s="195"/>
      <c r="G68" s="195"/>
      <c r="H68" s="195"/>
      <c r="I68" s="196">
        <v>0</v>
      </c>
      <c r="J68" s="196"/>
      <c r="K68" s="126" t="s">
        <v>236</v>
      </c>
    </row>
    <row r="69" spans="2:11">
      <c r="B69" s="89" t="s">
        <v>14</v>
      </c>
      <c r="C69" s="195" t="s">
        <v>197</v>
      </c>
      <c r="D69" s="195"/>
      <c r="E69" s="195"/>
      <c r="F69" s="195"/>
      <c r="G69" s="195"/>
      <c r="H69" s="195"/>
      <c r="I69" s="196">
        <v>0</v>
      </c>
      <c r="J69" s="196"/>
      <c r="K69" s="126" t="s">
        <v>235</v>
      </c>
    </row>
    <row r="70" spans="2:11">
      <c r="B70" s="89" t="s">
        <v>15</v>
      </c>
      <c r="C70" s="195" t="s">
        <v>198</v>
      </c>
      <c r="D70" s="195"/>
      <c r="E70" s="195"/>
      <c r="F70" s="195"/>
      <c r="G70" s="195"/>
      <c r="H70" s="195"/>
      <c r="I70" s="196">
        <v>0</v>
      </c>
      <c r="J70" s="196"/>
      <c r="K70" s="126" t="s">
        <v>234</v>
      </c>
    </row>
    <row r="71" spans="2:11">
      <c r="B71" s="190" t="s">
        <v>65</v>
      </c>
      <c r="C71" s="190"/>
      <c r="D71" s="190"/>
      <c r="E71" s="190"/>
      <c r="F71" s="190"/>
      <c r="G71" s="190"/>
      <c r="H71" s="190"/>
      <c r="I71" s="191">
        <f>SUM(I63:J70)</f>
        <v>0</v>
      </c>
      <c r="J71" s="191"/>
      <c r="K71" t="s">
        <v>233</v>
      </c>
    </row>
    <row r="72" spans="2:11">
      <c r="B72" s="206"/>
      <c r="C72" s="206"/>
      <c r="D72" s="206"/>
      <c r="E72" s="206"/>
      <c r="F72" s="206"/>
      <c r="G72" s="206"/>
      <c r="H72" s="206"/>
      <c r="I72" s="206"/>
      <c r="J72" s="206"/>
    </row>
    <row r="73" spans="2:11">
      <c r="B73" s="37"/>
      <c r="C73" s="37"/>
      <c r="D73" s="37"/>
      <c r="E73" s="37"/>
      <c r="F73" s="37"/>
      <c r="G73" s="37"/>
      <c r="H73" s="37"/>
      <c r="I73" s="37"/>
      <c r="J73" s="37"/>
    </row>
    <row r="74" spans="2:11">
      <c r="B74" s="37"/>
      <c r="C74" s="37"/>
      <c r="D74" s="37"/>
      <c r="E74" s="37"/>
      <c r="F74" s="37"/>
      <c r="G74" s="37"/>
      <c r="H74" s="37"/>
      <c r="I74" s="37"/>
      <c r="J74" s="37"/>
    </row>
    <row r="75" spans="2:11">
      <c r="B75" s="179" t="s">
        <v>77</v>
      </c>
      <c r="C75" s="179"/>
      <c r="D75" s="179"/>
      <c r="E75" s="179"/>
      <c r="F75" s="179"/>
      <c r="G75" s="179"/>
      <c r="H75" s="179"/>
      <c r="I75" s="179"/>
      <c r="J75" s="179"/>
    </row>
    <row r="76" spans="2:11">
      <c r="B76" s="180"/>
      <c r="C76" s="180"/>
      <c r="D76" s="180"/>
      <c r="E76" s="180"/>
      <c r="F76" s="180"/>
      <c r="G76" s="180"/>
      <c r="H76" s="180"/>
      <c r="I76" s="180"/>
      <c r="J76" s="180"/>
    </row>
    <row r="77" spans="2:11">
      <c r="B77" s="56">
        <v>2</v>
      </c>
      <c r="C77" s="183" t="s">
        <v>30</v>
      </c>
      <c r="D77" s="183"/>
      <c r="E77" s="183"/>
      <c r="F77" s="183"/>
      <c r="G77" s="183"/>
      <c r="H77" s="183"/>
      <c r="I77" s="177" t="s">
        <v>13</v>
      </c>
      <c r="J77" s="177"/>
    </row>
    <row r="78" spans="2:11">
      <c r="B78" s="47" t="s">
        <v>16</v>
      </c>
      <c r="C78" s="174" t="s">
        <v>78</v>
      </c>
      <c r="D78" s="174"/>
      <c r="E78" s="174"/>
      <c r="F78" s="174"/>
      <c r="G78" s="174"/>
      <c r="H78" s="174"/>
      <c r="I78" s="175">
        <f>I45</f>
        <v>0</v>
      </c>
      <c r="J78" s="175"/>
      <c r="K78" s="126" t="s">
        <v>238</v>
      </c>
    </row>
    <row r="79" spans="2:11">
      <c r="B79" s="47" t="s">
        <v>17</v>
      </c>
      <c r="C79" s="174" t="s">
        <v>18</v>
      </c>
      <c r="D79" s="174"/>
      <c r="E79" s="174"/>
      <c r="F79" s="174"/>
      <c r="G79" s="174"/>
      <c r="H79" s="174"/>
      <c r="I79" s="175">
        <f>J58</f>
        <v>0</v>
      </c>
      <c r="J79" s="175"/>
      <c r="K79" s="126" t="s">
        <v>239</v>
      </c>
    </row>
    <row r="80" spans="2:11">
      <c r="B80" s="47" t="s">
        <v>28</v>
      </c>
      <c r="C80" s="174" t="s">
        <v>29</v>
      </c>
      <c r="D80" s="174"/>
      <c r="E80" s="174"/>
      <c r="F80" s="174"/>
      <c r="G80" s="174"/>
      <c r="H80" s="174"/>
      <c r="I80" s="175">
        <f>I71</f>
        <v>0</v>
      </c>
      <c r="J80" s="175"/>
      <c r="K80" s="126" t="s">
        <v>297</v>
      </c>
    </row>
    <row r="81" spans="2:23">
      <c r="B81" s="190" t="s">
        <v>65</v>
      </c>
      <c r="C81" s="190"/>
      <c r="D81" s="190"/>
      <c r="E81" s="190"/>
      <c r="F81" s="190"/>
      <c r="G81" s="190"/>
      <c r="H81" s="190"/>
      <c r="I81" s="191">
        <f>SUM(I78:J80)</f>
        <v>0</v>
      </c>
      <c r="J81" s="191"/>
      <c r="K81" s="126" t="s">
        <v>240</v>
      </c>
    </row>
    <row r="82" spans="2:23">
      <c r="B82" s="192"/>
      <c r="C82" s="192"/>
      <c r="D82" s="192"/>
      <c r="E82" s="192"/>
      <c r="F82" s="192"/>
      <c r="G82" s="192"/>
      <c r="H82" s="192"/>
      <c r="I82" s="192"/>
      <c r="J82" s="192"/>
    </row>
    <row r="83" spans="2:23">
      <c r="B83" s="193" t="s">
        <v>79</v>
      </c>
      <c r="C83" s="193"/>
      <c r="D83" s="193"/>
      <c r="E83" s="193"/>
      <c r="F83" s="193"/>
      <c r="G83" s="193"/>
      <c r="H83" s="193"/>
      <c r="I83" s="193"/>
      <c r="J83" s="193"/>
    </row>
    <row r="84" spans="2:23">
      <c r="B84" s="46">
        <v>3</v>
      </c>
      <c r="C84" s="194" t="s">
        <v>1</v>
      </c>
      <c r="D84" s="194"/>
      <c r="E84" s="194"/>
      <c r="F84" s="194"/>
      <c r="G84" s="194"/>
      <c r="H84" s="194"/>
      <c r="I84" s="46" t="s">
        <v>63</v>
      </c>
      <c r="J84" s="48" t="s">
        <v>13</v>
      </c>
    </row>
    <row r="85" spans="2:23">
      <c r="B85" s="45" t="s">
        <v>6</v>
      </c>
      <c r="C85" s="189" t="s">
        <v>31</v>
      </c>
      <c r="D85" s="189"/>
      <c r="E85" s="189"/>
      <c r="F85" s="189"/>
      <c r="G85" s="189"/>
      <c r="H85" s="189"/>
      <c r="I85" s="103">
        <v>4.1999999999999997E-3</v>
      </c>
      <c r="J85" s="124">
        <f>((I38+I45+J57+I71)*I85)</f>
        <v>0</v>
      </c>
      <c r="K85" s="127" t="s">
        <v>298</v>
      </c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</row>
    <row r="86" spans="2:23">
      <c r="B86" s="45" t="s">
        <v>8</v>
      </c>
      <c r="C86" s="189" t="s">
        <v>32</v>
      </c>
      <c r="D86" s="189"/>
      <c r="E86" s="189"/>
      <c r="F86" s="189"/>
      <c r="G86" s="189"/>
      <c r="H86" s="189"/>
      <c r="I86" s="104">
        <v>2.9999999999999997E-4</v>
      </c>
      <c r="J86" s="125">
        <f>(+J57+J85)*I86</f>
        <v>0</v>
      </c>
      <c r="K86" s="127" t="s">
        <v>299</v>
      </c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</row>
    <row r="87" spans="2:23">
      <c r="B87" s="45" t="s">
        <v>9</v>
      </c>
      <c r="C87" s="189" t="s">
        <v>180</v>
      </c>
      <c r="D87" s="189"/>
      <c r="E87" s="189"/>
      <c r="F87" s="189"/>
      <c r="G87" s="189"/>
      <c r="H87" s="189"/>
      <c r="I87" s="103">
        <v>0.02</v>
      </c>
      <c r="J87" s="124">
        <f>(I38*I87)</f>
        <v>0</v>
      </c>
      <c r="K87" s="127" t="s">
        <v>300</v>
      </c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</row>
    <row r="88" spans="2:23">
      <c r="B88" s="45" t="s">
        <v>10</v>
      </c>
      <c r="C88" s="189" t="s">
        <v>33</v>
      </c>
      <c r="D88" s="189"/>
      <c r="E88" s="189"/>
      <c r="F88" s="189"/>
      <c r="G88" s="189"/>
      <c r="H88" s="189"/>
      <c r="I88" s="103">
        <v>1.9400000000000001E-2</v>
      </c>
      <c r="J88" s="124">
        <f>(I38+I81)*I88</f>
        <v>0</v>
      </c>
      <c r="K88" s="127" t="s">
        <v>301</v>
      </c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</row>
    <row r="89" spans="2:23">
      <c r="B89" s="45" t="s">
        <v>14</v>
      </c>
      <c r="C89" s="189" t="s">
        <v>181</v>
      </c>
      <c r="D89" s="189"/>
      <c r="E89" s="189"/>
      <c r="F89" s="189"/>
      <c r="G89" s="189"/>
      <c r="H89" s="189"/>
      <c r="I89" s="104">
        <v>7.1999999999999998E-3</v>
      </c>
      <c r="J89" s="125">
        <f>(+J57+J88)*I89</f>
        <v>0</v>
      </c>
      <c r="K89" s="127" t="s">
        <v>302</v>
      </c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</row>
    <row r="90" spans="2:23">
      <c r="B90" s="45" t="s">
        <v>15</v>
      </c>
      <c r="C90" s="189" t="s">
        <v>182</v>
      </c>
      <c r="D90" s="189"/>
      <c r="E90" s="189"/>
      <c r="F90" s="189"/>
      <c r="G90" s="189"/>
      <c r="H90" s="189"/>
      <c r="I90" s="103">
        <v>0.02</v>
      </c>
      <c r="J90" s="124">
        <f>(I38*I90)</f>
        <v>0</v>
      </c>
      <c r="K90" s="253" t="s">
        <v>303</v>
      </c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  <c r="W90" s="253"/>
    </row>
    <row r="91" spans="2:23">
      <c r="B91" s="190" t="s">
        <v>65</v>
      </c>
      <c r="C91" s="190"/>
      <c r="D91" s="190"/>
      <c r="E91" s="190"/>
      <c r="F91" s="190"/>
      <c r="G91" s="190"/>
      <c r="H91" s="190"/>
      <c r="I91" s="191">
        <f>SUM(J85:J90)</f>
        <v>0</v>
      </c>
      <c r="J91" s="191"/>
      <c r="K91" s="127" t="s">
        <v>216</v>
      </c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</row>
    <row r="92" spans="2:23" ht="25.5" customHeight="1">
      <c r="B92" s="173" t="s">
        <v>208</v>
      </c>
      <c r="C92" s="173"/>
      <c r="D92" s="173"/>
      <c r="E92" s="173"/>
      <c r="F92" s="173"/>
      <c r="G92" s="173"/>
      <c r="H92" s="173"/>
      <c r="I92" s="173"/>
      <c r="J92" s="173"/>
    </row>
    <row r="93" spans="2:23">
      <c r="B93" s="200"/>
      <c r="C93" s="200"/>
      <c r="D93" s="200"/>
      <c r="E93" s="200"/>
      <c r="F93" s="200"/>
      <c r="G93" s="200"/>
      <c r="H93" s="200"/>
      <c r="I93" s="200"/>
      <c r="J93" s="200"/>
    </row>
    <row r="94" spans="2:23">
      <c r="B94" s="193" t="s">
        <v>80</v>
      </c>
      <c r="C94" s="193"/>
      <c r="D94" s="193"/>
      <c r="E94" s="193"/>
      <c r="F94" s="193"/>
      <c r="G94" s="193"/>
      <c r="H94" s="193"/>
      <c r="I94" s="193"/>
      <c r="J94" s="193"/>
    </row>
    <row r="95" spans="2:23">
      <c r="B95" s="190" t="s">
        <v>34</v>
      </c>
      <c r="C95" s="190"/>
      <c r="D95" s="190"/>
      <c r="E95" s="190"/>
      <c r="F95" s="190"/>
      <c r="G95" s="190"/>
      <c r="H95" s="190"/>
      <c r="I95" s="190"/>
      <c r="J95" s="190"/>
    </row>
    <row r="96" spans="2:23">
      <c r="B96" s="46" t="s">
        <v>35</v>
      </c>
      <c r="C96" s="194" t="s">
        <v>81</v>
      </c>
      <c r="D96" s="194"/>
      <c r="E96" s="194"/>
      <c r="F96" s="194"/>
      <c r="G96" s="194"/>
      <c r="H96" s="194"/>
      <c r="I96" s="46" t="s">
        <v>63</v>
      </c>
      <c r="J96" s="46" t="s">
        <v>13</v>
      </c>
    </row>
    <row r="97" spans="2:16">
      <c r="B97" s="45" t="s">
        <v>6</v>
      </c>
      <c r="C97" s="189" t="s">
        <v>82</v>
      </c>
      <c r="D97" s="189"/>
      <c r="E97" s="189"/>
      <c r="F97" s="189"/>
      <c r="G97" s="189"/>
      <c r="H97" s="189"/>
      <c r="I97" s="67">
        <v>9.0749999999999997E-2</v>
      </c>
      <c r="J97" s="110">
        <f>(I38+I81+I91)*I97</f>
        <v>0</v>
      </c>
      <c r="K97" s="127" t="s">
        <v>304</v>
      </c>
    </row>
    <row r="98" spans="2:16">
      <c r="B98" s="89" t="s">
        <v>8</v>
      </c>
      <c r="C98" s="172" t="s">
        <v>83</v>
      </c>
      <c r="D98" s="172"/>
      <c r="E98" s="172"/>
      <c r="F98" s="172"/>
      <c r="G98" s="172"/>
      <c r="H98" s="172"/>
      <c r="I98" s="59">
        <v>1.03E-2</v>
      </c>
      <c r="J98" s="110">
        <f>(I38+I81+I91)*I98</f>
        <v>0</v>
      </c>
      <c r="K98" s="127" t="s">
        <v>305</v>
      </c>
    </row>
    <row r="99" spans="2:16">
      <c r="B99" s="89" t="s">
        <v>9</v>
      </c>
      <c r="C99" s="172" t="s">
        <v>84</v>
      </c>
      <c r="D99" s="172"/>
      <c r="E99" s="172"/>
      <c r="F99" s="172"/>
      <c r="G99" s="172"/>
      <c r="H99" s="172"/>
      <c r="I99" s="59">
        <v>2.3999999999999998E-3</v>
      </c>
      <c r="J99" s="110">
        <f>(I38+I81+I91)*I99</f>
        <v>0</v>
      </c>
      <c r="K99" s="127" t="s">
        <v>306</v>
      </c>
    </row>
    <row r="100" spans="2:16">
      <c r="B100" s="89" t="s">
        <v>10</v>
      </c>
      <c r="C100" s="172" t="s">
        <v>85</v>
      </c>
      <c r="D100" s="172"/>
      <c r="E100" s="172"/>
      <c r="F100" s="172"/>
      <c r="G100" s="172"/>
      <c r="H100" s="172"/>
      <c r="I100" s="59">
        <v>1.0699999999999999E-2</v>
      </c>
      <c r="J100" s="110">
        <f>(I38+I81+I91)*I100</f>
        <v>0</v>
      </c>
      <c r="K100" s="127" t="s">
        <v>307</v>
      </c>
    </row>
    <row r="101" spans="2:16">
      <c r="B101" s="89" t="s">
        <v>14</v>
      </c>
      <c r="C101" s="172" t="s">
        <v>86</v>
      </c>
      <c r="D101" s="172"/>
      <c r="E101" s="172"/>
      <c r="F101" s="172"/>
      <c r="G101" s="172"/>
      <c r="H101" s="172"/>
      <c r="I101" s="105">
        <v>2.5000000000000001E-3</v>
      </c>
      <c r="J101" s="110">
        <f>(I38+I81+I91)*I101</f>
        <v>0</v>
      </c>
      <c r="K101" s="127" t="s">
        <v>308</v>
      </c>
    </row>
    <row r="102" spans="2:16">
      <c r="B102" s="45" t="s">
        <v>15</v>
      </c>
      <c r="C102" s="176" t="s">
        <v>183</v>
      </c>
      <c r="D102" s="176"/>
      <c r="E102" s="176"/>
      <c r="F102" s="176"/>
      <c r="G102" s="176"/>
      <c r="H102" s="176"/>
      <c r="I102" s="59"/>
      <c r="J102" s="110">
        <f>(I38+I81+I91)*I102</f>
        <v>0</v>
      </c>
      <c r="K102" s="127" t="s">
        <v>309</v>
      </c>
    </row>
    <row r="103" spans="2:16">
      <c r="B103" s="177" t="s">
        <v>65</v>
      </c>
      <c r="C103" s="177"/>
      <c r="D103" s="177"/>
      <c r="E103" s="177"/>
      <c r="F103" s="177"/>
      <c r="G103" s="177"/>
      <c r="H103" s="177"/>
      <c r="I103" s="60">
        <f>SUM(I97:I102)</f>
        <v>0.1167</v>
      </c>
      <c r="J103" s="109">
        <f>SUM(J97:J102)</f>
        <v>0</v>
      </c>
      <c r="K103" s="126" t="s">
        <v>216</v>
      </c>
    </row>
    <row r="104" spans="2:16" ht="30" customHeight="1">
      <c r="B104" s="178" t="s">
        <v>208</v>
      </c>
      <c r="C104" s="178"/>
      <c r="D104" s="178"/>
      <c r="E104" s="178"/>
      <c r="F104" s="178"/>
      <c r="G104" s="178"/>
      <c r="H104" s="178"/>
      <c r="I104" s="178"/>
      <c r="J104" s="178"/>
    </row>
    <row r="105" spans="2:16">
      <c r="B105" s="179" t="s">
        <v>87</v>
      </c>
      <c r="C105" s="179"/>
      <c r="D105" s="179"/>
      <c r="E105" s="179"/>
      <c r="F105" s="179"/>
      <c r="G105" s="179"/>
      <c r="H105" s="179"/>
      <c r="I105" s="179"/>
      <c r="J105" s="179"/>
    </row>
    <row r="106" spans="2:16">
      <c r="B106" s="180"/>
      <c r="C106" s="180"/>
      <c r="D106" s="180"/>
      <c r="E106" s="180"/>
      <c r="F106" s="180"/>
      <c r="G106" s="180"/>
      <c r="H106" s="180"/>
      <c r="I106" s="180"/>
      <c r="J106" s="180"/>
    </row>
    <row r="107" spans="2:16">
      <c r="B107" s="78" t="s">
        <v>209</v>
      </c>
      <c r="C107" s="214" t="s">
        <v>210</v>
      </c>
      <c r="D107" s="215"/>
      <c r="E107" s="215"/>
      <c r="F107" s="215"/>
      <c r="G107" s="215"/>
      <c r="H107" s="215"/>
      <c r="I107" s="215"/>
      <c r="J107" s="216"/>
    </row>
    <row r="108" spans="2:16">
      <c r="B108" s="77" t="s">
        <v>6</v>
      </c>
      <c r="C108" s="189" t="s">
        <v>211</v>
      </c>
      <c r="D108" s="189"/>
      <c r="E108" s="189"/>
      <c r="F108" s="189"/>
      <c r="G108" s="189"/>
      <c r="H108" s="189"/>
      <c r="I108" s="130">
        <v>1.5</v>
      </c>
      <c r="J108" s="110">
        <f>(I32+I33+I34)/220*150%*(365/12/2)</f>
        <v>0</v>
      </c>
      <c r="K108" s="127" t="s">
        <v>268</v>
      </c>
    </row>
    <row r="109" spans="2:16">
      <c r="B109" s="80"/>
      <c r="C109" s="81"/>
      <c r="D109" s="81"/>
      <c r="E109" s="81"/>
      <c r="F109" s="81"/>
      <c r="G109" s="81"/>
      <c r="H109" s="81"/>
      <c r="I109" s="82"/>
      <c r="J109" s="83"/>
    </row>
    <row r="110" spans="2:16">
      <c r="B110" s="244" t="s">
        <v>87</v>
      </c>
      <c r="C110" s="244"/>
      <c r="D110" s="244"/>
      <c r="E110" s="244"/>
      <c r="F110" s="244"/>
      <c r="G110" s="244"/>
      <c r="H110" s="244"/>
      <c r="I110" s="244"/>
      <c r="J110" s="244"/>
    </row>
    <row r="111" spans="2:16">
      <c r="B111" s="80"/>
      <c r="C111" s="81"/>
      <c r="D111" s="81"/>
      <c r="E111" s="81"/>
      <c r="F111" s="81"/>
      <c r="G111" s="81"/>
      <c r="H111" s="81"/>
      <c r="I111" s="82"/>
      <c r="J111" s="83"/>
      <c r="P111">
        <f>(H34+H35+H36)/220*150%*(365/12/2)</f>
        <v>0</v>
      </c>
    </row>
    <row r="112" spans="2:16">
      <c r="B112" s="79">
        <v>4</v>
      </c>
      <c r="C112" s="183" t="s">
        <v>184</v>
      </c>
      <c r="D112" s="183"/>
      <c r="E112" s="183"/>
      <c r="F112" s="183"/>
      <c r="G112" s="183"/>
      <c r="H112" s="183"/>
      <c r="I112" s="177" t="s">
        <v>13</v>
      </c>
      <c r="J112" s="177"/>
    </row>
    <row r="113" spans="2:11">
      <c r="B113" s="47" t="s">
        <v>35</v>
      </c>
      <c r="C113" s="174" t="s">
        <v>88</v>
      </c>
      <c r="D113" s="174"/>
      <c r="E113" s="174"/>
      <c r="F113" s="174"/>
      <c r="G113" s="174"/>
      <c r="H113" s="174"/>
      <c r="I113" s="175">
        <f>J103</f>
        <v>0</v>
      </c>
      <c r="J113" s="175"/>
      <c r="K113" s="137" t="s">
        <v>310</v>
      </c>
    </row>
    <row r="114" spans="2:11">
      <c r="B114" s="47" t="s">
        <v>209</v>
      </c>
      <c r="C114" s="239" t="s">
        <v>212</v>
      </c>
      <c r="D114" s="240"/>
      <c r="E114" s="240"/>
      <c r="F114" s="240"/>
      <c r="G114" s="240"/>
      <c r="H114" s="241"/>
      <c r="I114" s="242">
        <f>J108</f>
        <v>0</v>
      </c>
      <c r="J114" s="243"/>
      <c r="K114" s="137" t="s">
        <v>311</v>
      </c>
    </row>
    <row r="115" spans="2:11">
      <c r="B115" s="190" t="s">
        <v>65</v>
      </c>
      <c r="C115" s="190"/>
      <c r="D115" s="190"/>
      <c r="E115" s="190"/>
      <c r="F115" s="190"/>
      <c r="G115" s="190"/>
      <c r="H115" s="190"/>
      <c r="I115" s="191">
        <f>SUM(I113:I114)</f>
        <v>0</v>
      </c>
      <c r="J115" s="191"/>
      <c r="K115" s="137" t="s">
        <v>269</v>
      </c>
    </row>
    <row r="116" spans="2:11">
      <c r="B116" s="75"/>
      <c r="C116" s="75"/>
      <c r="D116" s="75"/>
      <c r="E116" s="75"/>
      <c r="F116" s="75"/>
      <c r="G116" s="75"/>
      <c r="H116" s="75"/>
      <c r="I116" s="76"/>
      <c r="J116" s="76"/>
    </row>
    <row r="117" spans="2:11">
      <c r="B117" s="75"/>
      <c r="C117" s="75"/>
      <c r="D117" s="75"/>
      <c r="E117" s="75"/>
      <c r="F117" s="75"/>
      <c r="G117" s="75"/>
      <c r="H117" s="75"/>
      <c r="I117" s="76"/>
      <c r="J117" s="76"/>
      <c r="K117" s="1"/>
    </row>
    <row r="118" spans="2:11">
      <c r="B118" s="193" t="s">
        <v>89</v>
      </c>
      <c r="C118" s="193"/>
      <c r="D118" s="193"/>
      <c r="E118" s="193"/>
      <c r="F118" s="193"/>
      <c r="G118" s="193"/>
      <c r="H118" s="193"/>
      <c r="I118" s="193"/>
      <c r="J118" s="193"/>
    </row>
    <row r="119" spans="2:11">
      <c r="B119" s="46">
        <v>5</v>
      </c>
      <c r="C119" s="194" t="s">
        <v>36</v>
      </c>
      <c r="D119" s="194"/>
      <c r="E119" s="194"/>
      <c r="F119" s="194"/>
      <c r="G119" s="194"/>
      <c r="H119" s="194"/>
      <c r="I119" s="190" t="s">
        <v>13</v>
      </c>
      <c r="J119" s="190"/>
    </row>
    <row r="120" spans="2:11">
      <c r="B120" s="69" t="s">
        <v>6</v>
      </c>
      <c r="C120" s="184" t="s">
        <v>185</v>
      </c>
      <c r="D120" s="184"/>
      <c r="E120" s="184"/>
      <c r="F120" s="184"/>
      <c r="G120" s="184"/>
      <c r="H120" s="184"/>
      <c r="I120" s="185">
        <f>'Unif - Equip - Materiais'!E20</f>
        <v>0</v>
      </c>
      <c r="J120" s="185"/>
      <c r="K120" s="131" t="s">
        <v>272</v>
      </c>
    </row>
    <row r="121" spans="2:11">
      <c r="B121" s="69" t="s">
        <v>8</v>
      </c>
      <c r="C121" s="184" t="s">
        <v>188</v>
      </c>
      <c r="D121" s="184"/>
      <c r="E121" s="184"/>
      <c r="F121" s="184"/>
      <c r="G121" s="184"/>
      <c r="H121" s="184"/>
      <c r="I121" s="185">
        <f>'Unif - Equip - Materiais'!E33</f>
        <v>0</v>
      </c>
      <c r="J121" s="185"/>
      <c r="K121" s="131" t="s">
        <v>273</v>
      </c>
    </row>
    <row r="122" spans="2:11">
      <c r="B122" s="69" t="s">
        <v>9</v>
      </c>
      <c r="C122" s="226" t="s">
        <v>200</v>
      </c>
      <c r="D122" s="227"/>
      <c r="E122" s="227"/>
      <c r="F122" s="227"/>
      <c r="G122" s="227"/>
      <c r="H122" s="228"/>
      <c r="I122" s="229">
        <f>'Unif - Equip - Materiais'!E47</f>
        <v>0</v>
      </c>
      <c r="J122" s="230"/>
      <c r="K122" s="131" t="s">
        <v>274</v>
      </c>
    </row>
    <row r="123" spans="2:11">
      <c r="B123" s="177" t="s">
        <v>70</v>
      </c>
      <c r="C123" s="177"/>
      <c r="D123" s="177"/>
      <c r="E123" s="177"/>
      <c r="F123" s="177"/>
      <c r="G123" s="177"/>
      <c r="H123" s="177"/>
      <c r="I123" s="219">
        <f>SUM(I120:J121)</f>
        <v>0</v>
      </c>
      <c r="J123" s="219"/>
      <c r="K123" s="131" t="s">
        <v>275</v>
      </c>
    </row>
    <row r="124" spans="2:11">
      <c r="B124" s="222"/>
      <c r="C124" s="222"/>
      <c r="D124" s="222"/>
      <c r="E124" s="222"/>
      <c r="F124" s="222"/>
      <c r="G124" s="222"/>
      <c r="H124" s="222"/>
      <c r="I124" s="222"/>
      <c r="J124" s="222"/>
    </row>
    <row r="125" spans="2:11">
      <c r="B125" s="193" t="s">
        <v>90</v>
      </c>
      <c r="C125" s="193"/>
      <c r="D125" s="193"/>
      <c r="E125" s="193"/>
      <c r="F125" s="193"/>
      <c r="G125" s="193"/>
      <c r="H125" s="193"/>
      <c r="I125" s="193"/>
      <c r="J125" s="193"/>
    </row>
    <row r="126" spans="2:11">
      <c r="B126" s="56">
        <v>6</v>
      </c>
      <c r="C126" s="183" t="s">
        <v>37</v>
      </c>
      <c r="D126" s="183"/>
      <c r="E126" s="183"/>
      <c r="F126" s="183"/>
      <c r="G126" s="183"/>
      <c r="H126" s="183"/>
      <c r="I126" s="56" t="s">
        <v>63</v>
      </c>
      <c r="J126" s="56" t="s">
        <v>13</v>
      </c>
    </row>
    <row r="127" spans="2:11">
      <c r="B127" s="90" t="s">
        <v>6</v>
      </c>
      <c r="C127" s="225" t="s">
        <v>91</v>
      </c>
      <c r="D127" s="225"/>
      <c r="E127" s="225"/>
      <c r="F127" s="225"/>
      <c r="G127" s="225"/>
      <c r="H127" s="225"/>
      <c r="I127" s="57">
        <v>0.03</v>
      </c>
      <c r="J127" s="84">
        <f>(I143*I127)</f>
        <v>0</v>
      </c>
      <c r="K127" s="138" t="s">
        <v>312</v>
      </c>
    </row>
    <row r="128" spans="2:11">
      <c r="B128" s="90" t="s">
        <v>8</v>
      </c>
      <c r="C128" s="225" t="s">
        <v>0</v>
      </c>
      <c r="D128" s="225"/>
      <c r="E128" s="225"/>
      <c r="F128" s="225"/>
      <c r="G128" s="225"/>
      <c r="H128" s="225"/>
      <c r="I128" s="57">
        <v>2.9000000000000001E-2</v>
      </c>
      <c r="J128" s="84">
        <f>(I143*I128)</f>
        <v>0</v>
      </c>
      <c r="K128" s="138" t="s">
        <v>313</v>
      </c>
    </row>
    <row r="129" spans="2:11">
      <c r="B129" s="47" t="s">
        <v>9</v>
      </c>
      <c r="C129" s="174" t="s">
        <v>5</v>
      </c>
      <c r="D129" s="174"/>
      <c r="E129" s="174"/>
      <c r="F129" s="174"/>
      <c r="G129" s="174"/>
      <c r="H129" s="174"/>
      <c r="I129" s="174"/>
      <c r="J129" s="174"/>
    </row>
    <row r="130" spans="2:11">
      <c r="B130" s="223" t="s">
        <v>92</v>
      </c>
      <c r="C130" s="223"/>
      <c r="D130" s="231" t="s">
        <v>93</v>
      </c>
      <c r="E130" s="61" t="s">
        <v>94</v>
      </c>
      <c r="F130" s="62"/>
      <c r="G130" s="62"/>
      <c r="H130" s="63"/>
      <c r="I130" s="57">
        <v>6.4999999999999997E-3</v>
      </c>
      <c r="J130" s="84">
        <f>(((I143+J127+J128)/(1-(I133)))*I130)</f>
        <v>0</v>
      </c>
      <c r="K130" s="139" t="s">
        <v>314</v>
      </c>
    </row>
    <row r="131" spans="2:11">
      <c r="B131" s="223" t="s">
        <v>95</v>
      </c>
      <c r="C131" s="223"/>
      <c r="D131" s="231"/>
      <c r="E131" s="61" t="s">
        <v>96</v>
      </c>
      <c r="F131" s="62"/>
      <c r="G131" s="62"/>
      <c r="H131" s="63"/>
      <c r="I131" s="64">
        <v>0.03</v>
      </c>
      <c r="J131" s="84">
        <f>(((I143+J127+J128)/(1-(I133)))*I131)</f>
        <v>0</v>
      </c>
      <c r="K131" s="139" t="s">
        <v>315</v>
      </c>
    </row>
    <row r="132" spans="2:11">
      <c r="B132" s="223" t="s">
        <v>97</v>
      </c>
      <c r="C132" s="223"/>
      <c r="D132" s="65" t="s">
        <v>186</v>
      </c>
      <c r="E132" s="61" t="s">
        <v>98</v>
      </c>
      <c r="F132" s="62"/>
      <c r="G132" s="62"/>
      <c r="H132" s="63"/>
      <c r="I132" s="57">
        <v>0.05</v>
      </c>
      <c r="J132" s="84">
        <f>(((I143+J127+J128)/(1-(I133)))*I132)</f>
        <v>0</v>
      </c>
      <c r="K132" s="139" t="s">
        <v>316</v>
      </c>
    </row>
    <row r="133" spans="2:11">
      <c r="B133" s="177" t="s">
        <v>70</v>
      </c>
      <c r="C133" s="177"/>
      <c r="D133" s="177"/>
      <c r="E133" s="177"/>
      <c r="F133" s="177"/>
      <c r="G133" s="177"/>
      <c r="H133" s="177"/>
      <c r="I133" s="66">
        <f>SUM(I130:I132)</f>
        <v>8.6499999999999994E-2</v>
      </c>
      <c r="J133" s="111">
        <f>SUM(J127:J132)</f>
        <v>0</v>
      </c>
      <c r="K133" s="139" t="s">
        <v>317</v>
      </c>
    </row>
    <row r="134" spans="2:11">
      <c r="B134" s="224"/>
      <c r="C134" s="224"/>
      <c r="D134" s="224"/>
      <c r="E134" s="224"/>
      <c r="F134" s="224"/>
      <c r="G134" s="224"/>
      <c r="H134" s="224"/>
      <c r="I134" s="224"/>
      <c r="J134" s="224"/>
    </row>
    <row r="135" spans="2:11">
      <c r="B135" s="193" t="s">
        <v>99</v>
      </c>
      <c r="C135" s="193"/>
      <c r="D135" s="193"/>
      <c r="E135" s="193"/>
      <c r="F135" s="193"/>
      <c r="G135" s="193"/>
      <c r="H135" s="193"/>
      <c r="I135" s="193"/>
      <c r="J135" s="193"/>
    </row>
    <row r="136" spans="2:11">
      <c r="B136" s="182"/>
      <c r="C136" s="182"/>
      <c r="D136" s="182"/>
      <c r="E136" s="182"/>
      <c r="F136" s="182"/>
      <c r="G136" s="182"/>
      <c r="H136" s="182"/>
      <c r="I136" s="182"/>
      <c r="J136" s="182"/>
    </row>
    <row r="137" spans="2:11">
      <c r="B137" s="183" t="s">
        <v>100</v>
      </c>
      <c r="C137" s="183"/>
      <c r="D137" s="183"/>
      <c r="E137" s="183"/>
      <c r="F137" s="183"/>
      <c r="G137" s="183"/>
      <c r="H137" s="183"/>
      <c r="I137" s="181" t="s">
        <v>13</v>
      </c>
      <c r="J137" s="181"/>
    </row>
    <row r="138" spans="2:11">
      <c r="B138" s="47" t="s">
        <v>6</v>
      </c>
      <c r="C138" s="174" t="s">
        <v>38</v>
      </c>
      <c r="D138" s="174"/>
      <c r="E138" s="174"/>
      <c r="F138" s="174"/>
      <c r="G138" s="174"/>
      <c r="H138" s="174"/>
      <c r="I138" s="175">
        <f>I38</f>
        <v>0</v>
      </c>
      <c r="J138" s="175"/>
      <c r="K138" s="131" t="s">
        <v>272</v>
      </c>
    </row>
    <row r="139" spans="2:11">
      <c r="B139" s="47" t="s">
        <v>8</v>
      </c>
      <c r="C139" s="174" t="s">
        <v>39</v>
      </c>
      <c r="D139" s="174"/>
      <c r="E139" s="174"/>
      <c r="F139" s="174"/>
      <c r="G139" s="174"/>
      <c r="H139" s="174"/>
      <c r="I139" s="175">
        <f>I81</f>
        <v>0</v>
      </c>
      <c r="J139" s="175"/>
      <c r="K139" s="131" t="s">
        <v>273</v>
      </c>
    </row>
    <row r="140" spans="2:11">
      <c r="B140" s="47" t="s">
        <v>9</v>
      </c>
      <c r="C140" s="174" t="s">
        <v>101</v>
      </c>
      <c r="D140" s="174"/>
      <c r="E140" s="174"/>
      <c r="F140" s="174"/>
      <c r="G140" s="174"/>
      <c r="H140" s="174"/>
      <c r="I140" s="175">
        <f>I91</f>
        <v>0</v>
      </c>
      <c r="J140" s="175"/>
      <c r="K140" s="131" t="s">
        <v>274</v>
      </c>
    </row>
    <row r="141" spans="2:11">
      <c r="B141" s="47" t="s">
        <v>10</v>
      </c>
      <c r="C141" s="174" t="s">
        <v>102</v>
      </c>
      <c r="D141" s="174"/>
      <c r="E141" s="174"/>
      <c r="F141" s="174"/>
      <c r="G141" s="174"/>
      <c r="H141" s="174"/>
      <c r="I141" s="175">
        <f>I115</f>
        <v>0</v>
      </c>
      <c r="J141" s="175"/>
      <c r="K141" s="131" t="s">
        <v>275</v>
      </c>
    </row>
    <row r="142" spans="2:11">
      <c r="B142" s="47" t="s">
        <v>14</v>
      </c>
      <c r="C142" s="174" t="s">
        <v>103</v>
      </c>
      <c r="D142" s="174"/>
      <c r="E142" s="174"/>
      <c r="F142" s="174"/>
      <c r="G142" s="174"/>
      <c r="H142" s="174"/>
      <c r="I142" s="175">
        <f>I123</f>
        <v>0</v>
      </c>
      <c r="J142" s="175"/>
      <c r="K142" s="138" t="s">
        <v>318</v>
      </c>
    </row>
    <row r="143" spans="2:11">
      <c r="B143" s="177" t="s">
        <v>104</v>
      </c>
      <c r="C143" s="177"/>
      <c r="D143" s="177"/>
      <c r="E143" s="177"/>
      <c r="F143" s="177"/>
      <c r="G143" s="177"/>
      <c r="H143" s="177"/>
      <c r="I143" s="219">
        <f>SUM(I138:J142)</f>
        <v>0</v>
      </c>
      <c r="J143" s="219"/>
      <c r="K143" s="138" t="s">
        <v>233</v>
      </c>
    </row>
    <row r="144" spans="2:11">
      <c r="B144" s="47" t="s">
        <v>15</v>
      </c>
      <c r="C144" s="174" t="s">
        <v>105</v>
      </c>
      <c r="D144" s="174"/>
      <c r="E144" s="174"/>
      <c r="F144" s="174"/>
      <c r="G144" s="174"/>
      <c r="H144" s="174"/>
      <c r="I144" s="175">
        <f>J133</f>
        <v>0</v>
      </c>
      <c r="J144" s="175"/>
      <c r="K144" s="138" t="s">
        <v>319</v>
      </c>
    </row>
    <row r="145" spans="2:11">
      <c r="B145" s="220" t="s">
        <v>106</v>
      </c>
      <c r="C145" s="220"/>
      <c r="D145" s="220"/>
      <c r="E145" s="220"/>
      <c r="F145" s="220"/>
      <c r="G145" s="220"/>
      <c r="H145" s="220"/>
      <c r="I145" s="221">
        <f>(I143+I144)</f>
        <v>0</v>
      </c>
      <c r="J145" s="221"/>
      <c r="K145" s="138" t="s">
        <v>282</v>
      </c>
    </row>
    <row r="146" spans="2:11">
      <c r="B146" s="217" t="s">
        <v>187</v>
      </c>
      <c r="C146" s="217"/>
      <c r="D146" s="217"/>
      <c r="E146" s="217"/>
      <c r="F146" s="217"/>
      <c r="G146" s="217"/>
      <c r="H146" s="217"/>
      <c r="I146" s="218">
        <f>(I145*2)</f>
        <v>0</v>
      </c>
      <c r="J146" s="218"/>
      <c r="K146" s="138" t="s">
        <v>320</v>
      </c>
    </row>
  </sheetData>
  <mergeCells count="199">
    <mergeCell ref="K33:V33"/>
    <mergeCell ref="K43:V43"/>
    <mergeCell ref="K44:V44"/>
    <mergeCell ref="K46:Q46"/>
    <mergeCell ref="K90:W90"/>
    <mergeCell ref="C108:H108"/>
    <mergeCell ref="C112:H112"/>
    <mergeCell ref="I112:J112"/>
    <mergeCell ref="C113:H113"/>
    <mergeCell ref="I113:J113"/>
    <mergeCell ref="B72:J72"/>
    <mergeCell ref="B65:B66"/>
    <mergeCell ref="C65:C66"/>
    <mergeCell ref="I65:J66"/>
    <mergeCell ref="B45:H45"/>
    <mergeCell ref="I45:J45"/>
    <mergeCell ref="B46:J46"/>
    <mergeCell ref="B47:J47"/>
    <mergeCell ref="B48:J48"/>
    <mergeCell ref="C49:H49"/>
    <mergeCell ref="C50:H50"/>
    <mergeCell ref="C51:H51"/>
    <mergeCell ref="C53:H53"/>
    <mergeCell ref="C54:H54"/>
    <mergeCell ref="C114:H114"/>
    <mergeCell ref="I114:J114"/>
    <mergeCell ref="B115:H115"/>
    <mergeCell ref="I115:J115"/>
    <mergeCell ref="B110:J110"/>
    <mergeCell ref="C28:H28"/>
    <mergeCell ref="I28:J28"/>
    <mergeCell ref="B29:J29"/>
    <mergeCell ref="B15:J15"/>
    <mergeCell ref="B16:D16"/>
    <mergeCell ref="F16:J16"/>
    <mergeCell ref="C17:H17"/>
    <mergeCell ref="I17:J17"/>
    <mergeCell ref="C18:H18"/>
    <mergeCell ref="I18:J18"/>
    <mergeCell ref="D19:J19"/>
    <mergeCell ref="B20:J20"/>
    <mergeCell ref="B21:J21"/>
    <mergeCell ref="B22:J22"/>
    <mergeCell ref="B23:J23"/>
    <mergeCell ref="C24:H24"/>
    <mergeCell ref="I24:J24"/>
    <mergeCell ref="C25:H25"/>
    <mergeCell ref="I25:J25"/>
    <mergeCell ref="I70:J70"/>
    <mergeCell ref="C26:H26"/>
    <mergeCell ref="I26:J26"/>
    <mergeCell ref="C27:H27"/>
    <mergeCell ref="I27:J27"/>
    <mergeCell ref="C42:H42"/>
    <mergeCell ref="C43:H43"/>
    <mergeCell ref="C44:H44"/>
    <mergeCell ref="C35:H35"/>
    <mergeCell ref="I35:J35"/>
    <mergeCell ref="C36:H36"/>
    <mergeCell ref="I36:J36"/>
    <mergeCell ref="C37:H37"/>
    <mergeCell ref="I37:J37"/>
    <mergeCell ref="B38:H38"/>
    <mergeCell ref="I38:J38"/>
    <mergeCell ref="B39:J39"/>
    <mergeCell ref="B40:J40"/>
    <mergeCell ref="B41:J41"/>
    <mergeCell ref="B30:J30"/>
    <mergeCell ref="C31:H31"/>
    <mergeCell ref="I31:J31"/>
    <mergeCell ref="C32:H32"/>
    <mergeCell ref="I32:J32"/>
    <mergeCell ref="C127:H127"/>
    <mergeCell ref="C122:H122"/>
    <mergeCell ref="I122:J122"/>
    <mergeCell ref="C128:H128"/>
    <mergeCell ref="C129:J129"/>
    <mergeCell ref="B130:C130"/>
    <mergeCell ref="D130:D131"/>
    <mergeCell ref="B131:C131"/>
    <mergeCell ref="B71:H71"/>
    <mergeCell ref="I71:J71"/>
    <mergeCell ref="B91:H91"/>
    <mergeCell ref="I91:J91"/>
    <mergeCell ref="B93:J93"/>
    <mergeCell ref="B94:J94"/>
    <mergeCell ref="B95:J95"/>
    <mergeCell ref="C96:H96"/>
    <mergeCell ref="C97:H97"/>
    <mergeCell ref="B75:J75"/>
    <mergeCell ref="B76:J76"/>
    <mergeCell ref="C77:H77"/>
    <mergeCell ref="I77:J77"/>
    <mergeCell ref="C78:H78"/>
    <mergeCell ref="I78:J78"/>
    <mergeCell ref="C79:H79"/>
    <mergeCell ref="C107:J107"/>
    <mergeCell ref="B146:H146"/>
    <mergeCell ref="I146:J146"/>
    <mergeCell ref="C142:H142"/>
    <mergeCell ref="I142:J142"/>
    <mergeCell ref="B143:H143"/>
    <mergeCell ref="I143:J143"/>
    <mergeCell ref="C144:H144"/>
    <mergeCell ref="I144:J144"/>
    <mergeCell ref="B145:H145"/>
    <mergeCell ref="I145:J145"/>
    <mergeCell ref="I121:J121"/>
    <mergeCell ref="B123:H123"/>
    <mergeCell ref="I123:J123"/>
    <mergeCell ref="B124:J124"/>
    <mergeCell ref="B132:C132"/>
    <mergeCell ref="B133:H133"/>
    <mergeCell ref="B134:J134"/>
    <mergeCell ref="B135:J135"/>
    <mergeCell ref="B118:J118"/>
    <mergeCell ref="C119:H119"/>
    <mergeCell ref="I119:J119"/>
    <mergeCell ref="B125:J125"/>
    <mergeCell ref="C126:H126"/>
    <mergeCell ref="C9:G9"/>
    <mergeCell ref="H9:J9"/>
    <mergeCell ref="C10:G10"/>
    <mergeCell ref="H10:J10"/>
    <mergeCell ref="C11:G11"/>
    <mergeCell ref="H11:J11"/>
    <mergeCell ref="H12:J12"/>
    <mergeCell ref="B13:J13"/>
    <mergeCell ref="B14:J14"/>
    <mergeCell ref="B2:J2"/>
    <mergeCell ref="B3:J3"/>
    <mergeCell ref="D4:E4"/>
    <mergeCell ref="G4:J4"/>
    <mergeCell ref="D5:E5"/>
    <mergeCell ref="G5:J5"/>
    <mergeCell ref="B6:J6"/>
    <mergeCell ref="B7:J7"/>
    <mergeCell ref="B8:J8"/>
    <mergeCell ref="I33:J33"/>
    <mergeCell ref="C34:H34"/>
    <mergeCell ref="I34:J34"/>
    <mergeCell ref="C57:H57"/>
    <mergeCell ref="B58:H58"/>
    <mergeCell ref="B59:J59"/>
    <mergeCell ref="B60:J60"/>
    <mergeCell ref="B61:J61"/>
    <mergeCell ref="C62:H62"/>
    <mergeCell ref="I62:J62"/>
    <mergeCell ref="C55:H55"/>
    <mergeCell ref="C56:H56"/>
    <mergeCell ref="C33:H33"/>
    <mergeCell ref="B63:B64"/>
    <mergeCell ref="C63:C64"/>
    <mergeCell ref="I63:J64"/>
    <mergeCell ref="C85:H85"/>
    <mergeCell ref="C86:H86"/>
    <mergeCell ref="C87:H87"/>
    <mergeCell ref="C88:H88"/>
    <mergeCell ref="C89:H89"/>
    <mergeCell ref="C90:H90"/>
    <mergeCell ref="I79:J79"/>
    <mergeCell ref="C80:H80"/>
    <mergeCell ref="I80:J80"/>
    <mergeCell ref="B81:H81"/>
    <mergeCell ref="I81:J81"/>
    <mergeCell ref="B82:J82"/>
    <mergeCell ref="B83:J83"/>
    <mergeCell ref="C84:H84"/>
    <mergeCell ref="C67:H67"/>
    <mergeCell ref="I67:J67"/>
    <mergeCell ref="C68:H68"/>
    <mergeCell ref="I68:J68"/>
    <mergeCell ref="C69:H69"/>
    <mergeCell ref="I69:J69"/>
    <mergeCell ref="C70:H70"/>
    <mergeCell ref="C98:H98"/>
    <mergeCell ref="C99:H99"/>
    <mergeCell ref="C100:H100"/>
    <mergeCell ref="B92:J92"/>
    <mergeCell ref="C139:H139"/>
    <mergeCell ref="I139:J139"/>
    <mergeCell ref="C140:H140"/>
    <mergeCell ref="I140:J140"/>
    <mergeCell ref="C141:H141"/>
    <mergeCell ref="I141:J141"/>
    <mergeCell ref="C101:H101"/>
    <mergeCell ref="C102:H102"/>
    <mergeCell ref="B103:H103"/>
    <mergeCell ref="B104:J104"/>
    <mergeCell ref="B105:J105"/>
    <mergeCell ref="B106:J106"/>
    <mergeCell ref="I137:J137"/>
    <mergeCell ref="C138:H138"/>
    <mergeCell ref="I138:J138"/>
    <mergeCell ref="B136:J136"/>
    <mergeCell ref="B137:H137"/>
    <mergeCell ref="C120:H120"/>
    <mergeCell ref="I120:J120"/>
    <mergeCell ref="C121:H121"/>
  </mergeCells>
  <pageMargins left="0.51181102362204722" right="0.27559055118110237" top="0.32" bottom="0.27559055118110237" header="0.31496062992125984" footer="0.23622047244094491"/>
  <pageSetup paperSize="12" scale="53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46"/>
  <sheetViews>
    <sheetView showGridLines="0" zoomScale="85" zoomScaleNormal="85" workbookViewId="0">
      <selection activeCell="J66" sqref="J66"/>
    </sheetView>
  </sheetViews>
  <sheetFormatPr defaultRowHeight="15"/>
  <cols>
    <col min="1" max="1" width="3" customWidth="1"/>
    <col min="2" max="2" width="16.42578125" customWidth="1"/>
    <col min="3" max="3" width="21.7109375" customWidth="1"/>
    <col min="4" max="4" width="11.85546875" customWidth="1"/>
    <col min="5" max="5" width="13.85546875" customWidth="1"/>
    <col min="6" max="6" width="12.140625" customWidth="1"/>
    <col min="7" max="7" width="10.5703125" customWidth="1"/>
    <col min="8" max="8" width="10.140625" customWidth="1"/>
    <col min="9" max="9" width="13.28515625" customWidth="1"/>
    <col min="10" max="10" width="13.28515625" bestFit="1" customWidth="1"/>
    <col min="17" max="17" width="13.42578125" bestFit="1" customWidth="1"/>
  </cols>
  <sheetData>
    <row r="1" spans="1:10" ht="12" customHeight="1">
      <c r="A1" s="280"/>
      <c r="B1" s="280"/>
      <c r="C1" s="280"/>
      <c r="D1" s="14"/>
      <c r="E1" s="14"/>
      <c r="F1" s="14"/>
      <c r="G1" s="14"/>
    </row>
    <row r="2" spans="1:10" ht="12" customHeight="1"/>
    <row r="3" spans="1:10" ht="15.75" thickBot="1"/>
    <row r="4" spans="1:10" ht="16.5" thickBot="1">
      <c r="A4" s="201" t="s">
        <v>155</v>
      </c>
      <c r="B4" s="201"/>
      <c r="C4" s="201"/>
      <c r="D4" s="201"/>
      <c r="E4" s="201"/>
      <c r="F4" s="201"/>
      <c r="G4" s="201"/>
      <c r="H4" s="201"/>
      <c r="I4" s="201"/>
    </row>
    <row r="5" spans="1:10" ht="15.75">
      <c r="A5" s="202" t="s">
        <v>207</v>
      </c>
      <c r="B5" s="202"/>
      <c r="C5" s="202"/>
      <c r="D5" s="202"/>
      <c r="E5" s="202"/>
      <c r="F5" s="202"/>
      <c r="G5" s="202"/>
      <c r="H5" s="202"/>
      <c r="I5" s="202"/>
    </row>
    <row r="6" spans="1:10">
      <c r="A6" s="37"/>
      <c r="B6" s="38" t="s">
        <v>156</v>
      </c>
      <c r="C6" s="203">
        <f>+[2]Proposta!F164</f>
        <v>0</v>
      </c>
      <c r="D6" s="203"/>
      <c r="E6" s="39" t="s">
        <v>157</v>
      </c>
      <c r="F6" s="204"/>
      <c r="G6" s="204"/>
      <c r="H6" s="204"/>
      <c r="I6" s="204"/>
    </row>
    <row r="7" spans="1:10">
      <c r="A7" s="37"/>
      <c r="B7" s="38" t="s">
        <v>158</v>
      </c>
      <c r="C7" s="205"/>
      <c r="D7" s="205"/>
      <c r="E7" s="39" t="s">
        <v>159</v>
      </c>
      <c r="F7" s="204"/>
      <c r="G7" s="204"/>
      <c r="H7" s="204"/>
      <c r="I7" s="204"/>
    </row>
    <row r="8" spans="1:10">
      <c r="A8" s="206"/>
      <c r="B8" s="206"/>
      <c r="C8" s="206"/>
      <c r="D8" s="206"/>
      <c r="E8" s="206"/>
      <c r="F8" s="206"/>
      <c r="G8" s="206"/>
      <c r="H8" s="206"/>
      <c r="I8" s="206"/>
    </row>
    <row r="9" spans="1:10">
      <c r="A9" s="207" t="s">
        <v>42</v>
      </c>
      <c r="B9" s="207"/>
      <c r="C9" s="207"/>
      <c r="D9" s="207"/>
      <c r="E9" s="207"/>
      <c r="F9" s="207"/>
      <c r="G9" s="207"/>
      <c r="H9" s="207"/>
      <c r="I9" s="207"/>
      <c r="J9" s="9" t="s">
        <v>213</v>
      </c>
    </row>
    <row r="10" spans="1:10">
      <c r="A10" s="206"/>
      <c r="B10" s="206"/>
      <c r="C10" s="206"/>
      <c r="D10" s="206"/>
      <c r="E10" s="206"/>
      <c r="F10" s="206"/>
      <c r="G10" s="206"/>
      <c r="H10" s="206"/>
      <c r="I10" s="206"/>
    </row>
    <row r="11" spans="1:10">
      <c r="A11" s="40" t="s">
        <v>6</v>
      </c>
      <c r="B11" s="208" t="s">
        <v>7</v>
      </c>
      <c r="C11" s="208"/>
      <c r="D11" s="208"/>
      <c r="E11" s="208"/>
      <c r="F11" s="208"/>
      <c r="G11" s="209"/>
      <c r="H11" s="209"/>
      <c r="I11" s="209"/>
      <c r="J11" t="s">
        <v>214</v>
      </c>
    </row>
    <row r="12" spans="1:10">
      <c r="A12" s="40" t="s">
        <v>8</v>
      </c>
      <c r="B12" s="208" t="s">
        <v>43</v>
      </c>
      <c r="C12" s="208"/>
      <c r="D12" s="208"/>
      <c r="E12" s="208"/>
      <c r="F12" s="208"/>
      <c r="G12" s="210" t="s">
        <v>160</v>
      </c>
      <c r="H12" s="210"/>
      <c r="I12" s="210"/>
    </row>
    <row r="13" spans="1:10">
      <c r="A13" s="41" t="s">
        <v>9</v>
      </c>
      <c r="B13" s="281" t="s">
        <v>44</v>
      </c>
      <c r="C13" s="281"/>
      <c r="D13" s="281"/>
      <c r="E13" s="281"/>
      <c r="F13" s="281"/>
      <c r="G13" s="212" t="s">
        <v>161</v>
      </c>
      <c r="H13" s="212"/>
      <c r="I13" s="212"/>
    </row>
    <row r="14" spans="1:10">
      <c r="A14" s="40" t="s">
        <v>10</v>
      </c>
      <c r="B14" s="42" t="s">
        <v>45</v>
      </c>
      <c r="C14" s="43"/>
      <c r="D14" s="43"/>
      <c r="E14" s="43"/>
      <c r="F14" s="43"/>
      <c r="G14" s="213">
        <v>12</v>
      </c>
      <c r="H14" s="213"/>
      <c r="I14" s="213"/>
    </row>
    <row r="15" spans="1:10">
      <c r="A15" s="206"/>
      <c r="B15" s="206"/>
      <c r="C15" s="206"/>
      <c r="D15" s="206"/>
      <c r="E15" s="206"/>
      <c r="F15" s="206"/>
      <c r="G15" s="206"/>
      <c r="H15" s="206"/>
      <c r="I15" s="206"/>
    </row>
    <row r="16" spans="1:10">
      <c r="A16" s="207" t="s">
        <v>11</v>
      </c>
      <c r="B16" s="207"/>
      <c r="C16" s="207"/>
      <c r="D16" s="207"/>
      <c r="E16" s="207"/>
      <c r="F16" s="207"/>
      <c r="G16" s="207"/>
      <c r="H16" s="207"/>
      <c r="I16" s="207"/>
    </row>
    <row r="17" spans="1:9">
      <c r="A17" s="212" t="s">
        <v>162</v>
      </c>
      <c r="B17" s="212"/>
      <c r="C17" s="212"/>
      <c r="D17" s="212"/>
      <c r="E17" s="212"/>
      <c r="F17" s="212"/>
      <c r="G17" s="212"/>
      <c r="H17" s="212"/>
      <c r="I17" s="212"/>
    </row>
    <row r="18" spans="1:9">
      <c r="A18" s="246" t="s">
        <v>163</v>
      </c>
      <c r="B18" s="246"/>
      <c r="C18" s="246"/>
      <c r="D18" s="44" t="s">
        <v>164</v>
      </c>
      <c r="E18" s="247" t="s">
        <v>165</v>
      </c>
      <c r="F18" s="247"/>
      <c r="G18" s="247"/>
      <c r="H18" s="247"/>
      <c r="I18" s="247"/>
    </row>
    <row r="19" spans="1:9">
      <c r="A19" s="40">
        <v>1</v>
      </c>
      <c r="B19" s="208" t="s">
        <v>46</v>
      </c>
      <c r="C19" s="208"/>
      <c r="D19" s="208"/>
      <c r="E19" s="208"/>
      <c r="F19" s="208"/>
      <c r="G19" s="208"/>
      <c r="H19" s="213" t="s">
        <v>166</v>
      </c>
      <c r="I19" s="213"/>
    </row>
    <row r="20" spans="1:9">
      <c r="A20" s="40">
        <v>2</v>
      </c>
      <c r="B20" s="208" t="s">
        <v>47</v>
      </c>
      <c r="C20" s="208"/>
      <c r="D20" s="208"/>
      <c r="E20" s="208"/>
      <c r="F20" s="208"/>
      <c r="G20" s="208"/>
      <c r="H20" s="213">
        <v>2</v>
      </c>
      <c r="I20" s="213"/>
    </row>
    <row r="21" spans="1:9">
      <c r="A21" s="40">
        <v>3</v>
      </c>
      <c r="B21" s="42" t="s">
        <v>48</v>
      </c>
      <c r="C21" s="248" t="s">
        <v>53</v>
      </c>
      <c r="D21" s="248"/>
      <c r="E21" s="248"/>
      <c r="F21" s="248"/>
      <c r="G21" s="248"/>
      <c r="H21" s="248"/>
      <c r="I21" s="248"/>
    </row>
    <row r="22" spans="1:9">
      <c r="A22" s="206"/>
      <c r="B22" s="206"/>
      <c r="C22" s="206"/>
      <c r="D22" s="206"/>
      <c r="E22" s="206"/>
      <c r="F22" s="206"/>
      <c r="G22" s="206"/>
      <c r="H22" s="206"/>
      <c r="I22" s="206"/>
    </row>
    <row r="23" spans="1:9">
      <c r="A23" s="207" t="s">
        <v>49</v>
      </c>
      <c r="B23" s="207"/>
      <c r="C23" s="207"/>
      <c r="D23" s="207"/>
      <c r="E23" s="207"/>
      <c r="F23" s="207"/>
      <c r="G23" s="207"/>
      <c r="H23" s="207"/>
      <c r="I23" s="207"/>
    </row>
    <row r="24" spans="1:9">
      <c r="A24" s="249" t="s">
        <v>50</v>
      </c>
      <c r="B24" s="249"/>
      <c r="C24" s="249"/>
      <c r="D24" s="249"/>
      <c r="E24" s="249"/>
      <c r="F24" s="249"/>
      <c r="G24" s="249"/>
      <c r="H24" s="249"/>
      <c r="I24" s="249"/>
    </row>
    <row r="25" spans="1:9">
      <c r="A25" s="250" t="s">
        <v>51</v>
      </c>
      <c r="B25" s="250"/>
      <c r="C25" s="250"/>
      <c r="D25" s="250"/>
      <c r="E25" s="250"/>
      <c r="F25" s="250"/>
      <c r="G25" s="250"/>
      <c r="H25" s="250"/>
      <c r="I25" s="250"/>
    </row>
    <row r="26" spans="1:9">
      <c r="A26" s="45">
        <v>1</v>
      </c>
      <c r="B26" s="189" t="s">
        <v>52</v>
      </c>
      <c r="C26" s="189"/>
      <c r="D26" s="189"/>
      <c r="E26" s="189"/>
      <c r="F26" s="189"/>
      <c r="G26" s="189"/>
      <c r="H26" s="233" t="s">
        <v>167</v>
      </c>
      <c r="I26" s="233"/>
    </row>
    <row r="27" spans="1:9">
      <c r="A27" s="45">
        <v>2</v>
      </c>
      <c r="B27" s="189" t="s">
        <v>12</v>
      </c>
      <c r="C27" s="189"/>
      <c r="D27" s="189"/>
      <c r="E27" s="189"/>
      <c r="F27" s="189"/>
      <c r="G27" s="189"/>
      <c r="H27" s="233" t="s">
        <v>192</v>
      </c>
      <c r="I27" s="233"/>
    </row>
    <row r="28" spans="1:9">
      <c r="A28" s="88">
        <v>3</v>
      </c>
      <c r="B28" s="276" t="s">
        <v>199</v>
      </c>
      <c r="C28" s="276"/>
      <c r="D28" s="276"/>
      <c r="E28" s="276"/>
      <c r="F28" s="276"/>
      <c r="G28" s="276"/>
      <c r="H28" s="232">
        <v>0</v>
      </c>
      <c r="I28" s="232"/>
    </row>
    <row r="29" spans="1:9">
      <c r="A29" s="45">
        <v>4</v>
      </c>
      <c r="B29" s="189" t="s">
        <v>54</v>
      </c>
      <c r="C29" s="189"/>
      <c r="D29" s="189"/>
      <c r="E29" s="189"/>
      <c r="F29" s="189"/>
      <c r="G29" s="189"/>
      <c r="H29" s="233" t="s">
        <v>53</v>
      </c>
      <c r="I29" s="233"/>
    </row>
    <row r="30" spans="1:9">
      <c r="A30" s="88">
        <v>5</v>
      </c>
      <c r="B30" s="276" t="s">
        <v>55</v>
      </c>
      <c r="C30" s="276"/>
      <c r="D30" s="276"/>
      <c r="E30" s="276"/>
      <c r="F30" s="276"/>
      <c r="G30" s="276"/>
      <c r="H30" s="245">
        <v>45292</v>
      </c>
      <c r="I30" s="245"/>
    </row>
    <row r="31" spans="1:9">
      <c r="A31" s="236"/>
      <c r="B31" s="236"/>
      <c r="C31" s="236"/>
      <c r="D31" s="236"/>
      <c r="E31" s="236"/>
      <c r="F31" s="236"/>
      <c r="G31" s="236"/>
      <c r="H31" s="236"/>
      <c r="I31" s="236"/>
    </row>
    <row r="32" spans="1:9">
      <c r="A32" s="193" t="s">
        <v>56</v>
      </c>
      <c r="B32" s="193"/>
      <c r="C32" s="193"/>
      <c r="D32" s="193"/>
      <c r="E32" s="193"/>
      <c r="F32" s="193"/>
      <c r="G32" s="193"/>
      <c r="H32" s="193"/>
      <c r="I32" s="193"/>
    </row>
    <row r="33" spans="1:21">
      <c r="A33" s="46">
        <v>1</v>
      </c>
      <c r="B33" s="194" t="s">
        <v>57</v>
      </c>
      <c r="C33" s="194"/>
      <c r="D33" s="194"/>
      <c r="E33" s="194"/>
      <c r="F33" s="194"/>
      <c r="G33" s="194"/>
      <c r="H33" s="237" t="s">
        <v>13</v>
      </c>
      <c r="I33" s="237"/>
    </row>
    <row r="34" spans="1:21">
      <c r="A34" s="88" t="s">
        <v>6</v>
      </c>
      <c r="B34" s="277" t="s">
        <v>58</v>
      </c>
      <c r="C34" s="277"/>
      <c r="D34" s="277"/>
      <c r="E34" s="277"/>
      <c r="F34" s="277"/>
      <c r="G34" s="277"/>
      <c r="H34" s="175">
        <f>H28</f>
        <v>0</v>
      </c>
      <c r="I34" s="175"/>
    </row>
    <row r="35" spans="1:21">
      <c r="A35" s="47" t="s">
        <v>8</v>
      </c>
      <c r="B35" s="197" t="s">
        <v>194</v>
      </c>
      <c r="C35" s="197"/>
      <c r="D35" s="197"/>
      <c r="E35" s="197"/>
      <c r="F35" s="197"/>
      <c r="G35" s="197">
        <v>0.3</v>
      </c>
      <c r="H35" s="175">
        <f>(H34*G35)</f>
        <v>0</v>
      </c>
      <c r="I35" s="175"/>
      <c r="J35" t="s">
        <v>215</v>
      </c>
    </row>
    <row r="36" spans="1:21">
      <c r="A36" s="45" t="s">
        <v>9</v>
      </c>
      <c r="B36" s="197" t="s">
        <v>168</v>
      </c>
      <c r="C36" s="197"/>
      <c r="D36" s="197"/>
      <c r="E36" s="197"/>
      <c r="F36" s="197"/>
      <c r="G36" s="197"/>
      <c r="H36" s="198">
        <v>0</v>
      </c>
      <c r="I36" s="198"/>
    </row>
    <row r="37" spans="1:21">
      <c r="A37" s="45" t="s">
        <v>10</v>
      </c>
      <c r="B37" s="197" t="s">
        <v>169</v>
      </c>
      <c r="C37" s="197"/>
      <c r="D37" s="197"/>
      <c r="E37" s="197"/>
      <c r="F37" s="197"/>
      <c r="G37" s="197"/>
      <c r="H37" s="175">
        <v>0</v>
      </c>
      <c r="I37" s="175"/>
    </row>
    <row r="38" spans="1:21">
      <c r="A38" s="45" t="s">
        <v>14</v>
      </c>
      <c r="B38" s="197" t="s">
        <v>170</v>
      </c>
      <c r="C38" s="197"/>
      <c r="D38" s="197"/>
      <c r="E38" s="197"/>
      <c r="F38" s="197"/>
      <c r="G38" s="197"/>
      <c r="H38" s="234">
        <v>0</v>
      </c>
      <c r="I38" s="234"/>
      <c r="P38" s="129"/>
    </row>
    <row r="39" spans="1:21">
      <c r="A39" s="45" t="s">
        <v>15</v>
      </c>
      <c r="B39" s="197" t="s">
        <v>171</v>
      </c>
      <c r="C39" s="197"/>
      <c r="D39" s="197"/>
      <c r="E39" s="197"/>
      <c r="F39" s="197"/>
      <c r="G39" s="197"/>
      <c r="H39" s="234">
        <v>0</v>
      </c>
      <c r="I39" s="234"/>
    </row>
    <row r="40" spans="1:21">
      <c r="A40" s="190" t="s">
        <v>172</v>
      </c>
      <c r="B40" s="190"/>
      <c r="C40" s="190"/>
      <c r="D40" s="190"/>
      <c r="E40" s="190"/>
      <c r="F40" s="190"/>
      <c r="G40" s="190"/>
      <c r="H40" s="235">
        <f>SUM(H34:I39)</f>
        <v>0</v>
      </c>
      <c r="I40" s="235"/>
      <c r="J40" t="s">
        <v>216</v>
      </c>
    </row>
    <row r="41" spans="1:21">
      <c r="A41" s="236"/>
      <c r="B41" s="236"/>
      <c r="C41" s="236"/>
      <c r="D41" s="236"/>
      <c r="E41" s="236"/>
      <c r="F41" s="236"/>
      <c r="G41" s="236"/>
      <c r="H41" s="236"/>
      <c r="I41" s="236"/>
    </row>
    <row r="42" spans="1:21">
      <c r="A42" s="193" t="s">
        <v>60</v>
      </c>
      <c r="B42" s="193"/>
      <c r="C42" s="193"/>
      <c r="D42" s="193"/>
      <c r="E42" s="193"/>
      <c r="F42" s="193"/>
      <c r="G42" s="193"/>
      <c r="H42" s="193"/>
      <c r="I42" s="193"/>
    </row>
    <row r="43" spans="1:21">
      <c r="A43" s="190" t="s">
        <v>61</v>
      </c>
      <c r="B43" s="190"/>
      <c r="C43" s="190"/>
      <c r="D43" s="190"/>
      <c r="E43" s="190"/>
      <c r="F43" s="190"/>
      <c r="G43" s="190"/>
      <c r="H43" s="190"/>
      <c r="I43" s="190"/>
    </row>
    <row r="44" spans="1:21">
      <c r="A44" s="46" t="s">
        <v>16</v>
      </c>
      <c r="B44" s="194" t="s">
        <v>62</v>
      </c>
      <c r="C44" s="194"/>
      <c r="D44" s="194"/>
      <c r="E44" s="194"/>
      <c r="F44" s="194"/>
      <c r="G44" s="194"/>
      <c r="H44" s="46" t="s">
        <v>63</v>
      </c>
      <c r="I44" s="48" t="s">
        <v>13</v>
      </c>
    </row>
    <row r="45" spans="1:21">
      <c r="A45" s="45" t="s">
        <v>6</v>
      </c>
      <c r="B45" s="189" t="s">
        <v>64</v>
      </c>
      <c r="C45" s="189"/>
      <c r="D45" s="189"/>
      <c r="E45" s="189"/>
      <c r="F45" s="189"/>
      <c r="G45" s="189"/>
      <c r="H45" s="49">
        <v>8.3299999999999999E-2</v>
      </c>
      <c r="I45" s="110">
        <f>(H40*H45)</f>
        <v>0</v>
      </c>
      <c r="J45" s="251" t="s">
        <v>251</v>
      </c>
      <c r="K45" s="251"/>
      <c r="L45" s="251"/>
      <c r="M45" s="251"/>
      <c r="N45" s="251"/>
      <c r="O45" s="251"/>
      <c r="P45" s="251"/>
      <c r="Q45" s="251"/>
      <c r="R45" s="251"/>
      <c r="S45" s="251"/>
      <c r="T45" s="251"/>
      <c r="U45" s="251"/>
    </row>
    <row r="46" spans="1:21">
      <c r="A46" s="45" t="s">
        <v>8</v>
      </c>
      <c r="B46" s="189" t="s">
        <v>173</v>
      </c>
      <c r="C46" s="189"/>
      <c r="D46" s="189"/>
      <c r="E46" s="189"/>
      <c r="F46" s="189"/>
      <c r="G46" s="189"/>
      <c r="H46" s="49">
        <v>0.121</v>
      </c>
      <c r="I46" s="110">
        <f>(H46*H40)</f>
        <v>0</v>
      </c>
      <c r="J46" s="251" t="s">
        <v>252</v>
      </c>
      <c r="K46" s="251"/>
      <c r="L46" s="251"/>
      <c r="M46" s="251"/>
      <c r="N46" s="251"/>
      <c r="O46" s="251"/>
      <c r="P46" s="251"/>
      <c r="Q46" s="251"/>
      <c r="R46" s="251"/>
      <c r="S46" s="251"/>
      <c r="T46" s="251"/>
      <c r="U46" s="251"/>
    </row>
    <row r="47" spans="1:21" ht="15.75" customHeight="1">
      <c r="A47" s="190" t="s">
        <v>65</v>
      </c>
      <c r="B47" s="190"/>
      <c r="C47" s="190"/>
      <c r="D47" s="190"/>
      <c r="E47" s="190"/>
      <c r="F47" s="190"/>
      <c r="G47" s="190"/>
      <c r="H47" s="257">
        <f>SUM(I45:I46)</f>
        <v>0</v>
      </c>
      <c r="I47" s="257"/>
      <c r="J47" s="126" t="s">
        <v>218</v>
      </c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</row>
    <row r="48" spans="1:21" ht="43.5" customHeight="1">
      <c r="A48" s="199" t="s">
        <v>174</v>
      </c>
      <c r="B48" s="199"/>
      <c r="C48" s="199"/>
      <c r="D48" s="199"/>
      <c r="E48" s="199"/>
      <c r="F48" s="199"/>
      <c r="G48" s="199"/>
      <c r="H48" s="199"/>
      <c r="I48" s="199"/>
      <c r="J48" s="252" t="s">
        <v>219</v>
      </c>
      <c r="K48" s="252"/>
      <c r="L48" s="252"/>
      <c r="M48" s="252"/>
      <c r="N48" s="252"/>
      <c r="O48" s="252"/>
      <c r="P48" s="252"/>
    </row>
    <row r="49" spans="1:16">
      <c r="A49" s="200"/>
      <c r="B49" s="200"/>
      <c r="C49" s="200"/>
      <c r="D49" s="200"/>
      <c r="E49" s="200"/>
      <c r="F49" s="200"/>
      <c r="G49" s="200"/>
      <c r="H49" s="200"/>
      <c r="I49" s="200"/>
    </row>
    <row r="50" spans="1:16">
      <c r="A50" s="259" t="s">
        <v>66</v>
      </c>
      <c r="B50" s="259"/>
      <c r="C50" s="259"/>
      <c r="D50" s="259"/>
      <c r="E50" s="259"/>
      <c r="F50" s="259"/>
      <c r="G50" s="259"/>
      <c r="H50" s="259"/>
      <c r="I50" s="259"/>
    </row>
    <row r="51" spans="1:16">
      <c r="A51" s="46" t="s">
        <v>17</v>
      </c>
      <c r="B51" s="194" t="s">
        <v>18</v>
      </c>
      <c r="C51" s="194"/>
      <c r="D51" s="194"/>
      <c r="E51" s="194"/>
      <c r="F51" s="194"/>
      <c r="G51" s="194"/>
      <c r="H51" s="46" t="s">
        <v>63</v>
      </c>
      <c r="I51" s="48" t="s">
        <v>13</v>
      </c>
    </row>
    <row r="52" spans="1:16">
      <c r="A52" s="45" t="s">
        <v>6</v>
      </c>
      <c r="B52" s="189" t="s">
        <v>19</v>
      </c>
      <c r="C52" s="189"/>
      <c r="D52" s="189"/>
      <c r="E52" s="189"/>
      <c r="F52" s="189"/>
      <c r="G52" s="189"/>
      <c r="H52" s="50">
        <v>0.2</v>
      </c>
      <c r="I52" s="124">
        <f>(H40+H47)*H52</f>
        <v>0</v>
      </c>
      <c r="J52" s="126" t="s">
        <v>242</v>
      </c>
    </row>
    <row r="53" spans="1:16">
      <c r="A53" s="45" t="s">
        <v>8</v>
      </c>
      <c r="B53" s="189" t="s">
        <v>20</v>
      </c>
      <c r="C53" s="189"/>
      <c r="D53" s="189"/>
      <c r="E53" s="189"/>
      <c r="F53" s="189"/>
      <c r="G53" s="189"/>
      <c r="H53" s="50">
        <v>2.5000000000000001E-2</v>
      </c>
      <c r="I53" s="124">
        <f>(H40+H47)*H53</f>
        <v>0</v>
      </c>
      <c r="J53" s="126" t="s">
        <v>243</v>
      </c>
    </row>
    <row r="54" spans="1:16">
      <c r="A54" s="113" t="s">
        <v>9</v>
      </c>
      <c r="B54" s="114" t="s">
        <v>67</v>
      </c>
      <c r="C54" s="115"/>
      <c r="D54" s="113" t="s">
        <v>68</v>
      </c>
      <c r="E54" s="116">
        <v>3</v>
      </c>
      <c r="F54" s="117" t="s">
        <v>175</v>
      </c>
      <c r="G54" s="118">
        <v>1</v>
      </c>
      <c r="H54" s="119">
        <f>E54*G54/100</f>
        <v>0.03</v>
      </c>
      <c r="I54" s="112">
        <f>(H40+H47)*H54</f>
        <v>0</v>
      </c>
      <c r="J54" s="126" t="s">
        <v>244</v>
      </c>
    </row>
    <row r="55" spans="1:16">
      <c r="A55" s="45" t="s">
        <v>10</v>
      </c>
      <c r="B55" s="189" t="s">
        <v>21</v>
      </c>
      <c r="C55" s="189"/>
      <c r="D55" s="189"/>
      <c r="E55" s="189"/>
      <c r="F55" s="189"/>
      <c r="G55" s="189"/>
      <c r="H55" s="50">
        <v>1.4999999999999999E-2</v>
      </c>
      <c r="I55" s="124">
        <f>(H40+H47)*H55</f>
        <v>0</v>
      </c>
      <c r="J55" s="126" t="s">
        <v>245</v>
      </c>
    </row>
    <row r="56" spans="1:16">
      <c r="A56" s="45" t="s">
        <v>14</v>
      </c>
      <c r="B56" s="189" t="s">
        <v>69</v>
      </c>
      <c r="C56" s="189"/>
      <c r="D56" s="189"/>
      <c r="E56" s="189"/>
      <c r="F56" s="189"/>
      <c r="G56" s="189"/>
      <c r="H56" s="51">
        <v>0.01</v>
      </c>
      <c r="I56" s="124">
        <f>(H40+H47)*H56</f>
        <v>0</v>
      </c>
      <c r="J56" s="126" t="s">
        <v>246</v>
      </c>
    </row>
    <row r="57" spans="1:16">
      <c r="A57" s="45" t="s">
        <v>15</v>
      </c>
      <c r="B57" s="189" t="s">
        <v>22</v>
      </c>
      <c r="C57" s="189"/>
      <c r="D57" s="189"/>
      <c r="E57" s="189"/>
      <c r="F57" s="189"/>
      <c r="G57" s="189"/>
      <c r="H57" s="50">
        <v>6.0000000000000001E-3</v>
      </c>
      <c r="I57" s="124">
        <f>(H40+H47)*H57</f>
        <v>0</v>
      </c>
      <c r="J57" s="126" t="s">
        <v>247</v>
      </c>
    </row>
    <row r="58" spans="1:16">
      <c r="A58" s="45" t="s">
        <v>23</v>
      </c>
      <c r="B58" s="189" t="s">
        <v>24</v>
      </c>
      <c r="C58" s="189"/>
      <c r="D58" s="189"/>
      <c r="E58" s="189"/>
      <c r="F58" s="189"/>
      <c r="G58" s="189"/>
      <c r="H58" s="50">
        <v>2E-3</v>
      </c>
      <c r="I58" s="124">
        <f>(H40+H47)*H58</f>
        <v>0</v>
      </c>
      <c r="J58" s="126" t="s">
        <v>248</v>
      </c>
    </row>
    <row r="59" spans="1:16">
      <c r="A59" s="45" t="s">
        <v>25</v>
      </c>
      <c r="B59" s="189" t="s">
        <v>26</v>
      </c>
      <c r="C59" s="189"/>
      <c r="D59" s="189"/>
      <c r="E59" s="189"/>
      <c r="F59" s="189"/>
      <c r="G59" s="189"/>
      <c r="H59" s="51">
        <v>0.08</v>
      </c>
      <c r="I59" s="124">
        <f>(H40+H47)*H59</f>
        <v>0</v>
      </c>
      <c r="J59" s="126" t="s">
        <v>249</v>
      </c>
    </row>
    <row r="60" spans="1:16">
      <c r="A60" s="190" t="s">
        <v>70</v>
      </c>
      <c r="B60" s="190"/>
      <c r="C60" s="190"/>
      <c r="D60" s="190"/>
      <c r="E60" s="190"/>
      <c r="F60" s="190"/>
      <c r="G60" s="190"/>
      <c r="H60" s="52">
        <f>SUM(H52:H59)</f>
        <v>0.36799999999999999</v>
      </c>
      <c r="I60" s="106">
        <f>SUM(I52:I59)</f>
        <v>0</v>
      </c>
      <c r="J60" s="126" t="s">
        <v>228</v>
      </c>
    </row>
    <row r="61" spans="1:16" ht="27" customHeight="1">
      <c r="A61" s="199" t="s">
        <v>176</v>
      </c>
      <c r="B61" s="199"/>
      <c r="C61" s="199"/>
      <c r="D61" s="199"/>
      <c r="E61" s="199"/>
      <c r="F61" s="199"/>
      <c r="G61" s="199"/>
      <c r="H61" s="199"/>
      <c r="I61" s="199"/>
      <c r="J61" s="252"/>
      <c r="K61" s="252"/>
      <c r="L61" s="252"/>
      <c r="M61" s="252"/>
      <c r="N61" s="252"/>
      <c r="O61" s="252"/>
      <c r="P61" s="252"/>
    </row>
    <row r="62" spans="1:16">
      <c r="A62" s="200"/>
      <c r="B62" s="200"/>
      <c r="C62" s="200"/>
      <c r="D62" s="200"/>
      <c r="E62" s="200"/>
      <c r="F62" s="200"/>
      <c r="G62" s="200"/>
      <c r="H62" s="200"/>
      <c r="I62" s="200"/>
    </row>
    <row r="63" spans="1:16">
      <c r="A63" s="190" t="s">
        <v>27</v>
      </c>
      <c r="B63" s="190"/>
      <c r="C63" s="190"/>
      <c r="D63" s="190"/>
      <c r="E63" s="190"/>
      <c r="F63" s="190"/>
      <c r="G63" s="190"/>
      <c r="H63" s="190"/>
      <c r="I63" s="190"/>
    </row>
    <row r="64" spans="1:16">
      <c r="A64" s="46" t="s">
        <v>28</v>
      </c>
      <c r="B64" s="194" t="s">
        <v>29</v>
      </c>
      <c r="C64" s="194"/>
      <c r="D64" s="194"/>
      <c r="E64" s="194"/>
      <c r="F64" s="194"/>
      <c r="G64" s="194"/>
      <c r="H64" s="190" t="s">
        <v>13</v>
      </c>
      <c r="I64" s="190"/>
    </row>
    <row r="65" spans="1:10">
      <c r="A65" s="186" t="s">
        <v>6</v>
      </c>
      <c r="B65" s="187" t="s">
        <v>177</v>
      </c>
      <c r="C65" s="45" t="s">
        <v>71</v>
      </c>
      <c r="D65" s="45" t="s">
        <v>72</v>
      </c>
      <c r="E65" s="45" t="s">
        <v>73</v>
      </c>
      <c r="F65" s="45" t="s">
        <v>74</v>
      </c>
      <c r="G65" s="45" t="s">
        <v>75</v>
      </c>
      <c r="H65" s="188">
        <f>IF(C66="N",0,(D66*E66*F66)-G66)</f>
        <v>0</v>
      </c>
      <c r="I65" s="188"/>
      <c r="J65" s="126" t="s">
        <v>250</v>
      </c>
    </row>
    <row r="66" spans="1:10" ht="24.75" customHeight="1">
      <c r="A66" s="186"/>
      <c r="B66" s="187"/>
      <c r="C66" s="53" t="s">
        <v>59</v>
      </c>
      <c r="D66" s="54">
        <v>0</v>
      </c>
      <c r="E66" s="45">
        <v>2</v>
      </c>
      <c r="F66" s="45">
        <v>15</v>
      </c>
      <c r="G66" s="55">
        <f>H34*0.06</f>
        <v>0</v>
      </c>
      <c r="H66" s="188"/>
      <c r="I66" s="188"/>
      <c r="J66" s="126" t="s">
        <v>253</v>
      </c>
    </row>
    <row r="67" spans="1:10">
      <c r="A67" s="254" t="s">
        <v>8</v>
      </c>
      <c r="B67" s="255" t="s">
        <v>178</v>
      </c>
      <c r="C67" s="101" t="s">
        <v>179</v>
      </c>
      <c r="D67" s="89" t="s">
        <v>71</v>
      </c>
      <c r="E67" s="89" t="s">
        <v>72</v>
      </c>
      <c r="F67" s="89" t="s">
        <v>74</v>
      </c>
      <c r="G67" s="89" t="s">
        <v>75</v>
      </c>
      <c r="H67" s="256">
        <f>IF(D68="N",0,(E68*F68)-G68)</f>
        <v>0</v>
      </c>
      <c r="I67" s="256"/>
      <c r="J67" s="126" t="s">
        <v>231</v>
      </c>
    </row>
    <row r="68" spans="1:10">
      <c r="A68" s="254"/>
      <c r="B68" s="255"/>
      <c r="C68" s="120">
        <v>0.1</v>
      </c>
      <c r="D68" s="53" t="s">
        <v>59</v>
      </c>
      <c r="E68" s="54">
        <v>0</v>
      </c>
      <c r="F68" s="89">
        <v>15</v>
      </c>
      <c r="G68" s="121">
        <f>(E68*F68)*C68</f>
        <v>0</v>
      </c>
      <c r="H68" s="256"/>
      <c r="I68" s="256"/>
      <c r="J68" s="126" t="s">
        <v>232</v>
      </c>
    </row>
    <row r="69" spans="1:10">
      <c r="A69" s="89" t="s">
        <v>9</v>
      </c>
      <c r="B69" s="195" t="s">
        <v>201</v>
      </c>
      <c r="C69" s="195"/>
      <c r="D69" s="195"/>
      <c r="E69" s="195"/>
      <c r="F69" s="195"/>
      <c r="G69" s="195"/>
      <c r="H69" s="196">
        <v>0</v>
      </c>
      <c r="I69" s="196"/>
      <c r="J69" s="126" t="s">
        <v>237</v>
      </c>
    </row>
    <row r="70" spans="1:10">
      <c r="A70" s="122" t="s">
        <v>10</v>
      </c>
      <c r="B70" s="262" t="s">
        <v>202</v>
      </c>
      <c r="C70" s="262"/>
      <c r="D70" s="262"/>
      <c r="E70" s="262"/>
      <c r="F70" s="262"/>
      <c r="G70" s="262"/>
      <c r="H70" s="275">
        <v>0</v>
      </c>
      <c r="I70" s="275"/>
      <c r="J70" s="126" t="s">
        <v>236</v>
      </c>
    </row>
    <row r="71" spans="1:10">
      <c r="A71" s="89" t="s">
        <v>14</v>
      </c>
      <c r="B71" s="195" t="s">
        <v>203</v>
      </c>
      <c r="C71" s="195"/>
      <c r="D71" s="195"/>
      <c r="E71" s="195"/>
      <c r="F71" s="195"/>
      <c r="G71" s="195"/>
      <c r="H71" s="196">
        <v>0</v>
      </c>
      <c r="I71" s="196"/>
      <c r="J71" s="126" t="s">
        <v>235</v>
      </c>
    </row>
    <row r="72" spans="1:10">
      <c r="A72" s="89" t="s">
        <v>15</v>
      </c>
      <c r="B72" s="195" t="s">
        <v>204</v>
      </c>
      <c r="C72" s="195"/>
      <c r="D72" s="195"/>
      <c r="E72" s="195"/>
      <c r="F72" s="195"/>
      <c r="G72" s="195"/>
      <c r="H72" s="196">
        <v>0</v>
      </c>
      <c r="I72" s="196"/>
      <c r="J72" s="126" t="s">
        <v>234</v>
      </c>
    </row>
    <row r="73" spans="1:10">
      <c r="A73" s="190" t="s">
        <v>65</v>
      </c>
      <c r="B73" s="190"/>
      <c r="C73" s="190"/>
      <c r="D73" s="190"/>
      <c r="E73" s="190"/>
      <c r="F73" s="190"/>
      <c r="G73" s="190"/>
      <c r="H73" s="191">
        <f>SUM(H65:I72)</f>
        <v>0</v>
      </c>
      <c r="I73" s="191"/>
      <c r="J73" t="s">
        <v>233</v>
      </c>
    </row>
    <row r="74" spans="1:10">
      <c r="A74" s="206"/>
      <c r="B74" s="206"/>
      <c r="C74" s="206"/>
      <c r="D74" s="206"/>
      <c r="E74" s="206"/>
      <c r="F74" s="206"/>
      <c r="G74" s="206"/>
      <c r="H74" s="206"/>
      <c r="I74" s="206"/>
    </row>
    <row r="75" spans="1:10">
      <c r="A75" s="179" t="s">
        <v>77</v>
      </c>
      <c r="B75" s="179"/>
      <c r="C75" s="179"/>
      <c r="D75" s="179"/>
      <c r="E75" s="179"/>
      <c r="F75" s="179"/>
      <c r="G75" s="179"/>
      <c r="H75" s="179"/>
      <c r="I75" s="179"/>
    </row>
    <row r="76" spans="1:10">
      <c r="A76" s="180"/>
      <c r="B76" s="180"/>
      <c r="C76" s="180"/>
      <c r="D76" s="180"/>
      <c r="E76" s="180"/>
      <c r="F76" s="180"/>
      <c r="G76" s="180"/>
      <c r="H76" s="180"/>
      <c r="I76" s="180"/>
    </row>
    <row r="77" spans="1:10">
      <c r="A77" s="56">
        <v>2</v>
      </c>
      <c r="B77" s="183" t="s">
        <v>30</v>
      </c>
      <c r="C77" s="183"/>
      <c r="D77" s="183"/>
      <c r="E77" s="183"/>
      <c r="F77" s="183"/>
      <c r="G77" s="183"/>
      <c r="H77" s="177" t="s">
        <v>13</v>
      </c>
      <c r="I77" s="177"/>
    </row>
    <row r="78" spans="1:10">
      <c r="A78" s="47" t="s">
        <v>16</v>
      </c>
      <c r="B78" s="174" t="s">
        <v>78</v>
      </c>
      <c r="C78" s="174"/>
      <c r="D78" s="174"/>
      <c r="E78" s="174"/>
      <c r="F78" s="174"/>
      <c r="G78" s="174"/>
      <c r="H78" s="175">
        <f>H47</f>
        <v>0</v>
      </c>
      <c r="I78" s="175"/>
      <c r="J78" s="126" t="s">
        <v>254</v>
      </c>
    </row>
    <row r="79" spans="1:10">
      <c r="A79" s="47" t="s">
        <v>17</v>
      </c>
      <c r="B79" s="174" t="s">
        <v>18</v>
      </c>
      <c r="C79" s="174"/>
      <c r="D79" s="174"/>
      <c r="E79" s="174"/>
      <c r="F79" s="174"/>
      <c r="G79" s="174"/>
      <c r="H79" s="175">
        <f>I60</f>
        <v>0</v>
      </c>
      <c r="I79" s="175"/>
      <c r="J79" s="126" t="s">
        <v>255</v>
      </c>
    </row>
    <row r="80" spans="1:10">
      <c r="A80" s="47" t="s">
        <v>28</v>
      </c>
      <c r="B80" s="174" t="s">
        <v>29</v>
      </c>
      <c r="C80" s="174"/>
      <c r="D80" s="174"/>
      <c r="E80" s="174"/>
      <c r="F80" s="174"/>
      <c r="G80" s="174"/>
      <c r="H80" s="175">
        <f>H73</f>
        <v>0</v>
      </c>
      <c r="I80" s="175"/>
      <c r="J80" s="126" t="s">
        <v>256</v>
      </c>
    </row>
    <row r="81" spans="1:22">
      <c r="A81" s="190" t="s">
        <v>65</v>
      </c>
      <c r="B81" s="190"/>
      <c r="C81" s="190"/>
      <c r="D81" s="190"/>
      <c r="E81" s="190"/>
      <c r="F81" s="190"/>
      <c r="G81" s="190"/>
      <c r="H81" s="191">
        <f>SUM(H78:I80)</f>
        <v>0</v>
      </c>
      <c r="I81" s="191"/>
      <c r="J81" s="126" t="s">
        <v>240</v>
      </c>
    </row>
    <row r="82" spans="1:22">
      <c r="A82" s="192"/>
      <c r="B82" s="192"/>
      <c r="C82" s="192"/>
      <c r="D82" s="192"/>
      <c r="E82" s="192"/>
      <c r="F82" s="192"/>
      <c r="G82" s="192"/>
      <c r="H82" s="192"/>
      <c r="I82" s="192"/>
    </row>
    <row r="83" spans="1:22">
      <c r="A83" s="193" t="s">
        <v>79</v>
      </c>
      <c r="B83" s="193"/>
      <c r="C83" s="193"/>
      <c r="D83" s="193"/>
      <c r="E83" s="193"/>
      <c r="F83" s="193"/>
      <c r="G83" s="193"/>
      <c r="H83" s="193"/>
      <c r="I83" s="193"/>
    </row>
    <row r="84" spans="1:22">
      <c r="A84" s="46">
        <v>3</v>
      </c>
      <c r="B84" s="194" t="s">
        <v>1</v>
      </c>
      <c r="C84" s="194"/>
      <c r="D84" s="194"/>
      <c r="E84" s="194"/>
      <c r="F84" s="194"/>
      <c r="G84" s="194"/>
      <c r="H84" s="46" t="s">
        <v>63</v>
      </c>
      <c r="I84" s="48" t="s">
        <v>13</v>
      </c>
    </row>
    <row r="85" spans="1:22">
      <c r="A85" s="45" t="s">
        <v>6</v>
      </c>
      <c r="B85" s="189" t="s">
        <v>31</v>
      </c>
      <c r="C85" s="189"/>
      <c r="D85" s="189"/>
      <c r="E85" s="189"/>
      <c r="F85" s="189"/>
      <c r="G85" s="189"/>
      <c r="H85" s="57">
        <v>4.1999999999999997E-3</v>
      </c>
      <c r="I85" s="124">
        <f>((H40+H47+I59+H73)*H85)</f>
        <v>0</v>
      </c>
      <c r="J85" s="127" t="s">
        <v>257</v>
      </c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</row>
    <row r="86" spans="1:22">
      <c r="A86" s="45" t="s">
        <v>8</v>
      </c>
      <c r="B86" s="189" t="s">
        <v>32</v>
      </c>
      <c r="C86" s="189"/>
      <c r="D86" s="189"/>
      <c r="E86" s="189"/>
      <c r="F86" s="189"/>
      <c r="G86" s="189"/>
      <c r="H86" s="58">
        <f>+H85*H59</f>
        <v>2.9999999999999997E-4</v>
      </c>
      <c r="I86" s="125">
        <f>(+I59+I85)*H86</f>
        <v>0</v>
      </c>
      <c r="J86" s="127" t="s">
        <v>258</v>
      </c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</row>
    <row r="87" spans="1:22">
      <c r="A87" s="45" t="s">
        <v>9</v>
      </c>
      <c r="B87" s="189" t="s">
        <v>180</v>
      </c>
      <c r="C87" s="189"/>
      <c r="D87" s="189"/>
      <c r="E87" s="189"/>
      <c r="F87" s="189"/>
      <c r="G87" s="189"/>
      <c r="H87" s="57">
        <v>0.02</v>
      </c>
      <c r="I87" s="124">
        <f>(H40*H87)</f>
        <v>0</v>
      </c>
      <c r="J87" s="127" t="s">
        <v>259</v>
      </c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</row>
    <row r="88" spans="1:22">
      <c r="A88" s="45" t="s">
        <v>10</v>
      </c>
      <c r="B88" s="189" t="s">
        <v>33</v>
      </c>
      <c r="C88" s="189"/>
      <c r="D88" s="189"/>
      <c r="E88" s="189"/>
      <c r="F88" s="189"/>
      <c r="G88" s="189"/>
      <c r="H88" s="57">
        <v>1.9400000000000001E-2</v>
      </c>
      <c r="I88" s="124">
        <f>(H40+H81)*H88</f>
        <v>0</v>
      </c>
      <c r="J88" s="127" t="s">
        <v>260</v>
      </c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</row>
    <row r="89" spans="1:22">
      <c r="A89" s="45" t="s">
        <v>14</v>
      </c>
      <c r="B89" s="189" t="s">
        <v>181</v>
      </c>
      <c r="C89" s="189"/>
      <c r="D89" s="189"/>
      <c r="E89" s="189"/>
      <c r="F89" s="189"/>
      <c r="G89" s="189"/>
      <c r="H89" s="58">
        <f>+H88*H60</f>
        <v>7.1000000000000004E-3</v>
      </c>
      <c r="I89" s="125">
        <f>(+I59+I88)*H89</f>
        <v>0</v>
      </c>
      <c r="J89" s="127" t="s">
        <v>241</v>
      </c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</row>
    <row r="90" spans="1:22">
      <c r="A90" s="45" t="s">
        <v>15</v>
      </c>
      <c r="B90" s="189" t="s">
        <v>182</v>
      </c>
      <c r="C90" s="189"/>
      <c r="D90" s="189"/>
      <c r="E90" s="189"/>
      <c r="F90" s="189"/>
      <c r="G90" s="189"/>
      <c r="H90" s="57">
        <v>0.02</v>
      </c>
      <c r="I90" s="124">
        <f>(H40*H90)</f>
        <v>0</v>
      </c>
      <c r="J90" s="253" t="s">
        <v>261</v>
      </c>
      <c r="K90" s="253"/>
      <c r="L90" s="253"/>
      <c r="M90" s="253"/>
      <c r="N90" s="253"/>
      <c r="O90" s="253"/>
      <c r="P90" s="253"/>
      <c r="Q90" s="253"/>
      <c r="R90" s="253"/>
      <c r="S90" s="253"/>
      <c r="T90" s="253"/>
      <c r="U90" s="253"/>
      <c r="V90" s="253"/>
    </row>
    <row r="91" spans="1:22">
      <c r="A91" s="190" t="s">
        <v>65</v>
      </c>
      <c r="B91" s="190"/>
      <c r="C91" s="190"/>
      <c r="D91" s="190"/>
      <c r="E91" s="190"/>
      <c r="F91" s="190"/>
      <c r="G91" s="190"/>
      <c r="H91" s="191">
        <f>SUM(I85:I90)</f>
        <v>0</v>
      </c>
      <c r="I91" s="191"/>
      <c r="J91" s="127" t="s">
        <v>216</v>
      </c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</row>
    <row r="92" spans="1:22" ht="40.5" customHeight="1">
      <c r="A92" s="274" t="s">
        <v>208</v>
      </c>
      <c r="B92" s="274"/>
      <c r="C92" s="274"/>
      <c r="D92" s="274"/>
      <c r="E92" s="274"/>
      <c r="F92" s="274"/>
      <c r="G92" s="274"/>
      <c r="H92" s="274"/>
      <c r="I92" s="274"/>
    </row>
    <row r="93" spans="1:22">
      <c r="A93" s="200"/>
      <c r="B93" s="200"/>
      <c r="C93" s="200"/>
      <c r="D93" s="200"/>
      <c r="E93" s="200"/>
      <c r="F93" s="200"/>
      <c r="G93" s="200"/>
      <c r="H93" s="200"/>
      <c r="I93" s="200"/>
    </row>
    <row r="94" spans="1:22">
      <c r="A94" s="193" t="s">
        <v>80</v>
      </c>
      <c r="B94" s="193"/>
      <c r="C94" s="193"/>
      <c r="D94" s="193"/>
      <c r="E94" s="193"/>
      <c r="F94" s="193"/>
      <c r="G94" s="193"/>
      <c r="H94" s="193"/>
      <c r="I94" s="193"/>
    </row>
    <row r="95" spans="1:22">
      <c r="A95" s="190" t="s">
        <v>34</v>
      </c>
      <c r="B95" s="190"/>
      <c r="C95" s="190"/>
      <c r="D95" s="190"/>
      <c r="E95" s="190"/>
      <c r="F95" s="190"/>
      <c r="G95" s="190"/>
      <c r="H95" s="190"/>
      <c r="I95" s="190"/>
    </row>
    <row r="96" spans="1:22">
      <c r="A96" s="46" t="s">
        <v>35</v>
      </c>
      <c r="B96" s="194" t="s">
        <v>81</v>
      </c>
      <c r="C96" s="194"/>
      <c r="D96" s="194"/>
      <c r="E96" s="194"/>
      <c r="F96" s="194"/>
      <c r="G96" s="194"/>
      <c r="H96" s="46" t="s">
        <v>63</v>
      </c>
      <c r="I96" s="46" t="s">
        <v>13</v>
      </c>
    </row>
    <row r="97" spans="1:10">
      <c r="A97" s="45" t="s">
        <v>6</v>
      </c>
      <c r="B97" s="189" t="s">
        <v>82</v>
      </c>
      <c r="C97" s="189"/>
      <c r="D97" s="189"/>
      <c r="E97" s="189"/>
      <c r="F97" s="189"/>
      <c r="G97" s="189"/>
      <c r="H97" s="67">
        <v>9.0749999999999997E-2</v>
      </c>
      <c r="I97" s="110">
        <f>(H40+H81+H91)*H97</f>
        <v>0</v>
      </c>
      <c r="J97" s="127" t="s">
        <v>262</v>
      </c>
    </row>
    <row r="98" spans="1:10">
      <c r="A98" s="89" t="s">
        <v>8</v>
      </c>
      <c r="B98" s="172" t="s">
        <v>83</v>
      </c>
      <c r="C98" s="172"/>
      <c r="D98" s="172"/>
      <c r="E98" s="172"/>
      <c r="F98" s="172"/>
      <c r="G98" s="172"/>
      <c r="H98" s="59">
        <v>1.03E-2</v>
      </c>
      <c r="I98" s="110">
        <f>(H40+H81+H91)*H98</f>
        <v>0</v>
      </c>
      <c r="J98" s="127" t="s">
        <v>263</v>
      </c>
    </row>
    <row r="99" spans="1:10">
      <c r="A99" s="89" t="s">
        <v>9</v>
      </c>
      <c r="B99" s="172" t="s">
        <v>84</v>
      </c>
      <c r="C99" s="172"/>
      <c r="D99" s="172"/>
      <c r="E99" s="172"/>
      <c r="F99" s="172"/>
      <c r="G99" s="172"/>
      <c r="H99" s="59">
        <v>2.3999999999999998E-3</v>
      </c>
      <c r="I99" s="110">
        <f>(H40+H81+H91)*H99</f>
        <v>0</v>
      </c>
      <c r="J99" s="127" t="s">
        <v>264</v>
      </c>
    </row>
    <row r="100" spans="1:10">
      <c r="A100" s="89" t="s">
        <v>10</v>
      </c>
      <c r="B100" s="172" t="s">
        <v>85</v>
      </c>
      <c r="C100" s="172"/>
      <c r="D100" s="172"/>
      <c r="E100" s="172"/>
      <c r="F100" s="172"/>
      <c r="G100" s="172"/>
      <c r="H100" s="59">
        <v>1.0699999999999999E-2</v>
      </c>
      <c r="I100" s="110">
        <f>(H40+H81+H91)*H100</f>
        <v>0</v>
      </c>
      <c r="J100" s="127" t="s">
        <v>265</v>
      </c>
    </row>
    <row r="101" spans="1:10">
      <c r="A101" s="89" t="s">
        <v>14</v>
      </c>
      <c r="B101" s="172" t="s">
        <v>86</v>
      </c>
      <c r="C101" s="172"/>
      <c r="D101" s="172"/>
      <c r="E101" s="172"/>
      <c r="F101" s="172"/>
      <c r="G101" s="172"/>
      <c r="H101" s="105">
        <v>2.5000000000000001E-3</v>
      </c>
      <c r="I101" s="110">
        <f>(H40+H81+H91)*H101</f>
        <v>0</v>
      </c>
      <c r="J101" s="127" t="s">
        <v>266</v>
      </c>
    </row>
    <row r="102" spans="1:10">
      <c r="A102" s="85" t="s">
        <v>15</v>
      </c>
      <c r="B102" s="176" t="s">
        <v>183</v>
      </c>
      <c r="C102" s="176"/>
      <c r="D102" s="176"/>
      <c r="E102" s="176"/>
      <c r="F102" s="176"/>
      <c r="G102" s="176"/>
      <c r="H102" s="59"/>
      <c r="I102" s="110">
        <f>(H40+H81+H91)*H102</f>
        <v>0</v>
      </c>
      <c r="J102" s="127" t="s">
        <v>267</v>
      </c>
    </row>
    <row r="103" spans="1:10">
      <c r="A103" s="177" t="s">
        <v>65</v>
      </c>
      <c r="B103" s="177"/>
      <c r="C103" s="177"/>
      <c r="D103" s="177"/>
      <c r="E103" s="177"/>
      <c r="F103" s="177"/>
      <c r="G103" s="177"/>
      <c r="H103" s="60">
        <f>SUM(H97:H102)</f>
        <v>0.1167</v>
      </c>
      <c r="I103" s="109">
        <f>SUM(I97:I102)</f>
        <v>0</v>
      </c>
      <c r="J103" s="126" t="s">
        <v>216</v>
      </c>
    </row>
    <row r="104" spans="1:10" ht="40.5" customHeight="1">
      <c r="A104" s="269" t="s">
        <v>208</v>
      </c>
      <c r="B104" s="173"/>
      <c r="C104" s="173"/>
      <c r="D104" s="173"/>
      <c r="E104" s="173"/>
      <c r="F104" s="173"/>
      <c r="G104" s="173"/>
      <c r="H104" s="173"/>
      <c r="I104" s="270"/>
    </row>
    <row r="105" spans="1:10" s="2" customFormat="1" ht="15" customHeight="1">
      <c r="A105" s="72"/>
      <c r="B105" s="73"/>
      <c r="C105" s="73"/>
      <c r="D105" s="73"/>
      <c r="E105" s="73"/>
      <c r="F105" s="73"/>
      <c r="G105" s="73"/>
      <c r="H105" s="73"/>
      <c r="I105" s="74"/>
    </row>
    <row r="106" spans="1:10" s="2" customFormat="1" ht="20.25" customHeight="1">
      <c r="A106" s="70" t="s">
        <v>209</v>
      </c>
      <c r="B106" s="271" t="s">
        <v>210</v>
      </c>
      <c r="C106" s="272"/>
      <c r="D106" s="272"/>
      <c r="E106" s="272"/>
      <c r="F106" s="272"/>
      <c r="G106" s="272"/>
      <c r="H106" s="272"/>
      <c r="I106" s="273"/>
    </row>
    <row r="107" spans="1:10" s="2" customFormat="1" ht="18.75" customHeight="1">
      <c r="A107" s="71" t="s">
        <v>6</v>
      </c>
      <c r="B107" s="189" t="s">
        <v>211</v>
      </c>
      <c r="C107" s="189"/>
      <c r="D107" s="189"/>
      <c r="E107" s="189"/>
      <c r="F107" s="189"/>
      <c r="G107" s="189"/>
      <c r="H107" s="130">
        <v>1.5</v>
      </c>
      <c r="I107" s="110">
        <f>(H34+H35+H36)/220*150%*(365/12/2)</f>
        <v>0</v>
      </c>
      <c r="J107" s="127" t="s">
        <v>268</v>
      </c>
    </row>
    <row r="108" spans="1:10">
      <c r="A108" s="192"/>
      <c r="B108" s="192"/>
      <c r="C108" s="192"/>
      <c r="D108" s="192"/>
      <c r="E108" s="192"/>
      <c r="F108" s="192"/>
      <c r="G108" s="192"/>
      <c r="H108" s="192"/>
      <c r="I108" s="192"/>
    </row>
    <row r="109" spans="1:10">
      <c r="A109" s="179" t="s">
        <v>87</v>
      </c>
      <c r="B109" s="179"/>
      <c r="C109" s="179"/>
      <c r="D109" s="179"/>
      <c r="E109" s="179"/>
      <c r="F109" s="179"/>
      <c r="G109" s="179"/>
      <c r="H109" s="179"/>
      <c r="I109" s="179"/>
    </row>
    <row r="110" spans="1:10">
      <c r="A110" s="180"/>
      <c r="B110" s="180"/>
      <c r="C110" s="180"/>
      <c r="D110" s="180"/>
      <c r="E110" s="180"/>
      <c r="F110" s="180"/>
      <c r="G110" s="180"/>
      <c r="H110" s="180"/>
      <c r="I110" s="180"/>
    </row>
    <row r="111" spans="1:10">
      <c r="A111" s="56">
        <v>4</v>
      </c>
      <c r="B111" s="183" t="s">
        <v>184</v>
      </c>
      <c r="C111" s="183"/>
      <c r="D111" s="183"/>
      <c r="E111" s="183"/>
      <c r="F111" s="183"/>
      <c r="G111" s="183"/>
      <c r="H111" s="177" t="s">
        <v>13</v>
      </c>
      <c r="I111" s="177"/>
    </row>
    <row r="112" spans="1:10">
      <c r="A112" s="47" t="s">
        <v>35</v>
      </c>
      <c r="B112" s="174" t="s">
        <v>88</v>
      </c>
      <c r="C112" s="174"/>
      <c r="D112" s="174"/>
      <c r="E112" s="174"/>
      <c r="F112" s="174"/>
      <c r="G112" s="174"/>
      <c r="H112" s="175">
        <f>I103</f>
        <v>0</v>
      </c>
      <c r="I112" s="175"/>
      <c r="J112" s="126" t="s">
        <v>270</v>
      </c>
    </row>
    <row r="113" spans="1:10">
      <c r="A113" s="47" t="s">
        <v>209</v>
      </c>
      <c r="B113" s="239" t="s">
        <v>212</v>
      </c>
      <c r="C113" s="240"/>
      <c r="D113" s="240"/>
      <c r="E113" s="240"/>
      <c r="F113" s="240"/>
      <c r="G113" s="241"/>
      <c r="H113" s="242">
        <f>I107</f>
        <v>0</v>
      </c>
      <c r="I113" s="243"/>
      <c r="J113" s="126" t="s">
        <v>271</v>
      </c>
    </row>
    <row r="114" spans="1:10">
      <c r="A114" s="190" t="s">
        <v>65</v>
      </c>
      <c r="B114" s="190"/>
      <c r="C114" s="190"/>
      <c r="D114" s="190"/>
      <c r="E114" s="190"/>
      <c r="F114" s="190"/>
      <c r="G114" s="190"/>
      <c r="H114" s="191">
        <f>SUM(H112:H113)</f>
        <v>0</v>
      </c>
      <c r="I114" s="191"/>
      <c r="J114" s="126" t="s">
        <v>269</v>
      </c>
    </row>
    <row r="115" spans="1:10">
      <c r="A115" s="75"/>
      <c r="B115" s="75"/>
      <c r="C115" s="75"/>
      <c r="D115" s="75"/>
      <c r="E115" s="75"/>
      <c r="F115" s="75"/>
      <c r="G115" s="75"/>
      <c r="H115" s="76"/>
      <c r="I115" s="76"/>
    </row>
    <row r="116" spans="1:10">
      <c r="A116" s="192"/>
      <c r="B116" s="192"/>
      <c r="C116" s="192"/>
      <c r="D116" s="192"/>
      <c r="E116" s="192"/>
      <c r="F116" s="192"/>
      <c r="G116" s="192"/>
      <c r="H116" s="192"/>
      <c r="I116" s="192"/>
    </row>
    <row r="117" spans="1:10">
      <c r="A117" s="193" t="s">
        <v>89</v>
      </c>
      <c r="B117" s="193"/>
      <c r="C117" s="193"/>
      <c r="D117" s="193"/>
      <c r="E117" s="193"/>
      <c r="F117" s="193"/>
      <c r="G117" s="193"/>
      <c r="H117" s="193"/>
      <c r="I117" s="193"/>
    </row>
    <row r="118" spans="1:10">
      <c r="A118" s="46">
        <v>5</v>
      </c>
      <c r="B118" s="194" t="s">
        <v>36</v>
      </c>
      <c r="C118" s="194"/>
      <c r="D118" s="194"/>
      <c r="E118" s="194"/>
      <c r="F118" s="194"/>
      <c r="G118" s="194"/>
      <c r="H118" s="190" t="s">
        <v>13</v>
      </c>
      <c r="I118" s="190"/>
    </row>
    <row r="119" spans="1:10">
      <c r="A119" s="122" t="s">
        <v>6</v>
      </c>
      <c r="B119" s="262" t="s">
        <v>185</v>
      </c>
      <c r="C119" s="262"/>
      <c r="D119" s="262"/>
      <c r="E119" s="262"/>
      <c r="F119" s="262"/>
      <c r="G119" s="262"/>
      <c r="H119" s="263">
        <f>'Unif - Equip - Materiais'!E20</f>
        <v>0</v>
      </c>
      <c r="I119" s="263"/>
      <c r="J119" s="131" t="s">
        <v>272</v>
      </c>
    </row>
    <row r="120" spans="1:10">
      <c r="A120" s="122" t="s">
        <v>8</v>
      </c>
      <c r="B120" s="262" t="s">
        <v>188</v>
      </c>
      <c r="C120" s="262"/>
      <c r="D120" s="262"/>
      <c r="E120" s="262"/>
      <c r="F120" s="262"/>
      <c r="G120" s="262"/>
      <c r="H120" s="263">
        <f>'Unif - Equip - Materiais'!E33</f>
        <v>0</v>
      </c>
      <c r="I120" s="263"/>
      <c r="J120" s="131" t="s">
        <v>273</v>
      </c>
    </row>
    <row r="121" spans="1:10">
      <c r="A121" s="122" t="s">
        <v>9</v>
      </c>
      <c r="B121" s="264" t="s">
        <v>189</v>
      </c>
      <c r="C121" s="265"/>
      <c r="D121" s="265"/>
      <c r="E121" s="265"/>
      <c r="F121" s="265"/>
      <c r="G121" s="266"/>
      <c r="H121" s="267">
        <f>'Unif - Equip - Materiais'!E47</f>
        <v>0</v>
      </c>
      <c r="I121" s="268"/>
      <c r="J121" s="131" t="s">
        <v>274</v>
      </c>
    </row>
    <row r="122" spans="1:10">
      <c r="A122" s="177" t="s">
        <v>70</v>
      </c>
      <c r="B122" s="177"/>
      <c r="C122" s="177"/>
      <c r="D122" s="177"/>
      <c r="E122" s="177"/>
      <c r="F122" s="177"/>
      <c r="G122" s="177"/>
      <c r="H122" s="219">
        <f>SUM(H119:I120)</f>
        <v>0</v>
      </c>
      <c r="I122" s="219"/>
      <c r="J122" s="131" t="s">
        <v>275</v>
      </c>
    </row>
    <row r="123" spans="1:10">
      <c r="A123" s="222"/>
      <c r="B123" s="222"/>
      <c r="C123" s="222"/>
      <c r="D123" s="222"/>
      <c r="E123" s="222"/>
      <c r="F123" s="222"/>
      <c r="G123" s="222"/>
      <c r="H123" s="222"/>
      <c r="I123" s="222"/>
    </row>
    <row r="124" spans="1:10">
      <c r="A124" s="193" t="s">
        <v>90</v>
      </c>
      <c r="B124" s="193"/>
      <c r="C124" s="193"/>
      <c r="D124" s="193"/>
      <c r="E124" s="193"/>
      <c r="F124" s="193"/>
      <c r="G124" s="193"/>
      <c r="H124" s="193"/>
      <c r="I124" s="193"/>
    </row>
    <row r="125" spans="1:10">
      <c r="A125" s="56">
        <v>6</v>
      </c>
      <c r="B125" s="183" t="s">
        <v>37</v>
      </c>
      <c r="C125" s="183"/>
      <c r="D125" s="183"/>
      <c r="E125" s="183"/>
      <c r="F125" s="183"/>
      <c r="G125" s="183"/>
      <c r="H125" s="56" t="s">
        <v>63</v>
      </c>
      <c r="I125" s="56" t="s">
        <v>13</v>
      </c>
    </row>
    <row r="126" spans="1:10">
      <c r="A126" s="122" t="s">
        <v>6</v>
      </c>
      <c r="B126" s="262" t="s">
        <v>91</v>
      </c>
      <c r="C126" s="262"/>
      <c r="D126" s="262"/>
      <c r="E126" s="262"/>
      <c r="F126" s="262"/>
      <c r="G126" s="262"/>
      <c r="H126" s="123">
        <v>0.03</v>
      </c>
      <c r="I126" s="112">
        <f>(H142*H126)</f>
        <v>0</v>
      </c>
      <c r="J126" s="127" t="s">
        <v>276</v>
      </c>
    </row>
    <row r="127" spans="1:10">
      <c r="A127" s="122" t="s">
        <v>8</v>
      </c>
      <c r="B127" s="262" t="s">
        <v>0</v>
      </c>
      <c r="C127" s="262"/>
      <c r="D127" s="262"/>
      <c r="E127" s="262"/>
      <c r="F127" s="262"/>
      <c r="G127" s="262"/>
      <c r="H127" s="123">
        <v>2.9000000000000001E-2</v>
      </c>
      <c r="I127" s="112">
        <f>(H142*H127)</f>
        <v>0</v>
      </c>
      <c r="J127" s="127" t="s">
        <v>277</v>
      </c>
    </row>
    <row r="128" spans="1:10">
      <c r="A128" s="47" t="s">
        <v>9</v>
      </c>
      <c r="B128" s="174" t="s">
        <v>5</v>
      </c>
      <c r="C128" s="174"/>
      <c r="D128" s="174"/>
      <c r="E128" s="174"/>
      <c r="F128" s="174"/>
      <c r="G128" s="174"/>
      <c r="H128" s="174"/>
      <c r="I128" s="174"/>
      <c r="J128" s="128"/>
    </row>
    <row r="129" spans="1:10">
      <c r="A129" s="223" t="s">
        <v>92</v>
      </c>
      <c r="B129" s="223"/>
      <c r="C129" s="231" t="s">
        <v>93</v>
      </c>
      <c r="D129" s="61" t="s">
        <v>94</v>
      </c>
      <c r="E129" s="62"/>
      <c r="F129" s="62"/>
      <c r="G129" s="63"/>
      <c r="H129" s="57">
        <v>6.4999999999999997E-3</v>
      </c>
      <c r="I129" s="84">
        <f>(((H142+I126+I127)/(1-(H132)))*H129)</f>
        <v>0</v>
      </c>
      <c r="J129" s="132" t="s">
        <v>278</v>
      </c>
    </row>
    <row r="130" spans="1:10">
      <c r="A130" s="223" t="s">
        <v>95</v>
      </c>
      <c r="B130" s="223"/>
      <c r="C130" s="231"/>
      <c r="D130" s="61" t="s">
        <v>96</v>
      </c>
      <c r="E130" s="62"/>
      <c r="F130" s="62"/>
      <c r="G130" s="63"/>
      <c r="H130" s="64">
        <v>0.03</v>
      </c>
      <c r="I130" s="84">
        <f>(((H142+I126+I127)/(1-(H132)))*H130)</f>
        <v>0</v>
      </c>
      <c r="J130" s="132" t="s">
        <v>279</v>
      </c>
    </row>
    <row r="131" spans="1:10">
      <c r="A131" s="223" t="s">
        <v>97</v>
      </c>
      <c r="B131" s="223"/>
      <c r="C131" s="65" t="s">
        <v>186</v>
      </c>
      <c r="D131" s="61" t="s">
        <v>98</v>
      </c>
      <c r="E131" s="62"/>
      <c r="F131" s="62"/>
      <c r="G131" s="63"/>
      <c r="H131" s="57">
        <v>0.05</v>
      </c>
      <c r="I131" s="84">
        <f>(((H142+I126+I127)/(1-(H132)))*H131)</f>
        <v>0</v>
      </c>
      <c r="J131" s="132" t="s">
        <v>280</v>
      </c>
    </row>
    <row r="132" spans="1:10">
      <c r="A132" s="177" t="s">
        <v>70</v>
      </c>
      <c r="B132" s="177"/>
      <c r="C132" s="177"/>
      <c r="D132" s="177"/>
      <c r="E132" s="177"/>
      <c r="F132" s="177"/>
      <c r="G132" s="177"/>
      <c r="H132" s="66">
        <f>SUM(H129:H131)</f>
        <v>8.6499999999999994E-2</v>
      </c>
      <c r="I132" s="111">
        <f>SUM(I126:I131)</f>
        <v>0</v>
      </c>
      <c r="J132" s="132" t="s">
        <v>281</v>
      </c>
    </row>
    <row r="133" spans="1:10">
      <c r="A133" s="224"/>
      <c r="B133" s="224"/>
      <c r="C133" s="224"/>
      <c r="D133" s="224"/>
      <c r="E133" s="224"/>
      <c r="F133" s="224"/>
      <c r="G133" s="224"/>
      <c r="H133" s="224"/>
      <c r="I133" s="224"/>
    </row>
    <row r="134" spans="1:10">
      <c r="A134" s="193" t="s">
        <v>99</v>
      </c>
      <c r="B134" s="193"/>
      <c r="C134" s="193"/>
      <c r="D134" s="193"/>
      <c r="E134" s="193"/>
      <c r="F134" s="193"/>
      <c r="G134" s="193"/>
      <c r="H134" s="193"/>
      <c r="I134" s="193"/>
    </row>
    <row r="135" spans="1:10">
      <c r="A135" s="182"/>
      <c r="B135" s="182"/>
      <c r="C135" s="182"/>
      <c r="D135" s="182"/>
      <c r="E135" s="182"/>
      <c r="F135" s="182"/>
      <c r="G135" s="182"/>
      <c r="H135" s="182"/>
      <c r="I135" s="182"/>
    </row>
    <row r="136" spans="1:10">
      <c r="A136" s="183" t="s">
        <v>100</v>
      </c>
      <c r="B136" s="183"/>
      <c r="C136" s="183"/>
      <c r="D136" s="183"/>
      <c r="E136" s="183"/>
      <c r="F136" s="183"/>
      <c r="G136" s="183"/>
      <c r="H136" s="181" t="s">
        <v>13</v>
      </c>
      <c r="I136" s="181"/>
    </row>
    <row r="137" spans="1:10">
      <c r="A137" s="47" t="s">
        <v>6</v>
      </c>
      <c r="B137" s="174" t="s">
        <v>38</v>
      </c>
      <c r="C137" s="174"/>
      <c r="D137" s="174"/>
      <c r="E137" s="174"/>
      <c r="F137" s="174"/>
      <c r="G137" s="174"/>
      <c r="H137" s="175">
        <f>H40</f>
        <v>0</v>
      </c>
      <c r="I137" s="175"/>
      <c r="J137" s="127" t="s">
        <v>283</v>
      </c>
    </row>
    <row r="138" spans="1:10">
      <c r="A138" s="47" t="s">
        <v>8</v>
      </c>
      <c r="B138" s="174" t="s">
        <v>39</v>
      </c>
      <c r="C138" s="174"/>
      <c r="D138" s="174"/>
      <c r="E138" s="174"/>
      <c r="F138" s="174"/>
      <c r="G138" s="174"/>
      <c r="H138" s="175">
        <f>H81</f>
        <v>0</v>
      </c>
      <c r="I138" s="175"/>
      <c r="J138" s="127" t="s">
        <v>284</v>
      </c>
    </row>
    <row r="139" spans="1:10">
      <c r="A139" s="47" t="s">
        <v>9</v>
      </c>
      <c r="B139" s="174" t="s">
        <v>101</v>
      </c>
      <c r="C139" s="174"/>
      <c r="D139" s="174"/>
      <c r="E139" s="174"/>
      <c r="F139" s="174"/>
      <c r="G139" s="174"/>
      <c r="H139" s="175">
        <f>H91</f>
        <v>0</v>
      </c>
      <c r="I139" s="175"/>
      <c r="J139" s="127" t="s">
        <v>285</v>
      </c>
    </row>
    <row r="140" spans="1:10">
      <c r="A140" s="47" t="s">
        <v>10</v>
      </c>
      <c r="B140" s="174" t="s">
        <v>102</v>
      </c>
      <c r="C140" s="174"/>
      <c r="D140" s="174"/>
      <c r="E140" s="174"/>
      <c r="F140" s="174"/>
      <c r="G140" s="174"/>
      <c r="H140" s="175">
        <f>H114</f>
        <v>0</v>
      </c>
      <c r="I140" s="175"/>
      <c r="J140" s="127" t="s">
        <v>286</v>
      </c>
    </row>
    <row r="141" spans="1:10">
      <c r="A141" s="47" t="s">
        <v>14</v>
      </c>
      <c r="B141" s="174" t="s">
        <v>103</v>
      </c>
      <c r="C141" s="174"/>
      <c r="D141" s="174"/>
      <c r="E141" s="174"/>
      <c r="F141" s="174"/>
      <c r="G141" s="174"/>
      <c r="H141" s="175">
        <f>H122</f>
        <v>0</v>
      </c>
      <c r="I141" s="175"/>
      <c r="J141" s="127" t="s">
        <v>287</v>
      </c>
    </row>
    <row r="142" spans="1:10">
      <c r="A142" s="177" t="s">
        <v>104</v>
      </c>
      <c r="B142" s="177"/>
      <c r="C142" s="177"/>
      <c r="D142" s="177"/>
      <c r="E142" s="177"/>
      <c r="F142" s="177"/>
      <c r="G142" s="177"/>
      <c r="H142" s="219">
        <f>SUM(H137:I141)</f>
        <v>0</v>
      </c>
      <c r="I142" s="219"/>
      <c r="J142" s="127" t="s">
        <v>233</v>
      </c>
    </row>
    <row r="143" spans="1:10">
      <c r="A143" s="47" t="s">
        <v>15</v>
      </c>
      <c r="B143" s="174" t="s">
        <v>105</v>
      </c>
      <c r="C143" s="174"/>
      <c r="D143" s="174"/>
      <c r="E143" s="174"/>
      <c r="F143" s="174"/>
      <c r="G143" s="174"/>
      <c r="H143" s="175">
        <f>I132</f>
        <v>0</v>
      </c>
      <c r="I143" s="175"/>
      <c r="J143" s="127" t="s">
        <v>288</v>
      </c>
    </row>
    <row r="144" spans="1:10" ht="15.75" thickBot="1">
      <c r="A144" s="220" t="s">
        <v>106</v>
      </c>
      <c r="B144" s="220"/>
      <c r="C144" s="220"/>
      <c r="D144" s="220"/>
      <c r="E144" s="220"/>
      <c r="F144" s="220"/>
      <c r="G144" s="220"/>
      <c r="H144" s="221">
        <f>(H142+H143)</f>
        <v>0</v>
      </c>
      <c r="I144" s="221"/>
      <c r="J144" s="127" t="s">
        <v>282</v>
      </c>
    </row>
    <row r="145" spans="1:17" ht="15.75" thickBot="1">
      <c r="A145" s="260" t="s">
        <v>187</v>
      </c>
      <c r="B145" s="260"/>
      <c r="C145" s="260"/>
      <c r="D145" s="260"/>
      <c r="E145" s="260"/>
      <c r="F145" s="260"/>
      <c r="G145" s="260"/>
      <c r="H145" s="261">
        <f>(H144*2)</f>
        <v>0</v>
      </c>
      <c r="I145" s="261"/>
      <c r="J145" s="127" t="s">
        <v>289</v>
      </c>
      <c r="Q145" s="68"/>
    </row>
    <row r="146" spans="1:17">
      <c r="H146" s="278"/>
      <c r="I146" s="279"/>
    </row>
  </sheetData>
  <mergeCells count="202">
    <mergeCell ref="J45:U45"/>
    <mergeCell ref="J46:U46"/>
    <mergeCell ref="J61:P61"/>
    <mergeCell ref="J48:P48"/>
    <mergeCell ref="J90:V90"/>
    <mergeCell ref="H146:I146"/>
    <mergeCell ref="A1:C1"/>
    <mergeCell ref="A4:I4"/>
    <mergeCell ref="A5:I5"/>
    <mergeCell ref="C6:D6"/>
    <mergeCell ref="F6:I6"/>
    <mergeCell ref="C7:D7"/>
    <mergeCell ref="F7:I7"/>
    <mergeCell ref="A8:I8"/>
    <mergeCell ref="A9:I9"/>
    <mergeCell ref="A10:I10"/>
    <mergeCell ref="B11:F11"/>
    <mergeCell ref="G11:I11"/>
    <mergeCell ref="B12:F12"/>
    <mergeCell ref="G12:I12"/>
    <mergeCell ref="B13:F13"/>
    <mergeCell ref="G13:I13"/>
    <mergeCell ref="G14:I14"/>
    <mergeCell ref="A15:I15"/>
    <mergeCell ref="A16:I16"/>
    <mergeCell ref="A17:I17"/>
    <mergeCell ref="A18:C18"/>
    <mergeCell ref="E18:I18"/>
    <mergeCell ref="B19:G19"/>
    <mergeCell ref="H19:I19"/>
    <mergeCell ref="B20:G20"/>
    <mergeCell ref="H20:I20"/>
    <mergeCell ref="C21:I21"/>
    <mergeCell ref="A22:I22"/>
    <mergeCell ref="A23:I23"/>
    <mergeCell ref="A24:I24"/>
    <mergeCell ref="A25:I25"/>
    <mergeCell ref="B26:G26"/>
    <mergeCell ref="H26:I26"/>
    <mergeCell ref="B27:G27"/>
    <mergeCell ref="H27:I27"/>
    <mergeCell ref="B28:G28"/>
    <mergeCell ref="H28:I28"/>
    <mergeCell ref="B29:G29"/>
    <mergeCell ref="H29:I29"/>
    <mergeCell ref="B30:G30"/>
    <mergeCell ref="H30:I30"/>
    <mergeCell ref="A31:I31"/>
    <mergeCell ref="A32:I32"/>
    <mergeCell ref="B33:G33"/>
    <mergeCell ref="H33:I33"/>
    <mergeCell ref="B34:G34"/>
    <mergeCell ref="H34:I34"/>
    <mergeCell ref="A40:G40"/>
    <mergeCell ref="H40:I40"/>
    <mergeCell ref="A41:I41"/>
    <mergeCell ref="A42:I42"/>
    <mergeCell ref="A43:I43"/>
    <mergeCell ref="B35:G35"/>
    <mergeCell ref="H35:I35"/>
    <mergeCell ref="B36:G36"/>
    <mergeCell ref="H36:I36"/>
    <mergeCell ref="B37:G37"/>
    <mergeCell ref="H37:I37"/>
    <mergeCell ref="B38:G38"/>
    <mergeCell ref="H38:I38"/>
    <mergeCell ref="B39:G39"/>
    <mergeCell ref="H39:I39"/>
    <mergeCell ref="B44:G44"/>
    <mergeCell ref="B45:G45"/>
    <mergeCell ref="B46:G46"/>
    <mergeCell ref="A47:G47"/>
    <mergeCell ref="H47:I47"/>
    <mergeCell ref="A48:I48"/>
    <mergeCell ref="A49:I49"/>
    <mergeCell ref="A50:I50"/>
    <mergeCell ref="B51:G51"/>
    <mergeCell ref="B52:G52"/>
    <mergeCell ref="B53:G53"/>
    <mergeCell ref="B55:G55"/>
    <mergeCell ref="B56:G56"/>
    <mergeCell ref="B57:G57"/>
    <mergeCell ref="B58:G58"/>
    <mergeCell ref="B59:G59"/>
    <mergeCell ref="A60:G60"/>
    <mergeCell ref="A61:I61"/>
    <mergeCell ref="A62:I62"/>
    <mergeCell ref="A63:I63"/>
    <mergeCell ref="B64:G64"/>
    <mergeCell ref="H64:I64"/>
    <mergeCell ref="A65:A66"/>
    <mergeCell ref="B65:B66"/>
    <mergeCell ref="H65:I66"/>
    <mergeCell ref="A67:A68"/>
    <mergeCell ref="B67:B68"/>
    <mergeCell ref="H67:I68"/>
    <mergeCell ref="B69:G69"/>
    <mergeCell ref="H69:I69"/>
    <mergeCell ref="B70:G70"/>
    <mergeCell ref="H70:I70"/>
    <mergeCell ref="B71:G71"/>
    <mergeCell ref="H71:I71"/>
    <mergeCell ref="B72:G72"/>
    <mergeCell ref="H72:I72"/>
    <mergeCell ref="A73:G73"/>
    <mergeCell ref="H73:I73"/>
    <mergeCell ref="A74:I74"/>
    <mergeCell ref="A75:I75"/>
    <mergeCell ref="A76:I76"/>
    <mergeCell ref="B77:G77"/>
    <mergeCell ref="H77:I77"/>
    <mergeCell ref="B78:G78"/>
    <mergeCell ref="H78:I78"/>
    <mergeCell ref="B79:G79"/>
    <mergeCell ref="H79:I79"/>
    <mergeCell ref="B80:G80"/>
    <mergeCell ref="H80:I80"/>
    <mergeCell ref="A81:G81"/>
    <mergeCell ref="H81:I81"/>
    <mergeCell ref="A82:I82"/>
    <mergeCell ref="A83:I83"/>
    <mergeCell ref="B84:G84"/>
    <mergeCell ref="B85:G85"/>
    <mergeCell ref="B86:G86"/>
    <mergeCell ref="B87:G87"/>
    <mergeCell ref="B88:G88"/>
    <mergeCell ref="B89:G89"/>
    <mergeCell ref="B90:G90"/>
    <mergeCell ref="A91:G91"/>
    <mergeCell ref="H91:I91"/>
    <mergeCell ref="A93:I93"/>
    <mergeCell ref="A94:I94"/>
    <mergeCell ref="A95:I95"/>
    <mergeCell ref="A92:I92"/>
    <mergeCell ref="B96:G96"/>
    <mergeCell ref="B97:G97"/>
    <mergeCell ref="B98:G98"/>
    <mergeCell ref="B99:G99"/>
    <mergeCell ref="B100:G100"/>
    <mergeCell ref="B101:G101"/>
    <mergeCell ref="B102:G102"/>
    <mergeCell ref="A103:G103"/>
    <mergeCell ref="A108:I108"/>
    <mergeCell ref="A104:I104"/>
    <mergeCell ref="B107:G107"/>
    <mergeCell ref="B106:I106"/>
    <mergeCell ref="A109:I109"/>
    <mergeCell ref="A110:I110"/>
    <mergeCell ref="B111:G111"/>
    <mergeCell ref="H111:I111"/>
    <mergeCell ref="B112:G112"/>
    <mergeCell ref="H112:I112"/>
    <mergeCell ref="A114:G114"/>
    <mergeCell ref="H114:I114"/>
    <mergeCell ref="A116:I116"/>
    <mergeCell ref="B113:G113"/>
    <mergeCell ref="H113:I113"/>
    <mergeCell ref="A117:I117"/>
    <mergeCell ref="B118:G118"/>
    <mergeCell ref="H118:I118"/>
    <mergeCell ref="B119:G119"/>
    <mergeCell ref="H119:I119"/>
    <mergeCell ref="B120:G120"/>
    <mergeCell ref="H120:I120"/>
    <mergeCell ref="A122:G122"/>
    <mergeCell ref="H122:I122"/>
    <mergeCell ref="B121:G121"/>
    <mergeCell ref="H121:I121"/>
    <mergeCell ref="A123:I123"/>
    <mergeCell ref="A124:I124"/>
    <mergeCell ref="B125:G125"/>
    <mergeCell ref="B126:G126"/>
    <mergeCell ref="B127:G127"/>
    <mergeCell ref="B128:I128"/>
    <mergeCell ref="A129:B129"/>
    <mergeCell ref="C129:C130"/>
    <mergeCell ref="A130:B130"/>
    <mergeCell ref="A131:B131"/>
    <mergeCell ref="A132:G132"/>
    <mergeCell ref="A133:I133"/>
    <mergeCell ref="A134:I134"/>
    <mergeCell ref="A135:I135"/>
    <mergeCell ref="A136:G136"/>
    <mergeCell ref="H136:I136"/>
    <mergeCell ref="B137:G137"/>
    <mergeCell ref="H137:I137"/>
    <mergeCell ref="B143:G143"/>
    <mergeCell ref="H143:I143"/>
    <mergeCell ref="A144:G144"/>
    <mergeCell ref="H144:I144"/>
    <mergeCell ref="A145:G145"/>
    <mergeCell ref="H145:I145"/>
    <mergeCell ref="B138:G138"/>
    <mergeCell ref="H138:I138"/>
    <mergeCell ref="B139:G139"/>
    <mergeCell ref="H139:I139"/>
    <mergeCell ref="B140:G140"/>
    <mergeCell ref="H140:I140"/>
    <mergeCell ref="B141:G141"/>
    <mergeCell ref="H141:I141"/>
    <mergeCell ref="A142:G142"/>
    <mergeCell ref="H142:I142"/>
  </mergeCells>
  <pageMargins left="0.51181102362204722" right="0.27559055118110237" top="0.32" bottom="0.27559055118110237" header="0.31496062992125984" footer="0.23622047244094491"/>
  <pageSetup paperSize="12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showGridLines="0" topLeftCell="B32" zoomScale="85" zoomScaleNormal="85" workbookViewId="0">
      <selection activeCell="E53" sqref="E53"/>
    </sheetView>
  </sheetViews>
  <sheetFormatPr defaultRowHeight="15"/>
  <cols>
    <col min="1" max="1" width="4.7109375" customWidth="1"/>
    <col min="2" max="2" width="31.7109375" customWidth="1"/>
    <col min="3" max="3" width="13.85546875" customWidth="1"/>
    <col min="4" max="4" width="15.7109375" customWidth="1"/>
    <col min="5" max="5" width="14.42578125" customWidth="1"/>
    <col min="6" max="6" width="16.42578125" customWidth="1"/>
    <col min="7" max="7" width="12.28515625" bestFit="1" customWidth="1"/>
  </cols>
  <sheetData>
    <row r="1" spans="1:6" ht="12" customHeight="1"/>
    <row r="2" spans="1:6" ht="12" customHeight="1"/>
    <row r="3" spans="1:6" ht="12" customHeight="1"/>
    <row r="4" spans="1:6" ht="12" customHeight="1">
      <c r="B4" s="15"/>
      <c r="C4" s="14"/>
      <c r="D4" s="14"/>
      <c r="E4" s="14"/>
      <c r="F4" s="14"/>
    </row>
    <row r="5" spans="1:6" ht="12" customHeight="1"/>
    <row r="6" spans="1:6" ht="14.25" customHeight="1">
      <c r="A6" s="2"/>
    </row>
    <row r="7" spans="1:6" ht="14.25" customHeight="1">
      <c r="B7" s="16"/>
      <c r="C7" s="16"/>
      <c r="D7" s="16"/>
      <c r="E7" s="16"/>
      <c r="F7" s="16"/>
    </row>
    <row r="8" spans="1:6" ht="15" customHeight="1">
      <c r="B8" s="287" t="s">
        <v>107</v>
      </c>
      <c r="C8" s="288" t="s">
        <v>108</v>
      </c>
      <c r="D8" s="287" t="s">
        <v>109</v>
      </c>
      <c r="E8" s="289" t="s">
        <v>143</v>
      </c>
      <c r="F8" s="290"/>
    </row>
    <row r="9" spans="1:6" ht="81" customHeight="1">
      <c r="B9" s="287"/>
      <c r="C9" s="288"/>
      <c r="D9" s="287"/>
      <c r="E9" s="17" t="s">
        <v>110</v>
      </c>
      <c r="F9" s="34" t="s">
        <v>111</v>
      </c>
    </row>
    <row r="10" spans="1:6" ht="57" customHeight="1">
      <c r="B10" s="24" t="s">
        <v>112</v>
      </c>
      <c r="C10" s="29" t="s">
        <v>108</v>
      </c>
      <c r="D10" s="30">
        <v>4</v>
      </c>
      <c r="E10" s="22"/>
      <c r="F10" s="32">
        <f t="shared" ref="F10:F18" si="0">E10*D10</f>
        <v>0</v>
      </c>
    </row>
    <row r="11" spans="1:6" ht="15" customHeight="1">
      <c r="B11" s="25" t="s">
        <v>113</v>
      </c>
      <c r="C11" s="29" t="s">
        <v>108</v>
      </c>
      <c r="D11" s="30">
        <v>2</v>
      </c>
      <c r="E11" s="22"/>
      <c r="F11" s="32">
        <f t="shared" si="0"/>
        <v>0</v>
      </c>
    </row>
    <row r="12" spans="1:6" ht="15" customHeight="1">
      <c r="B12" s="25" t="s">
        <v>114</v>
      </c>
      <c r="C12" s="29" t="s">
        <v>108</v>
      </c>
      <c r="D12" s="30">
        <v>1</v>
      </c>
      <c r="E12" s="22"/>
      <c r="F12" s="32">
        <f t="shared" si="0"/>
        <v>0</v>
      </c>
    </row>
    <row r="13" spans="1:6" ht="15" customHeight="1">
      <c r="B13" s="25" t="s">
        <v>144</v>
      </c>
      <c r="C13" s="29" t="s">
        <v>115</v>
      </c>
      <c r="D13" s="30">
        <v>1</v>
      </c>
      <c r="E13" s="22"/>
      <c r="F13" s="32">
        <f t="shared" si="0"/>
        <v>0</v>
      </c>
    </row>
    <row r="14" spans="1:6" ht="15" customHeight="1">
      <c r="B14" s="26" t="s">
        <v>137</v>
      </c>
      <c r="C14" s="29" t="s">
        <v>115</v>
      </c>
      <c r="D14" s="30">
        <v>1</v>
      </c>
      <c r="E14" s="22"/>
      <c r="F14" s="32">
        <f t="shared" si="0"/>
        <v>0</v>
      </c>
    </row>
    <row r="15" spans="1:6" ht="15" customHeight="1">
      <c r="B15" s="25" t="s">
        <v>133</v>
      </c>
      <c r="C15" s="29" t="s">
        <v>108</v>
      </c>
      <c r="D15" s="30">
        <v>2</v>
      </c>
      <c r="E15" s="22"/>
      <c r="F15" s="32">
        <f t="shared" si="0"/>
        <v>0</v>
      </c>
    </row>
    <row r="16" spans="1:6" ht="15" customHeight="1">
      <c r="B16" s="25" t="s">
        <v>131</v>
      </c>
      <c r="C16" s="29" t="s">
        <v>108</v>
      </c>
      <c r="D16" s="30">
        <v>1</v>
      </c>
      <c r="E16" s="22"/>
      <c r="F16" s="32">
        <f t="shared" si="0"/>
        <v>0</v>
      </c>
    </row>
    <row r="17" spans="2:7" ht="15" customHeight="1">
      <c r="B17" s="25" t="s">
        <v>132</v>
      </c>
      <c r="C17" s="29" t="s">
        <v>115</v>
      </c>
      <c r="D17" s="30">
        <v>4</v>
      </c>
      <c r="E17" s="22"/>
      <c r="F17" s="32">
        <f t="shared" si="0"/>
        <v>0</v>
      </c>
    </row>
    <row r="18" spans="2:7" ht="15" customHeight="1">
      <c r="B18" s="25" t="s">
        <v>134</v>
      </c>
      <c r="C18" s="29" t="s">
        <v>108</v>
      </c>
      <c r="D18" s="30">
        <v>1</v>
      </c>
      <c r="E18" s="22"/>
      <c r="F18" s="32">
        <f t="shared" si="0"/>
        <v>0</v>
      </c>
    </row>
    <row r="19" spans="2:7" ht="15" customHeight="1">
      <c r="B19" s="282" t="s">
        <v>116</v>
      </c>
      <c r="C19" s="283"/>
      <c r="D19" s="284"/>
      <c r="E19" s="291">
        <f>SUM(F10:F18)</f>
        <v>0</v>
      </c>
      <c r="F19" s="292"/>
    </row>
    <row r="20" spans="2:7" ht="15" customHeight="1">
      <c r="B20" s="282" t="s">
        <v>117</v>
      </c>
      <c r="C20" s="283"/>
      <c r="D20" s="284"/>
      <c r="E20" s="285">
        <f>E19/12</f>
        <v>0</v>
      </c>
      <c r="F20" s="286"/>
      <c r="G20" s="36"/>
    </row>
    <row r="21" spans="2:7" ht="15" customHeight="1">
      <c r="B21" s="19"/>
      <c r="C21" s="19"/>
      <c r="D21" s="19"/>
      <c r="E21" s="21"/>
      <c r="F21" s="21"/>
    </row>
    <row r="22" spans="2:7" ht="15" customHeight="1">
      <c r="B22" s="293" t="s">
        <v>139</v>
      </c>
      <c r="C22" s="293"/>
      <c r="D22" s="293"/>
      <c r="E22" s="18"/>
      <c r="F22" s="18"/>
    </row>
    <row r="23" spans="2:7" ht="15" customHeight="1">
      <c r="B23" s="287" t="s">
        <v>41</v>
      </c>
      <c r="C23" s="288" t="s">
        <v>108</v>
      </c>
      <c r="D23" s="287" t="s">
        <v>109</v>
      </c>
      <c r="E23" s="289" t="s">
        <v>143</v>
      </c>
      <c r="F23" s="290"/>
    </row>
    <row r="24" spans="2:7" ht="78.75" customHeight="1">
      <c r="B24" s="287"/>
      <c r="C24" s="288"/>
      <c r="D24" s="287"/>
      <c r="E24" s="17" t="s">
        <v>110</v>
      </c>
      <c r="F24" s="34" t="s">
        <v>111</v>
      </c>
    </row>
    <row r="25" spans="2:7" ht="52.5" customHeight="1">
      <c r="B25" s="28" t="s">
        <v>135</v>
      </c>
      <c r="C25" s="29" t="s">
        <v>108</v>
      </c>
      <c r="D25" s="30">
        <v>1</v>
      </c>
      <c r="E25" s="23"/>
      <c r="F25" s="33">
        <f>E25*D25</f>
        <v>0</v>
      </c>
    </row>
    <row r="26" spans="2:7" ht="27" customHeight="1">
      <c r="B26" s="25" t="s">
        <v>136</v>
      </c>
      <c r="C26" s="29" t="s">
        <v>108</v>
      </c>
      <c r="D26" s="30">
        <v>1</v>
      </c>
      <c r="E26" s="23"/>
      <c r="F26" s="33">
        <f>E26*D26</f>
        <v>0</v>
      </c>
    </row>
    <row r="27" spans="2:7" ht="28.5" customHeight="1">
      <c r="B27" s="25" t="s">
        <v>150</v>
      </c>
      <c r="C27" s="29" t="s">
        <v>108</v>
      </c>
      <c r="D27" s="30">
        <v>2</v>
      </c>
      <c r="E27" s="23"/>
      <c r="F27" s="33">
        <f>E27*D27</f>
        <v>0</v>
      </c>
    </row>
    <row r="28" spans="2:7" ht="24.75" customHeight="1">
      <c r="B28" s="25" t="s">
        <v>146</v>
      </c>
      <c r="C28" s="29" t="s">
        <v>108</v>
      </c>
      <c r="D28" s="30">
        <v>2</v>
      </c>
      <c r="E28" s="23"/>
      <c r="F28" s="33">
        <f>E28*D28</f>
        <v>0</v>
      </c>
    </row>
    <row r="29" spans="2:7" ht="125.25" customHeight="1">
      <c r="B29" s="25" t="s">
        <v>147</v>
      </c>
      <c r="C29" s="29" t="s">
        <v>108</v>
      </c>
      <c r="D29" s="30">
        <v>2</v>
      </c>
      <c r="E29" s="23"/>
      <c r="F29" s="33">
        <f>E29*D29</f>
        <v>0</v>
      </c>
    </row>
    <row r="30" spans="2:7" ht="17.25" customHeight="1">
      <c r="B30" s="282" t="s">
        <v>151</v>
      </c>
      <c r="C30" s="283"/>
      <c r="D30" s="284"/>
      <c r="E30" s="291">
        <f>SUM(F25:F29)</f>
        <v>0</v>
      </c>
      <c r="F30" s="292"/>
    </row>
    <row r="31" spans="2:7" ht="15" customHeight="1">
      <c r="B31" s="282" t="s">
        <v>152</v>
      </c>
      <c r="C31" s="283"/>
      <c r="D31" s="284"/>
      <c r="E31" s="285">
        <f>E30/12</f>
        <v>0</v>
      </c>
      <c r="F31" s="286"/>
    </row>
    <row r="32" spans="2:7" ht="15" customHeight="1">
      <c r="B32" s="296" t="s">
        <v>148</v>
      </c>
      <c r="C32" s="296"/>
      <c r="D32" s="296"/>
      <c r="E32" s="297">
        <f>(F25*20%+F26*20%+F27*20%+F28*20%+F29*20%)/12</f>
        <v>0</v>
      </c>
      <c r="F32" s="297"/>
      <c r="G32" s="35"/>
    </row>
    <row r="33" spans="2:7" ht="29.25" customHeight="1">
      <c r="B33" s="296" t="s">
        <v>153</v>
      </c>
      <c r="C33" s="296"/>
      <c r="D33" s="296"/>
      <c r="E33" s="297">
        <f>E32/2</f>
        <v>0</v>
      </c>
      <c r="F33" s="297"/>
      <c r="G33" s="35"/>
    </row>
    <row r="34" spans="2:7" ht="30" customHeight="1">
      <c r="B34" s="19"/>
      <c r="C34" s="19"/>
      <c r="D34" s="19"/>
      <c r="E34" s="16"/>
      <c r="F34" s="16"/>
    </row>
    <row r="35" spans="2:7">
      <c r="B35" s="16"/>
      <c r="C35" s="16"/>
      <c r="D35" s="16"/>
      <c r="E35" s="16"/>
      <c r="F35" s="16"/>
    </row>
    <row r="36" spans="2:7">
      <c r="B36" s="306" t="s">
        <v>138</v>
      </c>
      <c r="C36" s="306"/>
      <c r="D36" s="306"/>
      <c r="E36" s="16"/>
      <c r="F36" s="16"/>
    </row>
    <row r="37" spans="2:7" ht="15" customHeight="1">
      <c r="B37" s="307" t="s">
        <v>118</v>
      </c>
      <c r="C37" s="307" t="s">
        <v>108</v>
      </c>
      <c r="D37" s="308" t="s">
        <v>149</v>
      </c>
      <c r="E37" s="289" t="s">
        <v>143</v>
      </c>
      <c r="F37" s="290"/>
    </row>
    <row r="38" spans="2:7" ht="73.5" customHeight="1">
      <c r="B38" s="307"/>
      <c r="C38" s="307"/>
      <c r="D38" s="309"/>
      <c r="E38" s="17" t="s">
        <v>110</v>
      </c>
      <c r="F38" s="34" t="s">
        <v>111</v>
      </c>
    </row>
    <row r="39" spans="2:7" ht="63" customHeight="1">
      <c r="B39" s="24" t="s">
        <v>119</v>
      </c>
      <c r="C39" s="27" t="s">
        <v>108</v>
      </c>
      <c r="D39" s="27">
        <v>12</v>
      </c>
      <c r="E39" s="22"/>
      <c r="F39" s="32">
        <f t="shared" ref="F39:F44" si="1">E39*D39</f>
        <v>0</v>
      </c>
    </row>
    <row r="40" spans="2:7" ht="15" customHeight="1">
      <c r="B40" s="25" t="s">
        <v>120</v>
      </c>
      <c r="C40" s="27" t="s">
        <v>108</v>
      </c>
      <c r="D40" s="27">
        <v>2</v>
      </c>
      <c r="E40" s="22"/>
      <c r="F40" s="32">
        <f t="shared" si="1"/>
        <v>0</v>
      </c>
    </row>
    <row r="41" spans="2:7" ht="15" customHeight="1">
      <c r="B41" s="25" t="s">
        <v>40</v>
      </c>
      <c r="C41" s="27" t="s">
        <v>108</v>
      </c>
      <c r="D41" s="27">
        <v>2</v>
      </c>
      <c r="E41" s="22"/>
      <c r="F41" s="32">
        <f t="shared" si="1"/>
        <v>0</v>
      </c>
    </row>
    <row r="42" spans="2:7" ht="15" customHeight="1">
      <c r="B42" s="25" t="s">
        <v>121</v>
      </c>
      <c r="C42" s="27" t="s">
        <v>108</v>
      </c>
      <c r="D42" s="27">
        <v>2</v>
      </c>
      <c r="E42" s="22"/>
      <c r="F42" s="32">
        <f t="shared" si="1"/>
        <v>0</v>
      </c>
    </row>
    <row r="43" spans="2:7" ht="15" customHeight="1">
      <c r="B43" s="26" t="s">
        <v>122</v>
      </c>
      <c r="C43" s="27" t="s">
        <v>108</v>
      </c>
      <c r="D43" s="27">
        <v>2</v>
      </c>
      <c r="E43" s="22"/>
      <c r="F43" s="32">
        <f t="shared" si="1"/>
        <v>0</v>
      </c>
    </row>
    <row r="44" spans="2:7" ht="15" customHeight="1">
      <c r="B44" s="26" t="s">
        <v>145</v>
      </c>
      <c r="C44" s="27" t="s">
        <v>108</v>
      </c>
      <c r="D44" s="27">
        <v>2</v>
      </c>
      <c r="E44" s="22"/>
      <c r="F44" s="32">
        <f t="shared" si="1"/>
        <v>0</v>
      </c>
    </row>
    <row r="45" spans="2:7" ht="15" customHeight="1">
      <c r="B45" s="31" t="s">
        <v>123</v>
      </c>
      <c r="C45" s="31"/>
      <c r="D45" s="86"/>
      <c r="E45" s="301">
        <f>SUM(F39:F44)</f>
        <v>0</v>
      </c>
      <c r="F45" s="302"/>
    </row>
    <row r="46" spans="2:7">
      <c r="B46" s="303" t="s">
        <v>154</v>
      </c>
      <c r="C46" s="304"/>
      <c r="D46" s="305"/>
      <c r="E46" s="294">
        <f>E45/12</f>
        <v>0</v>
      </c>
      <c r="F46" s="295"/>
    </row>
    <row r="47" spans="2:7">
      <c r="B47" s="298" t="s">
        <v>124</v>
      </c>
      <c r="C47" s="299"/>
      <c r="D47" s="300"/>
      <c r="E47" s="294">
        <f>E46/2</f>
        <v>0</v>
      </c>
      <c r="F47" s="295"/>
      <c r="G47" s="35"/>
    </row>
  </sheetData>
  <mergeCells count="31">
    <mergeCell ref="E47:F47"/>
    <mergeCell ref="E46:F46"/>
    <mergeCell ref="E31:F31"/>
    <mergeCell ref="B32:D32"/>
    <mergeCell ref="E32:F32"/>
    <mergeCell ref="B33:D33"/>
    <mergeCell ref="E33:F33"/>
    <mergeCell ref="B47:D47"/>
    <mergeCell ref="B31:D31"/>
    <mergeCell ref="E37:F37"/>
    <mergeCell ref="E45:F45"/>
    <mergeCell ref="B46:D46"/>
    <mergeCell ref="B36:D36"/>
    <mergeCell ref="B37:B38"/>
    <mergeCell ref="C37:C38"/>
    <mergeCell ref="D37:D38"/>
    <mergeCell ref="B30:D30"/>
    <mergeCell ref="B20:D20"/>
    <mergeCell ref="E20:F20"/>
    <mergeCell ref="B8:B9"/>
    <mergeCell ref="C8:C9"/>
    <mergeCell ref="D8:D9"/>
    <mergeCell ref="E23:F23"/>
    <mergeCell ref="E8:F8"/>
    <mergeCell ref="B19:D19"/>
    <mergeCell ref="E19:F19"/>
    <mergeCell ref="B22:D22"/>
    <mergeCell ref="B23:B24"/>
    <mergeCell ref="C23:C24"/>
    <mergeCell ref="D23:D24"/>
    <mergeCell ref="E30:F30"/>
  </mergeCells>
  <pageMargins left="0.51181102362204722" right="0.39370078740157483" top="0.27559055118110237" bottom="0.23622047244094491" header="0.23622047244094491" footer="0.19685039370078741"/>
  <pageSetup paperSize="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Valor Médio Proposto</vt:lpstr>
      <vt:lpstr>12h Noturnas</vt:lpstr>
      <vt:lpstr>12h Diurnas</vt:lpstr>
      <vt:lpstr>Unif - Equip - Materiais</vt:lpstr>
      <vt:lpstr>'Valor Médio Proposto'!Area_de_impressao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Anemitas Ribeiro</dc:creator>
  <cp:lastModifiedBy>Itamar Farias Porongaba Junior</cp:lastModifiedBy>
  <cp:lastPrinted>2024-12-09T12:05:12Z</cp:lastPrinted>
  <dcterms:created xsi:type="dcterms:W3CDTF">2016-10-24T12:48:06Z</dcterms:created>
  <dcterms:modified xsi:type="dcterms:W3CDTF">2024-12-09T12:06:01Z</dcterms:modified>
</cp:coreProperties>
</file>