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RESPONDÊNCIAS\2018\NOTA TÉCNICA\Nota Técnica - Elaboração de projetos com recurso do convênio\Planilha Orçamentária - para publicar no site\"/>
    </mc:Choice>
  </mc:AlternateContent>
  <bookViews>
    <workbookView xWindow="0" yWindow="0" windowWidth="24000" windowHeight="9600" firstSheet="4" activeTab="4"/>
  </bookViews>
  <sheets>
    <sheet name="RTP 1.000 hab" sheetId="3" state="hidden" r:id="rId1"/>
    <sheet name="RTP 5.000 hab" sheetId="11" state="hidden" r:id="rId2"/>
    <sheet name="RTP 20.000 hab" sheetId="12" state="hidden" r:id="rId3"/>
    <sheet name="RTP 50.000 hab" sheetId="13" state="hidden" r:id="rId4"/>
    <sheet name="DADOS A INSERIR" sheetId="161" r:id="rId5"/>
    <sheet name="Planlha Orçamentária" sheetId="157" r:id="rId6"/>
    <sheet name="Composições-Topografia" sheetId="93" r:id="rId7"/>
    <sheet name="Composições-Geotecnia" sheetId="94" r:id="rId8"/>
    <sheet name="Composições-Hidrogeologia" sheetId="18" r:id="rId9"/>
    <sheet name="Composições-Projetos" sheetId="162" r:id="rId10"/>
    <sheet name="Composições-BDI" sheetId="160" r:id="rId11"/>
    <sheet name="Composições-Encargos Soc." sheetId="15" r:id="rId12"/>
    <sheet name="EIA" sheetId="130" state="hidden" r:id="rId13"/>
    <sheet name="PCA_RCA" sheetId="131" state="hidden" r:id="rId14"/>
  </sheets>
  <definedNames>
    <definedName name="_xlnm._FilterDatabase" localSheetId="6" hidden="1">'Composições-Topografia'!$A$3:$Q$26</definedName>
    <definedName name="_xlnm._FilterDatabase" localSheetId="5" hidden="1">'Planlha Orçamentária'!$A$10:$H$179</definedName>
    <definedName name="_xlnm.Print_Area" localSheetId="11">'Composições-Encargos Soc.'!$A$1:$F$52</definedName>
    <definedName name="_xlnm.Print_Area" localSheetId="7">'Composições-Geotecnia'!#REF!</definedName>
    <definedName name="_xlnm.Print_Area" localSheetId="6">'Composições-Topografia'!$A$3:$H$231</definedName>
  </definedNames>
  <calcPr calcId="162913"/>
</workbook>
</file>

<file path=xl/calcChain.xml><?xml version="1.0" encoding="utf-8"?>
<calcChain xmlns="http://schemas.openxmlformats.org/spreadsheetml/2006/main">
  <c r="H29" i="160" l="1"/>
  <c r="G29" i="160"/>
  <c r="E11" i="162" l="1"/>
  <c r="D11" i="162"/>
  <c r="E10" i="162"/>
  <c r="F11" i="162" l="1"/>
  <c r="F10" i="162"/>
  <c r="F9" i="162"/>
  <c r="E9" i="162"/>
  <c r="K6" i="162"/>
  <c r="J6" i="162"/>
  <c r="I6" i="162"/>
  <c r="F6" i="162"/>
  <c r="E6" i="162"/>
  <c r="D6" i="162"/>
  <c r="K5" i="162"/>
  <c r="J5" i="162"/>
  <c r="I5" i="162"/>
  <c r="F5" i="162"/>
  <c r="E5" i="162"/>
  <c r="D5" i="162"/>
  <c r="G138" i="157" l="1"/>
  <c r="G123" i="157"/>
  <c r="E138" i="157"/>
  <c r="E123" i="157"/>
  <c r="D138" i="157"/>
  <c r="H138" i="157" s="1"/>
  <c r="E108" i="157"/>
  <c r="D123" i="157"/>
  <c r="F138" i="157" l="1"/>
  <c r="H123" i="157"/>
  <c r="F123" i="157"/>
  <c r="D160" i="157"/>
  <c r="D156" i="157"/>
  <c r="D155" i="157"/>
  <c r="D154" i="157"/>
  <c r="D153" i="157"/>
  <c r="D152" i="157"/>
  <c r="D147" i="157"/>
  <c r="D143" i="157"/>
  <c r="D142" i="157"/>
  <c r="D141" i="157"/>
  <c r="D139" i="157"/>
  <c r="D140" i="157"/>
  <c r="D137" i="157"/>
  <c r="D132" i="157"/>
  <c r="D128" i="157"/>
  <c r="D127" i="157"/>
  <c r="D126" i="157"/>
  <c r="D124" i="157"/>
  <c r="D125" i="157"/>
  <c r="D122" i="157"/>
  <c r="D115" i="157"/>
  <c r="D111" i="157"/>
  <c r="D110" i="157"/>
  <c r="D109" i="157"/>
  <c r="D108" i="157"/>
  <c r="D107" i="157"/>
  <c r="D98" i="157"/>
  <c r="D97" i="157"/>
  <c r="D96" i="157"/>
  <c r="D95" i="157"/>
  <c r="D94" i="157"/>
  <c r="D93" i="157"/>
  <c r="D88" i="157"/>
  <c r="D84" i="157"/>
  <c r="D83" i="157"/>
  <c r="D82" i="157"/>
  <c r="D81" i="157"/>
  <c r="D80" i="157"/>
  <c r="D79" i="157"/>
  <c r="D78" i="157"/>
  <c r="D73" i="157"/>
  <c r="D69" i="157"/>
  <c r="D68" i="157"/>
  <c r="D67" i="157"/>
  <c r="D66" i="157"/>
  <c r="D65" i="157"/>
  <c r="D64" i="157"/>
  <c r="D59" i="157"/>
  <c r="D55" i="157"/>
  <c r="D54" i="157"/>
  <c r="D53" i="157"/>
  <c r="D52" i="157"/>
  <c r="D51" i="157"/>
  <c r="D50" i="157"/>
  <c r="L15" i="93" l="1"/>
  <c r="C15" i="93"/>
  <c r="G168" i="157"/>
  <c r="G81" i="157"/>
  <c r="E168" i="157"/>
  <c r="E81" i="157"/>
  <c r="G93" i="157"/>
  <c r="H93" i="157" s="1"/>
  <c r="E50" i="157" l="1"/>
  <c r="H6" i="162" l="1"/>
  <c r="E24" i="157" l="1"/>
  <c r="K4" i="162" l="1"/>
  <c r="J4" i="162"/>
  <c r="I4" i="162"/>
  <c r="F4" i="162"/>
  <c r="E4" i="162"/>
  <c r="D4" i="162"/>
  <c r="K7" i="162" l="1"/>
  <c r="K8" i="162"/>
  <c r="K9" i="162"/>
  <c r="K10" i="162"/>
  <c r="K11" i="162"/>
  <c r="J7" i="162"/>
  <c r="J8" i="162"/>
  <c r="J9" i="162"/>
  <c r="J10" i="162"/>
  <c r="J11" i="162"/>
  <c r="I7" i="162"/>
  <c r="I8" i="162"/>
  <c r="I9" i="162"/>
  <c r="I10" i="162"/>
  <c r="I11" i="162"/>
  <c r="G10" i="162"/>
  <c r="G9" i="162"/>
  <c r="F7" i="162"/>
  <c r="E8" i="162"/>
  <c r="E7" i="162"/>
  <c r="D8" i="162"/>
  <c r="D9" i="162"/>
  <c r="D10" i="162"/>
  <c r="D7" i="162"/>
  <c r="F40" i="15" l="1"/>
  <c r="G40" i="15"/>
  <c r="H40" i="15"/>
  <c r="I40" i="15"/>
  <c r="G32" i="15"/>
  <c r="H32" i="15"/>
  <c r="I32" i="15"/>
  <c r="F32" i="15"/>
  <c r="G19" i="15"/>
  <c r="G43" i="15" s="1"/>
  <c r="H19" i="15"/>
  <c r="H44" i="15" s="1"/>
  <c r="I19" i="15"/>
  <c r="I44" i="15" s="1"/>
  <c r="F19" i="15"/>
  <c r="F44" i="15" s="1"/>
  <c r="L41" i="18"/>
  <c r="M40" i="18"/>
  <c r="C41" i="18"/>
  <c r="D40" i="18"/>
  <c r="L14" i="18"/>
  <c r="M13" i="18"/>
  <c r="L213" i="93"/>
  <c r="L214" i="93"/>
  <c r="L215" i="93"/>
  <c r="L212" i="93"/>
  <c r="C213" i="93"/>
  <c r="C214" i="93"/>
  <c r="C215" i="93"/>
  <c r="C212" i="93"/>
  <c r="L180" i="93"/>
  <c r="L179" i="93"/>
  <c r="L178" i="93"/>
  <c r="L177" i="93"/>
  <c r="C180" i="93"/>
  <c r="C179" i="93"/>
  <c r="C178" i="93"/>
  <c r="C177" i="93"/>
  <c r="L143" i="93"/>
  <c r="L142" i="93"/>
  <c r="L145" i="93"/>
  <c r="C145" i="93"/>
  <c r="C143" i="93"/>
  <c r="C142" i="93"/>
  <c r="L108" i="93"/>
  <c r="L109" i="93"/>
  <c r="L110" i="93"/>
  <c r="L107" i="93"/>
  <c r="C108" i="93"/>
  <c r="C109" i="93"/>
  <c r="C110" i="93"/>
  <c r="C107" i="93"/>
  <c r="L73" i="93"/>
  <c r="L74" i="93"/>
  <c r="L75" i="93"/>
  <c r="L72" i="93"/>
  <c r="C73" i="93"/>
  <c r="C74" i="93"/>
  <c r="C75" i="93"/>
  <c r="C72" i="93"/>
  <c r="L38" i="93"/>
  <c r="L39" i="93"/>
  <c r="L40" i="93"/>
  <c r="L37" i="93"/>
  <c r="G44" i="15" l="1"/>
  <c r="G45" i="15" s="1"/>
  <c r="G47" i="15" s="1"/>
  <c r="F43" i="15"/>
  <c r="F45" i="15" s="1"/>
  <c r="F47" i="15" s="1"/>
  <c r="I43" i="15"/>
  <c r="I45" i="15" s="1"/>
  <c r="I47" i="15" s="1"/>
  <c r="H43" i="15"/>
  <c r="H45" i="15" s="1"/>
  <c r="H47" i="15" s="1"/>
  <c r="D23" i="157"/>
  <c r="P144" i="93"/>
  <c r="P179" i="93"/>
  <c r="G144" i="93"/>
  <c r="G179" i="93"/>
  <c r="P40" i="93"/>
  <c r="G40" i="93"/>
  <c r="E78" i="157" l="1"/>
  <c r="F78" i="157" s="1"/>
  <c r="G61" i="157" l="1"/>
  <c r="H61" i="157" s="1"/>
  <c r="E61" i="157"/>
  <c r="F61" i="157" s="1"/>
  <c r="G60" i="157"/>
  <c r="H60" i="157" s="1"/>
  <c r="E60" i="157"/>
  <c r="F60" i="157" s="1"/>
  <c r="G59" i="157"/>
  <c r="H59" i="157" s="1"/>
  <c r="E59" i="157"/>
  <c r="F59" i="157" s="1"/>
  <c r="G58" i="157"/>
  <c r="H58" i="157" s="1"/>
  <c r="E58" i="157"/>
  <c r="F58" i="157" s="1"/>
  <c r="G57" i="157"/>
  <c r="H57" i="157" s="1"/>
  <c r="E57" i="157"/>
  <c r="F57" i="157" s="1"/>
  <c r="G56" i="157"/>
  <c r="H56" i="157" s="1"/>
  <c r="E56" i="157"/>
  <c r="F56" i="157" s="1"/>
  <c r="G75" i="157"/>
  <c r="H75" i="157" s="1"/>
  <c r="E75" i="157"/>
  <c r="F75" i="157" s="1"/>
  <c r="G74" i="157"/>
  <c r="H74" i="157" s="1"/>
  <c r="E74" i="157"/>
  <c r="F74" i="157" s="1"/>
  <c r="G73" i="157"/>
  <c r="H73" i="157" s="1"/>
  <c r="E73" i="157"/>
  <c r="F73" i="157" s="1"/>
  <c r="G72" i="157"/>
  <c r="H72" i="157" s="1"/>
  <c r="E72" i="157"/>
  <c r="F72" i="157" s="1"/>
  <c r="G71" i="157"/>
  <c r="H71" i="157" s="1"/>
  <c r="E71" i="157"/>
  <c r="F71" i="157" s="1"/>
  <c r="G70" i="157"/>
  <c r="H70" i="157" s="1"/>
  <c r="E70" i="157"/>
  <c r="F70" i="157" s="1"/>
  <c r="G90" i="157"/>
  <c r="H90" i="157" s="1"/>
  <c r="E90" i="157"/>
  <c r="F90" i="157" s="1"/>
  <c r="G89" i="157"/>
  <c r="H89" i="157" s="1"/>
  <c r="E89" i="157"/>
  <c r="F89" i="157" s="1"/>
  <c r="G88" i="157"/>
  <c r="H88" i="157" s="1"/>
  <c r="E88" i="157"/>
  <c r="F88" i="157" s="1"/>
  <c r="G87" i="157"/>
  <c r="H87" i="157" s="1"/>
  <c r="E87" i="157"/>
  <c r="F87" i="157" s="1"/>
  <c r="G86" i="157"/>
  <c r="H86" i="157" s="1"/>
  <c r="E86" i="157"/>
  <c r="F86" i="157" s="1"/>
  <c r="G85" i="157"/>
  <c r="H85" i="157" s="1"/>
  <c r="E85" i="157"/>
  <c r="F85" i="157" s="1"/>
  <c r="G125" i="157"/>
  <c r="H125" i="157" s="1"/>
  <c r="E125" i="157"/>
  <c r="F125" i="157" s="1"/>
  <c r="G140" i="157"/>
  <c r="H140" i="157" s="1"/>
  <c r="E140" i="157"/>
  <c r="F140" i="157" s="1"/>
  <c r="G177" i="157"/>
  <c r="H177" i="157" s="1"/>
  <c r="E177" i="157"/>
  <c r="F177" i="157" s="1"/>
  <c r="G176" i="157"/>
  <c r="H176" i="157" s="1"/>
  <c r="E176" i="157"/>
  <c r="F176" i="157" s="1"/>
  <c r="G175" i="157"/>
  <c r="H175" i="157" s="1"/>
  <c r="E175" i="157"/>
  <c r="F175" i="157" s="1"/>
  <c r="G174" i="157"/>
  <c r="H174" i="157" s="1"/>
  <c r="E174" i="157"/>
  <c r="F174" i="157" s="1"/>
  <c r="G173" i="157"/>
  <c r="H173" i="157" s="1"/>
  <c r="E173" i="157"/>
  <c r="F173" i="157" s="1"/>
  <c r="G172" i="157"/>
  <c r="H172" i="157" s="1"/>
  <c r="E172" i="157"/>
  <c r="F172" i="157" s="1"/>
  <c r="G162" i="157"/>
  <c r="H162" i="157" s="1"/>
  <c r="E162" i="157"/>
  <c r="F162" i="157" s="1"/>
  <c r="G161" i="157"/>
  <c r="H161" i="157" s="1"/>
  <c r="E161" i="157"/>
  <c r="F161" i="157" s="1"/>
  <c r="G160" i="157"/>
  <c r="H160" i="157" s="1"/>
  <c r="E160" i="157"/>
  <c r="F160" i="157" s="1"/>
  <c r="G159" i="157"/>
  <c r="H159" i="157" s="1"/>
  <c r="E159" i="157"/>
  <c r="F159" i="157" s="1"/>
  <c r="G158" i="157"/>
  <c r="H158" i="157" s="1"/>
  <c r="E158" i="157"/>
  <c r="F158" i="157" s="1"/>
  <c r="G157" i="157"/>
  <c r="H157" i="157" s="1"/>
  <c r="E157" i="157"/>
  <c r="F157" i="157" s="1"/>
  <c r="G149" i="157"/>
  <c r="H149" i="157" s="1"/>
  <c r="E149" i="157"/>
  <c r="F149" i="157" s="1"/>
  <c r="G148" i="157"/>
  <c r="H148" i="157" s="1"/>
  <c r="E148" i="157"/>
  <c r="F148" i="157" s="1"/>
  <c r="G147" i="157"/>
  <c r="H147" i="157" s="1"/>
  <c r="E147" i="157"/>
  <c r="F147" i="157" s="1"/>
  <c r="G146" i="157"/>
  <c r="H146" i="157" s="1"/>
  <c r="E146" i="157"/>
  <c r="F146" i="157" s="1"/>
  <c r="G145" i="157"/>
  <c r="H145" i="157" s="1"/>
  <c r="E145" i="157"/>
  <c r="F145" i="157" s="1"/>
  <c r="G144" i="157"/>
  <c r="H144" i="157" s="1"/>
  <c r="E144" i="157"/>
  <c r="F144" i="157" s="1"/>
  <c r="G134" i="157"/>
  <c r="H134" i="157" s="1"/>
  <c r="E134" i="157"/>
  <c r="F134" i="157" s="1"/>
  <c r="G133" i="157"/>
  <c r="H133" i="157" s="1"/>
  <c r="E133" i="157"/>
  <c r="F133" i="157" s="1"/>
  <c r="G132" i="157"/>
  <c r="H132" i="157" s="1"/>
  <c r="E132" i="157"/>
  <c r="F132" i="157" s="1"/>
  <c r="G131" i="157"/>
  <c r="H131" i="157" s="1"/>
  <c r="E131" i="157"/>
  <c r="F131" i="157" s="1"/>
  <c r="G130" i="157"/>
  <c r="H130" i="157" s="1"/>
  <c r="E130" i="157"/>
  <c r="F130" i="157" s="1"/>
  <c r="G129" i="157"/>
  <c r="H129" i="157" s="1"/>
  <c r="E129" i="157"/>
  <c r="F129" i="157" s="1"/>
  <c r="G117" i="157"/>
  <c r="H117" i="157" s="1"/>
  <c r="E117" i="157"/>
  <c r="F117" i="157" s="1"/>
  <c r="G116" i="157"/>
  <c r="H116" i="157" s="1"/>
  <c r="E116" i="157"/>
  <c r="F116" i="157" s="1"/>
  <c r="G115" i="157"/>
  <c r="H115" i="157" s="1"/>
  <c r="E115" i="157"/>
  <c r="F115" i="157" s="1"/>
  <c r="G114" i="157"/>
  <c r="H114" i="157" s="1"/>
  <c r="E114" i="157"/>
  <c r="F114" i="157" s="1"/>
  <c r="G113" i="157"/>
  <c r="H113" i="157" s="1"/>
  <c r="E113" i="157"/>
  <c r="F113" i="157" s="1"/>
  <c r="G112" i="157"/>
  <c r="H112" i="157" s="1"/>
  <c r="E112" i="157"/>
  <c r="F112" i="157" s="1"/>
  <c r="G104" i="157"/>
  <c r="H104" i="157" s="1"/>
  <c r="E104" i="157"/>
  <c r="F104" i="157" s="1"/>
  <c r="G103" i="157"/>
  <c r="H103" i="157" s="1"/>
  <c r="E103" i="157"/>
  <c r="F103" i="157" s="1"/>
  <c r="G102" i="157"/>
  <c r="H102" i="157" s="1"/>
  <c r="E102" i="157"/>
  <c r="F102" i="157" s="1"/>
  <c r="G101" i="157"/>
  <c r="H101" i="157" s="1"/>
  <c r="E101" i="157"/>
  <c r="F101" i="157" s="1"/>
  <c r="G100" i="157"/>
  <c r="H100" i="157" s="1"/>
  <c r="E100" i="157"/>
  <c r="F100" i="157" s="1"/>
  <c r="G99" i="157"/>
  <c r="H99" i="157" s="1"/>
  <c r="E99" i="157"/>
  <c r="F99" i="157" s="1"/>
  <c r="G171" i="157"/>
  <c r="H171" i="157" s="1"/>
  <c r="E171" i="157"/>
  <c r="F171" i="157" s="1"/>
  <c r="G156" i="157"/>
  <c r="H156" i="157" s="1"/>
  <c r="E156" i="157"/>
  <c r="F156" i="157" s="1"/>
  <c r="G143" i="157"/>
  <c r="H143" i="157" s="1"/>
  <c r="E143" i="157"/>
  <c r="F143" i="157" s="1"/>
  <c r="G128" i="157"/>
  <c r="H128" i="157" s="1"/>
  <c r="E128" i="157"/>
  <c r="F128" i="157" s="1"/>
  <c r="G111" i="157"/>
  <c r="H111" i="157" s="1"/>
  <c r="E111" i="157"/>
  <c r="F111" i="157" s="1"/>
  <c r="G98" i="157"/>
  <c r="H98" i="157" s="1"/>
  <c r="E98" i="157"/>
  <c r="F98" i="157" s="1"/>
  <c r="G84" i="157"/>
  <c r="H84" i="157" s="1"/>
  <c r="E84" i="157"/>
  <c r="F84" i="157" s="1"/>
  <c r="G69" i="157"/>
  <c r="H69" i="157" s="1"/>
  <c r="E69" i="157"/>
  <c r="F69" i="157" s="1"/>
  <c r="G55" i="157"/>
  <c r="H55" i="157" s="1"/>
  <c r="E55" i="157"/>
  <c r="F55" i="157" s="1"/>
  <c r="G170" i="157"/>
  <c r="H170" i="157" s="1"/>
  <c r="E170" i="157"/>
  <c r="F170" i="157" s="1"/>
  <c r="G155" i="157"/>
  <c r="H155" i="157" s="1"/>
  <c r="E155" i="157"/>
  <c r="F155" i="157" s="1"/>
  <c r="G142" i="157"/>
  <c r="H142" i="157" s="1"/>
  <c r="E142" i="157"/>
  <c r="F142" i="157" s="1"/>
  <c r="G127" i="157"/>
  <c r="H127" i="157" s="1"/>
  <c r="E127" i="157"/>
  <c r="F127" i="157" s="1"/>
  <c r="G110" i="157"/>
  <c r="H110" i="157" s="1"/>
  <c r="E110" i="157"/>
  <c r="F110" i="157" s="1"/>
  <c r="G97" i="157"/>
  <c r="H97" i="157" s="1"/>
  <c r="E97" i="157"/>
  <c r="F97" i="157" s="1"/>
  <c r="G83" i="157"/>
  <c r="H83" i="157" s="1"/>
  <c r="E83" i="157"/>
  <c r="F83" i="157" s="1"/>
  <c r="G68" i="157"/>
  <c r="H68" i="157" s="1"/>
  <c r="E68" i="157"/>
  <c r="F68" i="157" s="1"/>
  <c r="G54" i="157"/>
  <c r="H54" i="157" s="1"/>
  <c r="E54" i="157"/>
  <c r="F54" i="157" s="1"/>
  <c r="G169" i="157"/>
  <c r="H169" i="157" s="1"/>
  <c r="G154" i="157"/>
  <c r="H154" i="157" s="1"/>
  <c r="G141" i="157"/>
  <c r="H141" i="157" s="1"/>
  <c r="G126" i="157"/>
  <c r="H126" i="157" s="1"/>
  <c r="G109" i="157"/>
  <c r="H109" i="157" s="1"/>
  <c r="G96" i="157"/>
  <c r="H96" i="157" s="1"/>
  <c r="G82" i="157"/>
  <c r="H82" i="157" s="1"/>
  <c r="G67" i="157"/>
  <c r="H67" i="157" s="1"/>
  <c r="E169" i="157"/>
  <c r="F169" i="157" s="1"/>
  <c r="E154" i="157"/>
  <c r="F154" i="157" s="1"/>
  <c r="E141" i="157"/>
  <c r="F141" i="157" s="1"/>
  <c r="E126" i="157"/>
  <c r="F126" i="157" s="1"/>
  <c r="E109" i="157"/>
  <c r="F109" i="157" s="1"/>
  <c r="E96" i="157"/>
  <c r="F96" i="157" s="1"/>
  <c r="E82" i="157"/>
  <c r="F82" i="157" s="1"/>
  <c r="E67" i="157"/>
  <c r="F67" i="157" s="1"/>
  <c r="G53" i="157"/>
  <c r="H53" i="157" s="1"/>
  <c r="E53" i="157"/>
  <c r="F53" i="157" s="1"/>
  <c r="H168" i="157"/>
  <c r="H81" i="157"/>
  <c r="F168" i="157"/>
  <c r="F81" i="157"/>
  <c r="G167" i="157"/>
  <c r="H167" i="157" s="1"/>
  <c r="G153" i="157"/>
  <c r="H153" i="157" s="1"/>
  <c r="G139" i="157"/>
  <c r="H139" i="157" s="1"/>
  <c r="G124" i="157"/>
  <c r="H124" i="157" s="1"/>
  <c r="G95" i="157"/>
  <c r="H95" i="157" s="1"/>
  <c r="G80" i="157"/>
  <c r="H80" i="157" s="1"/>
  <c r="G66" i="157"/>
  <c r="H66" i="157" s="1"/>
  <c r="G52" i="157"/>
  <c r="H52" i="157" s="1"/>
  <c r="E167" i="157"/>
  <c r="F167" i="157" s="1"/>
  <c r="E153" i="157"/>
  <c r="F153" i="157" s="1"/>
  <c r="E139" i="157"/>
  <c r="F139" i="157" s="1"/>
  <c r="E124" i="157"/>
  <c r="F124" i="157" s="1"/>
  <c r="E95" i="157"/>
  <c r="F95" i="157" s="1"/>
  <c r="E80" i="157"/>
  <c r="F80" i="157" s="1"/>
  <c r="E66" i="157"/>
  <c r="F66" i="157" s="1"/>
  <c r="E52" i="157"/>
  <c r="F52" i="157" s="1"/>
  <c r="G166" i="157"/>
  <c r="H166" i="157" s="1"/>
  <c r="G108" i="157"/>
  <c r="H108" i="157" s="1"/>
  <c r="G94" i="157"/>
  <c r="H94" i="157" s="1"/>
  <c r="G79" i="157"/>
  <c r="H79" i="157" s="1"/>
  <c r="G65" i="157"/>
  <c r="H65" i="157" s="1"/>
  <c r="G51" i="157"/>
  <c r="H51" i="157" s="1"/>
  <c r="E51" i="157"/>
  <c r="F51" i="157" s="1"/>
  <c r="E166" i="157"/>
  <c r="F166" i="157" s="1"/>
  <c r="F108" i="157"/>
  <c r="E94" i="157"/>
  <c r="F94" i="157" s="1"/>
  <c r="E79" i="157"/>
  <c r="F79" i="157" s="1"/>
  <c r="E65" i="157"/>
  <c r="F65" i="157" s="1"/>
  <c r="G165" i="157"/>
  <c r="H165" i="157" s="1"/>
  <c r="G152" i="157"/>
  <c r="H152" i="157" s="1"/>
  <c r="G137" i="157"/>
  <c r="H137" i="157" s="1"/>
  <c r="G122" i="157"/>
  <c r="H122" i="157" s="1"/>
  <c r="G107" i="157"/>
  <c r="H107" i="157" s="1"/>
  <c r="G78" i="157"/>
  <c r="H78" i="157" s="1"/>
  <c r="G64" i="157"/>
  <c r="H64" i="157" s="1"/>
  <c r="G50" i="157"/>
  <c r="H50" i="157" s="1"/>
  <c r="E165" i="157"/>
  <c r="F165" i="157" s="1"/>
  <c r="E152" i="157"/>
  <c r="F152" i="157" s="1"/>
  <c r="E137" i="157"/>
  <c r="F137" i="157" s="1"/>
  <c r="E122" i="157"/>
  <c r="F122" i="157" s="1"/>
  <c r="E107" i="157"/>
  <c r="F107" i="157" s="1"/>
  <c r="E93" i="157"/>
  <c r="F93" i="157" s="1"/>
  <c r="E64" i="157"/>
  <c r="F64" i="157" s="1"/>
  <c r="F50" i="157"/>
  <c r="H150" i="157" l="1"/>
  <c r="F135" i="157"/>
  <c r="H135" i="157"/>
  <c r="F150" i="157"/>
  <c r="F91" i="157"/>
  <c r="F178" i="157"/>
  <c r="H178" i="157"/>
  <c r="F76" i="157"/>
  <c r="H91" i="157"/>
  <c r="H76" i="157"/>
  <c r="H118" i="157"/>
  <c r="F118" i="157"/>
  <c r="H105" i="157"/>
  <c r="H163" i="157"/>
  <c r="F105" i="157"/>
  <c r="F163" i="157"/>
  <c r="P76" i="18"/>
  <c r="Q76" i="18" s="1"/>
  <c r="Q77" i="18" s="1"/>
  <c r="G76" i="18"/>
  <c r="H76" i="18" s="1"/>
  <c r="H77" i="18" s="1"/>
  <c r="P73" i="18"/>
  <c r="Q73" i="18" s="1"/>
  <c r="P72" i="18"/>
  <c r="Q72" i="18" s="1"/>
  <c r="P71" i="18"/>
  <c r="Q71" i="18" s="1"/>
  <c r="G73" i="18"/>
  <c r="H73" i="18" s="1"/>
  <c r="G72" i="18"/>
  <c r="H72" i="18" s="1"/>
  <c r="G71" i="18"/>
  <c r="H71" i="18" s="1"/>
  <c r="P68" i="18"/>
  <c r="Q68" i="18" s="1"/>
  <c r="P67" i="18"/>
  <c r="Q67" i="18" s="1"/>
  <c r="G68" i="18"/>
  <c r="H68" i="18" s="1"/>
  <c r="G67" i="18"/>
  <c r="H67" i="18" s="1"/>
  <c r="P56" i="93"/>
  <c r="P57" i="93"/>
  <c r="P92" i="93" s="1"/>
  <c r="Q92" i="93" s="1"/>
  <c r="G57" i="93"/>
  <c r="H57" i="93" s="1"/>
  <c r="G56" i="93"/>
  <c r="G91" i="93" s="1"/>
  <c r="F62" i="157" l="1"/>
  <c r="H62" i="157"/>
  <c r="Q69" i="18"/>
  <c r="H74" i="18"/>
  <c r="Q74" i="18"/>
  <c r="H69" i="18"/>
  <c r="P197" i="93"/>
  <c r="Q197" i="93" s="1"/>
  <c r="G197" i="93"/>
  <c r="H197" i="93" s="1"/>
  <c r="P162" i="93"/>
  <c r="Q162" i="93" s="1"/>
  <c r="G162" i="93"/>
  <c r="H162" i="93" s="1"/>
  <c r="P127" i="93"/>
  <c r="Q127" i="93" s="1"/>
  <c r="G127" i="93"/>
  <c r="H127" i="93" s="1"/>
  <c r="G92" i="93"/>
  <c r="H92" i="93" s="1"/>
  <c r="P53" i="18"/>
  <c r="Q53" i="18" s="1"/>
  <c r="Q54" i="18" s="1"/>
  <c r="G53" i="18"/>
  <c r="H53" i="18" s="1"/>
  <c r="H54" i="18" s="1"/>
  <c r="P50" i="18"/>
  <c r="Q50" i="18" s="1"/>
  <c r="P49" i="18"/>
  <c r="Q49" i="18" s="1"/>
  <c r="P48" i="18"/>
  <c r="Q48" i="18" s="1"/>
  <c r="P47" i="18"/>
  <c r="Q47" i="18" s="1"/>
  <c r="G50" i="18"/>
  <c r="H50" i="18" s="1"/>
  <c r="G49" i="18"/>
  <c r="H49" i="18" s="1"/>
  <c r="G48" i="18"/>
  <c r="H48" i="18" s="1"/>
  <c r="G47" i="18"/>
  <c r="H47" i="18" s="1"/>
  <c r="P44" i="18"/>
  <c r="Q44" i="18" s="1"/>
  <c r="Q45" i="18" s="1"/>
  <c r="G44" i="18"/>
  <c r="H44" i="18" s="1"/>
  <c r="H45" i="18" s="1"/>
  <c r="P41" i="18"/>
  <c r="Q41" i="18" s="1"/>
  <c r="G41" i="18"/>
  <c r="H41" i="18" s="1"/>
  <c r="P40" i="18"/>
  <c r="Q40" i="18" s="1"/>
  <c r="G40" i="18"/>
  <c r="P79" i="18" l="1"/>
  <c r="G45" i="157" s="1"/>
  <c r="H45" i="157" s="1"/>
  <c r="G79" i="18"/>
  <c r="Q42" i="18"/>
  <c r="H51" i="18"/>
  <c r="Q51" i="18"/>
  <c r="H40" i="18"/>
  <c r="H42" i="18" s="1"/>
  <c r="P26" i="18"/>
  <c r="Q26" i="18" s="1"/>
  <c r="Q27" i="18" s="1"/>
  <c r="P23" i="18"/>
  <c r="Q23" i="18" s="1"/>
  <c r="P22" i="18"/>
  <c r="Q22" i="18" s="1"/>
  <c r="P21" i="18"/>
  <c r="Q21" i="18" s="1"/>
  <c r="P20" i="18"/>
  <c r="Q20" i="18" s="1"/>
  <c r="G22" i="18"/>
  <c r="H22" i="18" s="1"/>
  <c r="G21" i="18"/>
  <c r="H21" i="18" s="1"/>
  <c r="G20" i="18"/>
  <c r="H20" i="18" s="1"/>
  <c r="G23" i="18"/>
  <c r="H23" i="18" s="1"/>
  <c r="P17" i="18"/>
  <c r="Q17" i="18" s="1"/>
  <c r="Q18" i="18" s="1"/>
  <c r="P14" i="18"/>
  <c r="Q14" i="18" s="1"/>
  <c r="P13" i="18"/>
  <c r="Q13" i="18" s="1"/>
  <c r="G26" i="18"/>
  <c r="H26" i="18" s="1"/>
  <c r="H27" i="18" s="1"/>
  <c r="G17" i="18"/>
  <c r="H17" i="18" s="1"/>
  <c r="H18" i="18" s="1"/>
  <c r="G14" i="18"/>
  <c r="H14" i="18" s="1"/>
  <c r="G13" i="18"/>
  <c r="H13" i="18" s="1"/>
  <c r="G33" i="157"/>
  <c r="G34" i="157"/>
  <c r="G35" i="157"/>
  <c r="G36" i="157"/>
  <c r="G37" i="157"/>
  <c r="G38" i="157"/>
  <c r="G39" i="157"/>
  <c r="G40" i="157"/>
  <c r="G41" i="157"/>
  <c r="G32" i="157"/>
  <c r="E32" i="157"/>
  <c r="F32" i="157" s="1"/>
  <c r="E33" i="157"/>
  <c r="F33" i="157" s="1"/>
  <c r="E34" i="157"/>
  <c r="F34" i="157" s="1"/>
  <c r="E35" i="157"/>
  <c r="F35" i="157" s="1"/>
  <c r="E36" i="157"/>
  <c r="F36" i="157" s="1"/>
  <c r="E37" i="157"/>
  <c r="F37" i="157" s="1"/>
  <c r="E38" i="157"/>
  <c r="F38" i="157" s="1"/>
  <c r="E39" i="157"/>
  <c r="F39" i="157" s="1"/>
  <c r="E40" i="157"/>
  <c r="F40" i="157" s="1"/>
  <c r="E41" i="157"/>
  <c r="F41" i="157" s="1"/>
  <c r="E30" i="157"/>
  <c r="F30" i="157" s="1"/>
  <c r="G30" i="157"/>
  <c r="H30" i="157" s="1"/>
  <c r="G28" i="157"/>
  <c r="G29" i="157"/>
  <c r="G27" i="157"/>
  <c r="E27" i="157"/>
  <c r="F27" i="157" s="1"/>
  <c r="E28" i="157"/>
  <c r="F28" i="157" s="1"/>
  <c r="E29" i="157"/>
  <c r="F29" i="157" s="1"/>
  <c r="G25" i="157"/>
  <c r="E25" i="157"/>
  <c r="F25" i="157" s="1"/>
  <c r="G24" i="157"/>
  <c r="G21" i="157"/>
  <c r="G20" i="157"/>
  <c r="E21" i="157"/>
  <c r="F21" i="157" s="1"/>
  <c r="E20" i="157"/>
  <c r="F20" i="157" s="1"/>
  <c r="P17" i="94"/>
  <c r="Q17" i="94" s="1"/>
  <c r="P14" i="94"/>
  <c r="Q14" i="94" s="1"/>
  <c r="P13" i="94"/>
  <c r="Q13" i="94" s="1"/>
  <c r="F24" i="157"/>
  <c r="D13" i="157"/>
  <c r="G13" i="94"/>
  <c r="H13" i="94" s="1"/>
  <c r="G17" i="94"/>
  <c r="H17" i="94" s="1"/>
  <c r="H18" i="94" s="1"/>
  <c r="G14" i="94"/>
  <c r="H14" i="94" s="1"/>
  <c r="H15" i="94" l="1"/>
  <c r="G20" i="94" s="1"/>
  <c r="P56" i="18"/>
  <c r="G44" i="157" s="1"/>
  <c r="H44" i="157" s="1"/>
  <c r="G56" i="18"/>
  <c r="Q24" i="18"/>
  <c r="Q15" i="18"/>
  <c r="H24" i="18"/>
  <c r="H15" i="18"/>
  <c r="Q18" i="94"/>
  <c r="Q15" i="94"/>
  <c r="P20" i="94" l="1"/>
  <c r="P29" i="18"/>
  <c r="G43" i="157" s="1"/>
  <c r="G29" i="18"/>
  <c r="P58" i="93"/>
  <c r="G58" i="93"/>
  <c r="G53" i="93"/>
  <c r="G198" i="93" l="1"/>
  <c r="H198" i="93" s="1"/>
  <c r="P198" i="93"/>
  <c r="Q198" i="93" s="1"/>
  <c r="P128" i="93"/>
  <c r="Q128" i="93" s="1"/>
  <c r="P163" i="93"/>
  <c r="Q163" i="93" s="1"/>
  <c r="G128" i="93"/>
  <c r="H128" i="93" s="1"/>
  <c r="G163" i="93"/>
  <c r="H163" i="93" s="1"/>
  <c r="P53" i="93"/>
  <c r="P52" i="93"/>
  <c r="P18" i="93" s="1"/>
  <c r="Q18" i="93" s="1"/>
  <c r="P51" i="93"/>
  <c r="P47" i="93"/>
  <c r="P23" i="93" s="1"/>
  <c r="Q23" i="93" s="1"/>
  <c r="P24" i="93" s="1"/>
  <c r="P44" i="93"/>
  <c r="P20" i="93" s="1"/>
  <c r="Q20" i="93" s="1"/>
  <c r="P43" i="93"/>
  <c r="P19" i="93" s="1"/>
  <c r="Q19" i="93" s="1"/>
  <c r="P39" i="93"/>
  <c r="P15" i="93" s="1"/>
  <c r="Q15" i="93" s="1"/>
  <c r="P38" i="93"/>
  <c r="P14" i="93" s="1"/>
  <c r="Q14" i="93" s="1"/>
  <c r="P37" i="93"/>
  <c r="P13" i="93" s="1"/>
  <c r="Q13" i="93" s="1"/>
  <c r="G52" i="93"/>
  <c r="G18" i="93" s="1"/>
  <c r="H18" i="93" s="1"/>
  <c r="G51" i="93"/>
  <c r="G47" i="93"/>
  <c r="G23" i="93" s="1"/>
  <c r="H23" i="93" s="1"/>
  <c r="G24" i="93" s="1"/>
  <c r="G44" i="93"/>
  <c r="G20" i="93" s="1"/>
  <c r="H20" i="93" s="1"/>
  <c r="G43" i="93"/>
  <c r="G19" i="93" s="1"/>
  <c r="H19" i="93" s="1"/>
  <c r="G39" i="93"/>
  <c r="G15" i="93" s="1"/>
  <c r="H15" i="93" s="1"/>
  <c r="G38" i="93"/>
  <c r="G14" i="93" s="1"/>
  <c r="H14" i="93" s="1"/>
  <c r="G37" i="93"/>
  <c r="G13" i="93" s="1"/>
  <c r="H13" i="93" s="1"/>
  <c r="P21" i="93" l="1"/>
  <c r="G21" i="93"/>
  <c r="G16" i="93"/>
  <c r="P16" i="93"/>
  <c r="G23" i="157"/>
  <c r="H23" i="157" s="1"/>
  <c r="H8" i="157"/>
  <c r="G26" i="93" l="1"/>
  <c r="P26" i="93"/>
  <c r="H32" i="157"/>
  <c r="P228" i="93"/>
  <c r="O228" i="93"/>
  <c r="P226" i="93"/>
  <c r="Q226" i="93" s="1"/>
  <c r="P222" i="93"/>
  <c r="Q222" i="93" s="1"/>
  <c r="P223" i="93" s="1"/>
  <c r="P219" i="93"/>
  <c r="Q219" i="93" s="1"/>
  <c r="P218" i="93"/>
  <c r="Q218" i="93" s="1"/>
  <c r="P196" i="93"/>
  <c r="Q196" i="93" s="1"/>
  <c r="P199" i="93" s="1"/>
  <c r="P193" i="93"/>
  <c r="O193" i="93"/>
  <c r="P191" i="93"/>
  <c r="Q191" i="93" s="1"/>
  <c r="P187" i="93"/>
  <c r="Q187" i="93" s="1"/>
  <c r="P188" i="93" s="1"/>
  <c r="P184" i="93"/>
  <c r="Q184" i="93" s="1"/>
  <c r="P183" i="93"/>
  <c r="Q183" i="93" s="1"/>
  <c r="P161" i="93"/>
  <c r="Q161" i="93" s="1"/>
  <c r="P164" i="93" s="1"/>
  <c r="P158" i="93"/>
  <c r="O158" i="93"/>
  <c r="P156" i="93"/>
  <c r="Q156" i="93" s="1"/>
  <c r="P152" i="93"/>
  <c r="Q152" i="93" s="1"/>
  <c r="P153" i="93" s="1"/>
  <c r="P149" i="93"/>
  <c r="Q149" i="93" s="1"/>
  <c r="P148" i="93"/>
  <c r="Q148" i="93" s="1"/>
  <c r="P126" i="93"/>
  <c r="Q126" i="93" s="1"/>
  <c r="P129" i="93" s="1"/>
  <c r="P123" i="93"/>
  <c r="O123" i="93"/>
  <c r="P121" i="93"/>
  <c r="Q121" i="93" s="1"/>
  <c r="P117" i="93"/>
  <c r="Q117" i="93" s="1"/>
  <c r="P118" i="93" s="1"/>
  <c r="P114" i="93"/>
  <c r="Q114" i="93" s="1"/>
  <c r="P113" i="93"/>
  <c r="Q113" i="93" s="1"/>
  <c r="P93" i="93"/>
  <c r="Q93" i="93" s="1"/>
  <c r="P91" i="93"/>
  <c r="Q91" i="93" s="1"/>
  <c r="P88" i="93"/>
  <c r="O88" i="93"/>
  <c r="P86" i="93"/>
  <c r="Q86" i="93" s="1"/>
  <c r="P82" i="93"/>
  <c r="Q82" i="93" s="1"/>
  <c r="P83" i="93" s="1"/>
  <c r="P79" i="93"/>
  <c r="Q79" i="93" s="1"/>
  <c r="P78" i="93"/>
  <c r="Q78" i="93" s="1"/>
  <c r="Q58" i="93"/>
  <c r="Q56" i="93"/>
  <c r="O53" i="93"/>
  <c r="Q53" i="93" s="1"/>
  <c r="Q51" i="93"/>
  <c r="Q47" i="93"/>
  <c r="P48" i="93" s="1"/>
  <c r="Q44" i="93"/>
  <c r="Q43" i="93"/>
  <c r="G228" i="93"/>
  <c r="F228" i="93"/>
  <c r="G193" i="93"/>
  <c r="F193" i="93"/>
  <c r="F53" i="93"/>
  <c r="H53" i="93" s="1"/>
  <c r="G158" i="93"/>
  <c r="F158" i="93"/>
  <c r="G123" i="93"/>
  <c r="F123" i="93"/>
  <c r="G88" i="93"/>
  <c r="F88" i="93"/>
  <c r="G226" i="93"/>
  <c r="G191" i="93"/>
  <c r="G156" i="93"/>
  <c r="G121" i="93"/>
  <c r="G86" i="93"/>
  <c r="G222" i="93"/>
  <c r="G187" i="93"/>
  <c r="G152" i="93"/>
  <c r="G117" i="93"/>
  <c r="G82" i="93"/>
  <c r="H51" i="93"/>
  <c r="H20" i="157"/>
  <c r="H21" i="157"/>
  <c r="H25" i="157"/>
  <c r="H24" i="157"/>
  <c r="H47" i="93"/>
  <c r="G48" i="93" s="1"/>
  <c r="E45" i="157" l="1"/>
  <c r="F45" i="157" s="1"/>
  <c r="E44" i="157"/>
  <c r="F44" i="157" s="1"/>
  <c r="F8" i="157"/>
  <c r="P59" i="93"/>
  <c r="P94" i="93"/>
  <c r="P45" i="93"/>
  <c r="P150" i="93"/>
  <c r="Q88" i="93"/>
  <c r="Q158" i="93"/>
  <c r="P185" i="93"/>
  <c r="Q228" i="93"/>
  <c r="H158" i="93"/>
  <c r="Q123" i="93"/>
  <c r="P115" i="93"/>
  <c r="Q193" i="93"/>
  <c r="Q37" i="93"/>
  <c r="Q39" i="93"/>
  <c r="P80" i="93"/>
  <c r="P220" i="93"/>
  <c r="Q38" i="93"/>
  <c r="Q40" i="93"/>
  <c r="P72" i="93"/>
  <c r="Q72" i="93" s="1"/>
  <c r="P74" i="93"/>
  <c r="Q74" i="93" s="1"/>
  <c r="P108" i="93"/>
  <c r="Q108" i="93" s="1"/>
  <c r="P110" i="93"/>
  <c r="Q110" i="93" s="1"/>
  <c r="P142" i="93"/>
  <c r="Q142" i="93" s="1"/>
  <c r="Q144" i="93"/>
  <c r="P178" i="93"/>
  <c r="Q178" i="93" s="1"/>
  <c r="P180" i="93"/>
  <c r="Q180" i="93" s="1"/>
  <c r="P212" i="93"/>
  <c r="Q212" i="93" s="1"/>
  <c r="P214" i="93"/>
  <c r="Q214" i="93" s="1"/>
  <c r="P73" i="93"/>
  <c r="Q73" i="93" s="1"/>
  <c r="P75" i="93"/>
  <c r="Q75" i="93" s="1"/>
  <c r="P107" i="93"/>
  <c r="Q107" i="93" s="1"/>
  <c r="P109" i="93"/>
  <c r="Q109" i="93" s="1"/>
  <c r="P143" i="93"/>
  <c r="Q143" i="93" s="1"/>
  <c r="P145" i="93"/>
  <c r="Q145" i="93" s="1"/>
  <c r="P177" i="93"/>
  <c r="Q177" i="93" s="1"/>
  <c r="Q179" i="93"/>
  <c r="P213" i="93"/>
  <c r="Q213" i="93" s="1"/>
  <c r="P215" i="93"/>
  <c r="Q215" i="93" s="1"/>
  <c r="E43" i="157" l="1"/>
  <c r="F43" i="157" s="1"/>
  <c r="E23" i="157"/>
  <c r="F23" i="157" s="1"/>
  <c r="Q52" i="93"/>
  <c r="P54" i="93" s="1"/>
  <c r="H43" i="157"/>
  <c r="P157" i="93"/>
  <c r="Q157" i="93" s="1"/>
  <c r="P159" i="93" s="1"/>
  <c r="P122" i="93"/>
  <c r="Q122" i="93" s="1"/>
  <c r="P124" i="93" s="1"/>
  <c r="P87" i="93"/>
  <c r="Q87" i="93" s="1"/>
  <c r="P89" i="93" s="1"/>
  <c r="P216" i="93"/>
  <c r="P146" i="93"/>
  <c r="P76" i="93"/>
  <c r="P41" i="93"/>
  <c r="P192" i="93"/>
  <c r="Q192" i="93" s="1"/>
  <c r="P194" i="93" s="1"/>
  <c r="P227" i="93"/>
  <c r="Q227" i="93" s="1"/>
  <c r="P229" i="93" s="1"/>
  <c r="P181" i="93"/>
  <c r="P111" i="93"/>
  <c r="G13" i="157" l="1"/>
  <c r="H13" i="157" s="1"/>
  <c r="P231" i="93"/>
  <c r="G19" i="157" s="1"/>
  <c r="H19" i="157" s="1"/>
  <c r="P61" i="93"/>
  <c r="G14" i="157" s="1"/>
  <c r="H14" i="157" s="1"/>
  <c r="P201" i="93"/>
  <c r="G18" i="157" s="1"/>
  <c r="H18" i="157" s="1"/>
  <c r="P166" i="93"/>
  <c r="G17" i="157" s="1"/>
  <c r="H17" i="157" s="1"/>
  <c r="P96" i="93"/>
  <c r="G15" i="157" s="1"/>
  <c r="H15" i="157" s="1"/>
  <c r="P131" i="93"/>
  <c r="G16" i="157" s="1"/>
  <c r="H16" i="157" s="1"/>
  <c r="H27" i="157" l="1"/>
  <c r="H33" i="157"/>
  <c r="H37" i="157"/>
  <c r="H41" i="157"/>
  <c r="H36" i="157"/>
  <c r="H40" i="157"/>
  <c r="H29" i="157"/>
  <c r="H35" i="157"/>
  <c r="H39" i="157"/>
  <c r="H28" i="157"/>
  <c r="H34" i="157"/>
  <c r="H38" i="157"/>
  <c r="G196" i="93"/>
  <c r="G161" i="93"/>
  <c r="G126" i="93"/>
  <c r="G93" i="93"/>
  <c r="G219" i="93"/>
  <c r="G218" i="93"/>
  <c r="G184" i="93"/>
  <c r="G183" i="93"/>
  <c r="G149" i="93"/>
  <c r="G148" i="93"/>
  <c r="G114" i="93"/>
  <c r="G113" i="93"/>
  <c r="G79" i="93"/>
  <c r="G78" i="93"/>
  <c r="H46" i="157" l="1"/>
  <c r="H179" i="157" s="1"/>
  <c r="H181" i="157" s="1"/>
  <c r="H52" i="93"/>
  <c r="G54" i="93" s="1"/>
  <c r="G75" i="93"/>
  <c r="G145" i="93"/>
  <c r="G215" i="93"/>
  <c r="G110" i="93"/>
  <c r="G180" i="93"/>
  <c r="G214" i="93"/>
  <c r="G74" i="93"/>
  <c r="G109" i="93"/>
  <c r="G73" i="93"/>
  <c r="G143" i="93"/>
  <c r="G213" i="93"/>
  <c r="G108" i="93"/>
  <c r="G178" i="93"/>
  <c r="G72" i="93"/>
  <c r="G142" i="93"/>
  <c r="G212" i="93"/>
  <c r="G122" i="93"/>
  <c r="G107" i="93"/>
  <c r="G177" i="93"/>
  <c r="F36" i="131"/>
  <c r="E32" i="131"/>
  <c r="F32" i="131" s="1"/>
  <c r="E31" i="131"/>
  <c r="F31" i="131" s="1"/>
  <c r="E28" i="131"/>
  <c r="E27" i="131"/>
  <c r="E26" i="131"/>
  <c r="F36" i="130"/>
  <c r="E32" i="130"/>
  <c r="E31" i="130"/>
  <c r="F31" i="130" s="1"/>
  <c r="E28" i="130"/>
  <c r="E27" i="130"/>
  <c r="E26" i="130"/>
  <c r="F29" i="13"/>
  <c r="E25" i="13"/>
  <c r="E24" i="13"/>
  <c r="E21" i="13"/>
  <c r="E20" i="13"/>
  <c r="E19" i="13"/>
  <c r="F29" i="12"/>
  <c r="E25" i="12"/>
  <c r="E24" i="12"/>
  <c r="E21" i="12"/>
  <c r="E20" i="12"/>
  <c r="E19" i="12"/>
  <c r="F29" i="11"/>
  <c r="E25" i="11"/>
  <c r="E24" i="11"/>
  <c r="E21" i="11"/>
  <c r="E20" i="11"/>
  <c r="E19" i="11"/>
  <c r="F29" i="3"/>
  <c r="E25" i="3"/>
  <c r="E24" i="3"/>
  <c r="E21" i="3"/>
  <c r="E20" i="3"/>
  <c r="E19" i="3"/>
  <c r="E18" i="131"/>
  <c r="E21" i="131"/>
  <c r="E20" i="131"/>
  <c r="E19" i="131"/>
  <c r="E17" i="131"/>
  <c r="F17" i="131" s="1"/>
  <c r="E16" i="131"/>
  <c r="E15" i="131"/>
  <c r="E14" i="131"/>
  <c r="E13" i="131"/>
  <c r="E12" i="131"/>
  <c r="E11" i="131"/>
  <c r="E10" i="131"/>
  <c r="E9" i="131"/>
  <c r="F9" i="131" s="1"/>
  <c r="E18" i="130"/>
  <c r="E17" i="130"/>
  <c r="E16" i="130"/>
  <c r="E13" i="130"/>
  <c r="E21" i="130"/>
  <c r="E20" i="130"/>
  <c r="E19" i="130"/>
  <c r="E15" i="130"/>
  <c r="E14" i="130"/>
  <c r="E12" i="130"/>
  <c r="E11" i="130"/>
  <c r="E10" i="130"/>
  <c r="E9" i="130"/>
  <c r="F9" i="130" s="1"/>
  <c r="E14" i="3"/>
  <c r="E13" i="3"/>
  <c r="E12" i="3"/>
  <c r="E11" i="3"/>
  <c r="E10" i="3"/>
  <c r="E9" i="3"/>
  <c r="D11" i="131"/>
  <c r="D16" i="131" s="1"/>
  <c r="D10" i="131"/>
  <c r="D21" i="131" s="1"/>
  <c r="F32" i="130"/>
  <c r="D11" i="130"/>
  <c r="D17" i="130" s="1"/>
  <c r="D10" i="130"/>
  <c r="D21" i="130" s="1"/>
  <c r="H183" i="157" l="1"/>
  <c r="F21" i="131"/>
  <c r="G227" i="93"/>
  <c r="F17" i="130"/>
  <c r="G192" i="93"/>
  <c r="G87" i="93"/>
  <c r="G157" i="93"/>
  <c r="F33" i="130"/>
  <c r="F33" i="131"/>
  <c r="F16" i="131"/>
  <c r="F21" i="130"/>
  <c r="F11" i="131"/>
  <c r="D13" i="131"/>
  <c r="F13" i="131" s="1"/>
  <c r="D15" i="131"/>
  <c r="F15" i="131" s="1"/>
  <c r="D18" i="131"/>
  <c r="F18" i="131" s="1"/>
  <c r="D20" i="131"/>
  <c r="F20" i="131" s="1"/>
  <c r="F10" i="131"/>
  <c r="D12" i="131"/>
  <c r="F12" i="131" s="1"/>
  <c r="D14" i="131"/>
  <c r="F14" i="131" s="1"/>
  <c r="D19" i="131"/>
  <c r="F19" i="131" s="1"/>
  <c r="F10" i="130"/>
  <c r="D12" i="130"/>
  <c r="F12" i="130" s="1"/>
  <c r="D14" i="130"/>
  <c r="F14" i="130" s="1"/>
  <c r="D16" i="130"/>
  <c r="F16" i="130" s="1"/>
  <c r="D18" i="130"/>
  <c r="F18" i="130" s="1"/>
  <c r="D20" i="130"/>
  <c r="F20" i="130" s="1"/>
  <c r="F11" i="130"/>
  <c r="D13" i="130"/>
  <c r="F13" i="130" s="1"/>
  <c r="D15" i="130"/>
  <c r="F15" i="130" s="1"/>
  <c r="D19" i="130"/>
  <c r="F19" i="130" s="1"/>
  <c r="F22" i="130" l="1"/>
  <c r="F22" i="131"/>
  <c r="D26" i="131"/>
  <c r="D26" i="130"/>
  <c r="E13" i="157" l="1"/>
  <c r="F13" i="157" s="1"/>
  <c r="F26" i="131"/>
  <c r="D28" i="131"/>
  <c r="F28" i="131" s="1"/>
  <c r="D27" i="131"/>
  <c r="F27" i="131" s="1"/>
  <c r="F26" i="130"/>
  <c r="D28" i="130"/>
  <c r="F28" i="130" s="1"/>
  <c r="D27" i="130"/>
  <c r="F27" i="130" s="1"/>
  <c r="F29" i="131" l="1"/>
  <c r="F29" i="130"/>
  <c r="H228" i="93" l="1"/>
  <c r="H227" i="93"/>
  <c r="H226" i="93"/>
  <c r="H222" i="93"/>
  <c r="G223" i="93" s="1"/>
  <c r="H219" i="93"/>
  <c r="H218" i="93"/>
  <c r="H215" i="93"/>
  <c r="H214" i="93"/>
  <c r="H213" i="93"/>
  <c r="H212" i="93"/>
  <c r="H196" i="93"/>
  <c r="G199" i="93" s="1"/>
  <c r="H193" i="93"/>
  <c r="H192" i="93"/>
  <c r="H191" i="93"/>
  <c r="H187" i="93"/>
  <c r="G188" i="93" s="1"/>
  <c r="H184" i="93"/>
  <c r="H183" i="93"/>
  <c r="H180" i="93"/>
  <c r="H179" i="93"/>
  <c r="H178" i="93"/>
  <c r="H177" i="93"/>
  <c r="H161" i="93"/>
  <c r="G164" i="93" s="1"/>
  <c r="H157" i="93"/>
  <c r="H156" i="93"/>
  <c r="H152" i="93"/>
  <c r="G153" i="93" s="1"/>
  <c r="H149" i="93"/>
  <c r="H148" i="93"/>
  <c r="H145" i="93"/>
  <c r="H144" i="93"/>
  <c r="H143" i="93"/>
  <c r="H142" i="93"/>
  <c r="H126" i="93"/>
  <c r="G129" i="93" s="1"/>
  <c r="H123" i="93"/>
  <c r="H122" i="93"/>
  <c r="H121" i="93"/>
  <c r="H117" i="93"/>
  <c r="G118" i="93" s="1"/>
  <c r="H114" i="93"/>
  <c r="H113" i="93"/>
  <c r="H110" i="93"/>
  <c r="H109" i="93"/>
  <c r="H108" i="93"/>
  <c r="H107" i="93"/>
  <c r="H93" i="93"/>
  <c r="H91" i="93"/>
  <c r="H88" i="93"/>
  <c r="H87" i="93"/>
  <c r="H86" i="93"/>
  <c r="H82" i="93"/>
  <c r="G83" i="93" s="1"/>
  <c r="H79" i="93"/>
  <c r="H78" i="93"/>
  <c r="H75" i="93"/>
  <c r="H74" i="93"/>
  <c r="H73" i="93"/>
  <c r="H72" i="93"/>
  <c r="H58" i="93"/>
  <c r="H56" i="93"/>
  <c r="H44" i="93"/>
  <c r="H43" i="93"/>
  <c r="H40" i="93"/>
  <c r="H39" i="93"/>
  <c r="H38" i="93"/>
  <c r="H37" i="93"/>
  <c r="E14" i="12"/>
  <c r="E12" i="13"/>
  <c r="E10" i="11"/>
  <c r="E9" i="13"/>
  <c r="G94" i="93" l="1"/>
  <c r="G59" i="93"/>
  <c r="G41" i="93"/>
  <c r="G45" i="93"/>
  <c r="G89" i="93"/>
  <c r="G159" i="93"/>
  <c r="G229" i="93"/>
  <c r="G124" i="93"/>
  <c r="G194" i="93"/>
  <c r="E12" i="11"/>
  <c r="E10" i="12"/>
  <c r="E10" i="13"/>
  <c r="E14" i="13"/>
  <c r="E14" i="11"/>
  <c r="E12" i="12"/>
  <c r="E13" i="13"/>
  <c r="E13" i="12"/>
  <c r="E13" i="11"/>
  <c r="E11" i="13"/>
  <c r="E11" i="12"/>
  <c r="E11" i="11"/>
  <c r="E9" i="11"/>
  <c r="E9" i="12"/>
  <c r="G76" i="93"/>
  <c r="G80" i="93"/>
  <c r="G111" i="93"/>
  <c r="G115" i="93"/>
  <c r="G146" i="93"/>
  <c r="G150" i="93"/>
  <c r="G181" i="93"/>
  <c r="G185" i="93"/>
  <c r="G216" i="93"/>
  <c r="G220" i="93"/>
  <c r="G231" i="93" l="1"/>
  <c r="E19" i="157" s="1"/>
  <c r="F19" i="157" s="1"/>
  <c r="G201" i="93"/>
  <c r="G166" i="93"/>
  <c r="G131" i="93"/>
  <c r="G96" i="93"/>
  <c r="G61" i="93"/>
  <c r="F25" i="13"/>
  <c r="F24" i="13"/>
  <c r="F21" i="13"/>
  <c r="F20" i="13"/>
  <c r="F19" i="13"/>
  <c r="F14" i="13"/>
  <c r="F13" i="13"/>
  <c r="F12" i="13"/>
  <c r="F11" i="13"/>
  <c r="F10" i="13"/>
  <c r="F9" i="13"/>
  <c r="F25" i="12"/>
  <c r="F24" i="12"/>
  <c r="F21" i="12"/>
  <c r="F20" i="12"/>
  <c r="F19" i="12"/>
  <c r="F14" i="12"/>
  <c r="F13" i="12"/>
  <c r="F12" i="12"/>
  <c r="F11" i="12"/>
  <c r="F10" i="12"/>
  <c r="F9" i="12"/>
  <c r="F25" i="11"/>
  <c r="F24" i="11"/>
  <c r="F21" i="11"/>
  <c r="F20" i="11"/>
  <c r="F19" i="11"/>
  <c r="F14" i="11"/>
  <c r="F13" i="11"/>
  <c r="F12" i="11"/>
  <c r="F11" i="11"/>
  <c r="F10" i="11"/>
  <c r="F9" i="11"/>
  <c r="F26" i="12" l="1"/>
  <c r="F26" i="13"/>
  <c r="F15" i="13"/>
  <c r="F15" i="11"/>
  <c r="F15" i="12"/>
  <c r="F26" i="11"/>
  <c r="E16" i="157"/>
  <c r="F16" i="157" s="1"/>
  <c r="E17" i="157"/>
  <c r="F17" i="157" s="1"/>
  <c r="E18" i="157"/>
  <c r="F18" i="157" s="1"/>
  <c r="F22" i="11"/>
  <c r="F22" i="12"/>
  <c r="F22" i="13"/>
  <c r="E14" i="157" l="1"/>
  <c r="F14" i="157" s="1"/>
  <c r="E15" i="157"/>
  <c r="F15" i="157" s="1"/>
  <c r="F46" i="157" l="1"/>
  <c r="F179" i="157" s="1"/>
  <c r="F181" i="157" s="1"/>
  <c r="F25" i="3"/>
  <c r="F24" i="3"/>
  <c r="F21" i="3"/>
  <c r="F20" i="3"/>
  <c r="F19" i="3"/>
  <c r="F14" i="3"/>
  <c r="F13" i="3"/>
  <c r="F12" i="3"/>
  <c r="F11" i="3"/>
  <c r="F10" i="3"/>
  <c r="F9" i="3"/>
  <c r="F183" i="157" l="1"/>
  <c r="F26" i="3"/>
  <c r="F15" i="3"/>
  <c r="F22" i="3"/>
  <c r="E23" i="131" l="1"/>
  <c r="F23" i="131" s="1"/>
  <c r="F24" i="131" s="1"/>
  <c r="F34" i="131" s="1"/>
  <c r="F38" i="131" s="1"/>
  <c r="E23" i="130"/>
  <c r="F23" i="130" s="1"/>
  <c r="F24" i="130" s="1"/>
  <c r="F34" i="130" s="1"/>
  <c r="F38" i="130" s="1"/>
  <c r="E16" i="12"/>
  <c r="F16" i="12" s="1"/>
  <c r="F17" i="12" s="1"/>
  <c r="F27" i="12" s="1"/>
  <c r="F31" i="12" s="1"/>
  <c r="E16" i="3"/>
  <c r="F16" i="3" s="1"/>
  <c r="F17" i="3" s="1"/>
  <c r="F27" i="3" s="1"/>
  <c r="F31" i="3" s="1"/>
  <c r="E16" i="13"/>
  <c r="F16" i="13" s="1"/>
  <c r="F17" i="13" s="1"/>
  <c r="F27" i="13" s="1"/>
  <c r="F31" i="13" s="1"/>
  <c r="E16" i="11"/>
  <c r="F16" i="11" s="1"/>
  <c r="F17" i="11" s="1"/>
  <c r="F27" i="11" s="1"/>
  <c r="F31" i="11" s="1"/>
</calcChain>
</file>

<file path=xl/sharedStrings.xml><?xml version="1.0" encoding="utf-8"?>
<sst xmlns="http://schemas.openxmlformats.org/spreadsheetml/2006/main" count="2809" uniqueCount="592">
  <si>
    <t>OBJETO:</t>
  </si>
  <si>
    <t>DISCRIMINAÇÃO DO SERVIÇO</t>
  </si>
  <si>
    <t>01</t>
  </si>
  <si>
    <t>02</t>
  </si>
  <si>
    <t>SERVIÇO DE CAMPO</t>
  </si>
  <si>
    <t>Levantamento planialtimétrico semicadastral em áreas urbanizadas</t>
  </si>
  <si>
    <t>ITEM</t>
  </si>
  <si>
    <t>SERVIÇOS TOPOGRÁFICOS</t>
  </si>
  <si>
    <t>SERVIÇOS GEOTECNICOS</t>
  </si>
  <si>
    <t>und</t>
  </si>
  <si>
    <t>m</t>
  </si>
  <si>
    <t>OBJETO</t>
  </si>
  <si>
    <t>CONTRATANTE</t>
  </si>
  <si>
    <t>FUNDAÇÃO NACIONAL DE SAÚDE</t>
  </si>
  <si>
    <t>UNIDADE</t>
  </si>
  <si>
    <t>QUANTIDADE</t>
  </si>
  <si>
    <t>Descrição</t>
  </si>
  <si>
    <t>Coordenador</t>
  </si>
  <si>
    <t>Digitador</t>
  </si>
  <si>
    <t>Unidade</t>
  </si>
  <si>
    <t>Preço Total</t>
  </si>
  <si>
    <t>Subtotal  A</t>
  </si>
  <si>
    <t>Subtotal C</t>
  </si>
  <si>
    <t>Subtotal D</t>
  </si>
  <si>
    <t>Especialista Consultor</t>
  </si>
  <si>
    <t>Técnico Nível Médio</t>
  </si>
  <si>
    <t>Desenhista/Projetista</t>
  </si>
  <si>
    <t>Engenheiro Projetista Pleno 
(experiência de pelo menos 5 anos em projetos de SAA)</t>
  </si>
  <si>
    <t>Quantidade</t>
  </si>
  <si>
    <t>Preço Unitário</t>
  </si>
  <si>
    <t>Preço - R$</t>
  </si>
  <si>
    <t>Dia</t>
  </si>
  <si>
    <t>Litro</t>
  </si>
  <si>
    <t>Hora</t>
  </si>
  <si>
    <t>A</t>
  </si>
  <si>
    <t>A.1</t>
  </si>
  <si>
    <t>A.2</t>
  </si>
  <si>
    <t>A.3</t>
  </si>
  <si>
    <t>A.4</t>
  </si>
  <si>
    <t>A.5</t>
  </si>
  <si>
    <t>A.6</t>
  </si>
  <si>
    <t>EQUIPE TÉCNICA</t>
  </si>
  <si>
    <t>B</t>
  </si>
  <si>
    <t>C</t>
  </si>
  <si>
    <t>ENCARGOS SOCIAIS</t>
  </si>
  <si>
    <t>DESPESAS COM VIAGEM</t>
  </si>
  <si>
    <t>C.1</t>
  </si>
  <si>
    <t>C.2</t>
  </si>
  <si>
    <t>C.3</t>
  </si>
  <si>
    <t>Combustível</t>
  </si>
  <si>
    <t>Diárias</t>
  </si>
  <si>
    <t>Locação de Veículos</t>
  </si>
  <si>
    <t>D</t>
  </si>
  <si>
    <t>D.1</t>
  </si>
  <si>
    <t>D.2</t>
  </si>
  <si>
    <t>SERVIÇOS GRÁFICOS</t>
  </si>
  <si>
    <t>Relatórios Impressos</t>
  </si>
  <si>
    <t>Relatórios Digitais</t>
  </si>
  <si>
    <t>BDI</t>
  </si>
  <si>
    <t>Subtotal A+Encargos</t>
  </si>
  <si>
    <t>TOTAL sem BDI</t>
  </si>
  <si>
    <t>DIAGNÓSTICO/CONCEPÇÃO - RTP - População até 1.000 hab.</t>
  </si>
  <si>
    <t>A1</t>
  </si>
  <si>
    <t>Coliformes totais</t>
  </si>
  <si>
    <t>Contagem heterotrófica</t>
  </si>
  <si>
    <t>Coliformes termotolerantes</t>
  </si>
  <si>
    <t>Cor</t>
  </si>
  <si>
    <t>DBO</t>
  </si>
  <si>
    <t>Dureza</t>
  </si>
  <si>
    <t>Ferro</t>
  </si>
  <si>
    <t>Manganês</t>
  </si>
  <si>
    <t>Nitrato</t>
  </si>
  <si>
    <t>pH</t>
  </si>
  <si>
    <t>Turbidez</t>
  </si>
  <si>
    <t>Cloreto</t>
  </si>
  <si>
    <t>DISCRIMINAÇÃO</t>
  </si>
  <si>
    <t>Seconci</t>
  </si>
  <si>
    <t>A2</t>
  </si>
  <si>
    <t>INSS</t>
  </si>
  <si>
    <t>A3</t>
  </si>
  <si>
    <t>FGTS</t>
  </si>
  <si>
    <t>A4</t>
  </si>
  <si>
    <t>Incra</t>
  </si>
  <si>
    <t>A5</t>
  </si>
  <si>
    <t>Sebrae</t>
  </si>
  <si>
    <t>A7</t>
  </si>
  <si>
    <t>A8</t>
  </si>
  <si>
    <t>Senai</t>
  </si>
  <si>
    <t>A9</t>
  </si>
  <si>
    <t>Sesi</t>
  </si>
  <si>
    <t>SUBTOTAL DE "A"</t>
  </si>
  <si>
    <t>B1</t>
  </si>
  <si>
    <t>SUBTOTAL DE  "B"</t>
  </si>
  <si>
    <t>C1</t>
  </si>
  <si>
    <t>C2</t>
  </si>
  <si>
    <t>SUBTOTAL DE "C"</t>
  </si>
  <si>
    <t>D1</t>
  </si>
  <si>
    <t>Reincidência de "A" sobre "B"</t>
  </si>
  <si>
    <t>SUBTOTAL DE "D"</t>
  </si>
  <si>
    <t>TOTAIS DE ENCARGOS SOCIAIS</t>
  </si>
  <si>
    <t>ensaio</t>
  </si>
  <si>
    <t>Temperatura</t>
  </si>
  <si>
    <t>Geólogo, Eng. Geólogo ou Eng. De Minas</t>
  </si>
  <si>
    <t>h</t>
  </si>
  <si>
    <t>D.3</t>
  </si>
  <si>
    <t>Encadernação</t>
  </si>
  <si>
    <t>E</t>
  </si>
  <si>
    <t>RESPONSABILIDADE TÉCNICA</t>
  </si>
  <si>
    <t>E.1</t>
  </si>
  <si>
    <t>Anotação de responsabilidade técnica</t>
  </si>
  <si>
    <t>Relatório Hidrogeológico</t>
  </si>
  <si>
    <t>F</t>
  </si>
  <si>
    <t>G</t>
  </si>
  <si>
    <t>H</t>
  </si>
  <si>
    <t>km²</t>
  </si>
  <si>
    <t xml:space="preserve">Levantamento planialtimétrico semicadastral de faixa de exploração p/ implantação de adutora e locação e nivelamento de eixo - Faixa de 20m </t>
  </si>
  <si>
    <t xml:space="preserve">Levantamento de áreas especiais, inclusive travessias, com avaliação preliminar do valor comercial do imóvel - área até 1.000m² </t>
  </si>
  <si>
    <t>Levantamento planialtimétrico semicadastral em áreas de expansão</t>
  </si>
  <si>
    <t>Batimetria de seções fluviais até 10m de comprimento</t>
  </si>
  <si>
    <t>Batimetria de seções fluviais pelo que exceder10m de comprimento</t>
  </si>
  <si>
    <t>km</t>
  </si>
  <si>
    <t>Levantamento de áreas especiais, inclusive travessias, com avaliação preliminar do valor comercial do imóvel - área de 1.000 a 5.000m²</t>
  </si>
  <si>
    <t>Plano de Controle Ambiental (PCA)</t>
  </si>
  <si>
    <t>Estudo e Relatório de Impacto Ambiental (EIA/RIMA)</t>
  </si>
  <si>
    <t>ELABORAÇÃO DE PROJETOS PARA SISTEMAS DE ABASTECIMENTO DE ÁGUA</t>
  </si>
  <si>
    <t xml:space="preserve">ESTADO:                                                       </t>
  </si>
  <si>
    <t>MESORREGIÃO:</t>
  </si>
  <si>
    <t>PLANILHA DE PREÇOS UNITÁRIOS</t>
  </si>
  <si>
    <t>DIAGNÓSTICO/CONCEPÇÃO - RTP - População acima de 5000 e até 20.000 hab.</t>
  </si>
  <si>
    <t>DIAGNÓSTICO/CONCEPÇÃO - RTP - População acima de 20000 e até 50.000 hab.</t>
  </si>
  <si>
    <t>CUSTO TOTAL DOS SERVIÇOS (TOTAL + BDI)</t>
  </si>
  <si>
    <t>LOTE:</t>
  </si>
  <si>
    <t>ETAPA/ITEM</t>
  </si>
  <si>
    <t>Serviços Topográficos</t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</si>
  <si>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Levantamento planialtimétrico semicadastral em áreas urbanizadas.</t>
    </r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</si>
  <si>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Km²</t>
    </r>
  </si>
  <si>
    <r>
      <rPr>
        <b/>
        <sz val="11"/>
        <color indexed="8"/>
        <rFont val="Calibri"/>
        <family val="2"/>
      </rPr>
      <t>Obra:</t>
    </r>
    <r>
      <rPr>
        <i/>
        <sz val="11"/>
        <color indexed="8"/>
        <rFont val="Calibri"/>
        <family val="2"/>
      </rPr>
      <t xml:space="preserve"> </t>
    </r>
  </si>
  <si>
    <t>Local:</t>
  </si>
  <si>
    <t>Item</t>
  </si>
  <si>
    <t>Custo - R$</t>
  </si>
  <si>
    <t>Custo Unitário</t>
  </si>
  <si>
    <t>Custo Total</t>
  </si>
  <si>
    <t>Topógrafo</t>
  </si>
  <si>
    <t>Auxiliar de topografia</t>
  </si>
  <si>
    <t>Ajudante</t>
  </si>
  <si>
    <t>Desenhista projetista</t>
  </si>
  <si>
    <t>Subtotal (A)</t>
  </si>
  <si>
    <t>Subtotal (B)</t>
  </si>
  <si>
    <t>EQUIPAMENTO</t>
  </si>
  <si>
    <t>Subtotal (C)</t>
  </si>
  <si>
    <t>TRANSPORTE</t>
  </si>
  <si>
    <t>Subtotal (D)</t>
  </si>
  <si>
    <t>MATERIAIS</t>
  </si>
  <si>
    <t>E.2</t>
  </si>
  <si>
    <t>und.</t>
  </si>
  <si>
    <t>Subtotal (E)</t>
  </si>
  <si>
    <t xml:space="preserve">RELATÓRIO </t>
  </si>
  <si>
    <t>Subtotal (F)</t>
  </si>
  <si>
    <t>PREÇO TOTAL DO SERVIÇO (TOTAL + BDI)</t>
  </si>
  <si>
    <r>
      <rPr>
        <b/>
        <sz val="11"/>
        <color indexed="8"/>
        <rFont val="Calibri"/>
        <family val="2"/>
      </rPr>
      <t>Serviço:</t>
    </r>
    <r>
      <rPr>
        <b/>
        <sz val="11"/>
        <color indexed="8"/>
        <rFont val="Calibri"/>
        <family val="2"/>
      </rPr>
      <t xml:space="preserve"> Serviço:Levantamento planialtimétrico semicadastral em áreas de expansão.</t>
    </r>
  </si>
  <si>
    <r>
      <rPr>
        <b/>
        <sz val="11"/>
        <color indexed="8"/>
        <rFont val="Calibri"/>
        <family val="2"/>
      </rPr>
      <t>Obra:</t>
    </r>
    <r>
      <rPr>
        <i/>
        <sz val="11"/>
        <color indexed="8"/>
        <rFont val="Calibri"/>
        <family val="2"/>
      </rPr>
      <t/>
    </r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</si>
  <si>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km</t>
    </r>
  </si>
  <si>
    <t>Serviço: Levantamento de áreas especiais, inclusive travessias, com avaliação preliminar do valor comercial do imóvel - área até 1.000m²</t>
  </si>
  <si>
    <r>
      <t xml:space="preserve">Unidade </t>
    </r>
    <r>
      <rPr>
        <b/>
        <sz val="11"/>
        <color indexed="8"/>
        <rFont val="Calibri"/>
        <family val="2"/>
      </rPr>
      <t xml:space="preserve">: </t>
    </r>
    <r>
      <rPr>
        <sz val="11"/>
        <color indexed="8"/>
        <rFont val="Calibri"/>
        <family val="2"/>
      </rPr>
      <t>Und.</t>
    </r>
  </si>
  <si>
    <t>Coef.</t>
  </si>
  <si>
    <t>Desenhista detalhista</t>
  </si>
  <si>
    <t>Serviço: Levantamento de áreas especiais, inclusive travessias, com avaliação preliminar do valor comercial do imóvel - área pelo que exceder a 5.000m²</t>
  </si>
  <si>
    <t>Salário Educação</t>
  </si>
  <si>
    <t>Seguro contra acidente de trabalhos</t>
  </si>
  <si>
    <t>B2</t>
  </si>
  <si>
    <t>Feriados</t>
  </si>
  <si>
    <t>B3</t>
  </si>
  <si>
    <t>B4</t>
  </si>
  <si>
    <t>B5</t>
  </si>
  <si>
    <t>13° Salário</t>
  </si>
  <si>
    <t>B6</t>
  </si>
  <si>
    <t>B7</t>
  </si>
  <si>
    <t>Depósito rescisão sem justa causa</t>
  </si>
  <si>
    <t>Serviço: Levantamento de áreas especiais, inclusive travessias, com avaliação preliminar do valor comercial do imóvel - área de 1.000 a 5.000m²</t>
  </si>
  <si>
    <r>
      <rPr>
        <b/>
        <sz val="11"/>
        <color indexed="8"/>
        <rFont val="Calibri"/>
        <family val="2"/>
      </rPr>
      <t xml:space="preserve">Unidade </t>
    </r>
    <r>
      <rPr>
        <sz val="11"/>
        <color theme="1"/>
        <rFont val="Calibri"/>
        <family val="2"/>
        <scheme val="minor"/>
      </rPr>
      <t>: m²</t>
    </r>
  </si>
  <si>
    <t>Código SINAPI</t>
  </si>
  <si>
    <t xml:space="preserve">PLANILHA DE CUSTO UNITÁRIO   </t>
  </si>
  <si>
    <t>B.1</t>
  </si>
  <si>
    <t>B.2</t>
  </si>
  <si>
    <t xml:space="preserve">PLANILHA DE CUSTO UNITÁRIO </t>
  </si>
  <si>
    <t>PLANILHA DE CUSTO UNITÁRIO</t>
  </si>
  <si>
    <t>ELABORAÇÃO DE PROJETOS DE SISTEMA DE ABASTECIMENTO DE ÁGUA</t>
  </si>
  <si>
    <t>Engenheiro Coordenador - Engenheiro Sanitarista ou Civil com no mínimo 10 anos de experiência em projetos de Saneamento</t>
  </si>
  <si>
    <t>Engenheiro Sanitarista/Civil Projetista Pleno 
(experiência de pelo menos 5 anos em projetos de SAA)</t>
  </si>
  <si>
    <t>A.3.1</t>
  </si>
  <si>
    <t>Especialista Consultor Sócio-Ambiental (Pedagodo(a), Assistente Social ou Sociólogo)</t>
  </si>
  <si>
    <t>A.3.2</t>
  </si>
  <si>
    <t>Especialista Consultor Ambiental - Biologo(a)</t>
  </si>
  <si>
    <t>A.3.3</t>
  </si>
  <si>
    <t>Especialista Consultor Ambiental - Geologo(a)</t>
  </si>
  <si>
    <t>A.3.4</t>
  </si>
  <si>
    <t>Especialista Consultor Ambiental - Geografo(a)</t>
  </si>
  <si>
    <t>A.3.5</t>
  </si>
  <si>
    <t>Especialista Consultor Ambiental - Engenheiro Sanitarista e/ou Ambiental</t>
  </si>
  <si>
    <t>A.3.6</t>
  </si>
  <si>
    <t>Especialista Consultor Ambiental - Especialista em Recursos Hídricos</t>
  </si>
  <si>
    <t>A.3.7</t>
  </si>
  <si>
    <t>Especialista Consultor Ambiental - Zoologo(a)</t>
  </si>
  <si>
    <t>A.3.8</t>
  </si>
  <si>
    <t>Especialista Consultor Ambiental - Turismólogo(a) ou afim</t>
  </si>
  <si>
    <t>DIAGNÓSTICO/CONCEPÇÃO - RTP - População acima de 1.000 e até 5.000 hab.</t>
  </si>
  <si>
    <t>ESTUDOS PARA DEFINIÇÃO DE CAPTAÇÃO SUBTERRÂNEA</t>
  </si>
  <si>
    <t>SERVIÇOS DE CAMPO</t>
  </si>
  <si>
    <t>Ensaio de vazão e recuperação com bomba submersa</t>
  </si>
  <si>
    <t xml:space="preserve">Relatório de desenvolvimento e teste de vazão de poço tubular </t>
  </si>
  <si>
    <t>Serviço: Mobilização e desmobilização da equipe topográfica</t>
  </si>
  <si>
    <t>B.3</t>
  </si>
  <si>
    <t>B.4</t>
  </si>
  <si>
    <t xml:space="preserve">CHP </t>
  </si>
  <si>
    <t>Mobilização e desmobilização da equipe topográfica</t>
  </si>
  <si>
    <t>chp</t>
  </si>
  <si>
    <t>Serviços Geotécnicos</t>
  </si>
  <si>
    <t xml:space="preserve"> Mobilização e desmobilização da equipe geotécnica</t>
  </si>
  <si>
    <t>01.01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</si>
  <si>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</si>
  <si>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</si>
  <si>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</si>
  <si>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</si>
  <si>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</si>
  <si>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</si>
  <si>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</si>
  <si>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</si>
  <si>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01.02</t>
  </si>
  <si>
    <t>01.02.01</t>
  </si>
  <si>
    <t>01.02.02</t>
  </si>
  <si>
    <t>01.03</t>
  </si>
  <si>
    <t>01.03.01</t>
  </si>
  <si>
    <t>01.03.02</t>
  </si>
  <si>
    <t>02.01</t>
  </si>
  <si>
    <t>02.02</t>
  </si>
  <si>
    <t>02.01.01</t>
  </si>
  <si>
    <t>02.01.02</t>
  </si>
  <si>
    <t>02.02.01</t>
  </si>
  <si>
    <t>02.02.02</t>
  </si>
  <si>
    <t>02.03</t>
  </si>
  <si>
    <t>02.03.01</t>
  </si>
  <si>
    <t>02.03.02</t>
  </si>
  <si>
    <t>02.03.03</t>
  </si>
  <si>
    <t>02.03.04</t>
  </si>
  <si>
    <t>02.04</t>
  </si>
  <si>
    <t>02.04.01</t>
  </si>
  <si>
    <t>02.05</t>
  </si>
  <si>
    <t>02.05.01</t>
  </si>
  <si>
    <t>Qunatidade a ser inserida</t>
  </si>
  <si>
    <r>
      <rPr>
        <b/>
        <sz val="11"/>
        <color indexed="8"/>
        <rFont val="Calibri"/>
        <family val="2"/>
      </rPr>
      <t>Serviço:</t>
    </r>
    <r>
      <rPr>
        <b/>
        <sz val="11"/>
        <color theme="1"/>
        <rFont val="Calibri"/>
        <family val="2"/>
        <scheme val="minor"/>
      </rPr>
      <t xml:space="preserve"> Levantamento planialtimétrico semicadastral de faixa de exploração p/ implantação de adutora e locação e nivelamento de eixo - Faixa de 20m.</t>
    </r>
  </si>
  <si>
    <t>Sem desoneração</t>
  </si>
  <si>
    <t>Com desoneração</t>
  </si>
  <si>
    <t>Composições SEM DESONERAÇÃO</t>
  </si>
  <si>
    <t>Composições COM DESONERAÇÃO</t>
  </si>
  <si>
    <t>Código SICRO</t>
  </si>
  <si>
    <t>Horista (%)</t>
  </si>
  <si>
    <t>Mensalista (%)</t>
  </si>
  <si>
    <t>GRUPO A</t>
  </si>
  <si>
    <t>GURPO B</t>
  </si>
  <si>
    <t>-</t>
  </si>
  <si>
    <t>Licença paternidade</t>
  </si>
  <si>
    <t>Faltas justificada</t>
  </si>
  <si>
    <t>Dias de chuva</t>
  </si>
  <si>
    <t>B8</t>
  </si>
  <si>
    <t>B9</t>
  </si>
  <si>
    <t>Férias gozadas</t>
  </si>
  <si>
    <t>B10</t>
  </si>
  <si>
    <t>Salario maternidade</t>
  </si>
  <si>
    <t>GRUPO C</t>
  </si>
  <si>
    <t>Aviso pévio indenizado</t>
  </si>
  <si>
    <t>Aviso prévio trabalhoado</t>
  </si>
  <si>
    <t>C3</t>
  </si>
  <si>
    <t>Férias indnizadas</t>
  </si>
  <si>
    <t>C4</t>
  </si>
  <si>
    <t>C5</t>
  </si>
  <si>
    <t>Indenização adicional</t>
  </si>
  <si>
    <t>GRUPO D</t>
  </si>
  <si>
    <t>D2</t>
  </si>
  <si>
    <t>Reinidência de "A" sobre aviso prévio trabalhado e reincidência do FGTS sobre aviso previo indenizado</t>
  </si>
  <si>
    <t>SEM DESONERAÇÃO</t>
  </si>
  <si>
    <t>COM DESONERAÇÃO</t>
  </si>
  <si>
    <t>P9836</t>
  </si>
  <si>
    <t>E.3</t>
  </si>
  <si>
    <t>ESTADO:</t>
  </si>
  <si>
    <t>MUNICÍPIO:</t>
  </si>
  <si>
    <t>LOCALIDADE:</t>
  </si>
  <si>
    <t>Planilha de Referência para Contratação do Projeto de Engenharia</t>
  </si>
  <si>
    <t>PROJETO DE ENGENHARIA (inclui: desenho detalhado, especificações de obra, memorial descritivo, memória de cálculo e planilha orçamentária)</t>
  </si>
  <si>
    <t>PROJETOS COMPLEMENTARES (inclui: desenho detalhado, especificações de obra, memorial descritivo, memória de cálculo e planilha orçamentária)</t>
  </si>
  <si>
    <t>01.02.03</t>
  </si>
  <si>
    <t>01.04</t>
  </si>
  <si>
    <t>01.04.01</t>
  </si>
  <si>
    <t>01.04.02</t>
  </si>
  <si>
    <t>01.04.03</t>
  </si>
  <si>
    <t>03</t>
  </si>
  <si>
    <t>03.01</t>
  </si>
  <si>
    <t>03.02</t>
  </si>
  <si>
    <t>03.03</t>
  </si>
  <si>
    <t>03.04</t>
  </si>
  <si>
    <r>
      <t xml:space="preserve">CUSTO UNITÁRIO </t>
    </r>
    <r>
      <rPr>
        <b/>
        <sz val="11"/>
        <color theme="1"/>
        <rFont val="Times New Roman"/>
        <family val="1"/>
      </rPr>
      <t>SEM DESONERAÇÃO</t>
    </r>
  </si>
  <si>
    <r>
      <t xml:space="preserve">CUSTO TOTAL </t>
    </r>
    <r>
      <rPr>
        <b/>
        <sz val="11"/>
        <color theme="1"/>
        <rFont val="Times New Roman"/>
        <family val="1"/>
      </rPr>
      <t>SEM DESONERAÇÃO</t>
    </r>
  </si>
  <si>
    <r>
      <t xml:space="preserve">CUSTO UNITÁRIO </t>
    </r>
    <r>
      <rPr>
        <b/>
        <sz val="11"/>
        <color theme="1"/>
        <rFont val="Times New Roman"/>
        <family val="1"/>
      </rPr>
      <t>COM DESONERAÇÃO</t>
    </r>
  </si>
  <si>
    <r>
      <t xml:space="preserve">CUSTO TOTAL </t>
    </r>
    <r>
      <rPr>
        <b/>
        <sz val="11"/>
        <color theme="1"/>
        <rFont val="Times New Roman"/>
        <family val="1"/>
      </rPr>
      <t>COM DESONERAÇÃO</t>
    </r>
  </si>
  <si>
    <t>MÊS/ANO DE REFERÊNCIA:</t>
  </si>
  <si>
    <t xml:space="preserve">BDI DESONERADO = </t>
  </si>
  <si>
    <t>Engenheiro Sanitarista</t>
  </si>
  <si>
    <t>Engenheiro Civil</t>
  </si>
  <si>
    <t>Consultor Especialista</t>
  </si>
  <si>
    <t>Técnico</t>
  </si>
  <si>
    <t>03.01.01</t>
  </si>
  <si>
    <t>03.01.02</t>
  </si>
  <si>
    <t>03.01.03</t>
  </si>
  <si>
    <t>03.01.04</t>
  </si>
  <si>
    <t>03.01.05</t>
  </si>
  <si>
    <t>03.01.06</t>
  </si>
  <si>
    <t>03.01.07</t>
  </si>
  <si>
    <t>03.01.08</t>
  </si>
  <si>
    <t>03.01.09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</si>
  <si>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</si>
  <si>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</si>
  <si>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</si>
  <si>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</si>
  <si>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</si>
  <si>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</si>
  <si>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</si>
  <si>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</si>
  <si>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</si>
  <si>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03.03.01</t>
  </si>
  <si>
    <t>03.03.02</t>
  </si>
  <si>
    <t>03.03.03</t>
  </si>
  <si>
    <t>03.03.04</t>
  </si>
  <si>
    <t>03.03.05</t>
  </si>
  <si>
    <t>03.03.06</t>
  </si>
  <si>
    <t>03.03.07</t>
  </si>
  <si>
    <t>03.03.08</t>
  </si>
  <si>
    <t>03.03.09</t>
  </si>
  <si>
    <t>03.04.01</t>
  </si>
  <si>
    <t>03.04.02</t>
  </si>
  <si>
    <t>03.04.03</t>
  </si>
  <si>
    <t>03.04.04</t>
  </si>
  <si>
    <t>03.04.05</t>
  </si>
  <si>
    <t>03.04.06</t>
  </si>
  <si>
    <t>03.04.07</t>
  </si>
  <si>
    <t>03.04.08</t>
  </si>
  <si>
    <t>03.04.09</t>
  </si>
  <si>
    <t>DESCRIÇÃO</t>
  </si>
  <si>
    <t>Nível ótico c/ precisão +/- 0,7mm tipo wild na-2 ou equivalente</t>
  </si>
  <si>
    <t>Teodolito c/ precisão +/- 6 segundos, inclusive tripé tipo wild t-1 ou equivalente</t>
  </si>
  <si>
    <t>Peça de madeira nativa/regional 2,5 x 7,0 cm (sarrafo-p/forma)</t>
  </si>
  <si>
    <t>Peça de madeira 3a/4a nativa/regional 5 x 5 cm</t>
  </si>
  <si>
    <t>Engenheiro Eletricista</t>
  </si>
  <si>
    <t>KM</t>
  </si>
  <si>
    <t>Custo Unitário DESONERADO</t>
  </si>
  <si>
    <t xml:space="preserve">Material consumo e acess.topog.(preço h topógrafo)   </t>
  </si>
  <si>
    <t>Peça de madeira 3a/4a nativa/regional 5 X 5 cm</t>
  </si>
  <si>
    <t>Conjunto de equipamentos complementares p/ topografia (trena, baliza, mira, piquete...)(preço h topografo)</t>
  </si>
  <si>
    <t>Pesquisa local</t>
  </si>
  <si>
    <t xml:space="preserve">Ajudante </t>
  </si>
  <si>
    <t>Caminhão carroceria aberta, em madeira, toco, 170CV - 11T (VU=6ANOS) - custo horário de produção diurna</t>
  </si>
  <si>
    <r>
      <rPr>
        <b/>
        <sz val="11"/>
        <color indexed="8"/>
        <rFont val="Calibri"/>
        <family val="2"/>
        <scheme val="minor"/>
      </rPr>
      <t>Obra:</t>
    </r>
    <r>
      <rPr>
        <i/>
        <sz val="11"/>
        <color indexed="8"/>
        <rFont val="Calibri"/>
        <family val="2"/>
        <scheme val="minor"/>
      </rPr>
      <t xml:space="preserve"> </t>
    </r>
  </si>
  <si>
    <r>
      <rPr>
        <b/>
        <sz val="11"/>
        <color indexed="8"/>
        <rFont val="Calibri"/>
        <family val="2"/>
        <scheme val="minor"/>
      </rPr>
      <t xml:space="preserve">Unidade </t>
    </r>
    <r>
      <rPr>
        <sz val="11"/>
        <color theme="1"/>
        <rFont val="Calibri"/>
        <family val="2"/>
        <scheme val="minor"/>
      </rPr>
      <t>: Km</t>
    </r>
  </si>
  <si>
    <t>Serviço: Mobilização de desmobilização de Equipe Geotécnica</t>
  </si>
  <si>
    <t>Sondagem à percussão com SPT Ø2.1/2" - Perfuração e retirada de amostras</t>
  </si>
  <si>
    <t>Sondagem a trado manual Ø4" - Perfuração e retirada de amostras</t>
  </si>
  <si>
    <t>Análise Bacteriológica - Coliformes totais</t>
  </si>
  <si>
    <t>Análise Bacteriológica - Contagem heterotrófica</t>
  </si>
  <si>
    <t>Análise Bacteriológica - Coliformes termotolerantes</t>
  </si>
  <si>
    <t>Análise físico-químico - Cloreto</t>
  </si>
  <si>
    <t>Análise físico-químico - Cor</t>
  </si>
  <si>
    <t>Análise físico-químico - DBO</t>
  </si>
  <si>
    <t>Análise físico-químico - Dureza</t>
  </si>
  <si>
    <t>Análise físico-químico - Ferro</t>
  </si>
  <si>
    <t>Análise físico-químico - Manganês</t>
  </si>
  <si>
    <t>Análise físico-químico - Nitrato</t>
  </si>
  <si>
    <t>Análise físico-químico - pH</t>
  </si>
  <si>
    <t>Análise físico-químico - Temperatura</t>
  </si>
  <si>
    <t>Análise físico-químico - Turbidez</t>
  </si>
  <si>
    <t>E. coli</t>
  </si>
  <si>
    <r>
      <t xml:space="preserve">Análise Bacteriológica - </t>
    </r>
    <r>
      <rPr>
        <i/>
        <sz val="10"/>
        <color theme="1"/>
        <rFont val="Times New Roman"/>
        <family val="1"/>
      </rPr>
      <t>E. Coli</t>
    </r>
  </si>
  <si>
    <t>Serviços Hidrogeológicos</t>
  </si>
  <si>
    <r>
      <rPr>
        <b/>
        <sz val="11"/>
        <color indexed="8"/>
        <rFont val="Calibri"/>
        <family val="2"/>
        <scheme val="minor"/>
      </rPr>
      <t>Unidade</t>
    </r>
    <r>
      <rPr>
        <sz val="11"/>
        <color theme="1"/>
        <rFont val="Calibri"/>
        <family val="2"/>
        <scheme val="minor"/>
      </rPr>
      <t>: und.</t>
    </r>
  </si>
  <si>
    <t xml:space="preserve">Geólogo, Eng. Geólogo ou Eng. De Minas </t>
  </si>
  <si>
    <t>C.4</t>
  </si>
  <si>
    <t>fls.</t>
  </si>
  <si>
    <t>Anotação de Responsabilidade Técnica</t>
  </si>
  <si>
    <t>Serviço: Relatório Hidrogeológico</t>
  </si>
  <si>
    <t>Plotagem de Planta A1</t>
  </si>
  <si>
    <t>Mídia digital</t>
  </si>
  <si>
    <t>Mídia Digital</t>
  </si>
  <si>
    <t>Impressão A4</t>
  </si>
  <si>
    <t>PLANILHA DE CUSTO UNITÁRIO - DESONERADA</t>
  </si>
  <si>
    <t>Serviço: Relatório hidrogeológico e de goofísica para locação de poço tubular profundo</t>
  </si>
  <si>
    <t>Relatório hidrogeólogico e de geofísica para locação de poço tubular profundo</t>
  </si>
  <si>
    <t>EQUIPAMENTO/TRANSPORTE</t>
  </si>
  <si>
    <t>RELATÓRIO</t>
  </si>
  <si>
    <t>Serviço: Relatório de teste de desenvolvimento e de vazão de poço tubular profundo</t>
  </si>
  <si>
    <t>mês</t>
  </si>
  <si>
    <t>Digitador (Auxiliar de escritório)</t>
  </si>
  <si>
    <t>Auxiliar de topografo</t>
  </si>
  <si>
    <t>Técnico (Desenhista técnico auxiliar)</t>
  </si>
  <si>
    <t>Plotagem planta A1</t>
  </si>
  <si>
    <t>03.04.10</t>
  </si>
  <si>
    <t>03.04.11</t>
  </si>
  <si>
    <t>03.04.12</t>
  </si>
  <si>
    <t>03.04.13</t>
  </si>
  <si>
    <t>03.03.10</t>
  </si>
  <si>
    <t>03.03.11</t>
  </si>
  <si>
    <t>03.02.10</t>
  </si>
  <si>
    <t>03.02.11</t>
  </si>
  <si>
    <t>03.02.12</t>
  </si>
  <si>
    <t>03.01.10</t>
  </si>
  <si>
    <t>03.01.11</t>
  </si>
  <si>
    <t>03.01.12</t>
  </si>
  <si>
    <t>Nivel optico, com precisão de 0,7 mm, aumento de 32X</t>
  </si>
  <si>
    <t>Teodolito eletrônico, precisão angular de 5 a 7 segundos, inclusive tripé</t>
  </si>
  <si>
    <t>Caminhão toco, PBT 16.000 kg, carga útil mãx. 10.685 kg, dist. entre eixos 4,8 m, potência 189 cv, inclusive carroceria fixa aberta de madeira p/ transporte geral de carga seca, dimen. Aprox. 2,5 X 7,00 X 0,50 m</t>
  </si>
  <si>
    <t>Custo Unitário SEM DESONERAÇÃO</t>
  </si>
  <si>
    <t>E9093</t>
  </si>
  <si>
    <t>Veículo leve</t>
  </si>
  <si>
    <t>cph</t>
  </si>
  <si>
    <t>Técnico em sondagem</t>
  </si>
  <si>
    <t>Desenhista projetista (mês)</t>
  </si>
  <si>
    <t>Desenhista projetista (h)</t>
  </si>
  <si>
    <t>SERVIÇOS</t>
  </si>
  <si>
    <t>Camionete disel cabine dupla 4x4</t>
  </si>
  <si>
    <t>Coordenador (SINAPI-Eng. Civil Senior)</t>
  </si>
  <si>
    <t>Engenheiro Civil (SINAPI-Eng. Civil de obra junior)</t>
  </si>
  <si>
    <t>Consultor Especialista (SINAPI-Eng. Civil de obra junior)</t>
  </si>
  <si>
    <t>Engenheiro Sanitarista (SINAPI-Eng. Civil de obra junior)</t>
  </si>
  <si>
    <t>Engenheiro Eletricista  (SINAPI-Eng. Civil de obra pleno)</t>
  </si>
  <si>
    <t>Limpeza/desenvolvimento do poço com compressor de ar</t>
  </si>
  <si>
    <t xml:space="preserve"> ENCARGOS SOCIAIS SOBRE MÃO DE OBRA</t>
  </si>
  <si>
    <t>Auxílio - Enfermidade</t>
  </si>
  <si>
    <t>Repouso semanal remunerado</t>
  </si>
  <si>
    <t>Auxílio acidente de trabalho</t>
  </si>
  <si>
    <t xml:space="preserve">BDI  SEM DESONERAÇÃO = </t>
  </si>
  <si>
    <t>Item da Planilha Orçamentária</t>
  </si>
  <si>
    <t>Estimativa de quntidade de profissional(h) por quantidade de  prancha A1</t>
  </si>
  <si>
    <t>Coordenador
(h)</t>
  </si>
  <si>
    <t>Eng. Sanitarista
(h)</t>
  </si>
  <si>
    <t>Eng. Civil
(h)</t>
  </si>
  <si>
    <t>Eng. Eletricista
(h)</t>
  </si>
  <si>
    <t>Consultor Especialista
(h)</t>
  </si>
  <si>
    <t>Técnico
(h)</t>
  </si>
  <si>
    <t>Desenhista Projetista
(h)</t>
  </si>
  <si>
    <t>Digitador
(h)</t>
  </si>
  <si>
    <t>Tipo de Projeto</t>
  </si>
  <si>
    <t>LEGENDA</t>
  </si>
  <si>
    <t>Valores a serem inseridos de acordo com informações dos encargos para o estado em questão. Dados devem ser obtidos no SINAPI.</t>
  </si>
  <si>
    <t>Valores a inserir</t>
  </si>
  <si>
    <t>Plotagem de planta A1</t>
  </si>
  <si>
    <t>DISTÂNCIA</t>
  </si>
  <si>
    <t>Mobilização e desmobilização para realização de serviços de campo de topografia, geotecnia e hidrogeologia (Considerar distância da capital até a sede do município e da sede até a(s) localidade(s) objeto do projeto.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</si>
  <si>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</si>
  <si>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</si>
  <si>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</si>
  <si>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</si>
  <si>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</si>
  <si>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</si>
  <si>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</si>
  <si>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</si>
  <si>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</si>
  <si>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</si>
  <si>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</si>
  <si>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</si>
  <si>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</si>
  <si>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</si>
  <si>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</si>
  <si>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</si>
  <si>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</si>
  <si>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</si>
  <si>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</si>
  <si>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</si>
  <si>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02.03.05</t>
  </si>
  <si>
    <t>02.03.06</t>
  </si>
  <si>
    <t>02.03.07</t>
  </si>
  <si>
    <t>02.03.08</t>
  </si>
  <si>
    <t>02.03.09</t>
  </si>
  <si>
    <t>02.03.10</t>
  </si>
  <si>
    <t>02.03.11</t>
  </si>
  <si>
    <t>02.03.12</t>
  </si>
  <si>
    <t>02.03.13</t>
  </si>
  <si>
    <t>02.04.02</t>
  </si>
  <si>
    <t>02.04.03</t>
  </si>
  <si>
    <t>02.04.04</t>
  </si>
  <si>
    <t>02.04.05</t>
  </si>
  <si>
    <t>02.04.06</t>
  </si>
  <si>
    <t>02.04.07</t>
  </si>
  <si>
    <t>02.04.08</t>
  </si>
  <si>
    <t>02.04.09</t>
  </si>
  <si>
    <t>02.04.10</t>
  </si>
  <si>
    <t>02.04.11</t>
  </si>
  <si>
    <t>02.04.12</t>
  </si>
  <si>
    <t>02.05.02</t>
  </si>
  <si>
    <t>02.05.03</t>
  </si>
  <si>
    <t>02.05.04</t>
  </si>
  <si>
    <t>02.05.05</t>
  </si>
  <si>
    <t>02.05.06</t>
  </si>
  <si>
    <t>02.05.07</t>
  </si>
  <si>
    <t>02.05.08</t>
  </si>
  <si>
    <t>02.05.09</t>
  </si>
  <si>
    <t>02.05.10</t>
  </si>
  <si>
    <t>02.05.11</t>
  </si>
  <si>
    <t>01.03.03</t>
  </si>
  <si>
    <t>01.03.04</t>
  </si>
  <si>
    <t>ANÁLISE DE QUALIDADE DA ÁGUA BACTERIOLÓGICA</t>
  </si>
  <si>
    <t>01.04.04</t>
  </si>
  <si>
    <t>01.04.05</t>
  </si>
  <si>
    <t>01.04.06</t>
  </si>
  <si>
    <t>01.04.07</t>
  </si>
  <si>
    <t>01.04.08</t>
  </si>
  <si>
    <t>01.04.09</t>
  </si>
  <si>
    <t>01.04.10</t>
  </si>
  <si>
    <t>01.05</t>
  </si>
  <si>
    <t>01.05.01</t>
  </si>
  <si>
    <t>01.05.02</t>
  </si>
  <si>
    <t>01.05.03</t>
  </si>
  <si>
    <t>Custo subtotal - 01 SERVIÇOS DE CAMPO</t>
  </si>
  <si>
    <t>Custo subtotal - 03.01 PROJETO ELÉTRICO</t>
  </si>
  <si>
    <t>Custo subtotal - 03.02 POJETO DE AUTOMAÇÃO</t>
  </si>
  <si>
    <t>PROJETO DE AUTOMAÇÃO E CONTROLE, REDES DE CABEAMENTO ESTRUTURADO E TELEFONE</t>
  </si>
  <si>
    <t>DEMAIS PROJETOS COMPLEMENTARES DE ACORDO COM MANUAL ESPECÍFICO DA FUNASA</t>
  </si>
  <si>
    <t>Custo subtotal - 03.03 PROJETO ESTRUTURAL</t>
  </si>
  <si>
    <t>Custo subtotal - 03.04 DEMAIS PROJETOS COMPLEMENTARES</t>
  </si>
  <si>
    <t>Min.</t>
  </si>
  <si>
    <t>Med.</t>
  </si>
  <si>
    <t>Max.</t>
  </si>
  <si>
    <t xml:space="preserve">CUSTO TOTAL DO SERVIÇO </t>
  </si>
  <si>
    <t>CUSTO DIRETO TOTAL</t>
  </si>
  <si>
    <t>CUSTO INDIRETO TOTAL (BDI)</t>
  </si>
  <si>
    <t>VALOR GLOBAL (CUSTOS DIRETOS + INDIRETOS)</t>
  </si>
  <si>
    <t>Referência: Acórdão 325/2007 - TCU Plenário;</t>
  </si>
  <si>
    <t>OBS: O quantitativo de horas de pessoal nesse item 03 trata-se apenas de uma estimativa com base na experiência da Funasa e pode ser alterado conforme necessidade e conveniência.</t>
  </si>
  <si>
    <t>Quantidade de pranchas A1 estimada 
(unid.)</t>
  </si>
  <si>
    <t>Custo subtotal - 02.01 PROJETO DE CAPTAÇÃO</t>
  </si>
  <si>
    <t>Custo subtotal - 02.02 PROJETO DE ADUÇÃO</t>
  </si>
  <si>
    <t>Custo subtotal - 02.03 PROJETO DO SISTEMA DE TRATAMENTO</t>
  </si>
  <si>
    <t>PROJETO DE RESERVAÇÃO</t>
  </si>
  <si>
    <t>Custo subtotal - 02.04 PROJETO DE RESERVAÇÃO</t>
  </si>
  <si>
    <t>PROJETO DE REDE DE DISTRIBUIÇÃO (Planta, perfil e detalhamento de nós)</t>
  </si>
  <si>
    <t>Custo subtotal - 02.05 PROJETO DE REDE DE DISTRIBUIÇÃO</t>
  </si>
  <si>
    <t>Levantamento de áreas especiais, inclusive travessias, com avaliação preliminar do valor comercial do imóvel - área pelo que exceder a 5.000m²</t>
  </si>
  <si>
    <t>01.01.09</t>
  </si>
  <si>
    <t>m²</t>
  </si>
  <si>
    <t>ANÁLISE DE QUALIDADE DA ÁGUA FÍSICO-QUIMICA</t>
  </si>
  <si>
    <t>03.01.13</t>
  </si>
  <si>
    <t>03.02.13</t>
  </si>
  <si>
    <t>PROJETO DE CAPTAÇÃO</t>
  </si>
  <si>
    <t>PROJETO DO SISTEMA DE TRATAMENTO</t>
  </si>
  <si>
    <t>PROJETO DE ADUÇÃO</t>
  </si>
  <si>
    <t>PROJETO DE REDE DE DISTRIBUIÇÃO</t>
  </si>
  <si>
    <t>PROJETO ELETRICO</t>
  </si>
  <si>
    <t>PROJETO DE AUTOMAÇÃO</t>
  </si>
  <si>
    <t>PROJETO ESTRUTURAL</t>
  </si>
  <si>
    <t>Custos unitários a serem inseridos de acordo com o código SINAPI, SICRO ou pesquisa de preço local (mínimo de 3 cotações)</t>
  </si>
  <si>
    <t>O quantitativo de horas de pessoal dos itens 02 e 03 foi estimado com base na experiência da Funasa e pode ser alterado conforme a conveniência.</t>
  </si>
  <si>
    <t>OBS: O quantitativo de horas de pessoal no item 02 foi estimado e pode ser alterado conforme a necessidade e conveniência.</t>
  </si>
  <si>
    <t>PROJETO DE CAPTAÇÃO (Poço tubular, barragem de nível, flutuador ou outro)</t>
  </si>
  <si>
    <t>PROJETO DE ADUÇÃO (Rede adutora e/ou elevatória - planta e perfil)</t>
  </si>
  <si>
    <t>PROJETO DO SISTEMA DE TRATAMENTO (simplificado, convencional ou específico - inclui casa de química e linhas de produtos)</t>
  </si>
  <si>
    <t xml:space="preserve">PROJETO ELÉTRICO DE ALIMENTAÇÃO, DISTRIBUIÇÃO, AUTOMATIZAÇÃO, COMANDO E PROTEÇÃO DE MOTORES </t>
  </si>
  <si>
    <t>Equação considerada para o cálculo do BDI do Acórdão 325/2007 (iten 7, pg 23)</t>
  </si>
  <si>
    <t>Itens</t>
  </si>
  <si>
    <t>Sigla</t>
  </si>
  <si>
    <t>Garatia</t>
  </si>
  <si>
    <t>R</t>
  </si>
  <si>
    <t>Risco</t>
  </si>
  <si>
    <t>Despesas Financeiras</t>
  </si>
  <si>
    <t>DF</t>
  </si>
  <si>
    <t>Administação Cental</t>
  </si>
  <si>
    <t>AC</t>
  </si>
  <si>
    <t>Lucro</t>
  </si>
  <si>
    <t>L</t>
  </si>
  <si>
    <t>Tributos</t>
  </si>
  <si>
    <t>COFINS</t>
  </si>
  <si>
    <t>I</t>
  </si>
  <si>
    <t>PIS</t>
  </si>
  <si>
    <t>ISS</t>
  </si>
  <si>
    <t>Imposto instituído pela Lei Complementar nº 70/91</t>
  </si>
  <si>
    <t>Imposto instiuído pela Lei Complemenar nº  07/70</t>
  </si>
  <si>
    <t>Imposto instiuído pela Lei Complemenar nº  116/03 cujo valor é determinado por lei municipal específica</t>
  </si>
  <si>
    <t>Imposto instiuído pela Lei nº  12.546/11 para casos específicos de desoneração da folha de pagamento</t>
  </si>
  <si>
    <t>Valores adotados
(COM DESONERAÇÃO)</t>
  </si>
  <si>
    <t>Valores adotados
(SEM DESONERAÇÃO)</t>
  </si>
  <si>
    <t>O valor da garantida definido no edital ou termo de referência (Lei nº 8.666/93);</t>
  </si>
  <si>
    <t>Valor fixo determinado por lei</t>
  </si>
  <si>
    <t>CPRB(Desoneração*)</t>
  </si>
  <si>
    <t>DBI RESULTANTE</t>
  </si>
  <si>
    <t>* No Acórdão 325/2007 - TCU Plenário estava previsto a CPMF, imposto que foi extinto, mas houve a criação da CPRB (4,5%), por isso o BDI com desoneração ultrapassa o intervalo adimitido nesse acórdão.</t>
  </si>
  <si>
    <t>OBS: Os valores dos itens apresentados e o BDI calculado são apenas um exemplo.</t>
  </si>
  <si>
    <t>Estado:</t>
  </si>
  <si>
    <t>Vigencia a partir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</si>
</sst>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General_)"/>
    <numFmt numFmtId="167" formatCode="0_);\(0\)"/>
    <numFmt numFmtId="168" formatCode="0.000000"/>
    <numFmt numFmtId="169" formatCode="#,##0.0000"/>
    <numFmt numFmtId="170" formatCode="0.00000000"/>
    <numFmt numFmtId="171" formatCode="_-* #,##0.00_-;\-* #,##0.00_-;_-* &quot;-&quot;??????_-;_-@_-"/>
  </numFmts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8"/>
      <name val="Colibri"/>
    </font>
    <font>
      <sz val="11"/>
      <color theme="1"/>
      <name val="Colibri"/>
    </font>
    <font>
      <b/>
      <sz val="11"/>
      <color theme="1"/>
      <name val="Colibri"/>
    </font>
    <font>
      <b/>
      <sz val="11"/>
      <name val="Colibri"/>
    </font>
    <font>
      <sz val="11"/>
      <name val="Colibri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164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4" fillId="0" borderId="0" applyFill="0" applyBorder="0" applyAlignment="0" applyProtection="0"/>
    <xf numFmtId="165" fontId="9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</cellStyleXfs>
  <cellXfs count="546">
    <xf numFmtId="0" fontId="0" fillId="0" borderId="0" xfId="0"/>
    <xf numFmtId="0" fontId="0" fillId="0" borderId="0" xfId="0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/>
    <xf numFmtId="49" fontId="11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2" fontId="11" fillId="0" borderId="1" xfId="0" applyNumberFormat="1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4" fontId="11" fillId="0" borderId="1" xfId="0" applyNumberFormat="1" applyFont="1" applyBorder="1"/>
    <xf numFmtId="4" fontId="11" fillId="0" borderId="18" xfId="0" applyNumberFormat="1" applyFont="1" applyBorder="1"/>
    <xf numFmtId="4" fontId="11" fillId="0" borderId="1" xfId="0" applyNumberFormat="1" applyFont="1" applyBorder="1" applyAlignment="1">
      <alignment horizontal="right"/>
    </xf>
    <xf numFmtId="10" fontId="11" fillId="0" borderId="1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0" borderId="18" xfId="0" applyFont="1" applyBorder="1"/>
    <xf numFmtId="165" fontId="11" fillId="0" borderId="18" xfId="13" applyFont="1" applyBorder="1"/>
    <xf numFmtId="10" fontId="11" fillId="0" borderId="18" xfId="0" applyNumberFormat="1" applyFont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/>
    <xf numFmtId="2" fontId="11" fillId="0" borderId="23" xfId="0" applyNumberFormat="1" applyFont="1" applyBorder="1"/>
    <xf numFmtId="165" fontId="12" fillId="0" borderId="24" xfId="13" applyFont="1" applyBorder="1"/>
    <xf numFmtId="0" fontId="11" fillId="0" borderId="1" xfId="0" applyFont="1" applyBorder="1" applyAlignment="1">
      <alignment horizontal="left"/>
    </xf>
    <xf numFmtId="0" fontId="5" fillId="0" borderId="8" xfId="11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165" fontId="11" fillId="0" borderId="18" xfId="17" applyFont="1" applyBorder="1"/>
    <xf numFmtId="165" fontId="12" fillId="0" borderId="24" xfId="17" applyFont="1" applyBorder="1"/>
    <xf numFmtId="0" fontId="18" fillId="0" borderId="0" xfId="0" applyFont="1" applyAlignment="1">
      <alignment horizontal="left"/>
    </xf>
    <xf numFmtId="0" fontId="0" fillId="0" borderId="0" xfId="0" applyFill="1"/>
    <xf numFmtId="0" fontId="11" fillId="0" borderId="0" xfId="0" applyFont="1"/>
    <xf numFmtId="0" fontId="0" fillId="0" borderId="1" xfId="0" applyFill="1" applyBorder="1" applyAlignment="1">
      <alignment horizontal="right" wrapText="1"/>
    </xf>
    <xf numFmtId="0" fontId="0" fillId="0" borderId="21" xfId="0" applyFill="1" applyBorder="1" applyAlignment="1">
      <alignment horizontal="center" wrapText="1"/>
    </xf>
    <xf numFmtId="0" fontId="0" fillId="0" borderId="2" xfId="0" applyFill="1" applyBorder="1" applyAlignment="1">
      <alignment horizontal="right" wrapText="1"/>
    </xf>
    <xf numFmtId="4" fontId="0" fillId="0" borderId="2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horizontal="right" wrapText="1"/>
    </xf>
    <xf numFmtId="168" fontId="0" fillId="0" borderId="1" xfId="0" applyNumberForma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9" fillId="0" borderId="1" xfId="1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9" fillId="0" borderId="1" xfId="11" applyFont="1" applyFill="1" applyBorder="1" applyAlignment="1">
      <alignment horizontal="center" vertical="center"/>
    </xf>
    <xf numFmtId="2" fontId="19" fillId="0" borderId="1" xfId="11" applyNumberFormat="1" applyFont="1" applyFill="1" applyBorder="1" applyAlignment="1">
      <alignment horizontal="center" vertical="center"/>
    </xf>
    <xf numFmtId="165" fontId="19" fillId="0" borderId="1" xfId="13" applyFont="1" applyFill="1" applyBorder="1" applyAlignment="1">
      <alignment vertical="center" wrapText="1"/>
    </xf>
    <xf numFmtId="171" fontId="19" fillId="0" borderId="1" xfId="1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9" fillId="0" borderId="1" xfId="11" applyFont="1" applyFill="1" applyBorder="1" applyAlignment="1">
      <alignment vertical="center" wrapText="1"/>
    </xf>
    <xf numFmtId="165" fontId="19" fillId="0" borderId="1" xfId="13" applyFont="1" applyFill="1" applyBorder="1" applyAlignment="1">
      <alignment vertical="center"/>
    </xf>
    <xf numFmtId="0" fontId="0" fillId="0" borderId="21" xfId="0" applyFill="1" applyBorder="1" applyAlignment="1">
      <alignment horizontal="right" wrapText="1"/>
    </xf>
    <xf numFmtId="0" fontId="0" fillId="0" borderId="21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68" fontId="0" fillId="0" borderId="0" xfId="0" applyNumberFormat="1" applyFill="1" applyAlignment="1">
      <alignment wrapText="1"/>
    </xf>
    <xf numFmtId="0" fontId="10" fillId="0" borderId="3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2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wrapText="1"/>
    </xf>
    <xf numFmtId="0" fontId="0" fillId="0" borderId="2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43" fontId="0" fillId="0" borderId="0" xfId="0" applyNumberFormat="1" applyFill="1"/>
    <xf numFmtId="168" fontId="0" fillId="0" borderId="1" xfId="0" applyNumberFormat="1" applyFill="1" applyBorder="1" applyAlignment="1">
      <alignment horizontal="right" wrapText="1"/>
    </xf>
    <xf numFmtId="168" fontId="0" fillId="0" borderId="2" xfId="0" applyNumberFormat="1" applyFill="1" applyBorder="1" applyAlignment="1">
      <alignment horizontal="right" wrapText="1"/>
    </xf>
    <xf numFmtId="169" fontId="0" fillId="0" borderId="1" xfId="0" applyNumberFormat="1" applyFill="1" applyBorder="1" applyAlignment="1">
      <alignment wrapText="1"/>
    </xf>
    <xf numFmtId="165" fontId="0" fillId="0" borderId="1" xfId="13" applyFont="1" applyFill="1" applyBorder="1" applyAlignment="1">
      <alignment wrapText="1"/>
    </xf>
    <xf numFmtId="165" fontId="0" fillId="0" borderId="2" xfId="13" applyFont="1" applyFill="1" applyBorder="1" applyAlignment="1">
      <alignment horizontal="left" vertical="center" wrapText="1"/>
    </xf>
    <xf numFmtId="165" fontId="0" fillId="0" borderId="1" xfId="13" applyFont="1" applyFill="1" applyBorder="1" applyAlignment="1">
      <alignment vertical="center" wrapText="1"/>
    </xf>
    <xf numFmtId="165" fontId="0" fillId="0" borderId="1" xfId="13" applyFont="1" applyFill="1" applyBorder="1" applyAlignment="1">
      <alignment horizontal="left" wrapText="1"/>
    </xf>
    <xf numFmtId="0" fontId="3" fillId="0" borderId="0" xfId="11" applyFont="1" applyFill="1" applyAlignment="1">
      <alignment vertical="center"/>
    </xf>
    <xf numFmtId="171" fontId="19" fillId="0" borderId="1" xfId="11" applyNumberFormat="1" applyFont="1" applyFill="1" applyBorder="1" applyAlignment="1">
      <alignment vertical="center"/>
    </xf>
    <xf numFmtId="0" fontId="3" fillId="0" borderId="0" xfId="11" applyFont="1" applyFill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4" fontId="0" fillId="9" borderId="21" xfId="0" applyNumberFormat="1" applyFill="1" applyBorder="1" applyAlignment="1" applyProtection="1">
      <alignment horizontal="right"/>
      <protection locked="0"/>
    </xf>
    <xf numFmtId="4" fontId="0" fillId="9" borderId="1" xfId="0" applyNumberFormat="1" applyFill="1" applyBorder="1" applyAlignment="1" applyProtection="1">
      <alignment horizontal="right"/>
      <protection locked="0"/>
    </xf>
    <xf numFmtId="4" fontId="0" fillId="9" borderId="2" xfId="0" applyNumberFormat="1" applyFill="1" applyBorder="1" applyAlignment="1" applyProtection="1">
      <alignment horizontal="right"/>
      <protection locked="0"/>
    </xf>
    <xf numFmtId="4" fontId="0" fillId="9" borderId="1" xfId="0" applyNumberFormat="1" applyFill="1" applyBorder="1" applyProtection="1">
      <protection locked="0"/>
    </xf>
    <xf numFmtId="2" fontId="11" fillId="9" borderId="1" xfId="0" applyNumberFormat="1" applyFont="1" applyFill="1" applyBorder="1" applyAlignment="1" applyProtection="1">
      <alignment horizontal="center" vertical="center"/>
      <protection locked="0"/>
    </xf>
    <xf numFmtId="1" fontId="11" fillId="9" borderId="1" xfId="0" applyNumberFormat="1" applyFont="1" applyFill="1" applyBorder="1" applyAlignment="1" applyProtection="1">
      <alignment horizontal="center" vertical="center"/>
      <protection locked="0"/>
    </xf>
    <xf numFmtId="1" fontId="11" fillId="9" borderId="1" xfId="0" applyNumberFormat="1" applyFont="1" applyFill="1" applyBorder="1" applyAlignment="1" applyProtection="1">
      <alignment horizontal="center"/>
      <protection locked="0"/>
    </xf>
    <xf numFmtId="1" fontId="11" fillId="9" borderId="21" xfId="0" applyNumberFormat="1" applyFont="1" applyFill="1" applyBorder="1" applyAlignment="1" applyProtection="1">
      <alignment horizontal="center"/>
      <protection locked="0"/>
    </xf>
    <xf numFmtId="1" fontId="11" fillId="9" borderId="33" xfId="0" applyNumberFormat="1" applyFont="1" applyFill="1" applyBorder="1" applyAlignment="1" applyProtection="1">
      <alignment horizontal="center"/>
      <protection locked="0"/>
    </xf>
    <xf numFmtId="1" fontId="11" fillId="10" borderId="21" xfId="0" applyNumberFormat="1" applyFont="1" applyFill="1" applyBorder="1" applyAlignment="1" applyProtection="1">
      <alignment horizontal="center"/>
      <protection locked="0"/>
    </xf>
    <xf numFmtId="1" fontId="11" fillId="10" borderId="1" xfId="0" applyNumberFormat="1" applyFont="1" applyFill="1" applyBorder="1" applyAlignment="1" applyProtection="1">
      <alignment horizontal="center"/>
      <protection locked="0"/>
    </xf>
    <xf numFmtId="10" fontId="30" fillId="9" borderId="21" xfId="12" applyNumberFormat="1" applyFont="1" applyFill="1" applyBorder="1" applyAlignment="1" applyProtection="1">
      <alignment horizontal="right" indent="1"/>
      <protection locked="0"/>
    </xf>
    <xf numFmtId="165" fontId="0" fillId="0" borderId="2" xfId="13" applyFont="1" applyFill="1" applyBorder="1" applyAlignment="1">
      <alignment horizontal="right" wrapText="1"/>
    </xf>
    <xf numFmtId="171" fontId="31" fillId="0" borderId="1" xfId="11" applyNumberFormat="1" applyFont="1" applyFill="1" applyBorder="1" applyAlignment="1">
      <alignment vertical="center" wrapText="1"/>
    </xf>
    <xf numFmtId="171" fontId="31" fillId="0" borderId="1" xfId="11" applyNumberFormat="1" applyFont="1" applyFill="1" applyBorder="1" applyAlignment="1">
      <alignment vertical="center"/>
    </xf>
    <xf numFmtId="171" fontId="31" fillId="0" borderId="1" xfId="11" applyNumberFormat="1" applyFont="1" applyFill="1" applyBorder="1" applyAlignment="1">
      <alignment horizontal="right" vertical="center" wrapText="1"/>
    </xf>
    <xf numFmtId="0" fontId="31" fillId="0" borderId="1" xfId="11" applyFont="1" applyFill="1" applyBorder="1" applyAlignment="1">
      <alignment vertical="center"/>
    </xf>
    <xf numFmtId="0" fontId="10" fillId="0" borderId="0" xfId="0" applyFont="1" applyFill="1"/>
    <xf numFmtId="0" fontId="11" fillId="0" borderId="11" xfId="0" applyFont="1" applyFill="1" applyBorder="1" applyAlignment="1">
      <alignment horizontal="center"/>
    </xf>
    <xf numFmtId="0" fontId="11" fillId="0" borderId="0" xfId="0" applyFont="1" applyFill="1"/>
    <xf numFmtId="0" fontId="0" fillId="9" borderId="1" xfId="0" applyFill="1" applyBorder="1" applyAlignment="1" applyProtection="1">
      <alignment horizontal="center" vertical="center" wrapText="1"/>
      <protection locked="0"/>
    </xf>
    <xf numFmtId="2" fontId="19" fillId="0" borderId="1" xfId="66" applyNumberFormat="1" applyFont="1" applyFill="1" applyBorder="1" applyAlignment="1" applyProtection="1">
      <alignment horizontal="center" vertical="center"/>
      <protection hidden="1"/>
    </xf>
    <xf numFmtId="2" fontId="19" fillId="0" borderId="33" xfId="66" applyNumberFormat="1" applyFont="1" applyFill="1" applyBorder="1" applyAlignment="1" applyProtection="1">
      <alignment horizontal="center" vertical="center"/>
      <protection hidden="1"/>
    </xf>
    <xf numFmtId="2" fontId="19" fillId="0" borderId="29" xfId="66" applyNumberFormat="1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Protection="1"/>
    <xf numFmtId="4" fontId="0" fillId="0" borderId="0" xfId="0" applyNumberFormat="1" applyProtection="1"/>
    <xf numFmtId="0" fontId="0" fillId="9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10" fillId="6" borderId="2" xfId="0" applyFont="1" applyFill="1" applyBorder="1" applyAlignment="1" applyProtection="1">
      <alignment wrapText="1"/>
    </xf>
    <xf numFmtId="0" fontId="0" fillId="6" borderId="3" xfId="0" applyFill="1" applyBorder="1" applyAlignment="1" applyProtection="1">
      <alignment wrapText="1"/>
    </xf>
    <xf numFmtId="0" fontId="0" fillId="6" borderId="3" xfId="0" applyFill="1" applyBorder="1" applyAlignment="1" applyProtection="1"/>
    <xf numFmtId="4" fontId="0" fillId="6" borderId="3" xfId="0" applyNumberFormat="1" applyFill="1" applyBorder="1" applyAlignment="1" applyProtection="1"/>
    <xf numFmtId="4" fontId="0" fillId="6" borderId="4" xfId="0" applyNumberFormat="1" applyFill="1" applyBorder="1" applyAlignment="1" applyProtection="1"/>
    <xf numFmtId="0" fontId="10" fillId="3" borderId="1" xfId="0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wrapText="1"/>
    </xf>
    <xf numFmtId="0" fontId="0" fillId="0" borderId="21" xfId="0" applyFill="1" applyBorder="1" applyAlignment="1" applyProtection="1">
      <alignment wrapText="1"/>
    </xf>
    <xf numFmtId="0" fontId="0" fillId="0" borderId="21" xfId="0" applyBorder="1" applyProtection="1"/>
    <xf numFmtId="0" fontId="11" fillId="0" borderId="1" xfId="0" applyFont="1" applyBorder="1" applyAlignment="1" applyProtection="1">
      <alignment horizontal="left"/>
    </xf>
    <xf numFmtId="0" fontId="11" fillId="2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right"/>
    </xf>
    <xf numFmtId="0" fontId="0" fillId="0" borderId="1" xfId="0" applyBorder="1" applyProtection="1"/>
    <xf numFmtId="0" fontId="0" fillId="0" borderId="21" xfId="0" applyFill="1" applyBorder="1" applyProtection="1"/>
    <xf numFmtId="4" fontId="0" fillId="7" borderId="1" xfId="0" applyNumberFormat="1" applyFill="1" applyBorder="1" applyAlignment="1" applyProtection="1">
      <alignment wrapText="1"/>
    </xf>
    <xf numFmtId="0" fontId="0" fillId="0" borderId="21" xfId="0" applyBorder="1" applyAlignment="1" applyProtection="1">
      <alignment horizontal="center"/>
    </xf>
    <xf numFmtId="4" fontId="0" fillId="7" borderId="36" xfId="0" applyNumberFormat="1" applyFill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0" fillId="7" borderId="0" xfId="0" applyFill="1" applyBorder="1" applyAlignment="1" applyProtection="1">
      <alignment horizontal="center"/>
    </xf>
    <xf numFmtId="4" fontId="0" fillId="0" borderId="0" xfId="0" applyNumberFormat="1" applyBorder="1" applyProtection="1"/>
    <xf numFmtId="0" fontId="20" fillId="0" borderId="21" xfId="0" applyFont="1" applyFill="1" applyBorder="1" applyAlignment="1" applyProtection="1">
      <alignment vertical="center" wrapText="1"/>
    </xf>
    <xf numFmtId="0" fontId="0" fillId="7" borderId="30" xfId="0" applyFill="1" applyBorder="1" applyAlignment="1" applyProtection="1">
      <alignment horizontal="right" wrapText="1"/>
    </xf>
    <xf numFmtId="0" fontId="0" fillId="7" borderId="21" xfId="0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vertical="center" wrapText="1"/>
    </xf>
    <xf numFmtId="0" fontId="0" fillId="7" borderId="4" xfId="0" applyFill="1" applyBorder="1" applyAlignment="1" applyProtection="1">
      <alignment horizontal="right" wrapText="1"/>
    </xf>
    <xf numFmtId="0" fontId="0" fillId="7" borderId="1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right" wrapText="1"/>
    </xf>
    <xf numFmtId="0" fontId="0" fillId="0" borderId="21" xfId="0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right" wrapText="1"/>
    </xf>
    <xf numFmtId="0" fontId="20" fillId="0" borderId="21" xfId="0" applyFont="1" applyBorder="1" applyAlignment="1" applyProtection="1">
      <alignment vertical="center" wrapText="1"/>
    </xf>
    <xf numFmtId="0" fontId="0" fillId="7" borderId="25" xfId="0" applyFill="1" applyBorder="1" applyAlignment="1" applyProtection="1">
      <alignment horizontal="left" wrapText="1"/>
    </xf>
    <xf numFmtId="0" fontId="20" fillId="0" borderId="1" xfId="0" applyFont="1" applyBorder="1" applyAlignment="1" applyProtection="1">
      <alignment vertical="center" wrapText="1"/>
    </xf>
    <xf numFmtId="0" fontId="0" fillId="7" borderId="3" xfId="0" applyFill="1" applyBorder="1" applyAlignment="1" applyProtection="1">
      <alignment horizontal="left" wrapText="1"/>
    </xf>
    <xf numFmtId="0" fontId="0" fillId="7" borderId="1" xfId="0" applyFill="1" applyBorder="1" applyAlignment="1" applyProtection="1">
      <alignment horizontal="left" wrapText="1"/>
    </xf>
    <xf numFmtId="0" fontId="0" fillId="7" borderId="0" xfId="0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0" fillId="7" borderId="21" xfId="0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/>
    <xf numFmtId="0" fontId="13" fillId="0" borderId="2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4" fontId="0" fillId="0" borderId="0" xfId="0" applyNumberFormat="1" applyFill="1" applyBorder="1" applyProtection="1"/>
    <xf numFmtId="0" fontId="10" fillId="6" borderId="1" xfId="0" applyFont="1" applyFill="1" applyBorder="1" applyAlignment="1" applyProtection="1">
      <alignment wrapText="1"/>
    </xf>
    <xf numFmtId="0" fontId="0" fillId="6" borderId="1" xfId="0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vertical="center" wrapText="1"/>
    </xf>
    <xf numFmtId="49" fontId="11" fillId="0" borderId="3" xfId="0" applyNumberFormat="1" applyFont="1" applyBorder="1" applyAlignment="1" applyProtection="1">
      <alignment vertical="center" wrapText="1"/>
    </xf>
    <xf numFmtId="49" fontId="11" fillId="0" borderId="4" xfId="0" applyNumberFormat="1" applyFont="1" applyBorder="1" applyAlignment="1" applyProtection="1">
      <alignment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3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2" fontId="11" fillId="0" borderId="3" xfId="0" applyNumberFormat="1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right" vertical="center" wrapText="1"/>
    </xf>
    <xf numFmtId="2" fontId="11" fillId="0" borderId="4" xfId="0" applyNumberFormat="1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49" fontId="12" fillId="6" borderId="13" xfId="0" applyNumberFormat="1" applyFont="1" applyFill="1" applyBorder="1" applyAlignment="1" applyProtection="1">
      <alignment horizontal="center"/>
    </xf>
    <xf numFmtId="0" fontId="12" fillId="6" borderId="2" xfId="0" applyFont="1" applyFill="1" applyBorder="1" applyAlignment="1" applyProtection="1"/>
    <xf numFmtId="0" fontId="12" fillId="6" borderId="3" xfId="0" applyFont="1" applyFill="1" applyBorder="1" applyAlignment="1" applyProtection="1"/>
    <xf numFmtId="170" fontId="11" fillId="6" borderId="3" xfId="0" applyNumberFormat="1" applyFont="1" applyFill="1" applyBorder="1" applyAlignment="1" applyProtection="1">
      <alignment horizontal="center"/>
    </xf>
    <xf numFmtId="165" fontId="12" fillId="6" borderId="3" xfId="0" applyNumberFormat="1" applyFont="1" applyFill="1" applyBorder="1" applyAlignment="1" applyProtection="1"/>
    <xf numFmtId="43" fontId="11" fillId="6" borderId="4" xfId="0" applyNumberFormat="1" applyFont="1" applyFill="1" applyBorder="1" applyAlignment="1" applyProtection="1">
      <alignment horizontal="center"/>
    </xf>
    <xf numFmtId="49" fontId="12" fillId="3" borderId="13" xfId="0" applyNumberFormat="1" applyFont="1" applyFill="1" applyBorder="1" applyAlignment="1" applyProtection="1">
      <alignment horizontal="center"/>
    </xf>
    <xf numFmtId="0" fontId="12" fillId="3" borderId="2" xfId="0" applyFont="1" applyFill="1" applyBorder="1" applyProtection="1"/>
    <xf numFmtId="0" fontId="11" fillId="3" borderId="3" xfId="0" applyFont="1" applyFill="1" applyBorder="1" applyAlignment="1" applyProtection="1">
      <alignment horizontal="center"/>
    </xf>
    <xf numFmtId="170" fontId="11" fillId="3" borderId="3" xfId="0" applyNumberFormat="1" applyFont="1" applyFill="1" applyBorder="1" applyProtection="1"/>
    <xf numFmtId="165" fontId="11" fillId="3" borderId="3" xfId="13" applyNumberFormat="1" applyFont="1" applyFill="1" applyBorder="1" applyProtection="1"/>
    <xf numFmtId="43" fontId="11" fillId="3" borderId="4" xfId="0" applyNumberFormat="1" applyFont="1" applyFill="1" applyBorder="1" applyAlignment="1" applyProtection="1">
      <alignment horizontal="center"/>
    </xf>
    <xf numFmtId="49" fontId="11" fillId="0" borderId="5" xfId="0" applyNumberFormat="1" applyFont="1" applyBorder="1" applyAlignment="1" applyProtection="1">
      <alignment horizontal="center"/>
    </xf>
    <xf numFmtId="0" fontId="11" fillId="2" borderId="21" xfId="0" applyFont="1" applyFill="1" applyBorder="1" applyProtection="1"/>
    <xf numFmtId="0" fontId="11" fillId="2" borderId="21" xfId="0" applyFont="1" applyFill="1" applyBorder="1" applyAlignment="1" applyProtection="1">
      <alignment horizontal="center"/>
    </xf>
    <xf numFmtId="0" fontId="11" fillId="0" borderId="21" xfId="0" applyFont="1" applyFill="1" applyBorder="1" applyAlignment="1" applyProtection="1">
      <alignment horizontal="center"/>
    </xf>
    <xf numFmtId="165" fontId="11" fillId="0" borderId="21" xfId="13" applyNumberFormat="1" applyFont="1" applyFill="1" applyBorder="1" applyProtection="1"/>
    <xf numFmtId="43" fontId="11" fillId="0" borderId="21" xfId="0" applyNumberFormat="1" applyFont="1" applyFill="1" applyBorder="1" applyAlignment="1" applyProtection="1">
      <alignment horizontal="center"/>
    </xf>
    <xf numFmtId="43" fontId="11" fillId="0" borderId="2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165" fontId="11" fillId="0" borderId="1" xfId="17" applyNumberFormat="1" applyFont="1" applyFill="1" applyBorder="1" applyProtection="1"/>
    <xf numFmtId="1" fontId="11" fillId="3" borderId="3" xfId="0" applyNumberFormat="1" applyFont="1" applyFill="1" applyBorder="1" applyAlignment="1" applyProtection="1">
      <alignment horizontal="center"/>
    </xf>
    <xf numFmtId="0" fontId="11" fillId="0" borderId="21" xfId="0" applyFont="1" applyBorder="1" applyProtection="1"/>
    <xf numFmtId="0" fontId="11" fillId="0" borderId="21" xfId="0" applyFont="1" applyBorder="1" applyAlignment="1" applyProtection="1">
      <alignment horizontal="center"/>
    </xf>
    <xf numFmtId="0" fontId="11" fillId="0" borderId="1" xfId="0" applyFont="1" applyBorder="1" applyProtection="1"/>
    <xf numFmtId="0" fontId="11" fillId="2" borderId="33" xfId="0" applyFont="1" applyFill="1" applyBorder="1" applyProtection="1"/>
    <xf numFmtId="0" fontId="11" fillId="0" borderId="33" xfId="0" applyFont="1" applyBorder="1" applyAlignment="1" applyProtection="1">
      <alignment horizontal="center"/>
    </xf>
    <xf numFmtId="0" fontId="24" fillId="2" borderId="34" xfId="0" applyFont="1" applyFill="1" applyBorder="1" applyProtection="1"/>
    <xf numFmtId="0" fontId="0" fillId="2" borderId="0" xfId="0" applyFill="1" applyProtection="1"/>
    <xf numFmtId="0" fontId="11" fillId="0" borderId="33" xfId="0" applyFont="1" applyBorder="1" applyProtection="1"/>
    <xf numFmtId="43" fontId="11" fillId="0" borderId="33" xfId="0" applyNumberFormat="1" applyFont="1" applyBorder="1" applyAlignment="1" applyProtection="1">
      <alignment horizontal="center" vertical="center"/>
    </xf>
    <xf numFmtId="0" fontId="11" fillId="0" borderId="32" xfId="0" applyFont="1" applyBorder="1" applyProtection="1"/>
    <xf numFmtId="0" fontId="11" fillId="0" borderId="2" xfId="0" applyFont="1" applyBorder="1" applyProtection="1"/>
    <xf numFmtId="165" fontId="11" fillId="0" borderId="1" xfId="13" applyNumberFormat="1" applyFont="1" applyFill="1" applyBorder="1" applyProtection="1"/>
    <xf numFmtId="0" fontId="11" fillId="0" borderId="34" xfId="0" applyFont="1" applyBorder="1" applyAlignment="1" applyProtection="1">
      <alignment wrapText="1"/>
    </xf>
    <xf numFmtId="165" fontId="11" fillId="0" borderId="33" xfId="13" applyNumberFormat="1" applyFont="1" applyFill="1" applyBorder="1" applyProtection="1"/>
    <xf numFmtId="49" fontId="11" fillId="5" borderId="34" xfId="0" applyNumberFormat="1" applyFont="1" applyFill="1" applyBorder="1" applyAlignment="1" applyProtection="1">
      <alignment horizontal="center" vertical="center" wrapText="1"/>
    </xf>
    <xf numFmtId="0" fontId="11" fillId="5" borderId="17" xfId="0" applyFont="1" applyFill="1" applyBorder="1" applyAlignment="1" applyProtection="1">
      <alignment wrapText="1"/>
    </xf>
    <xf numFmtId="0" fontId="11" fillId="5" borderId="17" xfId="0" applyFont="1" applyFill="1" applyBorder="1" applyAlignment="1" applyProtection="1">
      <alignment horizontal="center"/>
    </xf>
    <xf numFmtId="1" fontId="11" fillId="5" borderId="17" xfId="0" applyNumberFormat="1" applyFont="1" applyFill="1" applyBorder="1" applyAlignment="1" applyProtection="1">
      <alignment horizontal="center"/>
    </xf>
    <xf numFmtId="165" fontId="12" fillId="5" borderId="29" xfId="13" applyNumberFormat="1" applyFont="1" applyFill="1" applyBorder="1" applyAlignment="1" applyProtection="1">
      <alignment horizontal="right" vertical="center"/>
    </xf>
    <xf numFmtId="43" fontId="12" fillId="5" borderId="43" xfId="0" applyNumberFormat="1" applyFont="1" applyFill="1" applyBorder="1" applyAlignment="1" applyProtection="1">
      <alignment horizontal="center"/>
    </xf>
    <xf numFmtId="165" fontId="11" fillId="5" borderId="33" xfId="13" applyNumberFormat="1" applyFont="1" applyFill="1" applyBorder="1" applyProtection="1"/>
    <xf numFmtId="49" fontId="12" fillId="6" borderId="33" xfId="0" applyNumberFormat="1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horizontal="left" vertical="center"/>
    </xf>
    <xf numFmtId="0" fontId="11" fillId="6" borderId="17" xfId="0" applyFont="1" applyFill="1" applyBorder="1" applyAlignment="1" applyProtection="1">
      <alignment vertical="center" wrapText="1"/>
    </xf>
    <xf numFmtId="165" fontId="11" fillId="6" borderId="17" xfId="0" applyNumberFormat="1" applyFont="1" applyFill="1" applyBorder="1" applyAlignment="1" applyProtection="1"/>
    <xf numFmtId="43" fontId="11" fillId="6" borderId="29" xfId="0" applyNumberFormat="1" applyFont="1" applyFill="1" applyBorder="1" applyAlignment="1" applyProtection="1">
      <alignment horizontal="center"/>
    </xf>
    <xf numFmtId="49" fontId="12" fillId="6" borderId="21" xfId="0" applyNumberFormat="1" applyFont="1" applyFill="1" applyBorder="1" applyAlignment="1" applyProtection="1">
      <alignment horizontal="center" vertical="center" wrapText="1"/>
    </xf>
    <xf numFmtId="0" fontId="12" fillId="6" borderId="32" xfId="0" applyFont="1" applyFill="1" applyBorder="1" applyAlignment="1" applyProtection="1">
      <alignment horizontal="left" vertical="center"/>
    </xf>
    <xf numFmtId="0" fontId="11" fillId="6" borderId="25" xfId="0" applyFont="1" applyFill="1" applyBorder="1" applyAlignment="1" applyProtection="1">
      <alignment vertical="center" wrapText="1"/>
    </xf>
    <xf numFmtId="0" fontId="11" fillId="6" borderId="30" xfId="0" applyFont="1" applyFill="1" applyBorder="1" applyAlignment="1" applyProtection="1">
      <alignment vertical="center" wrapText="1"/>
    </xf>
    <xf numFmtId="49" fontId="12" fillId="3" borderId="31" xfId="0" applyNumberFormat="1" applyFont="1" applyFill="1" applyBorder="1" applyAlignment="1" applyProtection="1">
      <alignment horizontal="center" vertical="center" wrapText="1"/>
    </xf>
    <xf numFmtId="0" fontId="12" fillId="3" borderId="32" xfId="0" applyFont="1" applyFill="1" applyBorder="1" applyAlignment="1" applyProtection="1">
      <alignment vertical="center"/>
    </xf>
    <xf numFmtId="0" fontId="11" fillId="3" borderId="25" xfId="0" applyFont="1" applyFill="1" applyBorder="1" applyAlignment="1" applyProtection="1"/>
    <xf numFmtId="1" fontId="11" fillId="3" borderId="25" xfId="0" applyNumberFormat="1" applyFont="1" applyFill="1" applyBorder="1" applyAlignment="1" applyProtection="1">
      <alignment horizontal="center"/>
    </xf>
    <xf numFmtId="165" fontId="11" fillId="3" borderId="25" xfId="0" applyNumberFormat="1" applyFont="1" applyFill="1" applyBorder="1" applyAlignment="1" applyProtection="1"/>
    <xf numFmtId="43" fontId="11" fillId="3" borderId="25" xfId="0" applyNumberFormat="1" applyFont="1" applyFill="1" applyBorder="1" applyAlignment="1" applyProtection="1">
      <alignment horizontal="center"/>
    </xf>
    <xf numFmtId="43" fontId="11" fillId="3" borderId="30" xfId="0" applyNumberFormat="1" applyFont="1" applyFill="1" applyBorder="1" applyAlignment="1" applyProtection="1">
      <alignment horizontal="center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43" fontId="12" fillId="5" borderId="29" xfId="0" applyNumberFormat="1" applyFont="1" applyFill="1" applyBorder="1" applyAlignment="1" applyProtection="1">
      <alignment horizontal="center" vertical="center"/>
    </xf>
    <xf numFmtId="49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vertical="center"/>
    </xf>
    <xf numFmtId="0" fontId="11" fillId="3" borderId="3" xfId="0" applyFont="1" applyFill="1" applyBorder="1" applyAlignment="1" applyProtection="1"/>
    <xf numFmtId="165" fontId="11" fillId="3" borderId="3" xfId="0" applyNumberFormat="1" applyFont="1" applyFill="1" applyBorder="1" applyAlignment="1" applyProtection="1"/>
    <xf numFmtId="43" fontId="11" fillId="3" borderId="3" xfId="0" applyNumberFormat="1" applyFont="1" applyFill="1" applyBorder="1" applyAlignment="1" applyProtection="1">
      <alignment horizontal="center"/>
    </xf>
    <xf numFmtId="43" fontId="11" fillId="0" borderId="21" xfId="0" applyNumberFormat="1" applyFont="1" applyFill="1" applyBorder="1" applyAlignment="1" applyProtection="1">
      <alignment horizontal="center" vertical="center"/>
    </xf>
    <xf numFmtId="165" fontId="12" fillId="5" borderId="33" xfId="13" applyNumberFormat="1" applyFont="1" applyFill="1" applyBorder="1" applyProtection="1"/>
    <xf numFmtId="0" fontId="12" fillId="3" borderId="2" xfId="0" applyFont="1" applyFill="1" applyBorder="1" applyAlignment="1" applyProtection="1"/>
    <xf numFmtId="43" fontId="12" fillId="5" borderId="43" xfId="0" applyNumberFormat="1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wrapText="1"/>
    </xf>
    <xf numFmtId="0" fontId="11" fillId="5" borderId="3" xfId="0" applyFont="1" applyFill="1" applyBorder="1" applyAlignment="1" applyProtection="1">
      <alignment horizontal="center"/>
    </xf>
    <xf numFmtId="1" fontId="11" fillId="5" borderId="3" xfId="0" applyNumberFormat="1" applyFont="1" applyFill="1" applyBorder="1" applyAlignment="1" applyProtection="1">
      <alignment horizontal="center"/>
    </xf>
    <xf numFmtId="165" fontId="12" fillId="5" borderId="4" xfId="13" applyNumberFormat="1" applyFont="1" applyFill="1" applyBorder="1" applyAlignment="1" applyProtection="1">
      <alignment horizontal="right" vertical="center"/>
    </xf>
    <xf numFmtId="43" fontId="12" fillId="5" borderId="21" xfId="0" applyNumberFormat="1" applyFont="1" applyFill="1" applyBorder="1" applyAlignment="1" applyProtection="1">
      <alignment horizontal="center" vertical="center"/>
    </xf>
    <xf numFmtId="49" fontId="12" fillId="6" borderId="34" xfId="0" applyNumberFormat="1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vertical="center"/>
    </xf>
    <xf numFmtId="0" fontId="11" fillId="6" borderId="29" xfId="0" applyFont="1" applyFill="1" applyBorder="1" applyAlignment="1" applyProtection="1">
      <alignment vertical="center" wrapText="1"/>
    </xf>
    <xf numFmtId="49" fontId="12" fillId="6" borderId="32" xfId="0" applyNumberFormat="1" applyFont="1" applyFill="1" applyBorder="1" applyAlignment="1" applyProtection="1">
      <alignment horizontal="center" vertical="center" wrapText="1"/>
    </xf>
    <xf numFmtId="0" fontId="12" fillId="6" borderId="32" xfId="0" applyFont="1" applyFill="1" applyBorder="1" applyAlignment="1" applyProtection="1">
      <alignment vertical="center"/>
    </xf>
    <xf numFmtId="0" fontId="11" fillId="6" borderId="25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2" fillId="3" borderId="32" xfId="0" applyFont="1" applyFill="1" applyBorder="1" applyAlignment="1" applyProtection="1"/>
    <xf numFmtId="165" fontId="11" fillId="3" borderId="2" xfId="0" applyNumberFormat="1" applyFont="1" applyFill="1" applyBorder="1" applyAlignment="1" applyProtection="1"/>
    <xf numFmtId="0" fontId="12" fillId="3" borderId="2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center"/>
    </xf>
    <xf numFmtId="0" fontId="14" fillId="3" borderId="44" xfId="0" applyFont="1" applyFill="1" applyBorder="1" applyAlignment="1" applyProtection="1"/>
    <xf numFmtId="0" fontId="14" fillId="3" borderId="0" xfId="0" applyFont="1" applyFill="1" applyBorder="1" applyAlignment="1" applyProtection="1"/>
    <xf numFmtId="0" fontId="14" fillId="3" borderId="45" xfId="0" applyFont="1" applyFill="1" applyBorder="1" applyAlignment="1" applyProtection="1">
      <alignment horizontal="right"/>
    </xf>
    <xf numFmtId="164" fontId="12" fillId="3" borderId="33" xfId="1" applyNumberFormat="1" applyFont="1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43" fontId="0" fillId="0" borderId="3" xfId="0" applyNumberFormat="1" applyBorder="1" applyProtection="1"/>
    <xf numFmtId="165" fontId="0" fillId="0" borderId="3" xfId="13" applyFont="1" applyBorder="1" applyProtection="1"/>
    <xf numFmtId="0" fontId="0" fillId="0" borderId="4" xfId="0" applyBorder="1" applyProtection="1"/>
    <xf numFmtId="0" fontId="14" fillId="6" borderId="2" xfId="0" applyFont="1" applyFill="1" applyBorder="1" applyAlignment="1" applyProtection="1"/>
    <xf numFmtId="0" fontId="14" fillId="6" borderId="3" xfId="0" applyFont="1" applyFill="1" applyBorder="1" applyAlignment="1" applyProtection="1"/>
    <xf numFmtId="0" fontId="14" fillId="6" borderId="4" xfId="0" applyFont="1" applyFill="1" applyBorder="1" applyAlignment="1" applyProtection="1">
      <alignment horizontal="right"/>
    </xf>
    <xf numFmtId="164" fontId="12" fillId="6" borderId="1" xfId="1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0" fillId="0" borderId="0" xfId="0" applyFill="1" applyProtection="1"/>
    <xf numFmtId="0" fontId="0" fillId="3" borderId="1" xfId="0" applyFill="1" applyBorder="1" applyAlignment="1" applyProtection="1">
      <alignment horizontal="center" vertical="center"/>
    </xf>
    <xf numFmtId="0" fontId="32" fillId="0" borderId="0" xfId="0" applyFont="1" applyProtection="1"/>
    <xf numFmtId="0" fontId="0" fillId="0" borderId="33" xfId="0" applyBorder="1" applyProtection="1"/>
    <xf numFmtId="0" fontId="0" fillId="0" borderId="34" xfId="0" applyBorder="1" applyProtection="1"/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2" fontId="10" fillId="0" borderId="46" xfId="0" applyNumberFormat="1" applyFont="1" applyFill="1" applyBorder="1" applyAlignment="1" applyProtection="1">
      <alignment horizontal="center"/>
    </xf>
    <xf numFmtId="2" fontId="10" fillId="0" borderId="47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2" fontId="19" fillId="11" borderId="1" xfId="66" applyNumberFormat="1" applyFont="1" applyFill="1" applyBorder="1" applyAlignment="1" applyProtection="1">
      <alignment horizontal="center" vertical="center"/>
      <protection locked="0"/>
    </xf>
    <xf numFmtId="2" fontId="19" fillId="12" borderId="1" xfId="66" applyNumberFormat="1" applyFont="1" applyFill="1" applyBorder="1" applyAlignment="1" applyProtection="1">
      <alignment horizontal="center" vertical="center"/>
      <protection locked="0"/>
    </xf>
    <xf numFmtId="2" fontId="19" fillId="12" borderId="33" xfId="66" applyNumberFormat="1" applyFont="1" applyFill="1" applyBorder="1" applyAlignment="1" applyProtection="1">
      <alignment horizontal="center" vertical="center"/>
      <protection locked="0"/>
    </xf>
    <xf numFmtId="0" fontId="26" fillId="0" borderId="0" xfId="11" applyFont="1" applyFill="1" applyAlignment="1" applyProtection="1">
      <alignment horizontal="left" vertical="center"/>
    </xf>
    <xf numFmtId="0" fontId="26" fillId="0" borderId="0" xfId="11" applyFont="1" applyFill="1" applyAlignment="1" applyProtection="1">
      <alignment horizontal="left" vertical="center" wrapText="1"/>
    </xf>
    <xf numFmtId="0" fontId="26" fillId="0" borderId="0" xfId="11" applyFont="1" applyAlignment="1" applyProtection="1">
      <alignment vertical="center"/>
    </xf>
    <xf numFmtId="0" fontId="28" fillId="5" borderId="2" xfId="0" applyFont="1" applyFill="1" applyBorder="1" applyAlignment="1" applyProtection="1">
      <alignment horizontal="right" wrapText="1"/>
    </xf>
    <xf numFmtId="0" fontId="28" fillId="5" borderId="3" xfId="0" applyFont="1" applyFill="1" applyBorder="1" applyAlignment="1" applyProtection="1">
      <alignment horizontal="center" wrapText="1"/>
    </xf>
    <xf numFmtId="0" fontId="28" fillId="5" borderId="4" xfId="0" applyFont="1" applyFill="1" applyBorder="1" applyAlignment="1" applyProtection="1">
      <alignment horizontal="center" wrapText="1"/>
    </xf>
    <xf numFmtId="0" fontId="30" fillId="0" borderId="0" xfId="11" applyFont="1" applyAlignment="1" applyProtection="1">
      <alignment vertical="center"/>
    </xf>
    <xf numFmtId="0" fontId="29" fillId="0" borderId="1" xfId="6" applyFont="1" applyBorder="1" applyAlignment="1" applyProtection="1">
      <alignment horizontal="center"/>
    </xf>
    <xf numFmtId="0" fontId="29" fillId="0" borderId="15" xfId="11" applyFont="1" applyBorder="1" applyAlignment="1" applyProtection="1">
      <alignment horizontal="center" vertical="center"/>
    </xf>
    <xf numFmtId="0" fontId="29" fillId="0" borderId="1" xfId="11" applyFont="1" applyBorder="1" applyAlignment="1" applyProtection="1">
      <alignment horizontal="center" vertical="center"/>
    </xf>
    <xf numFmtId="0" fontId="30" fillId="0" borderId="1" xfId="11" applyFont="1" applyBorder="1" applyAlignment="1" applyProtection="1">
      <alignment vertical="center"/>
    </xf>
    <xf numFmtId="0" fontId="30" fillId="0" borderId="7" xfId="11" applyFont="1" applyBorder="1" applyAlignment="1" applyProtection="1">
      <alignment horizontal="center" vertical="center"/>
    </xf>
    <xf numFmtId="0" fontId="30" fillId="0" borderId="11" xfId="6" applyFont="1" applyBorder="1" applyAlignment="1" applyProtection="1">
      <alignment horizontal="left" wrapText="1"/>
    </xf>
    <xf numFmtId="0" fontId="30" fillId="0" borderId="10" xfId="6" applyFont="1" applyBorder="1" applyAlignment="1" applyProtection="1">
      <alignment horizontal="left" wrapText="1"/>
    </xf>
    <xf numFmtId="10" fontId="29" fillId="0" borderId="19" xfId="12" applyNumberFormat="1" applyFont="1" applyFill="1" applyBorder="1" applyAlignment="1" applyProtection="1">
      <alignment horizontal="right" indent="1"/>
    </xf>
    <xf numFmtId="0" fontId="29" fillId="0" borderId="2" xfId="11" applyFont="1" applyFill="1" applyBorder="1" applyAlignment="1" applyProtection="1">
      <alignment horizontal="right" vertical="center"/>
    </xf>
    <xf numFmtId="0" fontId="29" fillId="0" borderId="17" xfId="11" applyFont="1" applyFill="1" applyBorder="1" applyAlignment="1" applyProtection="1">
      <alignment horizontal="right" vertical="center" wrapText="1"/>
    </xf>
    <xf numFmtId="10" fontId="29" fillId="0" borderId="17" xfId="6" applyNumberFormat="1" applyFont="1" applyFill="1" applyBorder="1" applyAlignment="1" applyProtection="1">
      <alignment horizontal="center"/>
    </xf>
    <xf numFmtId="10" fontId="29" fillId="0" borderId="29" xfId="6" applyNumberFormat="1" applyFont="1" applyFill="1" applyBorder="1" applyAlignment="1" applyProtection="1">
      <alignment horizontal="center"/>
    </xf>
    <xf numFmtId="0" fontId="30" fillId="0" borderId="0" xfId="11" applyFont="1" applyFill="1" applyAlignment="1" applyProtection="1">
      <alignment vertical="center"/>
    </xf>
    <xf numFmtId="0" fontId="29" fillId="0" borderId="20" xfId="11" applyFont="1" applyBorder="1" applyAlignment="1" applyProtection="1">
      <alignment horizontal="center" vertical="center"/>
    </xf>
    <xf numFmtId="0" fontId="29" fillId="0" borderId="3" xfId="11" applyFont="1" applyBorder="1" applyAlignment="1" applyProtection="1">
      <alignment horizontal="center" vertical="center"/>
    </xf>
    <xf numFmtId="0" fontId="30" fillId="0" borderId="3" xfId="11" applyFont="1" applyBorder="1" applyAlignment="1" applyProtection="1">
      <alignment vertical="center"/>
    </xf>
    <xf numFmtId="0" fontId="30" fillId="0" borderId="4" xfId="11" applyFont="1" applyBorder="1" applyAlignment="1" applyProtection="1">
      <alignment vertical="center"/>
    </xf>
    <xf numFmtId="0" fontId="30" fillId="0" borderId="0" xfId="11" applyFont="1" applyAlignment="1" applyProtection="1">
      <alignment vertical="center" wrapText="1"/>
    </xf>
    <xf numFmtId="0" fontId="27" fillId="0" borderId="0" xfId="0" applyFont="1" applyAlignment="1" applyProtection="1">
      <alignment wrapText="1"/>
    </xf>
    <xf numFmtId="0" fontId="30" fillId="0" borderId="9" xfId="6" applyFont="1" applyBorder="1" applyAlignment="1" applyProtection="1">
      <alignment horizontal="left" wrapText="1"/>
    </xf>
    <xf numFmtId="0" fontId="30" fillId="0" borderId="12" xfId="6" applyFont="1" applyBorder="1" applyAlignment="1" applyProtection="1">
      <alignment horizontal="left" wrapText="1"/>
    </xf>
    <xf numFmtId="10" fontId="29" fillId="0" borderId="1" xfId="12" applyNumberFormat="1" applyFont="1" applyFill="1" applyBorder="1" applyAlignment="1" applyProtection="1">
      <alignment horizontal="right" indent="1"/>
    </xf>
    <xf numFmtId="10" fontId="30" fillId="0" borderId="21" xfId="12" applyNumberFormat="1" applyFont="1" applyFill="1" applyBorder="1" applyAlignment="1" applyProtection="1">
      <alignment horizontal="right" indent="1"/>
    </xf>
    <xf numFmtId="0" fontId="30" fillId="0" borderId="9" xfId="11" applyFont="1" applyBorder="1" applyAlignment="1" applyProtection="1">
      <alignment horizontal="center" vertical="center"/>
    </xf>
    <xf numFmtId="0" fontId="29" fillId="0" borderId="3" xfId="11" applyFont="1" applyFill="1" applyBorder="1" applyAlignment="1" applyProtection="1">
      <alignment horizontal="right" vertical="center" wrapText="1"/>
    </xf>
    <xf numFmtId="10" fontId="29" fillId="0" borderId="3" xfId="6" applyNumberFormat="1" applyFont="1" applyFill="1" applyBorder="1" applyAlignment="1" applyProtection="1">
      <alignment horizontal="center"/>
    </xf>
    <xf numFmtId="10" fontId="29" fillId="0" borderId="4" xfId="6" applyNumberFormat="1" applyFont="1" applyFill="1" applyBorder="1" applyAlignment="1" applyProtection="1">
      <alignment horizontal="center"/>
    </xf>
    <xf numFmtId="10" fontId="29" fillId="5" borderId="1" xfId="12" applyNumberFormat="1" applyFont="1" applyFill="1" applyBorder="1" applyAlignment="1" applyProtection="1">
      <alignment horizontal="right" vertical="center" indent="1"/>
    </xf>
    <xf numFmtId="0" fontId="26" fillId="0" borderId="8" xfId="11" applyFont="1" applyBorder="1" applyAlignment="1" applyProtection="1">
      <alignment horizontal="left" vertical="top"/>
    </xf>
    <xf numFmtId="0" fontId="26" fillId="0" borderId="0" xfId="11" applyFont="1" applyBorder="1" applyAlignment="1" applyProtection="1">
      <alignment horizontal="left" vertical="top" wrapText="1"/>
    </xf>
    <xf numFmtId="0" fontId="26" fillId="0" borderId="0" xfId="11" applyFont="1" applyBorder="1" applyAlignment="1" applyProtection="1">
      <alignment horizontal="left" vertical="top"/>
    </xf>
    <xf numFmtId="0" fontId="26" fillId="0" borderId="0" xfId="11" applyFont="1" applyAlignment="1" applyProtection="1">
      <alignment vertical="center" wrapText="1"/>
    </xf>
    <xf numFmtId="0" fontId="28" fillId="11" borderId="3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14" fillId="4" borderId="26" xfId="0" applyNumberFormat="1" applyFont="1" applyFill="1" applyBorder="1" applyAlignment="1">
      <alignment horizontal="center"/>
    </xf>
    <xf numFmtId="49" fontId="14" fillId="4" borderId="27" xfId="0" applyNumberFormat="1" applyFont="1" applyFill="1" applyBorder="1" applyAlignment="1">
      <alignment horizontal="center"/>
    </xf>
    <xf numFmtId="49" fontId="14" fillId="4" borderId="28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49" fontId="15" fillId="6" borderId="2" xfId="0" applyNumberFormat="1" applyFont="1" applyFill="1" applyBorder="1" applyAlignment="1" applyProtection="1">
      <alignment horizontal="center"/>
    </xf>
    <xf numFmtId="49" fontId="15" fillId="6" borderId="3" xfId="0" applyNumberFormat="1" applyFont="1" applyFill="1" applyBorder="1" applyAlignment="1" applyProtection="1">
      <alignment horizontal="center"/>
    </xf>
    <xf numFmtId="49" fontId="15" fillId="6" borderId="4" xfId="0" applyNumberFormat="1" applyFont="1" applyFill="1" applyBorder="1" applyAlignment="1" applyProtection="1">
      <alignment horizont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169" fontId="10" fillId="0" borderId="2" xfId="0" applyNumberFormat="1" applyFont="1" applyFill="1" applyBorder="1" applyAlignment="1">
      <alignment horizontal="right" wrapText="1"/>
    </xf>
    <xf numFmtId="169" fontId="10" fillId="0" borderId="4" xfId="0" applyNumberFormat="1" applyFont="1" applyFill="1" applyBorder="1" applyAlignment="1">
      <alignment horizontal="right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49" fontId="10" fillId="0" borderId="4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right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165" fontId="10" fillId="5" borderId="2" xfId="13" applyFont="1" applyFill="1" applyBorder="1" applyAlignment="1">
      <alignment horizontal="right" wrapText="1"/>
    </xf>
    <xf numFmtId="165" fontId="10" fillId="5" borderId="4" xfId="13" applyFont="1" applyFill="1" applyBorder="1" applyAlignment="1">
      <alignment horizontal="right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2" fontId="10" fillId="0" borderId="2" xfId="0" applyNumberFormat="1" applyFont="1" applyFill="1" applyBorder="1" applyAlignment="1">
      <alignment horizontal="right" wrapText="1"/>
    </xf>
    <xf numFmtId="2" fontId="10" fillId="0" borderId="4" xfId="0" applyNumberFormat="1" applyFont="1" applyFill="1" applyBorder="1" applyAlignment="1">
      <alignment horizontal="right" wrapText="1"/>
    </xf>
    <xf numFmtId="4" fontId="10" fillId="0" borderId="2" xfId="0" applyNumberFormat="1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0" fillId="0" borderId="25" xfId="0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" fontId="10" fillId="0" borderId="4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165" fontId="0" fillId="0" borderId="2" xfId="13" applyFont="1" applyFill="1" applyBorder="1" applyAlignment="1">
      <alignment horizontal="right" wrapText="1"/>
    </xf>
    <xf numFmtId="165" fontId="0" fillId="0" borderId="4" xfId="13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165" fontId="10" fillId="5" borderId="1" xfId="13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left"/>
    </xf>
    <xf numFmtId="0" fontId="31" fillId="0" borderId="1" xfId="1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165" fontId="10" fillId="0" borderId="1" xfId="13" applyFont="1" applyFill="1" applyBorder="1" applyAlignment="1">
      <alignment horizontal="right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/>
    </xf>
    <xf numFmtId="0" fontId="0" fillId="9" borderId="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33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12" borderId="2" xfId="0" applyFill="1" applyBorder="1" applyAlignment="1" applyProtection="1">
      <alignment horizontal="center"/>
    </xf>
    <xf numFmtId="0" fontId="0" fillId="12" borderId="4" xfId="0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0" fillId="0" borderId="33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43" xfId="0" applyFill="1" applyBorder="1" applyAlignment="1" applyProtection="1">
      <alignment horizontal="center" vertical="center"/>
    </xf>
    <xf numFmtId="0" fontId="30" fillId="0" borderId="7" xfId="6" applyFont="1" applyBorder="1" applyAlignment="1" applyProtection="1">
      <alignment horizontal="left" wrapText="1"/>
    </xf>
    <xf numFmtId="0" fontId="30" fillId="0" borderId="11" xfId="6" applyFont="1" applyBorder="1" applyAlignment="1" applyProtection="1">
      <alignment horizontal="left" wrapText="1"/>
    </xf>
    <xf numFmtId="0" fontId="29" fillId="0" borderId="2" xfId="11" applyFont="1" applyBorder="1" applyAlignment="1" applyProtection="1">
      <alignment horizontal="left" vertical="center" wrapText="1"/>
    </xf>
    <xf numFmtId="0" fontId="29" fillId="0" borderId="3" xfId="11" applyFont="1" applyBorder="1" applyAlignment="1" applyProtection="1">
      <alignment horizontal="left" vertical="center" wrapText="1"/>
    </xf>
    <xf numFmtId="0" fontId="30" fillId="0" borderId="15" xfId="6" applyFont="1" applyBorder="1" applyAlignment="1" applyProtection="1">
      <alignment horizontal="left" wrapText="1"/>
    </xf>
    <xf numFmtId="0" fontId="30" fillId="0" borderId="20" xfId="6" applyFont="1" applyBorder="1" applyAlignment="1" applyProtection="1">
      <alignment horizontal="left" wrapText="1"/>
    </xf>
    <xf numFmtId="0" fontId="29" fillId="0" borderId="9" xfId="11" applyFont="1" applyFill="1" applyBorder="1" applyAlignment="1" applyProtection="1">
      <alignment horizontal="right" vertical="center"/>
    </xf>
    <xf numFmtId="0" fontId="29" fillId="0" borderId="15" xfId="11" applyFont="1" applyBorder="1" applyAlignment="1" applyProtection="1">
      <alignment horizontal="left" vertical="center" wrapText="1"/>
    </xf>
    <xf numFmtId="0" fontId="29" fillId="0" borderId="20" xfId="11" applyFont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center" wrapText="1"/>
    </xf>
    <xf numFmtId="0" fontId="28" fillId="3" borderId="3" xfId="0" applyFont="1" applyFill="1" applyBorder="1" applyAlignment="1" applyProtection="1">
      <alignment horizontal="center" wrapText="1"/>
    </xf>
    <xf numFmtId="0" fontId="28" fillId="3" borderId="4" xfId="0" applyFont="1" applyFill="1" applyBorder="1" applyAlignment="1" applyProtection="1">
      <alignment horizontal="center" wrapText="1"/>
    </xf>
    <xf numFmtId="0" fontId="27" fillId="3" borderId="1" xfId="0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 applyProtection="1">
      <alignment horizontal="center" wrapText="1"/>
    </xf>
    <xf numFmtId="0" fontId="30" fillId="0" borderId="10" xfId="6" applyFont="1" applyBorder="1" applyAlignment="1" applyProtection="1">
      <alignment horizontal="left" wrapText="1"/>
    </xf>
    <xf numFmtId="0" fontId="30" fillId="0" borderId="14" xfId="6" applyFont="1" applyBorder="1" applyAlignment="1" applyProtection="1">
      <alignment horizontal="left" wrapText="1"/>
    </xf>
    <xf numFmtId="0" fontId="29" fillId="0" borderId="2" xfId="11" applyFont="1" applyBorder="1" applyAlignment="1" applyProtection="1">
      <alignment horizontal="center" vertical="center" wrapText="1"/>
    </xf>
    <xf numFmtId="0" fontId="29" fillId="0" borderId="4" xfId="11" applyFont="1" applyBorder="1" applyAlignment="1" applyProtection="1">
      <alignment horizontal="center" vertical="center" wrapText="1"/>
    </xf>
    <xf numFmtId="0" fontId="29" fillId="0" borderId="37" xfId="11" applyFont="1" applyBorder="1" applyAlignment="1" applyProtection="1">
      <alignment horizontal="center" vertical="center"/>
    </xf>
    <xf numFmtId="0" fontId="29" fillId="0" borderId="38" xfId="11" applyFont="1" applyBorder="1" applyAlignment="1" applyProtection="1">
      <alignment horizontal="center" vertical="center"/>
    </xf>
    <xf numFmtId="0" fontId="29" fillId="0" borderId="39" xfId="11" applyFont="1" applyBorder="1" applyAlignment="1" applyProtection="1">
      <alignment horizontal="center" vertical="center"/>
    </xf>
    <xf numFmtId="0" fontId="29" fillId="0" borderId="40" xfId="11" applyFont="1" applyBorder="1" applyAlignment="1" applyProtection="1">
      <alignment horizontal="center" vertical="center"/>
    </xf>
    <xf numFmtId="0" fontId="29" fillId="0" borderId="41" xfId="11" applyFont="1" applyBorder="1" applyAlignment="1" applyProtection="1">
      <alignment horizontal="center" vertical="center"/>
    </xf>
    <xf numFmtId="0" fontId="29" fillId="0" borderId="42" xfId="11" applyFont="1" applyBorder="1" applyAlignment="1" applyProtection="1">
      <alignment horizontal="center" vertical="center"/>
    </xf>
    <xf numFmtId="0" fontId="28" fillId="5" borderId="2" xfId="0" applyFont="1" applyFill="1" applyBorder="1" applyAlignment="1" applyProtection="1">
      <alignment horizontal="right"/>
    </xf>
    <xf numFmtId="0" fontId="28" fillId="5" borderId="3" xfId="0" applyFont="1" applyFill="1" applyBorder="1" applyAlignment="1" applyProtection="1">
      <alignment horizontal="right"/>
    </xf>
    <xf numFmtId="0" fontId="29" fillId="5" borderId="2" xfId="11" applyNumberFormat="1" applyFont="1" applyFill="1" applyBorder="1" applyAlignment="1" applyProtection="1">
      <alignment horizontal="right" vertical="center"/>
    </xf>
    <xf numFmtId="0" fontId="29" fillId="5" borderId="35" xfId="11" applyNumberFormat="1" applyFont="1" applyFill="1" applyBorder="1" applyAlignment="1" applyProtection="1">
      <alignment horizontal="right" vertical="center"/>
    </xf>
    <xf numFmtId="0" fontId="30" fillId="0" borderId="15" xfId="11" applyFont="1" applyBorder="1" applyAlignment="1" applyProtection="1">
      <alignment horizontal="left" vertical="center" wrapText="1"/>
    </xf>
    <xf numFmtId="0" fontId="30" fillId="0" borderId="20" xfId="11" applyFont="1" applyBorder="1" applyAlignment="1" applyProtection="1">
      <alignment horizontal="left" vertical="center" wrapText="1"/>
    </xf>
    <xf numFmtId="0" fontId="30" fillId="0" borderId="11" xfId="11" applyFont="1" applyBorder="1" applyAlignment="1" applyProtection="1">
      <alignment horizontal="left" vertical="center" wrapText="1"/>
    </xf>
    <xf numFmtId="0" fontId="30" fillId="0" borderId="10" xfId="11" applyFont="1" applyBorder="1" applyAlignment="1" applyProtection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6" xfId="0" applyBorder="1"/>
    <xf numFmtId="0" fontId="16" fillId="0" borderId="1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9" fontId="11" fillId="9" borderId="3" xfId="0" applyNumberFormat="1" applyFont="1" applyFill="1" applyBorder="1" applyAlignment="1" applyProtection="1">
      <alignment vertical="center" wrapText="1"/>
      <protection locked="0"/>
    </xf>
    <xf numFmtId="49" fontId="11" fillId="9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9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29" xfId="0" applyNumberFormat="1" applyFont="1" applyFill="1" applyBorder="1" applyAlignment="1" applyProtection="1">
      <alignment horizontal="left" vertical="center" wrapText="1"/>
      <protection locked="0"/>
    </xf>
  </cellXfs>
  <cellStyles count="69">
    <cellStyle name="Moeda" xfId="1" builtinId="4"/>
    <cellStyle name="Moeda 2" xfId="2"/>
    <cellStyle name="Moeda 2 2" xfId="3"/>
    <cellStyle name="Moeda 3" xfId="4"/>
    <cellStyle name="Moeda 4" xfId="5"/>
    <cellStyle name="Normal" xfId="0" builtinId="0"/>
    <cellStyle name="Normal 2" xfId="6"/>
    <cellStyle name="Normal 2 2" xfId="7"/>
    <cellStyle name="Normal 2 2 2" xfId="8"/>
    <cellStyle name="Normal 2 3" xfId="67"/>
    <cellStyle name="Normal 2 4" xfId="68"/>
    <cellStyle name="Normal 3" xfId="9"/>
    <cellStyle name="Normal 4" xfId="10"/>
    <cellStyle name="Normal 5" xfId="19"/>
    <cellStyle name="Normal_PP-VI 2" xfId="11"/>
    <cellStyle name="Porcentagem" xfId="66" builtinId="5"/>
    <cellStyle name="Porcentagem 2" xfId="12"/>
    <cellStyle name="Separador de milhares 10" xfId="20"/>
    <cellStyle name="Separador de milhares 11" xfId="21"/>
    <cellStyle name="Separador de milhares 12" xfId="22"/>
    <cellStyle name="Separador de milhares 13" xfId="23"/>
    <cellStyle name="Separador de milhares 14" xfId="24"/>
    <cellStyle name="Separador de milhares 15" xfId="25"/>
    <cellStyle name="Separador de milhares 16" xfId="26"/>
    <cellStyle name="Separador de milhares 17" xfId="27"/>
    <cellStyle name="Separador de milhares 18" xfId="28"/>
    <cellStyle name="Separador de milhares 19" xfId="29"/>
    <cellStyle name="Separador de milhares 2" xfId="14"/>
    <cellStyle name="Separador de milhares 2 2" xfId="15"/>
    <cellStyle name="Separador de milhares 20" xfId="30"/>
    <cellStyle name="Separador de milhares 21" xfId="31"/>
    <cellStyle name="Separador de milhares 22" xfId="32"/>
    <cellStyle name="Separador de milhares 23" xfId="33"/>
    <cellStyle name="Separador de milhares 24" xfId="34"/>
    <cellStyle name="Separador de milhares 25" xfId="35"/>
    <cellStyle name="Separador de milhares 26" xfId="36"/>
    <cellStyle name="Separador de milhares 27" xfId="37"/>
    <cellStyle name="Separador de milhares 3" xfId="16"/>
    <cellStyle name="Separador de milhares 3 2" xfId="18"/>
    <cellStyle name="Separador de milhares 4" xfId="17"/>
    <cellStyle name="Separador de milhares 4 10" xfId="38"/>
    <cellStyle name="Separador de milhares 4 11" xfId="39"/>
    <cellStyle name="Separador de milhares 4 12" xfId="40"/>
    <cellStyle name="Separador de milhares 4 13" xfId="41"/>
    <cellStyle name="Separador de milhares 4 14" xfId="42"/>
    <cellStyle name="Separador de milhares 4 15" xfId="43"/>
    <cellStyle name="Separador de milhares 4 16" xfId="44"/>
    <cellStyle name="Separador de milhares 4 17" xfId="45"/>
    <cellStyle name="Separador de milhares 4 18" xfId="46"/>
    <cellStyle name="Separador de milhares 4 19" xfId="47"/>
    <cellStyle name="Separador de milhares 4 2" xfId="48"/>
    <cellStyle name="Separador de milhares 4 20" xfId="49"/>
    <cellStyle name="Separador de milhares 4 21" xfId="50"/>
    <cellStyle name="Separador de milhares 4 22" xfId="51"/>
    <cellStyle name="Separador de milhares 4 23" xfId="52"/>
    <cellStyle name="Separador de milhares 4 24" xfId="53"/>
    <cellStyle name="Separador de milhares 4 3" xfId="54"/>
    <cellStyle name="Separador de milhares 4 4" xfId="55"/>
    <cellStyle name="Separador de milhares 4 5" xfId="56"/>
    <cellStyle name="Separador de milhares 4 6" xfId="57"/>
    <cellStyle name="Separador de milhares 4 7" xfId="58"/>
    <cellStyle name="Separador de milhares 4 8" xfId="59"/>
    <cellStyle name="Separador de milhares 4 9" xfId="60"/>
    <cellStyle name="Separador de milhares 5" xfId="61"/>
    <cellStyle name="Separador de milhares 6" xfId="62"/>
    <cellStyle name="Separador de milhares 7" xfId="63"/>
    <cellStyle name="Separador de milhares 8" xfId="64"/>
    <cellStyle name="Separador de milhares 9" xfId="65"/>
    <cellStyle name="Vírgula" xfId="1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109</xdr:rowOff>
    </xdr:from>
    <xdr:to>
      <xdr:col>5</xdr:col>
      <xdr:colOff>157940</xdr:colOff>
      <xdr:row>12</xdr:row>
      <xdr:rowOff>86844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109"/>
          <a:ext cx="4596590" cy="180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0"/>
  <sheetViews>
    <sheetView workbookViewId="0">
      <selection sqref="A1:F1"/>
    </sheetView>
  </sheetViews>
  <sheetFormatPr defaultRowHeight="15"/>
  <cols>
    <col min="1" max="1" width="18.57031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6" ht="18.75">
      <c r="A1" s="369" t="s">
        <v>127</v>
      </c>
      <c r="B1" s="370"/>
      <c r="C1" s="370"/>
      <c r="D1" s="370"/>
      <c r="E1" s="370"/>
      <c r="F1" s="371"/>
    </row>
    <row r="2" spans="1:6" ht="15" customHeight="1">
      <c r="A2" s="5" t="s">
        <v>11</v>
      </c>
      <c r="B2" s="372" t="s">
        <v>124</v>
      </c>
      <c r="C2" s="373"/>
      <c r="D2" s="373"/>
      <c r="E2" s="373"/>
      <c r="F2" s="374"/>
    </row>
    <row r="3" spans="1:6" ht="15" customHeight="1">
      <c r="A3" s="11" t="s">
        <v>131</v>
      </c>
      <c r="B3" s="10" t="s">
        <v>125</v>
      </c>
      <c r="C3" s="375" t="s">
        <v>126</v>
      </c>
      <c r="D3" s="375"/>
      <c r="E3" s="375"/>
      <c r="F3" s="376"/>
    </row>
    <row r="4" spans="1:6" ht="18.75">
      <c r="A4" s="11" t="s">
        <v>12</v>
      </c>
      <c r="B4" s="377" t="s">
        <v>13</v>
      </c>
      <c r="C4" s="377"/>
      <c r="D4" s="377"/>
      <c r="E4" s="377"/>
      <c r="F4" s="378"/>
    </row>
    <row r="5" spans="1:6">
      <c r="A5" s="379" t="s">
        <v>61</v>
      </c>
      <c r="B5" s="380"/>
      <c r="C5" s="380"/>
      <c r="D5" s="380"/>
      <c r="E5" s="380"/>
      <c r="F5" s="381"/>
    </row>
    <row r="6" spans="1:6">
      <c r="A6" s="382" t="s">
        <v>6</v>
      </c>
      <c r="B6" s="383" t="s">
        <v>75</v>
      </c>
      <c r="C6" s="385" t="s">
        <v>19</v>
      </c>
      <c r="D6" s="385" t="s">
        <v>28</v>
      </c>
      <c r="E6" s="385" t="s">
        <v>30</v>
      </c>
      <c r="F6" s="386"/>
    </row>
    <row r="7" spans="1:6">
      <c r="A7" s="382"/>
      <c r="B7" s="384"/>
      <c r="C7" s="385"/>
      <c r="D7" s="385"/>
      <c r="E7" s="15" t="s">
        <v>29</v>
      </c>
      <c r="F7" s="16" t="s">
        <v>20</v>
      </c>
    </row>
    <row r="8" spans="1:6">
      <c r="A8" s="21" t="s">
        <v>34</v>
      </c>
      <c r="B8" s="361" t="s">
        <v>41</v>
      </c>
      <c r="C8" s="361"/>
      <c r="D8" s="361"/>
      <c r="E8" s="361"/>
      <c r="F8" s="362"/>
    </row>
    <row r="9" spans="1:6">
      <c r="A9" s="21" t="s">
        <v>35</v>
      </c>
      <c r="B9" s="31" t="s">
        <v>17</v>
      </c>
      <c r="C9" s="2" t="s">
        <v>33</v>
      </c>
      <c r="D9" s="13">
        <v>4</v>
      </c>
      <c r="E9" s="17" t="e">
        <f>#REF!</f>
        <v>#REF!</v>
      </c>
      <c r="F9" s="18" t="e">
        <f t="shared" ref="F9:F14" si="0">D9*E9</f>
        <v>#REF!</v>
      </c>
    </row>
    <row r="10" spans="1:6" ht="31.5" customHeight="1">
      <c r="A10" s="21" t="s">
        <v>36</v>
      </c>
      <c r="B10" s="22" t="s">
        <v>27</v>
      </c>
      <c r="C10" s="2" t="s">
        <v>33</v>
      </c>
      <c r="D10" s="13">
        <v>8</v>
      </c>
      <c r="E10" s="17" t="e">
        <f>#REF!</f>
        <v>#REF!</v>
      </c>
      <c r="F10" s="18" t="e">
        <f t="shared" si="0"/>
        <v>#REF!</v>
      </c>
    </row>
    <row r="11" spans="1:6">
      <c r="A11" s="21" t="s">
        <v>37</v>
      </c>
      <c r="B11" s="23" t="s">
        <v>24</v>
      </c>
      <c r="C11" s="2" t="s">
        <v>33</v>
      </c>
      <c r="D11" s="13">
        <v>0</v>
      </c>
      <c r="E11" s="17" t="e">
        <f>#REF!</f>
        <v>#REF!</v>
      </c>
      <c r="F11" s="18" t="e">
        <f t="shared" si="0"/>
        <v>#REF!</v>
      </c>
    </row>
    <row r="12" spans="1:6">
      <c r="A12" s="21" t="s">
        <v>38</v>
      </c>
      <c r="B12" s="31" t="s">
        <v>25</v>
      </c>
      <c r="C12" s="2" t="s">
        <v>33</v>
      </c>
      <c r="D12" s="13">
        <v>16</v>
      </c>
      <c r="E12" s="17" t="e">
        <f>#REF!</f>
        <v>#REF!</v>
      </c>
      <c r="F12" s="18" t="e">
        <f t="shared" si="0"/>
        <v>#REF!</v>
      </c>
    </row>
    <row r="13" spans="1:6">
      <c r="A13" s="21" t="s">
        <v>39</v>
      </c>
      <c r="B13" s="31" t="s">
        <v>26</v>
      </c>
      <c r="C13" s="2" t="s">
        <v>33</v>
      </c>
      <c r="D13" s="13">
        <v>8</v>
      </c>
      <c r="E13" s="17" t="e">
        <f>#REF!</f>
        <v>#REF!</v>
      </c>
      <c r="F13" s="18" t="e">
        <f t="shared" si="0"/>
        <v>#REF!</v>
      </c>
    </row>
    <row r="14" spans="1:6">
      <c r="A14" s="21" t="s">
        <v>40</v>
      </c>
      <c r="B14" s="31" t="s">
        <v>18</v>
      </c>
      <c r="C14" s="2" t="s">
        <v>33</v>
      </c>
      <c r="D14" s="13">
        <v>16</v>
      </c>
      <c r="E14" s="17" t="e">
        <f>#REF!</f>
        <v>#REF!</v>
      </c>
      <c r="F14" s="18" t="e">
        <f t="shared" si="0"/>
        <v>#REF!</v>
      </c>
    </row>
    <row r="15" spans="1:6">
      <c r="A15" s="21"/>
      <c r="B15" s="360" t="s">
        <v>21</v>
      </c>
      <c r="C15" s="360"/>
      <c r="D15" s="360"/>
      <c r="E15" s="19"/>
      <c r="F15" s="18" t="e">
        <f>ROUND(SUM(F9:F14),2)</f>
        <v>#REF!</v>
      </c>
    </row>
    <row r="16" spans="1:6">
      <c r="A16" s="21" t="s">
        <v>42</v>
      </c>
      <c r="B16" s="366" t="s">
        <v>44</v>
      </c>
      <c r="C16" s="367"/>
      <c r="D16" s="368"/>
      <c r="E16" s="20">
        <f>'Composições-Encargos Soc.'!F47</f>
        <v>0</v>
      </c>
      <c r="F16" s="18" t="e">
        <f>ROUND((F15*E16),2)</f>
        <v>#REF!</v>
      </c>
    </row>
    <row r="17" spans="1:6">
      <c r="A17" s="21"/>
      <c r="B17" s="363" t="s">
        <v>59</v>
      </c>
      <c r="C17" s="364"/>
      <c r="D17" s="365"/>
      <c r="E17" s="31"/>
      <c r="F17" s="18" t="e">
        <f>SUM(F15:F16)</f>
        <v>#REF!</v>
      </c>
    </row>
    <row r="18" spans="1:6">
      <c r="A18" s="21" t="s">
        <v>43</v>
      </c>
      <c r="B18" s="361" t="s">
        <v>45</v>
      </c>
      <c r="C18" s="361"/>
      <c r="D18" s="361"/>
      <c r="E18" s="361"/>
      <c r="F18" s="362"/>
    </row>
    <row r="19" spans="1:6">
      <c r="A19" s="21" t="s">
        <v>46</v>
      </c>
      <c r="B19" s="2" t="s">
        <v>51</v>
      </c>
      <c r="C19" s="2" t="s">
        <v>31</v>
      </c>
      <c r="D19" s="13">
        <v>2</v>
      </c>
      <c r="E19" s="17" t="e">
        <f>#REF!</f>
        <v>#REF!</v>
      </c>
      <c r="F19" s="18" t="e">
        <f>D19*E19</f>
        <v>#REF!</v>
      </c>
    </row>
    <row r="20" spans="1:6">
      <c r="A20" s="21" t="s">
        <v>47</v>
      </c>
      <c r="B20" s="2" t="s">
        <v>50</v>
      </c>
      <c r="C20" s="2" t="s">
        <v>31</v>
      </c>
      <c r="D20" s="13">
        <v>4</v>
      </c>
      <c r="E20" s="17" t="e">
        <f>#REF!</f>
        <v>#REF!</v>
      </c>
      <c r="F20" s="18" t="e">
        <f>D20*E20</f>
        <v>#REF!</v>
      </c>
    </row>
    <row r="21" spans="1:6">
      <c r="A21" s="21" t="s">
        <v>48</v>
      </c>
      <c r="B21" s="2" t="s">
        <v>49</v>
      </c>
      <c r="C21" s="2" t="s">
        <v>32</v>
      </c>
      <c r="D21" s="13">
        <v>20</v>
      </c>
      <c r="E21" s="17" t="e">
        <f>#REF!</f>
        <v>#REF!</v>
      </c>
      <c r="F21" s="18" t="e">
        <f>D21*E21</f>
        <v>#REF!</v>
      </c>
    </row>
    <row r="22" spans="1:6">
      <c r="A22" s="21"/>
      <c r="B22" s="359" t="s">
        <v>22</v>
      </c>
      <c r="C22" s="359"/>
      <c r="D22" s="359"/>
      <c r="E22" s="17"/>
      <c r="F22" s="18" t="e">
        <f>SUM(F19:F21)</f>
        <v>#REF!</v>
      </c>
    </row>
    <row r="23" spans="1:6">
      <c r="A23" s="21" t="s">
        <v>52</v>
      </c>
      <c r="B23" s="361" t="s">
        <v>55</v>
      </c>
      <c r="C23" s="361"/>
      <c r="D23" s="361"/>
      <c r="E23" s="361"/>
      <c r="F23" s="362"/>
    </row>
    <row r="24" spans="1:6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</row>
    <row r="25" spans="1:6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</row>
    <row r="26" spans="1:6">
      <c r="A26" s="21"/>
      <c r="B26" s="360" t="s">
        <v>23</v>
      </c>
      <c r="C26" s="360"/>
      <c r="D26" s="360"/>
      <c r="E26" s="13"/>
      <c r="F26" s="24" t="e">
        <f>SUM(F24:F25)</f>
        <v>#REF!</v>
      </c>
    </row>
    <row r="27" spans="1:6">
      <c r="A27" s="21" t="s">
        <v>106</v>
      </c>
      <c r="B27" s="2" t="s">
        <v>60</v>
      </c>
      <c r="C27" s="2"/>
      <c r="D27" s="13"/>
      <c r="E27" s="13"/>
      <c r="F27" s="25" t="e">
        <f>F17+F22+F26</f>
        <v>#REF!</v>
      </c>
    </row>
    <row r="28" spans="1:6">
      <c r="A28" s="21"/>
      <c r="B28" s="357"/>
      <c r="C28" s="357"/>
      <c r="D28" s="357"/>
      <c r="E28" s="357"/>
      <c r="F28" s="358"/>
    </row>
    <row r="29" spans="1:6">
      <c r="A29" s="21" t="s">
        <v>111</v>
      </c>
      <c r="B29" s="2" t="s">
        <v>58</v>
      </c>
      <c r="C29" s="2"/>
      <c r="D29" s="13"/>
      <c r="E29" s="13"/>
      <c r="F29" s="26">
        <f>'Composições-BDI'!G29</f>
        <v>27.630300620579963</v>
      </c>
    </row>
    <row r="30" spans="1:6">
      <c r="A30" s="21"/>
      <c r="B30" s="2"/>
      <c r="C30" s="2"/>
      <c r="D30" s="13"/>
      <c r="E30" s="13"/>
      <c r="F30" s="24"/>
    </row>
    <row r="31" spans="1:6" ht="15.75" thickBot="1">
      <c r="A31" s="27" t="s">
        <v>112</v>
      </c>
      <c r="B31" s="28" t="s">
        <v>130</v>
      </c>
      <c r="C31" s="28"/>
      <c r="D31" s="29"/>
      <c r="E31" s="29"/>
      <c r="F31" s="30" t="e">
        <f>ROUND((F27*F29)+F27,2)</f>
        <v>#REF!</v>
      </c>
    </row>
    <row r="32" spans="1:6">
      <c r="A32" s="14"/>
      <c r="B32" s="12"/>
      <c r="C32" s="12"/>
      <c r="D32" s="12"/>
      <c r="E32" s="12"/>
      <c r="F32" s="12"/>
    </row>
    <row r="33" spans="1:6">
      <c r="A33" s="32"/>
      <c r="B33" s="12"/>
      <c r="C33" s="12"/>
      <c r="D33" s="12"/>
      <c r="E33" s="12"/>
      <c r="F33" s="12"/>
    </row>
    <row r="34" spans="1:6">
      <c r="A34" s="14"/>
      <c r="B34" s="12"/>
      <c r="C34" s="12"/>
      <c r="D34" s="12"/>
      <c r="E34" s="12"/>
      <c r="F34" s="12"/>
    </row>
    <row r="35" spans="1:6">
      <c r="A35" s="14"/>
      <c r="B35" s="12"/>
      <c r="C35" s="12"/>
      <c r="D35" s="12"/>
      <c r="E35" s="12"/>
      <c r="F35" s="12"/>
    </row>
    <row r="36" spans="1:6">
      <c r="A36" s="14"/>
      <c r="B36" s="12"/>
      <c r="C36" s="12"/>
      <c r="D36" s="12"/>
      <c r="E36" s="12"/>
      <c r="F36" s="12"/>
    </row>
    <row r="37" spans="1:6">
      <c r="A37" s="14"/>
      <c r="B37" s="12"/>
      <c r="C37" s="12"/>
      <c r="D37" s="12"/>
      <c r="E37" s="12"/>
      <c r="F37" s="12"/>
    </row>
    <row r="38" spans="1:6">
      <c r="A38" s="14"/>
      <c r="B38" s="12"/>
      <c r="C38" s="12"/>
      <c r="D38" s="12"/>
      <c r="E38" s="12"/>
      <c r="F38" s="12"/>
    </row>
    <row r="39" spans="1:6">
      <c r="A39" s="14"/>
      <c r="B39" s="12"/>
      <c r="C39" s="12"/>
      <c r="D39" s="12"/>
      <c r="E39" s="12"/>
      <c r="F39" s="12"/>
    </row>
    <row r="40" spans="1:6">
      <c r="A40" s="14"/>
      <c r="B40" s="12"/>
      <c r="C40" s="12"/>
      <c r="D40" s="12"/>
      <c r="E40" s="12"/>
      <c r="F40" s="12"/>
    </row>
  </sheetData>
  <mergeCells count="19">
    <mergeCell ref="B8:F8"/>
    <mergeCell ref="B17:D17"/>
    <mergeCell ref="B16:D16"/>
    <mergeCell ref="B15:D15"/>
    <mergeCell ref="A1:F1"/>
    <mergeCell ref="B2:F2"/>
    <mergeCell ref="C3:F3"/>
    <mergeCell ref="B4:F4"/>
    <mergeCell ref="A5:F5"/>
    <mergeCell ref="A6:A7"/>
    <mergeCell ref="B6:B7"/>
    <mergeCell ref="E6:F6"/>
    <mergeCell ref="C6:C7"/>
    <mergeCell ref="D6:D7"/>
    <mergeCell ref="B28:F28"/>
    <mergeCell ref="B22:D22"/>
    <mergeCell ref="B26:D26"/>
    <mergeCell ref="B23:F23"/>
    <mergeCell ref="B18:F18"/>
  </mergeCells>
  <pageMargins left="0.51181102362204722" right="0.51181102362204722" top="0.78740157480314965" bottom="0.78740157480314965" header="0.31496062992125984" footer="0.31496062992125984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K11"/>
  <sheetViews>
    <sheetView workbookViewId="0">
      <selection activeCell="C19" sqref="C19"/>
    </sheetView>
  </sheetViews>
  <sheetFormatPr defaultColWidth="18.140625" defaultRowHeight="15"/>
  <cols>
    <col min="1" max="1" width="14.7109375" style="42" bestFit="1" customWidth="1"/>
    <col min="2" max="2" width="35.85546875" style="42" bestFit="1" customWidth="1"/>
    <col min="3" max="3" width="13.42578125" style="42" customWidth="1"/>
    <col min="4" max="4" width="11.85546875" style="42" bestFit="1" customWidth="1"/>
    <col min="5" max="5" width="9.7109375" style="42" bestFit="1" customWidth="1"/>
    <col min="6" max="6" width="9.140625" style="42" bestFit="1" customWidth="1"/>
    <col min="7" max="7" width="9.28515625" style="42" bestFit="1" customWidth="1"/>
    <col min="8" max="8" width="10.85546875" style="42" bestFit="1" customWidth="1"/>
    <col min="9" max="9" width="7.7109375" style="42" bestFit="1" customWidth="1"/>
    <col min="10" max="10" width="10.28515625" style="42" bestFit="1" customWidth="1"/>
    <col min="11" max="11" width="8.7109375" style="42" bestFit="1" customWidth="1"/>
    <col min="12" max="22" width="11.7109375" style="42" customWidth="1"/>
    <col min="23" max="16384" width="18.140625" style="42"/>
  </cols>
  <sheetData>
    <row r="2" spans="1:11" ht="15" customHeight="1">
      <c r="A2" s="484" t="s">
        <v>437</v>
      </c>
      <c r="B2" s="485"/>
      <c r="C2" s="485"/>
      <c r="D2" s="485"/>
      <c r="E2" s="485"/>
      <c r="F2" s="485"/>
      <c r="G2" s="485"/>
      <c r="H2" s="485"/>
      <c r="I2" s="485"/>
      <c r="J2" s="485"/>
      <c r="K2" s="486"/>
    </row>
    <row r="3" spans="1:11" ht="60">
      <c r="A3" s="96" t="s">
        <v>436</v>
      </c>
      <c r="B3" s="97" t="s">
        <v>446</v>
      </c>
      <c r="C3" s="98" t="s">
        <v>533</v>
      </c>
      <c r="D3" s="99" t="s">
        <v>438</v>
      </c>
      <c r="E3" s="99" t="s">
        <v>439</v>
      </c>
      <c r="F3" s="99" t="s">
        <v>440</v>
      </c>
      <c r="G3" s="99" t="s">
        <v>441</v>
      </c>
      <c r="H3" s="99" t="s">
        <v>442</v>
      </c>
      <c r="I3" s="99" t="s">
        <v>443</v>
      </c>
      <c r="J3" s="99" t="s">
        <v>444</v>
      </c>
      <c r="K3" s="99" t="s">
        <v>445</v>
      </c>
    </row>
    <row r="4" spans="1:11" s="120" customFormat="1" ht="15" customHeight="1">
      <c r="A4" s="119" t="s">
        <v>233</v>
      </c>
      <c r="B4" s="93" t="s">
        <v>547</v>
      </c>
      <c r="C4" s="95">
        <v>4</v>
      </c>
      <c r="D4" s="100">
        <f>C4*2</f>
        <v>8</v>
      </c>
      <c r="E4" s="100">
        <f>C4*8</f>
        <v>32</v>
      </c>
      <c r="F4" s="100">
        <f>C4*8</f>
        <v>32</v>
      </c>
      <c r="G4" s="100">
        <v>0</v>
      </c>
      <c r="H4" s="100">
        <v>0</v>
      </c>
      <c r="I4" s="100">
        <f>C4*10</f>
        <v>40</v>
      </c>
      <c r="J4" s="100">
        <f>C4*10</f>
        <v>40</v>
      </c>
      <c r="K4" s="100">
        <f>C4*10</f>
        <v>40</v>
      </c>
    </row>
    <row r="5" spans="1:11" s="120" customFormat="1" ht="15" customHeight="1">
      <c r="A5" s="119" t="s">
        <v>234</v>
      </c>
      <c r="B5" s="93" t="s">
        <v>549</v>
      </c>
      <c r="C5" s="95">
        <v>6</v>
      </c>
      <c r="D5" s="100">
        <f>C5*5</f>
        <v>30</v>
      </c>
      <c r="E5" s="100">
        <f>C5*10</f>
        <v>60</v>
      </c>
      <c r="F5" s="100">
        <f>C5*6</f>
        <v>36</v>
      </c>
      <c r="G5" s="100">
        <v>0</v>
      </c>
      <c r="H5" s="100">
        <v>0</v>
      </c>
      <c r="I5" s="100">
        <f>C5*15</f>
        <v>90</v>
      </c>
      <c r="J5" s="100">
        <f>C5*15</f>
        <v>90</v>
      </c>
      <c r="K5" s="100">
        <f>C5*15</f>
        <v>90</v>
      </c>
    </row>
    <row r="6" spans="1:11" s="120" customFormat="1" ht="15" customHeight="1">
      <c r="A6" s="119" t="s">
        <v>239</v>
      </c>
      <c r="B6" s="94" t="s">
        <v>548</v>
      </c>
      <c r="C6" s="95">
        <v>5</v>
      </c>
      <c r="D6" s="100">
        <f>C6*12</f>
        <v>60</v>
      </c>
      <c r="E6" s="100">
        <f>C6*20</f>
        <v>100</v>
      </c>
      <c r="F6" s="100">
        <f>C6*8</f>
        <v>40</v>
      </c>
      <c r="G6" s="100">
        <v>0</v>
      </c>
      <c r="H6" s="100">
        <f>C6*4</f>
        <v>20</v>
      </c>
      <c r="I6" s="100">
        <f>C6*20</f>
        <v>100</v>
      </c>
      <c r="J6" s="100">
        <f>C6*20</f>
        <v>100</v>
      </c>
      <c r="K6" s="100">
        <f>C6*20</f>
        <v>100</v>
      </c>
    </row>
    <row r="7" spans="1:11" ht="15" customHeight="1">
      <c r="A7" s="119" t="s">
        <v>244</v>
      </c>
      <c r="B7" s="94" t="s">
        <v>537</v>
      </c>
      <c r="C7" s="95">
        <v>6</v>
      </c>
      <c r="D7" s="100">
        <f>C7*2</f>
        <v>12</v>
      </c>
      <c r="E7" s="100">
        <f t="shared" ref="E7" si="0">C7*8</f>
        <v>48</v>
      </c>
      <c r="F7" s="100">
        <f t="shared" ref="F7" si="1">C7*4</f>
        <v>24</v>
      </c>
      <c r="G7" s="100">
        <v>0</v>
      </c>
      <c r="H7" s="100">
        <v>0</v>
      </c>
      <c r="I7" s="100">
        <f t="shared" ref="I7:I11" si="2">C7*10</f>
        <v>60</v>
      </c>
      <c r="J7" s="100">
        <f t="shared" ref="J7:J11" si="3">C7*10</f>
        <v>60</v>
      </c>
      <c r="K7" s="100">
        <f t="shared" ref="K7:K11" si="4">C7*10</f>
        <v>60</v>
      </c>
    </row>
    <row r="8" spans="1:11" ht="15" customHeight="1">
      <c r="A8" s="119" t="s">
        <v>246</v>
      </c>
      <c r="B8" s="94" t="s">
        <v>550</v>
      </c>
      <c r="C8" s="95">
        <v>10</v>
      </c>
      <c r="D8" s="100">
        <f t="shared" ref="D8:D10" si="5">C8*2</f>
        <v>20</v>
      </c>
      <c r="E8" s="100">
        <f>C8*6</f>
        <v>60</v>
      </c>
      <c r="F8" s="100">
        <v>0</v>
      </c>
      <c r="G8" s="100">
        <v>0</v>
      </c>
      <c r="H8" s="100">
        <v>0</v>
      </c>
      <c r="I8" s="100">
        <f t="shared" si="2"/>
        <v>100</v>
      </c>
      <c r="J8" s="100">
        <f t="shared" si="3"/>
        <v>100</v>
      </c>
      <c r="K8" s="100">
        <f t="shared" si="4"/>
        <v>100</v>
      </c>
    </row>
    <row r="9" spans="1:11" ht="15" customHeight="1">
      <c r="A9" s="119" t="s">
        <v>295</v>
      </c>
      <c r="B9" s="94" t="s">
        <v>551</v>
      </c>
      <c r="C9" s="95">
        <v>5</v>
      </c>
      <c r="D9" s="100">
        <f t="shared" si="5"/>
        <v>10</v>
      </c>
      <c r="E9" s="100">
        <f>C9*2</f>
        <v>10</v>
      </c>
      <c r="F9" s="100">
        <f>C9*2</f>
        <v>10</v>
      </c>
      <c r="G9" s="100">
        <f>C9*12</f>
        <v>60</v>
      </c>
      <c r="H9" s="100">
        <v>0</v>
      </c>
      <c r="I9" s="100">
        <f t="shared" si="2"/>
        <v>50</v>
      </c>
      <c r="J9" s="100">
        <f t="shared" si="3"/>
        <v>50</v>
      </c>
      <c r="K9" s="100">
        <f t="shared" si="4"/>
        <v>50</v>
      </c>
    </row>
    <row r="10" spans="1:11" ht="15" customHeight="1">
      <c r="A10" s="119" t="s">
        <v>296</v>
      </c>
      <c r="B10" s="94" t="s">
        <v>552</v>
      </c>
      <c r="C10" s="95">
        <v>2</v>
      </c>
      <c r="D10" s="100">
        <f t="shared" si="5"/>
        <v>4</v>
      </c>
      <c r="E10" s="100">
        <f>C1*2</f>
        <v>0</v>
      </c>
      <c r="F10" s="100">
        <f>C10*2</f>
        <v>4</v>
      </c>
      <c r="G10" s="100">
        <f>C10*12</f>
        <v>24</v>
      </c>
      <c r="H10" s="100">
        <v>0</v>
      </c>
      <c r="I10" s="100">
        <f t="shared" si="2"/>
        <v>20</v>
      </c>
      <c r="J10" s="100">
        <f t="shared" si="3"/>
        <v>20</v>
      </c>
      <c r="K10" s="100">
        <f t="shared" si="4"/>
        <v>20</v>
      </c>
    </row>
    <row r="11" spans="1:11" ht="15" customHeight="1">
      <c r="A11" s="119" t="s">
        <v>297</v>
      </c>
      <c r="B11" s="93" t="s">
        <v>553</v>
      </c>
      <c r="C11" s="95">
        <v>6</v>
      </c>
      <c r="D11" s="100">
        <f>C11*2</f>
        <v>12</v>
      </c>
      <c r="E11" s="100">
        <f>C11*2</f>
        <v>12</v>
      </c>
      <c r="F11" s="100">
        <f>C11*10</f>
        <v>60</v>
      </c>
      <c r="G11" s="100">
        <v>0</v>
      </c>
      <c r="H11" s="100">
        <v>0</v>
      </c>
      <c r="I11" s="100">
        <f t="shared" si="2"/>
        <v>60</v>
      </c>
      <c r="J11" s="100">
        <f t="shared" si="3"/>
        <v>60</v>
      </c>
      <c r="K11" s="100">
        <f t="shared" si="4"/>
        <v>60</v>
      </c>
    </row>
  </sheetData>
  <sheetProtection algorithmName="SHA-512" hashValue="Q7Z8JqldAQ7eVSevQxzhhLGH3fz773Amsw4bEDgI/5dZuB1hrW0i5w9OrbhDa5nCJHl+4FyBPvn1cpBheOTD5w==" saltValue="b+ZjkWq/9F05ZkC7cnmm5A==" spinCount="100000" sheet="1" objects="1" scenarios="1"/>
  <dataConsolidate>
    <dataRefs count="1">
      <dataRef ref="C4:F4" sheet="Composições-Projetos"/>
    </dataRefs>
  </dataConsolidate>
  <mergeCells count="1">
    <mergeCell ref="A2:K2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40"/>
  <sheetViews>
    <sheetView topLeftCell="A16" zoomScaleNormal="100" workbookViewId="0">
      <selection activeCell="H24" sqref="H24"/>
    </sheetView>
  </sheetViews>
  <sheetFormatPr defaultRowHeight="15"/>
  <cols>
    <col min="1" max="1" width="12" style="127" customWidth="1"/>
    <col min="2" max="2" width="19.7109375" style="127" customWidth="1"/>
    <col min="3" max="3" width="10.85546875" style="127" customWidth="1"/>
    <col min="4" max="5" width="12" style="127" customWidth="1"/>
    <col min="6" max="6" width="12.85546875" style="127" customWidth="1"/>
    <col min="7" max="7" width="19.85546875" style="127" customWidth="1"/>
    <col min="8" max="8" width="23.140625" style="127" customWidth="1"/>
    <col min="9" max="16384" width="9.140625" style="127"/>
  </cols>
  <sheetData>
    <row r="1" spans="1:2" ht="20.100000000000001" customHeight="1">
      <c r="A1" s="304" t="s">
        <v>531</v>
      </c>
      <c r="B1" s="304"/>
    </row>
    <row r="2" spans="1:2" ht="20.100000000000001" customHeight="1">
      <c r="A2" s="127" t="s">
        <v>589</v>
      </c>
    </row>
    <row r="3" spans="1:2" ht="20.100000000000001" customHeight="1">
      <c r="A3" s="127" t="s">
        <v>561</v>
      </c>
    </row>
    <row r="15" spans="1:2">
      <c r="A15" s="487" t="s">
        <v>447</v>
      </c>
      <c r="B15" s="488"/>
    </row>
    <row r="16" spans="1:2">
      <c r="A16" s="489" t="s">
        <v>449</v>
      </c>
      <c r="B16" s="490"/>
    </row>
    <row r="17" spans="1:9">
      <c r="A17" s="496" t="s">
        <v>585</v>
      </c>
      <c r="B17" s="497"/>
    </row>
    <row r="19" spans="1:9" ht="34.5" customHeight="1">
      <c r="A19" s="491" t="s">
        <v>562</v>
      </c>
      <c r="B19" s="491"/>
      <c r="C19" s="305" t="s">
        <v>563</v>
      </c>
      <c r="D19" s="305" t="s">
        <v>524</v>
      </c>
      <c r="E19" s="305" t="s">
        <v>526</v>
      </c>
      <c r="F19" s="305" t="s">
        <v>525</v>
      </c>
      <c r="G19" s="136" t="s">
        <v>583</v>
      </c>
      <c r="H19" s="136" t="s">
        <v>582</v>
      </c>
      <c r="I19" s="306"/>
    </row>
    <row r="20" spans="1:9" ht="15.75">
      <c r="A20" s="492" t="s">
        <v>564</v>
      </c>
      <c r="B20" s="493"/>
      <c r="C20" s="494" t="s">
        <v>565</v>
      </c>
      <c r="D20" s="122">
        <v>0</v>
      </c>
      <c r="E20" s="122">
        <v>0.42</v>
      </c>
      <c r="F20" s="122">
        <v>0.21</v>
      </c>
      <c r="G20" s="314">
        <v>0.21</v>
      </c>
      <c r="H20" s="314">
        <v>0.21</v>
      </c>
      <c r="I20" s="306" t="s">
        <v>584</v>
      </c>
    </row>
    <row r="21" spans="1:9" ht="15" customHeight="1">
      <c r="A21" s="492" t="s">
        <v>566</v>
      </c>
      <c r="B21" s="493"/>
      <c r="C21" s="495"/>
      <c r="D21" s="122">
        <v>0</v>
      </c>
      <c r="E21" s="122">
        <v>2.0499999999999998</v>
      </c>
      <c r="F21" s="122">
        <v>0.97</v>
      </c>
      <c r="G21" s="314">
        <v>0.5</v>
      </c>
      <c r="H21" s="314">
        <v>0.5</v>
      </c>
      <c r="I21" s="306"/>
    </row>
    <row r="22" spans="1:9" ht="15.75">
      <c r="A22" s="492" t="s">
        <v>567</v>
      </c>
      <c r="B22" s="493"/>
      <c r="C22" s="163" t="s">
        <v>568</v>
      </c>
      <c r="D22" s="122">
        <v>0</v>
      </c>
      <c r="E22" s="122">
        <v>1.2</v>
      </c>
      <c r="F22" s="122">
        <v>0.59</v>
      </c>
      <c r="G22" s="314">
        <v>1.2</v>
      </c>
      <c r="H22" s="314">
        <v>1.2041932045995847</v>
      </c>
      <c r="I22" s="306"/>
    </row>
    <row r="23" spans="1:9" ht="15.75">
      <c r="A23" s="492" t="s">
        <v>569</v>
      </c>
      <c r="B23" s="493"/>
      <c r="C23" s="163" t="s">
        <v>570</v>
      </c>
      <c r="D23" s="122">
        <v>0.11</v>
      </c>
      <c r="E23" s="122">
        <v>8.0299999999999994</v>
      </c>
      <c r="F23" s="122">
        <v>4.07</v>
      </c>
      <c r="G23" s="314">
        <v>8.0299999999999994</v>
      </c>
      <c r="H23" s="314">
        <v>8.0299999999999994</v>
      </c>
      <c r="I23" s="306"/>
    </row>
    <row r="24" spans="1:9" ht="15.75">
      <c r="A24" s="492" t="s">
        <v>571</v>
      </c>
      <c r="B24" s="493"/>
      <c r="C24" s="163" t="s">
        <v>572</v>
      </c>
      <c r="D24" s="122">
        <v>3.83</v>
      </c>
      <c r="E24" s="122">
        <v>9.9600000000000009</v>
      </c>
      <c r="F24" s="122">
        <v>6.9</v>
      </c>
      <c r="G24" s="314">
        <v>9.3699999999999992</v>
      </c>
      <c r="H24" s="314">
        <v>9.3650000000000002</v>
      </c>
      <c r="I24" s="306"/>
    </row>
    <row r="25" spans="1:9" ht="15.75">
      <c r="A25" s="499" t="s">
        <v>573</v>
      </c>
      <c r="B25" s="307" t="s">
        <v>574</v>
      </c>
      <c r="C25" s="494" t="s">
        <v>575</v>
      </c>
      <c r="D25" s="123">
        <v>3</v>
      </c>
      <c r="E25" s="123">
        <v>3</v>
      </c>
      <c r="F25" s="123">
        <v>3</v>
      </c>
      <c r="G25" s="315">
        <v>3</v>
      </c>
      <c r="H25" s="315">
        <v>3</v>
      </c>
      <c r="I25" s="306" t="s">
        <v>578</v>
      </c>
    </row>
    <row r="26" spans="1:9" ht="15.75">
      <c r="A26" s="500"/>
      <c r="B26" s="308" t="s">
        <v>576</v>
      </c>
      <c r="C26" s="502"/>
      <c r="D26" s="124">
        <v>0.65</v>
      </c>
      <c r="E26" s="124">
        <v>0.65</v>
      </c>
      <c r="F26" s="124">
        <v>0.65</v>
      </c>
      <c r="G26" s="315">
        <v>0.65</v>
      </c>
      <c r="H26" s="315">
        <v>0.65</v>
      </c>
      <c r="I26" s="306" t="s">
        <v>579</v>
      </c>
    </row>
    <row r="27" spans="1:9" ht="15.75">
      <c r="A27" s="500"/>
      <c r="B27" s="308" t="s">
        <v>577</v>
      </c>
      <c r="C27" s="502"/>
      <c r="D27" s="124">
        <v>2</v>
      </c>
      <c r="E27" s="124">
        <v>5</v>
      </c>
      <c r="F27" s="124">
        <v>2</v>
      </c>
      <c r="G27" s="314">
        <v>2</v>
      </c>
      <c r="H27" s="314">
        <v>2</v>
      </c>
      <c r="I27" s="306" t="s">
        <v>580</v>
      </c>
    </row>
    <row r="28" spans="1:9" ht="16.5" thickBot="1">
      <c r="A28" s="501"/>
      <c r="B28" s="308" t="s">
        <v>586</v>
      </c>
      <c r="C28" s="495"/>
      <c r="D28" s="122">
        <v>0</v>
      </c>
      <c r="E28" s="122">
        <v>4.5</v>
      </c>
      <c r="F28" s="122">
        <v>0</v>
      </c>
      <c r="G28" s="316">
        <v>0</v>
      </c>
      <c r="H28" s="316">
        <v>4.5</v>
      </c>
      <c r="I28" s="306" t="s">
        <v>581</v>
      </c>
    </row>
    <row r="29" spans="1:9" ht="15.75" thickBot="1">
      <c r="A29" s="498" t="s">
        <v>587</v>
      </c>
      <c r="B29" s="498"/>
      <c r="C29" s="498"/>
      <c r="D29" s="309">
        <v>16.36</v>
      </c>
      <c r="E29" s="309">
        <v>28.87</v>
      </c>
      <c r="F29" s="310">
        <v>22.61</v>
      </c>
      <c r="G29" s="311">
        <f>((((1+G23/100)*(1+G22/100)*(1+((G20+G21)/100))*(1+G24/100))/(1-(G25+G26+G27+G28)/100))-1)*100</f>
        <v>27.630300620579963</v>
      </c>
      <c r="H29" s="312">
        <f>((((1+H23/100)*(1+H22/100)*(1+((H20+H21)/100))*(1+H24/100))/(1-(H25+H26+H27+H28)/100))-1)*100</f>
        <v>34.021895188571527</v>
      </c>
    </row>
    <row r="31" spans="1:9">
      <c r="A31" s="304" t="s">
        <v>588</v>
      </c>
    </row>
    <row r="32" spans="1:9">
      <c r="G32" s="313"/>
      <c r="H32" s="304"/>
    </row>
    <row r="33" spans="3:3" s="304" customFormat="1">
      <c r="C33" s="127"/>
    </row>
    <row r="39" spans="3:3" ht="15" customHeight="1"/>
    <row r="40" spans="3:3" ht="38.25" customHeight="1"/>
  </sheetData>
  <sheetProtection algorithmName="SHA-512" hashValue="7nRoRTQt49bfIrqwFKrRE4Gv5QtiozS7q5cc0JG/RQYIpJ2seiwIJ0PihpsnptNUPhrlwtv4J4nE3uK7AQsH9g==" saltValue="2xMPIGuCS1X/cdsU2+GydQ==" spinCount="100000" sheet="1" objects="1" scenarios="1"/>
  <mergeCells count="13">
    <mergeCell ref="A29:C29"/>
    <mergeCell ref="A22:B22"/>
    <mergeCell ref="A23:B23"/>
    <mergeCell ref="A24:B24"/>
    <mergeCell ref="A25:A28"/>
    <mergeCell ref="C25:C28"/>
    <mergeCell ref="A15:B15"/>
    <mergeCell ref="A16:B16"/>
    <mergeCell ref="A19:B19"/>
    <mergeCell ref="A20:B20"/>
    <mergeCell ref="C20:C21"/>
    <mergeCell ref="A21:B21"/>
    <mergeCell ref="A17:B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53"/>
  <sheetViews>
    <sheetView workbookViewId="0">
      <selection activeCell="I14" sqref="I14"/>
    </sheetView>
  </sheetViews>
  <sheetFormatPr defaultRowHeight="15" customHeight="1"/>
  <cols>
    <col min="1" max="1" width="19" style="319" bestFit="1" customWidth="1"/>
    <col min="2" max="2" width="30.7109375" style="355" customWidth="1"/>
    <col min="3" max="3" width="14.7109375" style="355" customWidth="1"/>
    <col min="4" max="4" width="6.7109375" style="355" customWidth="1"/>
    <col min="5" max="5" width="7.7109375" style="355" customWidth="1"/>
    <col min="6" max="6" width="13.140625" style="319" customWidth="1"/>
    <col min="7" max="7" width="15.85546875" style="319" bestFit="1" customWidth="1"/>
    <col min="8" max="8" width="12.140625" style="319" bestFit="1" customWidth="1"/>
    <col min="9" max="9" width="15.85546875" style="319" bestFit="1" customWidth="1"/>
    <col min="10" max="11" width="9.140625" style="319"/>
    <col min="12" max="12" width="32" style="319" customWidth="1"/>
    <col min="13" max="16384" width="9.140625" style="319"/>
  </cols>
  <sheetData>
    <row r="1" spans="1:9" ht="15" customHeight="1">
      <c r="A1" s="317"/>
      <c r="B1" s="318"/>
      <c r="C1" s="318"/>
      <c r="D1" s="318"/>
      <c r="E1" s="318"/>
      <c r="F1" s="317"/>
      <c r="G1" s="317"/>
      <c r="H1" s="317"/>
      <c r="I1" s="317"/>
    </row>
    <row r="2" spans="1:9" ht="15" customHeight="1">
      <c r="A2" s="515" t="s">
        <v>447</v>
      </c>
      <c r="B2" s="515"/>
      <c r="C2" s="515"/>
      <c r="D2" s="515"/>
      <c r="E2" s="319"/>
    </row>
    <row r="3" spans="1:9" ht="27" customHeight="1">
      <c r="A3" s="516" t="s">
        <v>448</v>
      </c>
      <c r="B3" s="516"/>
      <c r="C3" s="516"/>
      <c r="D3" s="516"/>
      <c r="E3" s="319"/>
    </row>
    <row r="4" spans="1:9" ht="15" customHeight="1">
      <c r="A4" s="317"/>
      <c r="B4" s="318"/>
      <c r="C4" s="318"/>
      <c r="D4" s="318"/>
      <c r="E4" s="318"/>
      <c r="F4" s="317"/>
      <c r="G4" s="317"/>
      <c r="H4" s="317"/>
      <c r="I4" s="317"/>
    </row>
    <row r="5" spans="1:9" ht="15" customHeight="1">
      <c r="A5" s="512" t="s">
        <v>431</v>
      </c>
      <c r="B5" s="513"/>
      <c r="C5" s="513"/>
      <c r="D5" s="513"/>
      <c r="E5" s="513"/>
      <c r="F5" s="513"/>
      <c r="G5" s="513"/>
      <c r="H5" s="513"/>
      <c r="I5" s="514"/>
    </row>
    <row r="6" spans="1:9" ht="15" customHeight="1">
      <c r="A6" s="320" t="s">
        <v>590</v>
      </c>
      <c r="B6" s="356"/>
      <c r="C6" s="321"/>
      <c r="D6" s="321"/>
      <c r="E6" s="322"/>
      <c r="F6" s="527" t="s">
        <v>591</v>
      </c>
      <c r="G6" s="528"/>
      <c r="H6" s="356"/>
      <c r="I6" s="322"/>
    </row>
    <row r="7" spans="1:9" s="323" customFormat="1" ht="15" customHeight="1">
      <c r="A7" s="521" t="s">
        <v>75</v>
      </c>
      <c r="B7" s="522"/>
      <c r="C7" s="522"/>
      <c r="D7" s="522"/>
      <c r="E7" s="523"/>
      <c r="F7" s="519" t="s">
        <v>251</v>
      </c>
      <c r="G7" s="520"/>
      <c r="H7" s="519" t="s">
        <v>250</v>
      </c>
      <c r="I7" s="520"/>
    </row>
    <row r="8" spans="1:9" s="323" customFormat="1" ht="15" customHeight="1">
      <c r="A8" s="524"/>
      <c r="B8" s="525"/>
      <c r="C8" s="525"/>
      <c r="D8" s="525"/>
      <c r="E8" s="526"/>
      <c r="F8" s="324" t="s">
        <v>255</v>
      </c>
      <c r="G8" s="324" t="s">
        <v>256</v>
      </c>
      <c r="H8" s="324" t="s">
        <v>255</v>
      </c>
      <c r="I8" s="324" t="s">
        <v>256</v>
      </c>
    </row>
    <row r="9" spans="1:9" s="323" customFormat="1" ht="15" customHeight="1">
      <c r="A9" s="325" t="s">
        <v>34</v>
      </c>
      <c r="B9" s="510" t="s">
        <v>257</v>
      </c>
      <c r="C9" s="510"/>
      <c r="D9" s="510"/>
      <c r="E9" s="511"/>
      <c r="F9" s="326"/>
      <c r="G9" s="327"/>
      <c r="H9" s="327"/>
      <c r="I9" s="327"/>
    </row>
    <row r="10" spans="1:9" s="323" customFormat="1" ht="15" customHeight="1">
      <c r="A10" s="328" t="s">
        <v>62</v>
      </c>
      <c r="B10" s="329" t="s">
        <v>78</v>
      </c>
      <c r="C10" s="330"/>
      <c r="D10" s="330"/>
      <c r="E10" s="330"/>
      <c r="F10" s="112"/>
      <c r="G10" s="112"/>
      <c r="H10" s="112"/>
      <c r="I10" s="112"/>
    </row>
    <row r="11" spans="1:9" s="323" customFormat="1" ht="15" customHeight="1">
      <c r="A11" s="328" t="s">
        <v>77</v>
      </c>
      <c r="B11" s="329" t="s">
        <v>89</v>
      </c>
      <c r="C11" s="330"/>
      <c r="D11" s="330"/>
      <c r="E11" s="330"/>
      <c r="F11" s="112"/>
      <c r="G11" s="112"/>
      <c r="H11" s="112"/>
      <c r="I11" s="112"/>
    </row>
    <row r="12" spans="1:9" s="323" customFormat="1" ht="15" customHeight="1">
      <c r="A12" s="328" t="s">
        <v>79</v>
      </c>
      <c r="B12" s="329" t="s">
        <v>87</v>
      </c>
      <c r="C12" s="330"/>
      <c r="D12" s="330"/>
      <c r="E12" s="330"/>
      <c r="F12" s="112"/>
      <c r="G12" s="112"/>
      <c r="H12" s="112"/>
      <c r="I12" s="112"/>
    </row>
    <row r="13" spans="1:9" s="323" customFormat="1" ht="15" customHeight="1">
      <c r="A13" s="328" t="s">
        <v>81</v>
      </c>
      <c r="B13" s="329" t="s">
        <v>82</v>
      </c>
      <c r="C13" s="330"/>
      <c r="D13" s="330"/>
      <c r="E13" s="330"/>
      <c r="F13" s="112"/>
      <c r="G13" s="112"/>
      <c r="H13" s="112"/>
      <c r="I13" s="112"/>
    </row>
    <row r="14" spans="1:9" s="323" customFormat="1" ht="15" customHeight="1">
      <c r="A14" s="328" t="s">
        <v>83</v>
      </c>
      <c r="B14" s="329" t="s">
        <v>84</v>
      </c>
      <c r="C14" s="330"/>
      <c r="D14" s="330"/>
      <c r="E14" s="330"/>
      <c r="F14" s="112"/>
      <c r="G14" s="112"/>
      <c r="H14" s="112"/>
      <c r="I14" s="112"/>
    </row>
    <row r="15" spans="1:9" s="323" customFormat="1" ht="15" customHeight="1">
      <c r="A15" s="328" t="s">
        <v>83</v>
      </c>
      <c r="B15" s="329" t="s">
        <v>167</v>
      </c>
      <c r="C15" s="330"/>
      <c r="D15" s="330"/>
      <c r="E15" s="330"/>
      <c r="F15" s="112"/>
      <c r="G15" s="112"/>
      <c r="H15" s="112"/>
      <c r="I15" s="112"/>
    </row>
    <row r="16" spans="1:9" s="323" customFormat="1" ht="15" customHeight="1">
      <c r="A16" s="328" t="s">
        <v>85</v>
      </c>
      <c r="B16" s="329" t="s">
        <v>168</v>
      </c>
      <c r="C16" s="330"/>
      <c r="D16" s="330"/>
      <c r="E16" s="330"/>
      <c r="F16" s="112"/>
      <c r="G16" s="112"/>
      <c r="H16" s="112"/>
      <c r="I16" s="112"/>
    </row>
    <row r="17" spans="1:9" s="323" customFormat="1" ht="15" customHeight="1">
      <c r="A17" s="328" t="s">
        <v>86</v>
      </c>
      <c r="B17" s="329" t="s">
        <v>80</v>
      </c>
      <c r="C17" s="330"/>
      <c r="D17" s="330"/>
      <c r="E17" s="330"/>
      <c r="F17" s="112"/>
      <c r="G17" s="112"/>
      <c r="H17" s="112"/>
      <c r="I17" s="112"/>
    </row>
    <row r="18" spans="1:9" s="323" customFormat="1" ht="15" customHeight="1">
      <c r="A18" s="328" t="s">
        <v>88</v>
      </c>
      <c r="B18" s="329" t="s">
        <v>76</v>
      </c>
      <c r="C18" s="330"/>
      <c r="D18" s="330"/>
      <c r="E18" s="330"/>
      <c r="F18" s="112"/>
      <c r="G18" s="112"/>
      <c r="H18" s="112"/>
      <c r="I18" s="112"/>
    </row>
    <row r="19" spans="1:9" s="323" customFormat="1" ht="15" customHeight="1">
      <c r="A19" s="509" t="s">
        <v>90</v>
      </c>
      <c r="B19" s="509"/>
      <c r="C19" s="509"/>
      <c r="D19" s="509"/>
      <c r="E19" s="509"/>
      <c r="F19" s="331">
        <f>SUM(F10:F18)</f>
        <v>0</v>
      </c>
      <c r="G19" s="331">
        <f t="shared" ref="G19:I19" si="0">SUM(G10:G18)</f>
        <v>0</v>
      </c>
      <c r="H19" s="331">
        <f t="shared" si="0"/>
        <v>0</v>
      </c>
      <c r="I19" s="331">
        <f t="shared" si="0"/>
        <v>0</v>
      </c>
    </row>
    <row r="20" spans="1:9" s="336" customFormat="1" ht="15" customHeight="1">
      <c r="A20" s="332"/>
      <c r="B20" s="333"/>
      <c r="C20" s="333"/>
      <c r="D20" s="333"/>
      <c r="E20" s="333"/>
      <c r="F20" s="334"/>
      <c r="G20" s="334"/>
      <c r="H20" s="334"/>
      <c r="I20" s="335"/>
    </row>
    <row r="21" spans="1:9" s="323" customFormat="1" ht="15" customHeight="1">
      <c r="A21" s="337" t="s">
        <v>42</v>
      </c>
      <c r="B21" s="505" t="s">
        <v>258</v>
      </c>
      <c r="C21" s="506"/>
      <c r="D21" s="506"/>
      <c r="E21" s="506"/>
      <c r="F21" s="338"/>
      <c r="G21" s="339"/>
      <c r="H21" s="339"/>
      <c r="I21" s="340"/>
    </row>
    <row r="22" spans="1:9" s="323" customFormat="1" ht="15" customHeight="1">
      <c r="A22" s="328" t="s">
        <v>91</v>
      </c>
      <c r="B22" s="508" t="s">
        <v>433</v>
      </c>
      <c r="C22" s="518"/>
      <c r="D22" s="518"/>
      <c r="E22" s="518"/>
      <c r="F22" s="112"/>
      <c r="G22" s="112"/>
      <c r="H22" s="112"/>
      <c r="I22" s="112"/>
    </row>
    <row r="23" spans="1:9" s="323" customFormat="1" ht="15" customHeight="1">
      <c r="A23" s="328" t="s">
        <v>169</v>
      </c>
      <c r="B23" s="504" t="s">
        <v>170</v>
      </c>
      <c r="C23" s="517"/>
      <c r="D23" s="517"/>
      <c r="E23" s="517"/>
      <c r="F23" s="112"/>
      <c r="G23" s="112"/>
      <c r="H23" s="112"/>
      <c r="I23" s="112"/>
    </row>
    <row r="24" spans="1:9" s="323" customFormat="1" ht="15" customHeight="1">
      <c r="A24" s="328" t="s">
        <v>171</v>
      </c>
      <c r="B24" s="504" t="s">
        <v>432</v>
      </c>
      <c r="C24" s="517"/>
      <c r="D24" s="517"/>
      <c r="E24" s="517"/>
      <c r="F24" s="112"/>
      <c r="G24" s="112"/>
      <c r="H24" s="112"/>
      <c r="I24" s="112"/>
    </row>
    <row r="25" spans="1:9" s="323" customFormat="1" ht="15" customHeight="1">
      <c r="A25" s="328" t="s">
        <v>172</v>
      </c>
      <c r="B25" s="504" t="s">
        <v>174</v>
      </c>
      <c r="C25" s="517"/>
      <c r="D25" s="517"/>
      <c r="E25" s="517"/>
      <c r="F25" s="112"/>
      <c r="G25" s="112"/>
      <c r="H25" s="112"/>
      <c r="I25" s="112"/>
    </row>
    <row r="26" spans="1:9" s="323" customFormat="1" ht="15" customHeight="1">
      <c r="A26" s="328" t="s">
        <v>173</v>
      </c>
      <c r="B26" s="504" t="s">
        <v>260</v>
      </c>
      <c r="C26" s="517"/>
      <c r="D26" s="517"/>
      <c r="E26" s="517"/>
      <c r="F26" s="112"/>
      <c r="G26" s="112"/>
      <c r="H26" s="112"/>
      <c r="I26" s="112"/>
    </row>
    <row r="27" spans="1:9" s="323" customFormat="1" ht="15" customHeight="1">
      <c r="A27" s="328" t="s">
        <v>175</v>
      </c>
      <c r="B27" s="504" t="s">
        <v>261</v>
      </c>
      <c r="C27" s="517"/>
      <c r="D27" s="517"/>
      <c r="E27" s="517"/>
      <c r="F27" s="112"/>
      <c r="G27" s="112"/>
      <c r="H27" s="112"/>
      <c r="I27" s="112"/>
    </row>
    <row r="28" spans="1:9" s="323" customFormat="1" ht="15" customHeight="1">
      <c r="A28" s="328" t="s">
        <v>176</v>
      </c>
      <c r="B28" s="341" t="s">
        <v>262</v>
      </c>
      <c r="C28" s="342"/>
      <c r="D28" s="342"/>
      <c r="E28" s="342"/>
      <c r="F28" s="112"/>
      <c r="G28" s="112"/>
      <c r="H28" s="112"/>
      <c r="I28" s="112"/>
    </row>
    <row r="29" spans="1:9" s="323" customFormat="1" ht="15" customHeight="1">
      <c r="A29" s="328" t="s">
        <v>263</v>
      </c>
      <c r="B29" s="329" t="s">
        <v>434</v>
      </c>
      <c r="C29" s="330"/>
      <c r="D29" s="330"/>
      <c r="E29" s="330"/>
      <c r="F29" s="112"/>
      <c r="G29" s="112"/>
      <c r="H29" s="112"/>
      <c r="I29" s="112"/>
    </row>
    <row r="30" spans="1:9" s="323" customFormat="1" ht="15" customHeight="1">
      <c r="A30" s="328" t="s">
        <v>264</v>
      </c>
      <c r="B30" s="343" t="s">
        <v>265</v>
      </c>
      <c r="C30" s="344"/>
      <c r="D30" s="344"/>
      <c r="E30" s="344"/>
      <c r="F30" s="112"/>
      <c r="G30" s="112"/>
      <c r="H30" s="112"/>
      <c r="I30" s="112"/>
    </row>
    <row r="31" spans="1:9" s="323" customFormat="1" ht="15" customHeight="1">
      <c r="A31" s="328" t="s">
        <v>266</v>
      </c>
      <c r="B31" s="343" t="s">
        <v>267</v>
      </c>
      <c r="C31" s="344"/>
      <c r="D31" s="344"/>
      <c r="E31" s="344"/>
      <c r="F31" s="112"/>
      <c r="G31" s="112"/>
      <c r="H31" s="112"/>
      <c r="I31" s="112"/>
    </row>
    <row r="32" spans="1:9" s="323" customFormat="1" ht="15" customHeight="1">
      <c r="A32" s="509" t="s">
        <v>92</v>
      </c>
      <c r="B32" s="509"/>
      <c r="C32" s="509"/>
      <c r="D32" s="509"/>
      <c r="E32" s="509"/>
      <c r="F32" s="331">
        <f>SUM(F22:F31)</f>
        <v>0</v>
      </c>
      <c r="G32" s="331">
        <f t="shared" ref="G32:I32" si="1">SUM(G22:G31)</f>
        <v>0</v>
      </c>
      <c r="H32" s="331">
        <f t="shared" si="1"/>
        <v>0</v>
      </c>
      <c r="I32" s="331">
        <f t="shared" si="1"/>
        <v>0</v>
      </c>
    </row>
    <row r="33" spans="1:9" s="336" customFormat="1" ht="15" customHeight="1">
      <c r="A33" s="332"/>
      <c r="B33" s="333"/>
      <c r="C33" s="333"/>
      <c r="D33" s="333"/>
      <c r="E33" s="333"/>
      <c r="F33" s="334"/>
      <c r="G33" s="334"/>
      <c r="H33" s="334"/>
      <c r="I33" s="335"/>
    </row>
    <row r="34" spans="1:9" s="323" customFormat="1" ht="15" customHeight="1">
      <c r="A34" s="337" t="s">
        <v>43</v>
      </c>
      <c r="B34" s="505" t="s">
        <v>268</v>
      </c>
      <c r="C34" s="506"/>
      <c r="D34" s="506"/>
      <c r="E34" s="506"/>
      <c r="F34" s="338"/>
      <c r="G34" s="339"/>
      <c r="H34" s="339"/>
      <c r="I34" s="340"/>
    </row>
    <row r="35" spans="1:9" s="323" customFormat="1" ht="15" customHeight="1">
      <c r="A35" s="328" t="s">
        <v>93</v>
      </c>
      <c r="B35" s="507" t="s">
        <v>269</v>
      </c>
      <c r="C35" s="507"/>
      <c r="D35" s="507"/>
      <c r="E35" s="508"/>
      <c r="F35" s="112"/>
      <c r="G35" s="112"/>
      <c r="H35" s="112"/>
      <c r="I35" s="112"/>
    </row>
    <row r="36" spans="1:9" s="323" customFormat="1" ht="15" customHeight="1">
      <c r="A36" s="328" t="s">
        <v>94</v>
      </c>
      <c r="B36" s="503" t="s">
        <v>270</v>
      </c>
      <c r="C36" s="503"/>
      <c r="D36" s="503"/>
      <c r="E36" s="504"/>
      <c r="F36" s="112"/>
      <c r="G36" s="112"/>
      <c r="H36" s="112"/>
      <c r="I36" s="112"/>
    </row>
    <row r="37" spans="1:9" s="323" customFormat="1" ht="15" customHeight="1">
      <c r="A37" s="328" t="s">
        <v>271</v>
      </c>
      <c r="B37" s="503" t="s">
        <v>272</v>
      </c>
      <c r="C37" s="503"/>
      <c r="D37" s="503"/>
      <c r="E37" s="504"/>
      <c r="F37" s="112"/>
      <c r="G37" s="112"/>
      <c r="H37" s="112"/>
      <c r="I37" s="112"/>
    </row>
    <row r="38" spans="1:9" s="323" customFormat="1" ht="15" customHeight="1">
      <c r="A38" s="328" t="s">
        <v>273</v>
      </c>
      <c r="B38" s="503" t="s">
        <v>177</v>
      </c>
      <c r="C38" s="503"/>
      <c r="D38" s="503"/>
      <c r="E38" s="504"/>
      <c r="F38" s="112"/>
      <c r="G38" s="112"/>
      <c r="H38" s="112"/>
      <c r="I38" s="112"/>
    </row>
    <row r="39" spans="1:9" s="323" customFormat="1" ht="15" customHeight="1">
      <c r="A39" s="328" t="s">
        <v>274</v>
      </c>
      <c r="B39" s="503" t="s">
        <v>275</v>
      </c>
      <c r="C39" s="503"/>
      <c r="D39" s="503"/>
      <c r="E39" s="504"/>
      <c r="F39" s="112"/>
      <c r="G39" s="112"/>
      <c r="H39" s="112"/>
      <c r="I39" s="112"/>
    </row>
    <row r="40" spans="1:9" s="336" customFormat="1" ht="15" customHeight="1">
      <c r="A40" s="509" t="s">
        <v>95</v>
      </c>
      <c r="B40" s="509"/>
      <c r="C40" s="509"/>
      <c r="D40" s="509"/>
      <c r="E40" s="509"/>
      <c r="F40" s="345">
        <f>SUM(F35:F39)</f>
        <v>0</v>
      </c>
      <c r="G40" s="345">
        <f t="shared" ref="G40:I40" si="2">SUM(G35:G39)</f>
        <v>0</v>
      </c>
      <c r="H40" s="345">
        <f t="shared" si="2"/>
        <v>0</v>
      </c>
      <c r="I40" s="345">
        <f t="shared" si="2"/>
        <v>0</v>
      </c>
    </row>
    <row r="41" spans="1:9" s="336" customFormat="1" ht="15" customHeight="1">
      <c r="A41" s="332"/>
      <c r="B41" s="333"/>
      <c r="C41" s="333"/>
      <c r="D41" s="333"/>
      <c r="E41" s="333"/>
      <c r="F41" s="334"/>
      <c r="G41" s="334"/>
      <c r="H41" s="334"/>
      <c r="I41" s="335"/>
    </row>
    <row r="42" spans="1:9" s="323" customFormat="1" ht="15" customHeight="1">
      <c r="A42" s="337" t="s">
        <v>52</v>
      </c>
      <c r="B42" s="505" t="s">
        <v>276</v>
      </c>
      <c r="C42" s="506"/>
      <c r="D42" s="506"/>
      <c r="E42" s="506"/>
      <c r="F42" s="338"/>
      <c r="G42" s="339"/>
      <c r="H42" s="339"/>
      <c r="I42" s="340"/>
    </row>
    <row r="43" spans="1:9" s="323" customFormat="1" ht="15" customHeight="1">
      <c r="A43" s="328" t="s">
        <v>96</v>
      </c>
      <c r="B43" s="531" t="s">
        <v>97</v>
      </c>
      <c r="C43" s="531"/>
      <c r="D43" s="531"/>
      <c r="E43" s="532"/>
      <c r="F43" s="346">
        <f>F19*F32</f>
        <v>0</v>
      </c>
      <c r="G43" s="346">
        <f t="shared" ref="G43:I43" si="3">G19*G32</f>
        <v>0</v>
      </c>
      <c r="H43" s="346">
        <f t="shared" si="3"/>
        <v>0</v>
      </c>
      <c r="I43" s="346">
        <f t="shared" si="3"/>
        <v>0</v>
      </c>
    </row>
    <row r="44" spans="1:9" s="323" customFormat="1" ht="30" customHeight="1">
      <c r="A44" s="347" t="s">
        <v>277</v>
      </c>
      <c r="B44" s="533" t="s">
        <v>278</v>
      </c>
      <c r="C44" s="534"/>
      <c r="D44" s="534"/>
      <c r="E44" s="534"/>
      <c r="F44" s="346">
        <f>F19*F36+F17*F35</f>
        <v>0</v>
      </c>
      <c r="G44" s="346">
        <f t="shared" ref="G44:I44" si="4">G19*G36+G17*G35</f>
        <v>0</v>
      </c>
      <c r="H44" s="346">
        <f t="shared" si="4"/>
        <v>0</v>
      </c>
      <c r="I44" s="346">
        <f t="shared" si="4"/>
        <v>0</v>
      </c>
    </row>
    <row r="45" spans="1:9" s="336" customFormat="1" ht="15" customHeight="1">
      <c r="A45" s="509" t="s">
        <v>98</v>
      </c>
      <c r="B45" s="509"/>
      <c r="C45" s="509"/>
      <c r="D45" s="509"/>
      <c r="E45" s="509"/>
      <c r="F45" s="345">
        <f>SUM(F43:F44)</f>
        <v>0</v>
      </c>
      <c r="G45" s="345">
        <f t="shared" ref="G45:I45" si="5">SUM(G43:G44)</f>
        <v>0</v>
      </c>
      <c r="H45" s="345">
        <f t="shared" si="5"/>
        <v>0</v>
      </c>
      <c r="I45" s="345">
        <f t="shared" si="5"/>
        <v>0</v>
      </c>
    </row>
    <row r="46" spans="1:9" s="336" customFormat="1" ht="15" customHeight="1">
      <c r="A46" s="332"/>
      <c r="B46" s="348"/>
      <c r="C46" s="348"/>
      <c r="D46" s="348"/>
      <c r="E46" s="348"/>
      <c r="F46" s="349"/>
      <c r="G46" s="349"/>
      <c r="H46" s="349"/>
      <c r="I46" s="350"/>
    </row>
    <row r="47" spans="1:9" s="336" customFormat="1" ht="15" customHeight="1">
      <c r="A47" s="529" t="s">
        <v>99</v>
      </c>
      <c r="B47" s="530"/>
      <c r="C47" s="530"/>
      <c r="D47" s="530"/>
      <c r="E47" s="530"/>
      <c r="F47" s="351">
        <f>SUM(F45,F40,F32,F19)</f>
        <v>0</v>
      </c>
      <c r="G47" s="351">
        <f t="shared" ref="G47:I47" si="6">SUM(G45,G40,G32,G19)</f>
        <v>0</v>
      </c>
      <c r="H47" s="351">
        <f t="shared" si="6"/>
        <v>0</v>
      </c>
      <c r="I47" s="351">
        <f t="shared" si="6"/>
        <v>0</v>
      </c>
    </row>
    <row r="48" spans="1:9" ht="15" customHeight="1">
      <c r="A48" s="352"/>
      <c r="B48" s="353"/>
      <c r="C48" s="353"/>
      <c r="D48" s="353"/>
      <c r="E48" s="353"/>
      <c r="F48" s="354"/>
    </row>
    <row r="49" spans="1:6" ht="15" customHeight="1">
      <c r="A49" s="352"/>
      <c r="B49" s="353"/>
      <c r="C49" s="353"/>
      <c r="D49" s="353"/>
      <c r="E49" s="353"/>
      <c r="F49" s="354"/>
    </row>
    <row r="50" spans="1:6" ht="15" customHeight="1">
      <c r="A50" s="352"/>
      <c r="B50" s="353"/>
      <c r="C50" s="353"/>
      <c r="D50" s="353"/>
      <c r="E50" s="353"/>
      <c r="F50" s="354"/>
    </row>
    <row r="51" spans="1:6" ht="15" customHeight="1">
      <c r="A51" s="352"/>
      <c r="B51" s="353"/>
      <c r="C51" s="353"/>
      <c r="D51" s="353"/>
      <c r="E51" s="353"/>
      <c r="F51" s="354"/>
    </row>
    <row r="52" spans="1:6" ht="15" customHeight="1">
      <c r="A52" s="352"/>
      <c r="B52" s="353"/>
      <c r="C52" s="353"/>
      <c r="D52" s="353"/>
      <c r="E52" s="353"/>
      <c r="F52" s="354"/>
    </row>
    <row r="53" spans="1:6" ht="15" customHeight="1">
      <c r="A53" s="352"/>
      <c r="B53" s="353"/>
      <c r="C53" s="353"/>
      <c r="D53" s="353"/>
      <c r="E53" s="353"/>
      <c r="F53" s="354"/>
    </row>
  </sheetData>
  <sheetProtection algorithmName="SHA-512" hashValue="BQFX1LcZEElzkaqp+96qHJCluQXIXfZUknNC+tq8ykRX9LeMy5i1H+qNSs0A6TXqxe2Tw47fCY0dfQGIoDjeXg==" saltValue="x99LMxjZe8ZQzEWCuRj7hA==" spinCount="100000" sheet="1" objects="1" scenarios="1"/>
  <mergeCells count="29">
    <mergeCell ref="A47:E47"/>
    <mergeCell ref="A45:E45"/>
    <mergeCell ref="A40:E40"/>
    <mergeCell ref="B42:E42"/>
    <mergeCell ref="B43:E43"/>
    <mergeCell ref="B44:E44"/>
    <mergeCell ref="B9:E9"/>
    <mergeCell ref="A5:I5"/>
    <mergeCell ref="A2:D2"/>
    <mergeCell ref="A3:D3"/>
    <mergeCell ref="B27:E27"/>
    <mergeCell ref="B22:E22"/>
    <mergeCell ref="B23:E23"/>
    <mergeCell ref="B25:E25"/>
    <mergeCell ref="B26:E26"/>
    <mergeCell ref="B24:E24"/>
    <mergeCell ref="A19:E19"/>
    <mergeCell ref="H7:I7"/>
    <mergeCell ref="F7:G7"/>
    <mergeCell ref="A7:E8"/>
    <mergeCell ref="F6:G6"/>
    <mergeCell ref="B37:E37"/>
    <mergeCell ref="B38:E38"/>
    <mergeCell ref="B39:E39"/>
    <mergeCell ref="B21:E21"/>
    <mergeCell ref="B36:E36"/>
    <mergeCell ref="B35:E35"/>
    <mergeCell ref="B34:E34"/>
    <mergeCell ref="A32:E32"/>
  </mergeCells>
  <printOptions horizontalCentered="1"/>
  <pageMargins left="0.78749999999999998" right="0.39374999999999999" top="0.98402777777777783" bottom="0.39374999999999999" header="0.51180555555555562" footer="0.51180555555555562"/>
  <pageSetup paperSize="9" scale="98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45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  <col min="257" max="257" width="17.28515625" customWidth="1"/>
    <col min="258" max="258" width="49.85546875" customWidth="1"/>
    <col min="260" max="260" width="12" bestFit="1" customWidth="1"/>
    <col min="261" max="261" width="13.7109375" bestFit="1" customWidth="1"/>
    <col min="262" max="262" width="18" customWidth="1"/>
    <col min="513" max="513" width="17.28515625" customWidth="1"/>
    <col min="514" max="514" width="49.85546875" customWidth="1"/>
    <col min="516" max="516" width="12" bestFit="1" customWidth="1"/>
    <col min="517" max="517" width="13.7109375" bestFit="1" customWidth="1"/>
    <col min="518" max="518" width="18" customWidth="1"/>
    <col min="769" max="769" width="17.28515625" customWidth="1"/>
    <col min="770" max="770" width="49.85546875" customWidth="1"/>
    <col min="772" max="772" width="12" bestFit="1" customWidth="1"/>
    <col min="773" max="773" width="13.7109375" bestFit="1" customWidth="1"/>
    <col min="774" max="774" width="18" customWidth="1"/>
    <col min="1025" max="1025" width="17.28515625" customWidth="1"/>
    <col min="1026" max="1026" width="49.85546875" customWidth="1"/>
    <col min="1028" max="1028" width="12" bestFit="1" customWidth="1"/>
    <col min="1029" max="1029" width="13.7109375" bestFit="1" customWidth="1"/>
    <col min="1030" max="1030" width="18" customWidth="1"/>
    <col min="1281" max="1281" width="17.28515625" customWidth="1"/>
    <col min="1282" max="1282" width="49.85546875" customWidth="1"/>
    <col min="1284" max="1284" width="12" bestFit="1" customWidth="1"/>
    <col min="1285" max="1285" width="13.7109375" bestFit="1" customWidth="1"/>
    <col min="1286" max="1286" width="18" customWidth="1"/>
    <col min="1537" max="1537" width="17.28515625" customWidth="1"/>
    <col min="1538" max="1538" width="49.85546875" customWidth="1"/>
    <col min="1540" max="1540" width="12" bestFit="1" customWidth="1"/>
    <col min="1541" max="1541" width="13.7109375" bestFit="1" customWidth="1"/>
    <col min="1542" max="1542" width="18" customWidth="1"/>
    <col min="1793" max="1793" width="17.28515625" customWidth="1"/>
    <col min="1794" max="1794" width="49.85546875" customWidth="1"/>
    <col min="1796" max="1796" width="12" bestFit="1" customWidth="1"/>
    <col min="1797" max="1797" width="13.7109375" bestFit="1" customWidth="1"/>
    <col min="1798" max="1798" width="18" customWidth="1"/>
    <col min="2049" max="2049" width="17.28515625" customWidth="1"/>
    <col min="2050" max="2050" width="49.85546875" customWidth="1"/>
    <col min="2052" max="2052" width="12" bestFit="1" customWidth="1"/>
    <col min="2053" max="2053" width="13.7109375" bestFit="1" customWidth="1"/>
    <col min="2054" max="2054" width="18" customWidth="1"/>
    <col min="2305" max="2305" width="17.28515625" customWidth="1"/>
    <col min="2306" max="2306" width="49.85546875" customWidth="1"/>
    <col min="2308" max="2308" width="12" bestFit="1" customWidth="1"/>
    <col min="2309" max="2309" width="13.7109375" bestFit="1" customWidth="1"/>
    <col min="2310" max="2310" width="18" customWidth="1"/>
    <col min="2561" max="2561" width="17.28515625" customWidth="1"/>
    <col min="2562" max="2562" width="49.85546875" customWidth="1"/>
    <col min="2564" max="2564" width="12" bestFit="1" customWidth="1"/>
    <col min="2565" max="2565" width="13.7109375" bestFit="1" customWidth="1"/>
    <col min="2566" max="2566" width="18" customWidth="1"/>
    <col min="2817" max="2817" width="17.28515625" customWidth="1"/>
    <col min="2818" max="2818" width="49.85546875" customWidth="1"/>
    <col min="2820" max="2820" width="12" bestFit="1" customWidth="1"/>
    <col min="2821" max="2821" width="13.7109375" bestFit="1" customWidth="1"/>
    <col min="2822" max="2822" width="18" customWidth="1"/>
    <col min="3073" max="3073" width="17.28515625" customWidth="1"/>
    <col min="3074" max="3074" width="49.85546875" customWidth="1"/>
    <col min="3076" max="3076" width="12" bestFit="1" customWidth="1"/>
    <col min="3077" max="3077" width="13.7109375" bestFit="1" customWidth="1"/>
    <col min="3078" max="3078" width="18" customWidth="1"/>
    <col min="3329" max="3329" width="17.28515625" customWidth="1"/>
    <col min="3330" max="3330" width="49.85546875" customWidth="1"/>
    <col min="3332" max="3332" width="12" bestFit="1" customWidth="1"/>
    <col min="3333" max="3333" width="13.7109375" bestFit="1" customWidth="1"/>
    <col min="3334" max="3334" width="18" customWidth="1"/>
    <col min="3585" max="3585" width="17.28515625" customWidth="1"/>
    <col min="3586" max="3586" width="49.85546875" customWidth="1"/>
    <col min="3588" max="3588" width="12" bestFit="1" customWidth="1"/>
    <col min="3589" max="3589" width="13.7109375" bestFit="1" customWidth="1"/>
    <col min="3590" max="3590" width="18" customWidth="1"/>
    <col min="3841" max="3841" width="17.28515625" customWidth="1"/>
    <col min="3842" max="3842" width="49.85546875" customWidth="1"/>
    <col min="3844" max="3844" width="12" bestFit="1" customWidth="1"/>
    <col min="3845" max="3845" width="13.7109375" bestFit="1" customWidth="1"/>
    <col min="3846" max="3846" width="18" customWidth="1"/>
    <col min="4097" max="4097" width="17.28515625" customWidth="1"/>
    <col min="4098" max="4098" width="49.85546875" customWidth="1"/>
    <col min="4100" max="4100" width="12" bestFit="1" customWidth="1"/>
    <col min="4101" max="4101" width="13.7109375" bestFit="1" customWidth="1"/>
    <col min="4102" max="4102" width="18" customWidth="1"/>
    <col min="4353" max="4353" width="17.28515625" customWidth="1"/>
    <col min="4354" max="4354" width="49.85546875" customWidth="1"/>
    <col min="4356" max="4356" width="12" bestFit="1" customWidth="1"/>
    <col min="4357" max="4357" width="13.7109375" bestFit="1" customWidth="1"/>
    <col min="4358" max="4358" width="18" customWidth="1"/>
    <col min="4609" max="4609" width="17.28515625" customWidth="1"/>
    <col min="4610" max="4610" width="49.85546875" customWidth="1"/>
    <col min="4612" max="4612" width="12" bestFit="1" customWidth="1"/>
    <col min="4613" max="4613" width="13.7109375" bestFit="1" customWidth="1"/>
    <col min="4614" max="4614" width="18" customWidth="1"/>
    <col min="4865" max="4865" width="17.28515625" customWidth="1"/>
    <col min="4866" max="4866" width="49.85546875" customWidth="1"/>
    <col min="4868" max="4868" width="12" bestFit="1" customWidth="1"/>
    <col min="4869" max="4869" width="13.7109375" bestFit="1" customWidth="1"/>
    <col min="4870" max="4870" width="18" customWidth="1"/>
    <col min="5121" max="5121" width="17.28515625" customWidth="1"/>
    <col min="5122" max="5122" width="49.85546875" customWidth="1"/>
    <col min="5124" max="5124" width="12" bestFit="1" customWidth="1"/>
    <col min="5125" max="5125" width="13.7109375" bestFit="1" customWidth="1"/>
    <col min="5126" max="5126" width="18" customWidth="1"/>
    <col min="5377" max="5377" width="17.28515625" customWidth="1"/>
    <col min="5378" max="5378" width="49.85546875" customWidth="1"/>
    <col min="5380" max="5380" width="12" bestFit="1" customWidth="1"/>
    <col min="5381" max="5381" width="13.7109375" bestFit="1" customWidth="1"/>
    <col min="5382" max="5382" width="18" customWidth="1"/>
    <col min="5633" max="5633" width="17.28515625" customWidth="1"/>
    <col min="5634" max="5634" width="49.85546875" customWidth="1"/>
    <col min="5636" max="5636" width="12" bestFit="1" customWidth="1"/>
    <col min="5637" max="5637" width="13.7109375" bestFit="1" customWidth="1"/>
    <col min="5638" max="5638" width="18" customWidth="1"/>
    <col min="5889" max="5889" width="17.28515625" customWidth="1"/>
    <col min="5890" max="5890" width="49.85546875" customWidth="1"/>
    <col min="5892" max="5892" width="12" bestFit="1" customWidth="1"/>
    <col min="5893" max="5893" width="13.7109375" bestFit="1" customWidth="1"/>
    <col min="5894" max="5894" width="18" customWidth="1"/>
    <col min="6145" max="6145" width="17.28515625" customWidth="1"/>
    <col min="6146" max="6146" width="49.85546875" customWidth="1"/>
    <col min="6148" max="6148" width="12" bestFit="1" customWidth="1"/>
    <col min="6149" max="6149" width="13.7109375" bestFit="1" customWidth="1"/>
    <col min="6150" max="6150" width="18" customWidth="1"/>
    <col min="6401" max="6401" width="17.28515625" customWidth="1"/>
    <col min="6402" max="6402" width="49.85546875" customWidth="1"/>
    <col min="6404" max="6404" width="12" bestFit="1" customWidth="1"/>
    <col min="6405" max="6405" width="13.7109375" bestFit="1" customWidth="1"/>
    <col min="6406" max="6406" width="18" customWidth="1"/>
    <col min="6657" max="6657" width="17.28515625" customWidth="1"/>
    <col min="6658" max="6658" width="49.85546875" customWidth="1"/>
    <col min="6660" max="6660" width="12" bestFit="1" customWidth="1"/>
    <col min="6661" max="6661" width="13.7109375" bestFit="1" customWidth="1"/>
    <col min="6662" max="6662" width="18" customWidth="1"/>
    <col min="6913" max="6913" width="17.28515625" customWidth="1"/>
    <col min="6914" max="6914" width="49.85546875" customWidth="1"/>
    <col min="6916" max="6916" width="12" bestFit="1" customWidth="1"/>
    <col min="6917" max="6917" width="13.7109375" bestFit="1" customWidth="1"/>
    <col min="6918" max="6918" width="18" customWidth="1"/>
    <col min="7169" max="7169" width="17.28515625" customWidth="1"/>
    <col min="7170" max="7170" width="49.85546875" customWidth="1"/>
    <col min="7172" max="7172" width="12" bestFit="1" customWidth="1"/>
    <col min="7173" max="7173" width="13.7109375" bestFit="1" customWidth="1"/>
    <col min="7174" max="7174" width="18" customWidth="1"/>
    <col min="7425" max="7425" width="17.28515625" customWidth="1"/>
    <col min="7426" max="7426" width="49.85546875" customWidth="1"/>
    <col min="7428" max="7428" width="12" bestFit="1" customWidth="1"/>
    <col min="7429" max="7429" width="13.7109375" bestFit="1" customWidth="1"/>
    <col min="7430" max="7430" width="18" customWidth="1"/>
    <col min="7681" max="7681" width="17.28515625" customWidth="1"/>
    <col min="7682" max="7682" width="49.85546875" customWidth="1"/>
    <col min="7684" max="7684" width="12" bestFit="1" customWidth="1"/>
    <col min="7685" max="7685" width="13.7109375" bestFit="1" customWidth="1"/>
    <col min="7686" max="7686" width="18" customWidth="1"/>
    <col min="7937" max="7937" width="17.28515625" customWidth="1"/>
    <col min="7938" max="7938" width="49.85546875" customWidth="1"/>
    <col min="7940" max="7940" width="12" bestFit="1" customWidth="1"/>
    <col min="7941" max="7941" width="13.7109375" bestFit="1" customWidth="1"/>
    <col min="7942" max="7942" width="18" customWidth="1"/>
    <col min="8193" max="8193" width="17.28515625" customWidth="1"/>
    <col min="8194" max="8194" width="49.85546875" customWidth="1"/>
    <col min="8196" max="8196" width="12" bestFit="1" customWidth="1"/>
    <col min="8197" max="8197" width="13.7109375" bestFit="1" customWidth="1"/>
    <col min="8198" max="8198" width="18" customWidth="1"/>
    <col min="8449" max="8449" width="17.28515625" customWidth="1"/>
    <col min="8450" max="8450" width="49.85546875" customWidth="1"/>
    <col min="8452" max="8452" width="12" bestFit="1" customWidth="1"/>
    <col min="8453" max="8453" width="13.7109375" bestFit="1" customWidth="1"/>
    <col min="8454" max="8454" width="18" customWidth="1"/>
    <col min="8705" max="8705" width="17.28515625" customWidth="1"/>
    <col min="8706" max="8706" width="49.85546875" customWidth="1"/>
    <col min="8708" max="8708" width="12" bestFit="1" customWidth="1"/>
    <col min="8709" max="8709" width="13.7109375" bestFit="1" customWidth="1"/>
    <col min="8710" max="8710" width="18" customWidth="1"/>
    <col min="8961" max="8961" width="17.28515625" customWidth="1"/>
    <col min="8962" max="8962" width="49.85546875" customWidth="1"/>
    <col min="8964" max="8964" width="12" bestFit="1" customWidth="1"/>
    <col min="8965" max="8965" width="13.7109375" bestFit="1" customWidth="1"/>
    <col min="8966" max="8966" width="18" customWidth="1"/>
    <col min="9217" max="9217" width="17.28515625" customWidth="1"/>
    <col min="9218" max="9218" width="49.85546875" customWidth="1"/>
    <col min="9220" max="9220" width="12" bestFit="1" customWidth="1"/>
    <col min="9221" max="9221" width="13.7109375" bestFit="1" customWidth="1"/>
    <col min="9222" max="9222" width="18" customWidth="1"/>
    <col min="9473" max="9473" width="17.28515625" customWidth="1"/>
    <col min="9474" max="9474" width="49.85546875" customWidth="1"/>
    <col min="9476" max="9476" width="12" bestFit="1" customWidth="1"/>
    <col min="9477" max="9477" width="13.7109375" bestFit="1" customWidth="1"/>
    <col min="9478" max="9478" width="18" customWidth="1"/>
    <col min="9729" max="9729" width="17.28515625" customWidth="1"/>
    <col min="9730" max="9730" width="49.85546875" customWidth="1"/>
    <col min="9732" max="9732" width="12" bestFit="1" customWidth="1"/>
    <col min="9733" max="9733" width="13.7109375" bestFit="1" customWidth="1"/>
    <col min="9734" max="9734" width="18" customWidth="1"/>
    <col min="9985" max="9985" width="17.28515625" customWidth="1"/>
    <col min="9986" max="9986" width="49.85546875" customWidth="1"/>
    <col min="9988" max="9988" width="12" bestFit="1" customWidth="1"/>
    <col min="9989" max="9989" width="13.7109375" bestFit="1" customWidth="1"/>
    <col min="9990" max="9990" width="18" customWidth="1"/>
    <col min="10241" max="10241" width="17.28515625" customWidth="1"/>
    <col min="10242" max="10242" width="49.85546875" customWidth="1"/>
    <col min="10244" max="10244" width="12" bestFit="1" customWidth="1"/>
    <col min="10245" max="10245" width="13.7109375" bestFit="1" customWidth="1"/>
    <col min="10246" max="10246" width="18" customWidth="1"/>
    <col min="10497" max="10497" width="17.28515625" customWidth="1"/>
    <col min="10498" max="10498" width="49.85546875" customWidth="1"/>
    <col min="10500" max="10500" width="12" bestFit="1" customWidth="1"/>
    <col min="10501" max="10501" width="13.7109375" bestFit="1" customWidth="1"/>
    <col min="10502" max="10502" width="18" customWidth="1"/>
    <col min="10753" max="10753" width="17.28515625" customWidth="1"/>
    <col min="10754" max="10754" width="49.85546875" customWidth="1"/>
    <col min="10756" max="10756" width="12" bestFit="1" customWidth="1"/>
    <col min="10757" max="10757" width="13.7109375" bestFit="1" customWidth="1"/>
    <col min="10758" max="10758" width="18" customWidth="1"/>
    <col min="11009" max="11009" width="17.28515625" customWidth="1"/>
    <col min="11010" max="11010" width="49.85546875" customWidth="1"/>
    <col min="11012" max="11012" width="12" bestFit="1" customWidth="1"/>
    <col min="11013" max="11013" width="13.7109375" bestFit="1" customWidth="1"/>
    <col min="11014" max="11014" width="18" customWidth="1"/>
    <col min="11265" max="11265" width="17.28515625" customWidth="1"/>
    <col min="11266" max="11266" width="49.85546875" customWidth="1"/>
    <col min="11268" max="11268" width="12" bestFit="1" customWidth="1"/>
    <col min="11269" max="11269" width="13.7109375" bestFit="1" customWidth="1"/>
    <col min="11270" max="11270" width="18" customWidth="1"/>
    <col min="11521" max="11521" width="17.28515625" customWidth="1"/>
    <col min="11522" max="11522" width="49.85546875" customWidth="1"/>
    <col min="11524" max="11524" width="12" bestFit="1" customWidth="1"/>
    <col min="11525" max="11525" width="13.7109375" bestFit="1" customWidth="1"/>
    <col min="11526" max="11526" width="18" customWidth="1"/>
    <col min="11777" max="11777" width="17.28515625" customWidth="1"/>
    <col min="11778" max="11778" width="49.85546875" customWidth="1"/>
    <col min="11780" max="11780" width="12" bestFit="1" customWidth="1"/>
    <col min="11781" max="11781" width="13.7109375" bestFit="1" customWidth="1"/>
    <col min="11782" max="11782" width="18" customWidth="1"/>
    <col min="12033" max="12033" width="17.28515625" customWidth="1"/>
    <col min="12034" max="12034" width="49.85546875" customWidth="1"/>
    <col min="12036" max="12036" width="12" bestFit="1" customWidth="1"/>
    <col min="12037" max="12037" width="13.7109375" bestFit="1" customWidth="1"/>
    <col min="12038" max="12038" width="18" customWidth="1"/>
    <col min="12289" max="12289" width="17.28515625" customWidth="1"/>
    <col min="12290" max="12290" width="49.85546875" customWidth="1"/>
    <col min="12292" max="12292" width="12" bestFit="1" customWidth="1"/>
    <col min="12293" max="12293" width="13.7109375" bestFit="1" customWidth="1"/>
    <col min="12294" max="12294" width="18" customWidth="1"/>
    <col min="12545" max="12545" width="17.28515625" customWidth="1"/>
    <col min="12546" max="12546" width="49.85546875" customWidth="1"/>
    <col min="12548" max="12548" width="12" bestFit="1" customWidth="1"/>
    <col min="12549" max="12549" width="13.7109375" bestFit="1" customWidth="1"/>
    <col min="12550" max="12550" width="18" customWidth="1"/>
    <col min="12801" max="12801" width="17.28515625" customWidth="1"/>
    <col min="12802" max="12802" width="49.85546875" customWidth="1"/>
    <col min="12804" max="12804" width="12" bestFit="1" customWidth="1"/>
    <col min="12805" max="12805" width="13.7109375" bestFit="1" customWidth="1"/>
    <col min="12806" max="12806" width="18" customWidth="1"/>
    <col min="13057" max="13057" width="17.28515625" customWidth="1"/>
    <col min="13058" max="13058" width="49.85546875" customWidth="1"/>
    <col min="13060" max="13060" width="12" bestFit="1" customWidth="1"/>
    <col min="13061" max="13061" width="13.7109375" bestFit="1" customWidth="1"/>
    <col min="13062" max="13062" width="18" customWidth="1"/>
    <col min="13313" max="13313" width="17.28515625" customWidth="1"/>
    <col min="13314" max="13314" width="49.85546875" customWidth="1"/>
    <col min="13316" max="13316" width="12" bestFit="1" customWidth="1"/>
    <col min="13317" max="13317" width="13.7109375" bestFit="1" customWidth="1"/>
    <col min="13318" max="13318" width="18" customWidth="1"/>
    <col min="13569" max="13569" width="17.28515625" customWidth="1"/>
    <col min="13570" max="13570" width="49.85546875" customWidth="1"/>
    <col min="13572" max="13572" width="12" bestFit="1" customWidth="1"/>
    <col min="13573" max="13573" width="13.7109375" bestFit="1" customWidth="1"/>
    <col min="13574" max="13574" width="18" customWidth="1"/>
    <col min="13825" max="13825" width="17.28515625" customWidth="1"/>
    <col min="13826" max="13826" width="49.85546875" customWidth="1"/>
    <col min="13828" max="13828" width="12" bestFit="1" customWidth="1"/>
    <col min="13829" max="13829" width="13.7109375" bestFit="1" customWidth="1"/>
    <col min="13830" max="13830" width="18" customWidth="1"/>
    <col min="14081" max="14081" width="17.28515625" customWidth="1"/>
    <col min="14082" max="14082" width="49.85546875" customWidth="1"/>
    <col min="14084" max="14084" width="12" bestFit="1" customWidth="1"/>
    <col min="14085" max="14085" width="13.7109375" bestFit="1" customWidth="1"/>
    <col min="14086" max="14086" width="18" customWidth="1"/>
    <col min="14337" max="14337" width="17.28515625" customWidth="1"/>
    <col min="14338" max="14338" width="49.85546875" customWidth="1"/>
    <col min="14340" max="14340" width="12" bestFit="1" customWidth="1"/>
    <col min="14341" max="14341" width="13.7109375" bestFit="1" customWidth="1"/>
    <col min="14342" max="14342" width="18" customWidth="1"/>
    <col min="14593" max="14593" width="17.28515625" customWidth="1"/>
    <col min="14594" max="14594" width="49.85546875" customWidth="1"/>
    <col min="14596" max="14596" width="12" bestFit="1" customWidth="1"/>
    <col min="14597" max="14597" width="13.7109375" bestFit="1" customWidth="1"/>
    <col min="14598" max="14598" width="18" customWidth="1"/>
    <col min="14849" max="14849" width="17.28515625" customWidth="1"/>
    <col min="14850" max="14850" width="49.85546875" customWidth="1"/>
    <col min="14852" max="14852" width="12" bestFit="1" customWidth="1"/>
    <col min="14853" max="14853" width="13.7109375" bestFit="1" customWidth="1"/>
    <col min="14854" max="14854" width="18" customWidth="1"/>
    <col min="15105" max="15105" width="17.28515625" customWidth="1"/>
    <col min="15106" max="15106" width="49.85546875" customWidth="1"/>
    <col min="15108" max="15108" width="12" bestFit="1" customWidth="1"/>
    <col min="15109" max="15109" width="13.7109375" bestFit="1" customWidth="1"/>
    <col min="15110" max="15110" width="18" customWidth="1"/>
    <col min="15361" max="15361" width="17.28515625" customWidth="1"/>
    <col min="15362" max="15362" width="49.85546875" customWidth="1"/>
    <col min="15364" max="15364" width="12" bestFit="1" customWidth="1"/>
    <col min="15365" max="15365" width="13.7109375" bestFit="1" customWidth="1"/>
    <col min="15366" max="15366" width="18" customWidth="1"/>
    <col min="15617" max="15617" width="17.28515625" customWidth="1"/>
    <col min="15618" max="15618" width="49.85546875" customWidth="1"/>
    <col min="15620" max="15620" width="12" bestFit="1" customWidth="1"/>
    <col min="15621" max="15621" width="13.7109375" bestFit="1" customWidth="1"/>
    <col min="15622" max="15622" width="18" customWidth="1"/>
    <col min="15873" max="15873" width="17.28515625" customWidth="1"/>
    <col min="15874" max="15874" width="49.85546875" customWidth="1"/>
    <col min="15876" max="15876" width="12" bestFit="1" customWidth="1"/>
    <col min="15877" max="15877" width="13.7109375" bestFit="1" customWidth="1"/>
    <col min="15878" max="15878" width="18" customWidth="1"/>
    <col min="16129" max="16129" width="17.28515625" customWidth="1"/>
    <col min="16130" max="16130" width="49.85546875" customWidth="1"/>
    <col min="16132" max="16132" width="12" bestFit="1" customWidth="1"/>
    <col min="16133" max="16133" width="13.7109375" bestFit="1" customWidth="1"/>
    <col min="16134" max="16134" width="18" customWidth="1"/>
  </cols>
  <sheetData>
    <row r="1" spans="1:7" ht="18.75">
      <c r="A1" s="369" t="s">
        <v>127</v>
      </c>
      <c r="B1" s="370"/>
      <c r="C1" s="370"/>
      <c r="D1" s="370"/>
      <c r="E1" s="370"/>
      <c r="F1" s="371"/>
      <c r="G1" s="12"/>
    </row>
    <row r="2" spans="1:7">
      <c r="A2" s="5" t="s">
        <v>11</v>
      </c>
      <c r="B2" s="372" t="s">
        <v>124</v>
      </c>
      <c r="C2" s="373"/>
      <c r="D2" s="373"/>
      <c r="E2" s="373"/>
      <c r="F2" s="374"/>
      <c r="G2" s="12"/>
    </row>
    <row r="3" spans="1:7">
      <c r="A3" s="11" t="s">
        <v>131</v>
      </c>
      <c r="B3" s="10" t="s">
        <v>125</v>
      </c>
      <c r="C3" s="375" t="s">
        <v>126</v>
      </c>
      <c r="D3" s="375"/>
      <c r="E3" s="375"/>
      <c r="F3" s="376"/>
      <c r="G3" s="12"/>
    </row>
    <row r="4" spans="1:7" ht="23.25" customHeight="1">
      <c r="A4" s="11" t="s">
        <v>12</v>
      </c>
      <c r="B4" s="535" t="s">
        <v>13</v>
      </c>
      <c r="C4" s="536"/>
      <c r="D4" s="536"/>
      <c r="E4" s="536"/>
      <c r="F4" s="537"/>
      <c r="G4" s="12"/>
    </row>
    <row r="5" spans="1:7">
      <c r="A5" s="387" t="s">
        <v>123</v>
      </c>
      <c r="B5" s="388"/>
      <c r="C5" s="388"/>
      <c r="D5" s="388"/>
      <c r="E5" s="388"/>
      <c r="F5" s="389"/>
      <c r="G5" s="12"/>
    </row>
    <row r="6" spans="1:7">
      <c r="A6" s="390" t="s">
        <v>6</v>
      </c>
      <c r="B6" s="383" t="s">
        <v>75</v>
      </c>
      <c r="C6" s="385" t="s">
        <v>19</v>
      </c>
      <c r="D6" s="385" t="s">
        <v>28</v>
      </c>
      <c r="E6" s="385" t="s">
        <v>30</v>
      </c>
      <c r="F6" s="386"/>
      <c r="G6" s="12"/>
    </row>
    <row r="7" spans="1:7">
      <c r="A7" s="391"/>
      <c r="B7" s="384"/>
      <c r="C7" s="385"/>
      <c r="D7" s="385"/>
      <c r="E7" s="15" t="s">
        <v>29</v>
      </c>
      <c r="F7" s="16" t="s">
        <v>20</v>
      </c>
      <c r="G7" s="12"/>
    </row>
    <row r="8" spans="1:7">
      <c r="A8" s="21" t="s">
        <v>34</v>
      </c>
      <c r="B8" s="361" t="s">
        <v>41</v>
      </c>
      <c r="C8" s="361"/>
      <c r="D8" s="361"/>
      <c r="E8" s="361"/>
      <c r="F8" s="362"/>
      <c r="G8" s="12"/>
    </row>
    <row r="9" spans="1:7" ht="45">
      <c r="A9" s="34" t="s">
        <v>35</v>
      </c>
      <c r="B9" s="3" t="s">
        <v>187</v>
      </c>
      <c r="C9" s="15" t="s">
        <v>33</v>
      </c>
      <c r="D9" s="35">
        <v>8</v>
      </c>
      <c r="E9" s="36" t="e">
        <f>#REF!</f>
        <v>#REF!</v>
      </c>
      <c r="F9" s="37" t="e">
        <f t="shared" ref="F9:F21" si="0">ROUND(D9*E9,2)</f>
        <v>#REF!</v>
      </c>
      <c r="G9" s="12"/>
    </row>
    <row r="10" spans="1:7" ht="31.5" customHeight="1">
      <c r="A10" s="21" t="s">
        <v>36</v>
      </c>
      <c r="B10" s="22" t="s">
        <v>188</v>
      </c>
      <c r="C10" s="2" t="s">
        <v>33</v>
      </c>
      <c r="D10" s="13">
        <f>D9*2</f>
        <v>16</v>
      </c>
      <c r="E10" s="17" t="e">
        <f>#REF!</f>
        <v>#REF!</v>
      </c>
      <c r="F10" s="37" t="e">
        <f t="shared" si="0"/>
        <v>#REF!</v>
      </c>
      <c r="G10" s="12"/>
    </row>
    <row r="11" spans="1:7" ht="30">
      <c r="A11" s="34" t="s">
        <v>189</v>
      </c>
      <c r="B11" s="4" t="s">
        <v>190</v>
      </c>
      <c r="C11" s="15" t="s">
        <v>33</v>
      </c>
      <c r="D11" s="35">
        <f>D9*4</f>
        <v>32</v>
      </c>
      <c r="E11" s="36" t="e">
        <f>#REF!</f>
        <v>#REF!</v>
      </c>
      <c r="F11" s="37" t="e">
        <f t="shared" si="0"/>
        <v>#REF!</v>
      </c>
      <c r="G11" s="12"/>
    </row>
    <row r="12" spans="1:7">
      <c r="A12" s="34" t="s">
        <v>191</v>
      </c>
      <c r="B12" s="4" t="s">
        <v>192</v>
      </c>
      <c r="C12" s="15" t="s">
        <v>33</v>
      </c>
      <c r="D12" s="35">
        <f>ROUND($D$11*G12/2,0)</f>
        <v>16</v>
      </c>
      <c r="E12" s="36" t="e">
        <f>#REF!</f>
        <v>#REF!</v>
      </c>
      <c r="F12" s="37" t="e">
        <f t="shared" si="0"/>
        <v>#REF!</v>
      </c>
      <c r="G12" s="12">
        <v>1</v>
      </c>
    </row>
    <row r="13" spans="1:7">
      <c r="A13" s="34" t="s">
        <v>193</v>
      </c>
      <c r="B13" s="4" t="s">
        <v>194</v>
      </c>
      <c r="C13" s="15" t="s">
        <v>33</v>
      </c>
      <c r="D13" s="35">
        <f>ROUND($D$11*G13/2,0)</f>
        <v>16</v>
      </c>
      <c r="E13" s="36" t="e">
        <f>#REF!</f>
        <v>#REF!</v>
      </c>
      <c r="F13" s="37" t="e">
        <f t="shared" si="0"/>
        <v>#REF!</v>
      </c>
      <c r="G13" s="12">
        <v>1</v>
      </c>
    </row>
    <row r="14" spans="1:7">
      <c r="A14" s="34" t="s">
        <v>195</v>
      </c>
      <c r="B14" s="4" t="s">
        <v>196</v>
      </c>
      <c r="C14" s="15" t="s">
        <v>33</v>
      </c>
      <c r="D14" s="35">
        <f>ROUND($D$11*G14/2,0)</f>
        <v>13</v>
      </c>
      <c r="E14" s="36" t="e">
        <f>#REF!</f>
        <v>#REF!</v>
      </c>
      <c r="F14" s="37" t="e">
        <f t="shared" si="0"/>
        <v>#REF!</v>
      </c>
      <c r="G14" s="12">
        <v>0.8</v>
      </c>
    </row>
    <row r="15" spans="1:7" ht="30">
      <c r="A15" s="34" t="s">
        <v>197</v>
      </c>
      <c r="B15" s="4" t="s">
        <v>198</v>
      </c>
      <c r="C15" s="15" t="s">
        <v>33</v>
      </c>
      <c r="D15" s="35">
        <f>ROUND($D$11*G15,0)</f>
        <v>32</v>
      </c>
      <c r="E15" s="36" t="e">
        <f>#REF!</f>
        <v>#REF!</v>
      </c>
      <c r="F15" s="37" t="e">
        <f t="shared" si="0"/>
        <v>#REF!</v>
      </c>
      <c r="G15" s="12">
        <v>1</v>
      </c>
    </row>
    <row r="16" spans="1:7" ht="30">
      <c r="A16" s="34" t="s">
        <v>199</v>
      </c>
      <c r="B16" s="4" t="s">
        <v>200</v>
      </c>
      <c r="C16" s="15" t="s">
        <v>33</v>
      </c>
      <c r="D16" s="35">
        <f>ROUND($D$11*G16/2,0)</f>
        <v>16</v>
      </c>
      <c r="E16" s="36" t="e">
        <f>#REF!</f>
        <v>#REF!</v>
      </c>
      <c r="F16" s="37" t="e">
        <f t="shared" si="0"/>
        <v>#REF!</v>
      </c>
      <c r="G16" s="12">
        <v>1</v>
      </c>
    </row>
    <row r="17" spans="1:7">
      <c r="A17" s="34" t="s">
        <v>201</v>
      </c>
      <c r="B17" s="4" t="s">
        <v>202</v>
      </c>
      <c r="C17" s="15" t="s">
        <v>33</v>
      </c>
      <c r="D17" s="35">
        <f>ROUND($D$11*G17/3,0)</f>
        <v>11</v>
      </c>
      <c r="E17" s="36" t="e">
        <f>#REF!</f>
        <v>#REF!</v>
      </c>
      <c r="F17" s="37" t="e">
        <f t="shared" si="0"/>
        <v>#REF!</v>
      </c>
      <c r="G17" s="12">
        <v>1</v>
      </c>
    </row>
    <row r="18" spans="1:7" ht="21.75" customHeight="1">
      <c r="A18" s="34" t="s">
        <v>203</v>
      </c>
      <c r="B18" s="4" t="s">
        <v>204</v>
      </c>
      <c r="C18" s="15" t="s">
        <v>33</v>
      </c>
      <c r="D18" s="35">
        <f>ROUND($D$11*G18/2,0)</f>
        <v>14</v>
      </c>
      <c r="E18" s="36" t="e">
        <f>#REF!</f>
        <v>#REF!</v>
      </c>
      <c r="F18" s="37" t="e">
        <f t="shared" si="0"/>
        <v>#REF!</v>
      </c>
      <c r="G18" s="12">
        <v>0.85</v>
      </c>
    </row>
    <row r="19" spans="1:7">
      <c r="A19" s="21" t="s">
        <v>38</v>
      </c>
      <c r="B19" s="33" t="s">
        <v>25</v>
      </c>
      <c r="C19" s="2" t="s">
        <v>33</v>
      </c>
      <c r="D19" s="13">
        <f>D10/2</f>
        <v>8</v>
      </c>
      <c r="E19" s="17" t="e">
        <f>#REF!</f>
        <v>#REF!</v>
      </c>
      <c r="F19" s="37" t="e">
        <f t="shared" si="0"/>
        <v>#REF!</v>
      </c>
      <c r="G19" s="12"/>
    </row>
    <row r="20" spans="1:7">
      <c r="A20" s="21" t="s">
        <v>39</v>
      </c>
      <c r="B20" s="33" t="s">
        <v>26</v>
      </c>
      <c r="C20" s="2" t="s">
        <v>33</v>
      </c>
      <c r="D20" s="13">
        <f>D10*2</f>
        <v>32</v>
      </c>
      <c r="E20" s="17" t="e">
        <f>#REF!</f>
        <v>#REF!</v>
      </c>
      <c r="F20" s="37" t="e">
        <f t="shared" si="0"/>
        <v>#REF!</v>
      </c>
      <c r="G20" s="12"/>
    </row>
    <row r="21" spans="1:7">
      <c r="A21" s="21" t="s">
        <v>40</v>
      </c>
      <c r="B21" s="33" t="s">
        <v>18</v>
      </c>
      <c r="C21" s="2" t="s">
        <v>33</v>
      </c>
      <c r="D21" s="13">
        <f>D10*4</f>
        <v>64</v>
      </c>
      <c r="E21" s="17" t="e">
        <f>#REF!</f>
        <v>#REF!</v>
      </c>
      <c r="F21" s="37" t="e">
        <f t="shared" si="0"/>
        <v>#REF!</v>
      </c>
      <c r="G21" s="12"/>
    </row>
    <row r="22" spans="1:7">
      <c r="A22" s="21"/>
      <c r="B22" s="360" t="s">
        <v>21</v>
      </c>
      <c r="C22" s="360"/>
      <c r="D22" s="360"/>
      <c r="E22" s="19"/>
      <c r="F22" s="18" t="e">
        <f>SUM(F9:F21)</f>
        <v>#REF!</v>
      </c>
      <c r="G22" s="12"/>
    </row>
    <row r="23" spans="1:7">
      <c r="A23" s="21" t="s">
        <v>42</v>
      </c>
      <c r="B23" s="366" t="s">
        <v>44</v>
      </c>
      <c r="C23" s="367"/>
      <c r="D23" s="368"/>
      <c r="E23" s="20">
        <f>'Composições-Encargos Soc.'!F47</f>
        <v>0</v>
      </c>
      <c r="F23" s="18" t="e">
        <f>ROUND((F22*E23),2)</f>
        <v>#REF!</v>
      </c>
      <c r="G23" s="12"/>
    </row>
    <row r="24" spans="1:7">
      <c r="A24" s="21"/>
      <c r="B24" s="363" t="s">
        <v>59</v>
      </c>
      <c r="C24" s="364"/>
      <c r="D24" s="365"/>
      <c r="E24" s="33"/>
      <c r="F24" s="18" t="e">
        <f>SUM(F22:F23)</f>
        <v>#REF!</v>
      </c>
      <c r="G24" s="12"/>
    </row>
    <row r="25" spans="1:7">
      <c r="A25" s="21" t="s">
        <v>43</v>
      </c>
      <c r="B25" s="361" t="s">
        <v>45</v>
      </c>
      <c r="C25" s="361"/>
      <c r="D25" s="361"/>
      <c r="E25" s="361"/>
      <c r="F25" s="362"/>
      <c r="G25" s="12"/>
    </row>
    <row r="26" spans="1:7">
      <c r="A26" s="21" t="s">
        <v>46</v>
      </c>
      <c r="B26" s="2" t="s">
        <v>51</v>
      </c>
      <c r="C26" s="2" t="s">
        <v>31</v>
      </c>
      <c r="D26" s="13">
        <f>ROUND(SUM(D9:D18)/20,0)</f>
        <v>9</v>
      </c>
      <c r="E26" s="17" t="e">
        <f>#REF!</f>
        <v>#REF!</v>
      </c>
      <c r="F26" s="18" t="e">
        <f>D26*E26</f>
        <v>#REF!</v>
      </c>
      <c r="G26" s="12"/>
    </row>
    <row r="27" spans="1:7">
      <c r="A27" s="21" t="s">
        <v>47</v>
      </c>
      <c r="B27" s="2" t="s">
        <v>50</v>
      </c>
      <c r="C27" s="2" t="s">
        <v>31</v>
      </c>
      <c r="D27" s="13">
        <f>ROUND(D26*1.5,0)</f>
        <v>14</v>
      </c>
      <c r="E27" s="17" t="e">
        <f>#REF!</f>
        <v>#REF!</v>
      </c>
      <c r="F27" s="18" t="e">
        <f>D27*E27</f>
        <v>#REF!</v>
      </c>
      <c r="G27" s="12"/>
    </row>
    <row r="28" spans="1:7">
      <c r="A28" s="21" t="s">
        <v>48</v>
      </c>
      <c r="B28" s="2" t="s">
        <v>49</v>
      </c>
      <c r="C28" s="2" t="s">
        <v>32</v>
      </c>
      <c r="D28" s="13">
        <f>D26*10</f>
        <v>90</v>
      </c>
      <c r="E28" s="17" t="e">
        <f>#REF!</f>
        <v>#REF!</v>
      </c>
      <c r="F28" s="18" t="e">
        <f>D28*E28</f>
        <v>#REF!</v>
      </c>
      <c r="G28" s="12"/>
    </row>
    <row r="29" spans="1:7">
      <c r="A29" s="21"/>
      <c r="B29" s="359" t="s">
        <v>22</v>
      </c>
      <c r="C29" s="359"/>
      <c r="D29" s="359"/>
      <c r="E29" s="17"/>
      <c r="F29" s="18" t="e">
        <f>SUM(F26:F28)</f>
        <v>#REF!</v>
      </c>
      <c r="G29" s="12"/>
    </row>
    <row r="30" spans="1:7">
      <c r="A30" s="21" t="s">
        <v>52</v>
      </c>
      <c r="B30" s="361" t="s">
        <v>55</v>
      </c>
      <c r="C30" s="361"/>
      <c r="D30" s="361"/>
      <c r="E30" s="361"/>
      <c r="F30" s="362"/>
      <c r="G30" s="12"/>
    </row>
    <row r="31" spans="1:7">
      <c r="A31" s="21" t="s">
        <v>53</v>
      </c>
      <c r="B31" s="33" t="s">
        <v>56</v>
      </c>
      <c r="C31" s="2" t="s">
        <v>19</v>
      </c>
      <c r="D31" s="13">
        <v>2</v>
      </c>
      <c r="E31" s="13" t="e">
        <f>#REF!</f>
        <v>#REF!</v>
      </c>
      <c r="F31" s="24" t="e">
        <f>D31*E31</f>
        <v>#REF!</v>
      </c>
      <c r="G31" s="12"/>
    </row>
    <row r="32" spans="1:7">
      <c r="A32" s="21" t="s">
        <v>54</v>
      </c>
      <c r="B32" s="33" t="s">
        <v>57</v>
      </c>
      <c r="C32" s="2" t="s">
        <v>19</v>
      </c>
      <c r="D32" s="13">
        <v>2</v>
      </c>
      <c r="E32" s="13" t="e">
        <f>#REF!</f>
        <v>#REF!</v>
      </c>
      <c r="F32" s="24" t="e">
        <f>D32*E32</f>
        <v>#REF!</v>
      </c>
      <c r="G32" s="12"/>
    </row>
    <row r="33" spans="1:7">
      <c r="A33" s="21"/>
      <c r="B33" s="360" t="s">
        <v>23</v>
      </c>
      <c r="C33" s="360"/>
      <c r="D33" s="360"/>
      <c r="E33" s="13"/>
      <c r="F33" s="24" t="e">
        <f>SUM(F31:F32)</f>
        <v>#REF!</v>
      </c>
      <c r="G33" s="12"/>
    </row>
    <row r="34" spans="1:7">
      <c r="A34" s="21" t="s">
        <v>106</v>
      </c>
      <c r="B34" s="2" t="s">
        <v>60</v>
      </c>
      <c r="C34" s="2"/>
      <c r="D34" s="13"/>
      <c r="E34" s="13"/>
      <c r="F34" s="38" t="e">
        <f>F24+F29+F33</f>
        <v>#REF!</v>
      </c>
      <c r="G34" s="12"/>
    </row>
    <row r="35" spans="1:7">
      <c r="A35" s="21"/>
      <c r="B35" s="357"/>
      <c r="C35" s="357"/>
      <c r="D35" s="357"/>
      <c r="E35" s="357"/>
      <c r="F35" s="358"/>
      <c r="G35" s="12"/>
    </row>
    <row r="36" spans="1:7">
      <c r="A36" s="21" t="s">
        <v>111</v>
      </c>
      <c r="B36" s="2" t="s">
        <v>58</v>
      </c>
      <c r="C36" s="2"/>
      <c r="D36" s="13"/>
      <c r="E36" s="13"/>
      <c r="F36" s="26">
        <f>'Composições-BDI'!G29</f>
        <v>27.630300620579963</v>
      </c>
      <c r="G36" s="12"/>
    </row>
    <row r="37" spans="1:7">
      <c r="A37" s="21"/>
      <c r="B37" s="2"/>
      <c r="C37" s="2"/>
      <c r="D37" s="13"/>
      <c r="E37" s="13"/>
      <c r="F37" s="24"/>
      <c r="G37" s="12"/>
    </row>
    <row r="38" spans="1:7" ht="15.75" thickBot="1">
      <c r="A38" s="27" t="s">
        <v>112</v>
      </c>
      <c r="B38" s="28" t="s">
        <v>130</v>
      </c>
      <c r="C38" s="28"/>
      <c r="D38" s="29"/>
      <c r="E38" s="29"/>
      <c r="F38" s="39" t="e">
        <f>ROUND((F34*F36)+F34,2)</f>
        <v>#REF!</v>
      </c>
      <c r="G38" s="12"/>
    </row>
    <row r="39" spans="1:7">
      <c r="A39" s="14"/>
      <c r="B39" s="12"/>
      <c r="C39" s="12"/>
      <c r="D39" s="12"/>
      <c r="E39" s="12"/>
      <c r="F39" s="12"/>
      <c r="G39" s="12"/>
    </row>
    <row r="40" spans="1:7" ht="18.75">
      <c r="A40" s="40"/>
      <c r="B40" s="12"/>
      <c r="C40" s="12"/>
      <c r="D40" s="12"/>
      <c r="E40" s="12"/>
      <c r="F40" s="12"/>
      <c r="G40" s="12"/>
    </row>
    <row r="41" spans="1:7" ht="18.75">
      <c r="A41" s="40"/>
      <c r="B41" s="12"/>
      <c r="C41" s="12"/>
      <c r="D41" s="12"/>
      <c r="E41" s="12"/>
      <c r="F41" s="12"/>
      <c r="G41" s="12"/>
    </row>
    <row r="42" spans="1:7">
      <c r="A42" s="14"/>
      <c r="B42" s="12"/>
      <c r="C42" s="12"/>
      <c r="D42" s="12"/>
      <c r="E42" s="12"/>
      <c r="F42" s="12"/>
      <c r="G42" s="12"/>
    </row>
    <row r="43" spans="1:7">
      <c r="A43" s="14"/>
      <c r="B43" s="12"/>
      <c r="C43" s="12"/>
      <c r="D43" s="12"/>
      <c r="E43" s="12"/>
      <c r="F43" s="12"/>
      <c r="G43" s="12"/>
    </row>
    <row r="44" spans="1:7">
      <c r="A44" s="14"/>
      <c r="B44" s="12"/>
      <c r="C44" s="12"/>
      <c r="D44" s="12"/>
      <c r="E44" s="12"/>
      <c r="F44" s="12"/>
      <c r="G44" s="12"/>
    </row>
    <row r="45" spans="1:7">
      <c r="A45" s="14"/>
      <c r="B45" s="12"/>
      <c r="C45" s="12"/>
      <c r="D45" s="12"/>
      <c r="E45" s="12"/>
      <c r="F45" s="12"/>
      <c r="G45" s="12"/>
    </row>
  </sheetData>
  <mergeCells count="19">
    <mergeCell ref="B30:F30"/>
    <mergeCell ref="B33:D33"/>
    <mergeCell ref="B35:F35"/>
    <mergeCell ref="B8:F8"/>
    <mergeCell ref="B22:D22"/>
    <mergeCell ref="B23:D23"/>
    <mergeCell ref="B24:D24"/>
    <mergeCell ref="B25:F25"/>
    <mergeCell ref="B29:D29"/>
    <mergeCell ref="A1:F1"/>
    <mergeCell ref="B2:F2"/>
    <mergeCell ref="C3:F3"/>
    <mergeCell ref="B4:F4"/>
    <mergeCell ref="A5:F5"/>
    <mergeCell ref="A6:A7"/>
    <mergeCell ref="B6:B7"/>
    <mergeCell ref="C6:C7"/>
    <mergeCell ref="D6:D7"/>
    <mergeCell ref="E6:F6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45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  <col min="257" max="257" width="17.28515625" customWidth="1"/>
    <col min="258" max="258" width="49.85546875" customWidth="1"/>
    <col min="260" max="260" width="12" bestFit="1" customWidth="1"/>
    <col min="261" max="261" width="13.7109375" bestFit="1" customWidth="1"/>
    <col min="262" max="262" width="18" customWidth="1"/>
    <col min="513" max="513" width="17.28515625" customWidth="1"/>
    <col min="514" max="514" width="49.85546875" customWidth="1"/>
    <col min="516" max="516" width="12" bestFit="1" customWidth="1"/>
    <col min="517" max="517" width="13.7109375" bestFit="1" customWidth="1"/>
    <col min="518" max="518" width="18" customWidth="1"/>
    <col min="769" max="769" width="17.28515625" customWidth="1"/>
    <col min="770" max="770" width="49.85546875" customWidth="1"/>
    <col min="772" max="772" width="12" bestFit="1" customWidth="1"/>
    <col min="773" max="773" width="13.7109375" bestFit="1" customWidth="1"/>
    <col min="774" max="774" width="18" customWidth="1"/>
    <col min="1025" max="1025" width="17.28515625" customWidth="1"/>
    <col min="1026" max="1026" width="49.85546875" customWidth="1"/>
    <col min="1028" max="1028" width="12" bestFit="1" customWidth="1"/>
    <col min="1029" max="1029" width="13.7109375" bestFit="1" customWidth="1"/>
    <col min="1030" max="1030" width="18" customWidth="1"/>
    <col min="1281" max="1281" width="17.28515625" customWidth="1"/>
    <col min="1282" max="1282" width="49.85546875" customWidth="1"/>
    <col min="1284" max="1284" width="12" bestFit="1" customWidth="1"/>
    <col min="1285" max="1285" width="13.7109375" bestFit="1" customWidth="1"/>
    <col min="1286" max="1286" width="18" customWidth="1"/>
    <col min="1537" max="1537" width="17.28515625" customWidth="1"/>
    <col min="1538" max="1538" width="49.85546875" customWidth="1"/>
    <col min="1540" max="1540" width="12" bestFit="1" customWidth="1"/>
    <col min="1541" max="1541" width="13.7109375" bestFit="1" customWidth="1"/>
    <col min="1542" max="1542" width="18" customWidth="1"/>
    <col min="1793" max="1793" width="17.28515625" customWidth="1"/>
    <col min="1794" max="1794" width="49.85546875" customWidth="1"/>
    <col min="1796" max="1796" width="12" bestFit="1" customWidth="1"/>
    <col min="1797" max="1797" width="13.7109375" bestFit="1" customWidth="1"/>
    <col min="1798" max="1798" width="18" customWidth="1"/>
    <col min="2049" max="2049" width="17.28515625" customWidth="1"/>
    <col min="2050" max="2050" width="49.85546875" customWidth="1"/>
    <col min="2052" max="2052" width="12" bestFit="1" customWidth="1"/>
    <col min="2053" max="2053" width="13.7109375" bestFit="1" customWidth="1"/>
    <col min="2054" max="2054" width="18" customWidth="1"/>
    <col min="2305" max="2305" width="17.28515625" customWidth="1"/>
    <col min="2306" max="2306" width="49.85546875" customWidth="1"/>
    <col min="2308" max="2308" width="12" bestFit="1" customWidth="1"/>
    <col min="2309" max="2309" width="13.7109375" bestFit="1" customWidth="1"/>
    <col min="2310" max="2310" width="18" customWidth="1"/>
    <col min="2561" max="2561" width="17.28515625" customWidth="1"/>
    <col min="2562" max="2562" width="49.85546875" customWidth="1"/>
    <col min="2564" max="2564" width="12" bestFit="1" customWidth="1"/>
    <col min="2565" max="2565" width="13.7109375" bestFit="1" customWidth="1"/>
    <col min="2566" max="2566" width="18" customWidth="1"/>
    <col min="2817" max="2817" width="17.28515625" customWidth="1"/>
    <col min="2818" max="2818" width="49.85546875" customWidth="1"/>
    <col min="2820" max="2820" width="12" bestFit="1" customWidth="1"/>
    <col min="2821" max="2821" width="13.7109375" bestFit="1" customWidth="1"/>
    <col min="2822" max="2822" width="18" customWidth="1"/>
    <col min="3073" max="3073" width="17.28515625" customWidth="1"/>
    <col min="3074" max="3074" width="49.85546875" customWidth="1"/>
    <col min="3076" max="3076" width="12" bestFit="1" customWidth="1"/>
    <col min="3077" max="3077" width="13.7109375" bestFit="1" customWidth="1"/>
    <col min="3078" max="3078" width="18" customWidth="1"/>
    <col min="3329" max="3329" width="17.28515625" customWidth="1"/>
    <col min="3330" max="3330" width="49.85546875" customWidth="1"/>
    <col min="3332" max="3332" width="12" bestFit="1" customWidth="1"/>
    <col min="3333" max="3333" width="13.7109375" bestFit="1" customWidth="1"/>
    <col min="3334" max="3334" width="18" customWidth="1"/>
    <col min="3585" max="3585" width="17.28515625" customWidth="1"/>
    <col min="3586" max="3586" width="49.85546875" customWidth="1"/>
    <col min="3588" max="3588" width="12" bestFit="1" customWidth="1"/>
    <col min="3589" max="3589" width="13.7109375" bestFit="1" customWidth="1"/>
    <col min="3590" max="3590" width="18" customWidth="1"/>
    <col min="3841" max="3841" width="17.28515625" customWidth="1"/>
    <col min="3842" max="3842" width="49.85546875" customWidth="1"/>
    <col min="3844" max="3844" width="12" bestFit="1" customWidth="1"/>
    <col min="3845" max="3845" width="13.7109375" bestFit="1" customWidth="1"/>
    <col min="3846" max="3846" width="18" customWidth="1"/>
    <col min="4097" max="4097" width="17.28515625" customWidth="1"/>
    <col min="4098" max="4098" width="49.85546875" customWidth="1"/>
    <col min="4100" max="4100" width="12" bestFit="1" customWidth="1"/>
    <col min="4101" max="4101" width="13.7109375" bestFit="1" customWidth="1"/>
    <col min="4102" max="4102" width="18" customWidth="1"/>
    <col min="4353" max="4353" width="17.28515625" customWidth="1"/>
    <col min="4354" max="4354" width="49.85546875" customWidth="1"/>
    <col min="4356" max="4356" width="12" bestFit="1" customWidth="1"/>
    <col min="4357" max="4357" width="13.7109375" bestFit="1" customWidth="1"/>
    <col min="4358" max="4358" width="18" customWidth="1"/>
    <col min="4609" max="4609" width="17.28515625" customWidth="1"/>
    <col min="4610" max="4610" width="49.85546875" customWidth="1"/>
    <col min="4612" max="4612" width="12" bestFit="1" customWidth="1"/>
    <col min="4613" max="4613" width="13.7109375" bestFit="1" customWidth="1"/>
    <col min="4614" max="4614" width="18" customWidth="1"/>
    <col min="4865" max="4865" width="17.28515625" customWidth="1"/>
    <col min="4866" max="4866" width="49.85546875" customWidth="1"/>
    <col min="4868" max="4868" width="12" bestFit="1" customWidth="1"/>
    <col min="4869" max="4869" width="13.7109375" bestFit="1" customWidth="1"/>
    <col min="4870" max="4870" width="18" customWidth="1"/>
    <col min="5121" max="5121" width="17.28515625" customWidth="1"/>
    <col min="5122" max="5122" width="49.85546875" customWidth="1"/>
    <col min="5124" max="5124" width="12" bestFit="1" customWidth="1"/>
    <col min="5125" max="5125" width="13.7109375" bestFit="1" customWidth="1"/>
    <col min="5126" max="5126" width="18" customWidth="1"/>
    <col min="5377" max="5377" width="17.28515625" customWidth="1"/>
    <col min="5378" max="5378" width="49.85546875" customWidth="1"/>
    <col min="5380" max="5380" width="12" bestFit="1" customWidth="1"/>
    <col min="5381" max="5381" width="13.7109375" bestFit="1" customWidth="1"/>
    <col min="5382" max="5382" width="18" customWidth="1"/>
    <col min="5633" max="5633" width="17.28515625" customWidth="1"/>
    <col min="5634" max="5634" width="49.85546875" customWidth="1"/>
    <col min="5636" max="5636" width="12" bestFit="1" customWidth="1"/>
    <col min="5637" max="5637" width="13.7109375" bestFit="1" customWidth="1"/>
    <col min="5638" max="5638" width="18" customWidth="1"/>
    <col min="5889" max="5889" width="17.28515625" customWidth="1"/>
    <col min="5890" max="5890" width="49.85546875" customWidth="1"/>
    <col min="5892" max="5892" width="12" bestFit="1" customWidth="1"/>
    <col min="5893" max="5893" width="13.7109375" bestFit="1" customWidth="1"/>
    <col min="5894" max="5894" width="18" customWidth="1"/>
    <col min="6145" max="6145" width="17.28515625" customWidth="1"/>
    <col min="6146" max="6146" width="49.85546875" customWidth="1"/>
    <col min="6148" max="6148" width="12" bestFit="1" customWidth="1"/>
    <col min="6149" max="6149" width="13.7109375" bestFit="1" customWidth="1"/>
    <col min="6150" max="6150" width="18" customWidth="1"/>
    <col min="6401" max="6401" width="17.28515625" customWidth="1"/>
    <col min="6402" max="6402" width="49.85546875" customWidth="1"/>
    <col min="6404" max="6404" width="12" bestFit="1" customWidth="1"/>
    <col min="6405" max="6405" width="13.7109375" bestFit="1" customWidth="1"/>
    <col min="6406" max="6406" width="18" customWidth="1"/>
    <col min="6657" max="6657" width="17.28515625" customWidth="1"/>
    <col min="6658" max="6658" width="49.85546875" customWidth="1"/>
    <col min="6660" max="6660" width="12" bestFit="1" customWidth="1"/>
    <col min="6661" max="6661" width="13.7109375" bestFit="1" customWidth="1"/>
    <col min="6662" max="6662" width="18" customWidth="1"/>
    <col min="6913" max="6913" width="17.28515625" customWidth="1"/>
    <col min="6914" max="6914" width="49.85546875" customWidth="1"/>
    <col min="6916" max="6916" width="12" bestFit="1" customWidth="1"/>
    <col min="6917" max="6917" width="13.7109375" bestFit="1" customWidth="1"/>
    <col min="6918" max="6918" width="18" customWidth="1"/>
    <col min="7169" max="7169" width="17.28515625" customWidth="1"/>
    <col min="7170" max="7170" width="49.85546875" customWidth="1"/>
    <col min="7172" max="7172" width="12" bestFit="1" customWidth="1"/>
    <col min="7173" max="7173" width="13.7109375" bestFit="1" customWidth="1"/>
    <col min="7174" max="7174" width="18" customWidth="1"/>
    <col min="7425" max="7425" width="17.28515625" customWidth="1"/>
    <col min="7426" max="7426" width="49.85546875" customWidth="1"/>
    <col min="7428" max="7428" width="12" bestFit="1" customWidth="1"/>
    <col min="7429" max="7429" width="13.7109375" bestFit="1" customWidth="1"/>
    <col min="7430" max="7430" width="18" customWidth="1"/>
    <col min="7681" max="7681" width="17.28515625" customWidth="1"/>
    <col min="7682" max="7682" width="49.85546875" customWidth="1"/>
    <col min="7684" max="7684" width="12" bestFit="1" customWidth="1"/>
    <col min="7685" max="7685" width="13.7109375" bestFit="1" customWidth="1"/>
    <col min="7686" max="7686" width="18" customWidth="1"/>
    <col min="7937" max="7937" width="17.28515625" customWidth="1"/>
    <col min="7938" max="7938" width="49.85546875" customWidth="1"/>
    <col min="7940" max="7940" width="12" bestFit="1" customWidth="1"/>
    <col min="7941" max="7941" width="13.7109375" bestFit="1" customWidth="1"/>
    <col min="7942" max="7942" width="18" customWidth="1"/>
    <col min="8193" max="8193" width="17.28515625" customWidth="1"/>
    <col min="8194" max="8194" width="49.85546875" customWidth="1"/>
    <col min="8196" max="8196" width="12" bestFit="1" customWidth="1"/>
    <col min="8197" max="8197" width="13.7109375" bestFit="1" customWidth="1"/>
    <col min="8198" max="8198" width="18" customWidth="1"/>
    <col min="8449" max="8449" width="17.28515625" customWidth="1"/>
    <col min="8450" max="8450" width="49.85546875" customWidth="1"/>
    <col min="8452" max="8452" width="12" bestFit="1" customWidth="1"/>
    <col min="8453" max="8453" width="13.7109375" bestFit="1" customWidth="1"/>
    <col min="8454" max="8454" width="18" customWidth="1"/>
    <col min="8705" max="8705" width="17.28515625" customWidth="1"/>
    <col min="8706" max="8706" width="49.85546875" customWidth="1"/>
    <col min="8708" max="8708" width="12" bestFit="1" customWidth="1"/>
    <col min="8709" max="8709" width="13.7109375" bestFit="1" customWidth="1"/>
    <col min="8710" max="8710" width="18" customWidth="1"/>
    <col min="8961" max="8961" width="17.28515625" customWidth="1"/>
    <col min="8962" max="8962" width="49.85546875" customWidth="1"/>
    <col min="8964" max="8964" width="12" bestFit="1" customWidth="1"/>
    <col min="8965" max="8965" width="13.7109375" bestFit="1" customWidth="1"/>
    <col min="8966" max="8966" width="18" customWidth="1"/>
    <col min="9217" max="9217" width="17.28515625" customWidth="1"/>
    <col min="9218" max="9218" width="49.85546875" customWidth="1"/>
    <col min="9220" max="9220" width="12" bestFit="1" customWidth="1"/>
    <col min="9221" max="9221" width="13.7109375" bestFit="1" customWidth="1"/>
    <col min="9222" max="9222" width="18" customWidth="1"/>
    <col min="9473" max="9473" width="17.28515625" customWidth="1"/>
    <col min="9474" max="9474" width="49.85546875" customWidth="1"/>
    <col min="9476" max="9476" width="12" bestFit="1" customWidth="1"/>
    <col min="9477" max="9477" width="13.7109375" bestFit="1" customWidth="1"/>
    <col min="9478" max="9478" width="18" customWidth="1"/>
    <col min="9729" max="9729" width="17.28515625" customWidth="1"/>
    <col min="9730" max="9730" width="49.85546875" customWidth="1"/>
    <col min="9732" max="9732" width="12" bestFit="1" customWidth="1"/>
    <col min="9733" max="9733" width="13.7109375" bestFit="1" customWidth="1"/>
    <col min="9734" max="9734" width="18" customWidth="1"/>
    <col min="9985" max="9985" width="17.28515625" customWidth="1"/>
    <col min="9986" max="9986" width="49.85546875" customWidth="1"/>
    <col min="9988" max="9988" width="12" bestFit="1" customWidth="1"/>
    <col min="9989" max="9989" width="13.7109375" bestFit="1" customWidth="1"/>
    <col min="9990" max="9990" width="18" customWidth="1"/>
    <col min="10241" max="10241" width="17.28515625" customWidth="1"/>
    <col min="10242" max="10242" width="49.85546875" customWidth="1"/>
    <col min="10244" max="10244" width="12" bestFit="1" customWidth="1"/>
    <col min="10245" max="10245" width="13.7109375" bestFit="1" customWidth="1"/>
    <col min="10246" max="10246" width="18" customWidth="1"/>
    <col min="10497" max="10497" width="17.28515625" customWidth="1"/>
    <col min="10498" max="10498" width="49.85546875" customWidth="1"/>
    <col min="10500" max="10500" width="12" bestFit="1" customWidth="1"/>
    <col min="10501" max="10501" width="13.7109375" bestFit="1" customWidth="1"/>
    <col min="10502" max="10502" width="18" customWidth="1"/>
    <col min="10753" max="10753" width="17.28515625" customWidth="1"/>
    <col min="10754" max="10754" width="49.85546875" customWidth="1"/>
    <col min="10756" max="10756" width="12" bestFit="1" customWidth="1"/>
    <col min="10757" max="10757" width="13.7109375" bestFit="1" customWidth="1"/>
    <col min="10758" max="10758" width="18" customWidth="1"/>
    <col min="11009" max="11009" width="17.28515625" customWidth="1"/>
    <col min="11010" max="11010" width="49.85546875" customWidth="1"/>
    <col min="11012" max="11012" width="12" bestFit="1" customWidth="1"/>
    <col min="11013" max="11013" width="13.7109375" bestFit="1" customWidth="1"/>
    <col min="11014" max="11014" width="18" customWidth="1"/>
    <col min="11265" max="11265" width="17.28515625" customWidth="1"/>
    <col min="11266" max="11266" width="49.85546875" customWidth="1"/>
    <col min="11268" max="11268" width="12" bestFit="1" customWidth="1"/>
    <col min="11269" max="11269" width="13.7109375" bestFit="1" customWidth="1"/>
    <col min="11270" max="11270" width="18" customWidth="1"/>
    <col min="11521" max="11521" width="17.28515625" customWidth="1"/>
    <col min="11522" max="11522" width="49.85546875" customWidth="1"/>
    <col min="11524" max="11524" width="12" bestFit="1" customWidth="1"/>
    <col min="11525" max="11525" width="13.7109375" bestFit="1" customWidth="1"/>
    <col min="11526" max="11526" width="18" customWidth="1"/>
    <col min="11777" max="11777" width="17.28515625" customWidth="1"/>
    <col min="11778" max="11778" width="49.85546875" customWidth="1"/>
    <col min="11780" max="11780" width="12" bestFit="1" customWidth="1"/>
    <col min="11781" max="11781" width="13.7109375" bestFit="1" customWidth="1"/>
    <col min="11782" max="11782" width="18" customWidth="1"/>
    <col min="12033" max="12033" width="17.28515625" customWidth="1"/>
    <col min="12034" max="12034" width="49.85546875" customWidth="1"/>
    <col min="12036" max="12036" width="12" bestFit="1" customWidth="1"/>
    <col min="12037" max="12037" width="13.7109375" bestFit="1" customWidth="1"/>
    <col min="12038" max="12038" width="18" customWidth="1"/>
    <col min="12289" max="12289" width="17.28515625" customWidth="1"/>
    <col min="12290" max="12290" width="49.85546875" customWidth="1"/>
    <col min="12292" max="12292" width="12" bestFit="1" customWidth="1"/>
    <col min="12293" max="12293" width="13.7109375" bestFit="1" customWidth="1"/>
    <col min="12294" max="12294" width="18" customWidth="1"/>
    <col min="12545" max="12545" width="17.28515625" customWidth="1"/>
    <col min="12546" max="12546" width="49.85546875" customWidth="1"/>
    <col min="12548" max="12548" width="12" bestFit="1" customWidth="1"/>
    <col min="12549" max="12549" width="13.7109375" bestFit="1" customWidth="1"/>
    <col min="12550" max="12550" width="18" customWidth="1"/>
    <col min="12801" max="12801" width="17.28515625" customWidth="1"/>
    <col min="12802" max="12802" width="49.85546875" customWidth="1"/>
    <col min="12804" max="12804" width="12" bestFit="1" customWidth="1"/>
    <col min="12805" max="12805" width="13.7109375" bestFit="1" customWidth="1"/>
    <col min="12806" max="12806" width="18" customWidth="1"/>
    <col min="13057" max="13057" width="17.28515625" customWidth="1"/>
    <col min="13058" max="13058" width="49.85546875" customWidth="1"/>
    <col min="13060" max="13060" width="12" bestFit="1" customWidth="1"/>
    <col min="13061" max="13061" width="13.7109375" bestFit="1" customWidth="1"/>
    <col min="13062" max="13062" width="18" customWidth="1"/>
    <col min="13313" max="13313" width="17.28515625" customWidth="1"/>
    <col min="13314" max="13314" width="49.85546875" customWidth="1"/>
    <col min="13316" max="13316" width="12" bestFit="1" customWidth="1"/>
    <col min="13317" max="13317" width="13.7109375" bestFit="1" customWidth="1"/>
    <col min="13318" max="13318" width="18" customWidth="1"/>
    <col min="13569" max="13569" width="17.28515625" customWidth="1"/>
    <col min="13570" max="13570" width="49.85546875" customWidth="1"/>
    <col min="13572" max="13572" width="12" bestFit="1" customWidth="1"/>
    <col min="13573" max="13573" width="13.7109375" bestFit="1" customWidth="1"/>
    <col min="13574" max="13574" width="18" customWidth="1"/>
    <col min="13825" max="13825" width="17.28515625" customWidth="1"/>
    <col min="13826" max="13826" width="49.85546875" customWidth="1"/>
    <col min="13828" max="13828" width="12" bestFit="1" customWidth="1"/>
    <col min="13829" max="13829" width="13.7109375" bestFit="1" customWidth="1"/>
    <col min="13830" max="13830" width="18" customWidth="1"/>
    <col min="14081" max="14081" width="17.28515625" customWidth="1"/>
    <col min="14082" max="14082" width="49.85546875" customWidth="1"/>
    <col min="14084" max="14084" width="12" bestFit="1" customWidth="1"/>
    <col min="14085" max="14085" width="13.7109375" bestFit="1" customWidth="1"/>
    <col min="14086" max="14086" width="18" customWidth="1"/>
    <col min="14337" max="14337" width="17.28515625" customWidth="1"/>
    <col min="14338" max="14338" width="49.85546875" customWidth="1"/>
    <col min="14340" max="14340" width="12" bestFit="1" customWidth="1"/>
    <col min="14341" max="14341" width="13.7109375" bestFit="1" customWidth="1"/>
    <col min="14342" max="14342" width="18" customWidth="1"/>
    <col min="14593" max="14593" width="17.28515625" customWidth="1"/>
    <col min="14594" max="14594" width="49.85546875" customWidth="1"/>
    <col min="14596" max="14596" width="12" bestFit="1" customWidth="1"/>
    <col min="14597" max="14597" width="13.7109375" bestFit="1" customWidth="1"/>
    <col min="14598" max="14598" width="18" customWidth="1"/>
    <col min="14849" max="14849" width="17.28515625" customWidth="1"/>
    <col min="14850" max="14850" width="49.85546875" customWidth="1"/>
    <col min="14852" max="14852" width="12" bestFit="1" customWidth="1"/>
    <col min="14853" max="14853" width="13.7109375" bestFit="1" customWidth="1"/>
    <col min="14854" max="14854" width="18" customWidth="1"/>
    <col min="15105" max="15105" width="17.28515625" customWidth="1"/>
    <col min="15106" max="15106" width="49.85546875" customWidth="1"/>
    <col min="15108" max="15108" width="12" bestFit="1" customWidth="1"/>
    <col min="15109" max="15109" width="13.7109375" bestFit="1" customWidth="1"/>
    <col min="15110" max="15110" width="18" customWidth="1"/>
    <col min="15361" max="15361" width="17.28515625" customWidth="1"/>
    <col min="15362" max="15362" width="49.85546875" customWidth="1"/>
    <col min="15364" max="15364" width="12" bestFit="1" customWidth="1"/>
    <col min="15365" max="15365" width="13.7109375" bestFit="1" customWidth="1"/>
    <col min="15366" max="15366" width="18" customWidth="1"/>
    <col min="15617" max="15617" width="17.28515625" customWidth="1"/>
    <col min="15618" max="15618" width="49.85546875" customWidth="1"/>
    <col min="15620" max="15620" width="12" bestFit="1" customWidth="1"/>
    <col min="15621" max="15621" width="13.7109375" bestFit="1" customWidth="1"/>
    <col min="15622" max="15622" width="18" customWidth="1"/>
    <col min="15873" max="15873" width="17.28515625" customWidth="1"/>
    <col min="15874" max="15874" width="49.85546875" customWidth="1"/>
    <col min="15876" max="15876" width="12" bestFit="1" customWidth="1"/>
    <col min="15877" max="15877" width="13.7109375" bestFit="1" customWidth="1"/>
    <col min="15878" max="15878" width="18" customWidth="1"/>
    <col min="16129" max="16129" width="17.28515625" customWidth="1"/>
    <col min="16130" max="16130" width="49.85546875" customWidth="1"/>
    <col min="16132" max="16132" width="12" bestFit="1" customWidth="1"/>
    <col min="16133" max="16133" width="13.7109375" bestFit="1" customWidth="1"/>
    <col min="16134" max="16134" width="18" customWidth="1"/>
  </cols>
  <sheetData>
    <row r="1" spans="1:7" ht="18.75">
      <c r="A1" s="369" t="s">
        <v>127</v>
      </c>
      <c r="B1" s="370"/>
      <c r="C1" s="370"/>
      <c r="D1" s="370"/>
      <c r="E1" s="370"/>
      <c r="F1" s="371"/>
      <c r="G1" s="12"/>
    </row>
    <row r="2" spans="1:7">
      <c r="A2" s="5" t="s">
        <v>11</v>
      </c>
      <c r="B2" s="372" t="s">
        <v>124</v>
      </c>
      <c r="C2" s="373"/>
      <c r="D2" s="373"/>
      <c r="E2" s="373"/>
      <c r="F2" s="374"/>
      <c r="G2" s="12"/>
    </row>
    <row r="3" spans="1:7">
      <c r="A3" s="11" t="s">
        <v>131</v>
      </c>
      <c r="B3" s="10" t="s">
        <v>125</v>
      </c>
      <c r="C3" s="375" t="s">
        <v>126</v>
      </c>
      <c r="D3" s="375"/>
      <c r="E3" s="375"/>
      <c r="F3" s="376"/>
      <c r="G3" s="12"/>
    </row>
    <row r="4" spans="1:7" ht="23.25" customHeight="1">
      <c r="A4" s="11" t="s">
        <v>12</v>
      </c>
      <c r="B4" s="377" t="s">
        <v>13</v>
      </c>
      <c r="C4" s="377"/>
      <c r="D4" s="377"/>
      <c r="E4" s="377"/>
      <c r="F4" s="378"/>
      <c r="G4" s="12"/>
    </row>
    <row r="5" spans="1:7" ht="15.75">
      <c r="A5" s="538" t="s">
        <v>122</v>
      </c>
      <c r="B5" s="539"/>
      <c r="C5" s="539"/>
      <c r="D5" s="539"/>
      <c r="E5" s="539"/>
      <c r="F5" s="540"/>
      <c r="G5" s="12"/>
    </row>
    <row r="6" spans="1:7">
      <c r="A6" s="390" t="s">
        <v>6</v>
      </c>
      <c r="B6" s="383" t="s">
        <v>75</v>
      </c>
      <c r="C6" s="385" t="s">
        <v>19</v>
      </c>
      <c r="D6" s="385" t="s">
        <v>28</v>
      </c>
      <c r="E6" s="385" t="s">
        <v>30</v>
      </c>
      <c r="F6" s="386"/>
      <c r="G6" s="12"/>
    </row>
    <row r="7" spans="1:7">
      <c r="A7" s="391"/>
      <c r="B7" s="384"/>
      <c r="C7" s="385"/>
      <c r="D7" s="385"/>
      <c r="E7" s="15" t="s">
        <v>29</v>
      </c>
      <c r="F7" s="16" t="s">
        <v>20</v>
      </c>
      <c r="G7" s="12"/>
    </row>
    <row r="8" spans="1:7">
      <c r="A8" s="21" t="s">
        <v>34</v>
      </c>
      <c r="B8" s="361" t="s">
        <v>41</v>
      </c>
      <c r="C8" s="361"/>
      <c r="D8" s="361"/>
      <c r="E8" s="361"/>
      <c r="F8" s="362"/>
      <c r="G8" s="12"/>
    </row>
    <row r="9" spans="1:7" ht="45">
      <c r="A9" s="34" t="s">
        <v>35</v>
      </c>
      <c r="B9" s="3" t="s">
        <v>187</v>
      </c>
      <c r="C9" s="15" t="s">
        <v>33</v>
      </c>
      <c r="D9" s="35">
        <v>5</v>
      </c>
      <c r="E9" s="36" t="e">
        <f>#REF!</f>
        <v>#REF!</v>
      </c>
      <c r="F9" s="37" t="e">
        <f>ROUND(D9*E9,2)</f>
        <v>#REF!</v>
      </c>
      <c r="G9" s="12"/>
    </row>
    <row r="10" spans="1:7" ht="31.5" customHeight="1">
      <c r="A10" s="21" t="s">
        <v>36</v>
      </c>
      <c r="B10" s="22" t="s">
        <v>188</v>
      </c>
      <c r="C10" s="2" t="s">
        <v>33</v>
      </c>
      <c r="D10" s="13">
        <f>D9*2</f>
        <v>10</v>
      </c>
      <c r="E10" s="17" t="e">
        <f>#REF!</f>
        <v>#REF!</v>
      </c>
      <c r="F10" s="37" t="e">
        <f t="shared" ref="F10:F21" si="0">ROUND(D10*E10,2)</f>
        <v>#REF!</v>
      </c>
      <c r="G10" s="12"/>
    </row>
    <row r="11" spans="1:7" ht="30">
      <c r="A11" s="34" t="s">
        <v>189</v>
      </c>
      <c r="B11" s="4" t="s">
        <v>190</v>
      </c>
      <c r="C11" s="15" t="s">
        <v>33</v>
      </c>
      <c r="D11" s="35">
        <f>D9*4</f>
        <v>20</v>
      </c>
      <c r="E11" s="36" t="e">
        <f>#REF!</f>
        <v>#REF!</v>
      </c>
      <c r="F11" s="37" t="e">
        <f t="shared" si="0"/>
        <v>#REF!</v>
      </c>
      <c r="G11" s="12"/>
    </row>
    <row r="12" spans="1:7">
      <c r="A12" s="34" t="s">
        <v>191</v>
      </c>
      <c r="B12" s="4" t="s">
        <v>192</v>
      </c>
      <c r="C12" s="15" t="s">
        <v>33</v>
      </c>
      <c r="D12" s="35">
        <f>ROUND($D$11*G12/3,0)</f>
        <v>8</v>
      </c>
      <c r="E12" s="36" t="e">
        <f>#REF!</f>
        <v>#REF!</v>
      </c>
      <c r="F12" s="37" t="e">
        <f t="shared" si="0"/>
        <v>#REF!</v>
      </c>
      <c r="G12" s="12">
        <v>1.25</v>
      </c>
    </row>
    <row r="13" spans="1:7">
      <c r="A13" s="34" t="s">
        <v>193</v>
      </c>
      <c r="B13" s="4" t="s">
        <v>194</v>
      </c>
      <c r="C13" s="15" t="s">
        <v>33</v>
      </c>
      <c r="D13" s="35">
        <f>ROUND($D$11*G13/3,0)</f>
        <v>8</v>
      </c>
      <c r="E13" s="36" t="e">
        <f>#REF!</f>
        <v>#REF!</v>
      </c>
      <c r="F13" s="37" t="e">
        <f t="shared" si="0"/>
        <v>#REF!</v>
      </c>
      <c r="G13" s="12">
        <v>1.25</v>
      </c>
    </row>
    <row r="14" spans="1:7">
      <c r="A14" s="34" t="s">
        <v>195</v>
      </c>
      <c r="B14" s="4" t="s">
        <v>196</v>
      </c>
      <c r="C14" s="15" t="s">
        <v>33</v>
      </c>
      <c r="D14" s="35">
        <f>ROUND($D$11*G14/3,0)</f>
        <v>10</v>
      </c>
      <c r="E14" s="36" t="e">
        <f>#REF!</f>
        <v>#REF!</v>
      </c>
      <c r="F14" s="37" t="e">
        <f t="shared" si="0"/>
        <v>#REF!</v>
      </c>
      <c r="G14" s="12">
        <v>1.5</v>
      </c>
    </row>
    <row r="15" spans="1:7" ht="30">
      <c r="A15" s="34" t="s">
        <v>197</v>
      </c>
      <c r="B15" s="4" t="s">
        <v>198</v>
      </c>
      <c r="C15" s="15" t="s">
        <v>33</v>
      </c>
      <c r="D15" s="35">
        <f>ROUND($D$11*G15,0)</f>
        <v>25</v>
      </c>
      <c r="E15" s="36" t="e">
        <f>#REF!</f>
        <v>#REF!</v>
      </c>
      <c r="F15" s="37" t="e">
        <f t="shared" si="0"/>
        <v>#REF!</v>
      </c>
      <c r="G15" s="12">
        <v>1.25</v>
      </c>
    </row>
    <row r="16" spans="1:7" ht="30">
      <c r="A16" s="34" t="s">
        <v>199</v>
      </c>
      <c r="B16" s="4" t="s">
        <v>200</v>
      </c>
      <c r="C16" s="15" t="s">
        <v>33</v>
      </c>
      <c r="D16" s="35">
        <f>ROUND($D$11*G16/2,0)</f>
        <v>13</v>
      </c>
      <c r="E16" s="36" t="e">
        <f>#REF!</f>
        <v>#REF!</v>
      </c>
      <c r="F16" s="37" t="e">
        <f t="shared" si="0"/>
        <v>#REF!</v>
      </c>
      <c r="G16" s="12">
        <v>1.25</v>
      </c>
    </row>
    <row r="17" spans="1:7">
      <c r="A17" s="34" t="s">
        <v>201</v>
      </c>
      <c r="B17" s="4" t="s">
        <v>202</v>
      </c>
      <c r="C17" s="15" t="s">
        <v>33</v>
      </c>
      <c r="D17" s="35">
        <v>0</v>
      </c>
      <c r="E17" s="36" t="e">
        <f>#REF!</f>
        <v>#REF!</v>
      </c>
      <c r="F17" s="37" t="e">
        <f t="shared" si="0"/>
        <v>#REF!</v>
      </c>
      <c r="G17" s="12">
        <v>1.25</v>
      </c>
    </row>
    <row r="18" spans="1:7" ht="21.75" customHeight="1">
      <c r="A18" s="34" t="s">
        <v>203</v>
      </c>
      <c r="B18" s="4" t="s">
        <v>204</v>
      </c>
      <c r="C18" s="15" t="s">
        <v>33</v>
      </c>
      <c r="D18" s="35">
        <f>ROUND($D$11*G18/3,0)</f>
        <v>7</v>
      </c>
      <c r="E18" s="36" t="e">
        <f>#REF!</f>
        <v>#REF!</v>
      </c>
      <c r="F18" s="37" t="e">
        <f t="shared" si="0"/>
        <v>#REF!</v>
      </c>
      <c r="G18" s="12">
        <v>1</v>
      </c>
    </row>
    <row r="19" spans="1:7">
      <c r="A19" s="21" t="s">
        <v>38</v>
      </c>
      <c r="B19" s="33" t="s">
        <v>25</v>
      </c>
      <c r="C19" s="2" t="s">
        <v>33</v>
      </c>
      <c r="D19" s="13">
        <f>D10/2</f>
        <v>5</v>
      </c>
      <c r="E19" s="17" t="e">
        <f>#REF!</f>
        <v>#REF!</v>
      </c>
      <c r="F19" s="37" t="e">
        <f t="shared" si="0"/>
        <v>#REF!</v>
      </c>
      <c r="G19" s="12"/>
    </row>
    <row r="20" spans="1:7">
      <c r="A20" s="21" t="s">
        <v>39</v>
      </c>
      <c r="B20" s="33" t="s">
        <v>26</v>
      </c>
      <c r="C20" s="2" t="s">
        <v>33</v>
      </c>
      <c r="D20" s="13">
        <f>D10*1.5</f>
        <v>15</v>
      </c>
      <c r="E20" s="17" t="e">
        <f>#REF!</f>
        <v>#REF!</v>
      </c>
      <c r="F20" s="37" t="e">
        <f t="shared" si="0"/>
        <v>#REF!</v>
      </c>
      <c r="G20" s="12"/>
    </row>
    <row r="21" spans="1:7">
      <c r="A21" s="21" t="s">
        <v>40</v>
      </c>
      <c r="B21" s="33" t="s">
        <v>18</v>
      </c>
      <c r="C21" s="2" t="s">
        <v>33</v>
      </c>
      <c r="D21" s="13">
        <f>D10*3</f>
        <v>30</v>
      </c>
      <c r="E21" s="17" t="e">
        <f>#REF!</f>
        <v>#REF!</v>
      </c>
      <c r="F21" s="37" t="e">
        <f t="shared" si="0"/>
        <v>#REF!</v>
      </c>
      <c r="G21" s="12"/>
    </row>
    <row r="22" spans="1:7">
      <c r="A22" s="21"/>
      <c r="B22" s="360" t="s">
        <v>21</v>
      </c>
      <c r="C22" s="360"/>
      <c r="D22" s="360"/>
      <c r="E22" s="19"/>
      <c r="F22" s="18" t="e">
        <f>SUM(F9:F21)</f>
        <v>#REF!</v>
      </c>
      <c r="G22" s="12"/>
    </row>
    <row r="23" spans="1:7">
      <c r="A23" s="21" t="s">
        <v>42</v>
      </c>
      <c r="B23" s="366" t="s">
        <v>44</v>
      </c>
      <c r="C23" s="367"/>
      <c r="D23" s="368"/>
      <c r="E23" s="20">
        <f>'Composições-Encargos Soc.'!F47</f>
        <v>0</v>
      </c>
      <c r="F23" s="18" t="e">
        <f>ROUND((F22*E23),2)</f>
        <v>#REF!</v>
      </c>
      <c r="G23" s="12"/>
    </row>
    <row r="24" spans="1:7">
      <c r="A24" s="21"/>
      <c r="B24" s="363" t="s">
        <v>59</v>
      </c>
      <c r="C24" s="364"/>
      <c r="D24" s="365"/>
      <c r="E24" s="33"/>
      <c r="F24" s="18" t="e">
        <f>SUM(F22:F23)</f>
        <v>#REF!</v>
      </c>
      <c r="G24" s="12"/>
    </row>
    <row r="25" spans="1:7">
      <c r="A25" s="21" t="s">
        <v>43</v>
      </c>
      <c r="B25" s="361" t="s">
        <v>45</v>
      </c>
      <c r="C25" s="361"/>
      <c r="D25" s="361"/>
      <c r="E25" s="361"/>
      <c r="F25" s="362"/>
      <c r="G25" s="12"/>
    </row>
    <row r="26" spans="1:7">
      <c r="A26" s="21" t="s">
        <v>46</v>
      </c>
      <c r="B26" s="2" t="s">
        <v>51</v>
      </c>
      <c r="C26" s="2" t="s">
        <v>31</v>
      </c>
      <c r="D26" s="13">
        <f>ROUND(SUM(D9:D18)/16,0)</f>
        <v>7</v>
      </c>
      <c r="E26" s="17" t="e">
        <f>#REF!</f>
        <v>#REF!</v>
      </c>
      <c r="F26" s="18" t="e">
        <f>D26*E26</f>
        <v>#REF!</v>
      </c>
      <c r="G26" s="12"/>
    </row>
    <row r="27" spans="1:7">
      <c r="A27" s="21" t="s">
        <v>47</v>
      </c>
      <c r="B27" s="2" t="s">
        <v>50</v>
      </c>
      <c r="C27" s="2" t="s">
        <v>31</v>
      </c>
      <c r="D27" s="13">
        <f>ROUND(D26*2,0)</f>
        <v>14</v>
      </c>
      <c r="E27" s="17" t="e">
        <f>#REF!</f>
        <v>#REF!</v>
      </c>
      <c r="F27" s="18" t="e">
        <f>D27*E27</f>
        <v>#REF!</v>
      </c>
      <c r="G27" s="12"/>
    </row>
    <row r="28" spans="1:7">
      <c r="A28" s="21" t="s">
        <v>48</v>
      </c>
      <c r="B28" s="2" t="s">
        <v>49</v>
      </c>
      <c r="C28" s="2" t="s">
        <v>32</v>
      </c>
      <c r="D28" s="13">
        <f>D26*10</f>
        <v>70</v>
      </c>
      <c r="E28" s="17" t="e">
        <f>#REF!</f>
        <v>#REF!</v>
      </c>
      <c r="F28" s="18" t="e">
        <f>D28*E28</f>
        <v>#REF!</v>
      </c>
      <c r="G28" s="12"/>
    </row>
    <row r="29" spans="1:7">
      <c r="A29" s="21"/>
      <c r="B29" s="359" t="s">
        <v>22</v>
      </c>
      <c r="C29" s="359"/>
      <c r="D29" s="359"/>
      <c r="E29" s="17"/>
      <c r="F29" s="18" t="e">
        <f>SUM(F26:F28)</f>
        <v>#REF!</v>
      </c>
      <c r="G29" s="12"/>
    </row>
    <row r="30" spans="1:7">
      <c r="A30" s="21" t="s">
        <v>52</v>
      </c>
      <c r="B30" s="361" t="s">
        <v>55</v>
      </c>
      <c r="C30" s="361"/>
      <c r="D30" s="361"/>
      <c r="E30" s="361"/>
      <c r="F30" s="362"/>
      <c r="G30" s="12"/>
    </row>
    <row r="31" spans="1:7">
      <c r="A31" s="21" t="s">
        <v>53</v>
      </c>
      <c r="B31" s="33" t="s">
        <v>56</v>
      </c>
      <c r="C31" s="2" t="s">
        <v>19</v>
      </c>
      <c r="D31" s="13">
        <v>2</v>
      </c>
      <c r="E31" s="13" t="e">
        <f>#REF!</f>
        <v>#REF!</v>
      </c>
      <c r="F31" s="24" t="e">
        <f>D31*E31</f>
        <v>#REF!</v>
      </c>
      <c r="G31" s="12"/>
    </row>
    <row r="32" spans="1:7">
      <c r="A32" s="21" t="s">
        <v>54</v>
      </c>
      <c r="B32" s="33" t="s">
        <v>57</v>
      </c>
      <c r="C32" s="2" t="s">
        <v>19</v>
      </c>
      <c r="D32" s="13">
        <v>2</v>
      </c>
      <c r="E32" s="13" t="e">
        <f>#REF!</f>
        <v>#REF!</v>
      </c>
      <c r="F32" s="24" t="e">
        <f>D32*E32</f>
        <v>#REF!</v>
      </c>
      <c r="G32" s="12"/>
    </row>
    <row r="33" spans="1:7">
      <c r="A33" s="21"/>
      <c r="B33" s="360" t="s">
        <v>23</v>
      </c>
      <c r="C33" s="360"/>
      <c r="D33" s="360"/>
      <c r="E33" s="13"/>
      <c r="F33" s="24" t="e">
        <f>SUM(F31:F32)</f>
        <v>#REF!</v>
      </c>
      <c r="G33" s="12"/>
    </row>
    <row r="34" spans="1:7">
      <c r="A34" s="21" t="s">
        <v>106</v>
      </c>
      <c r="B34" s="2" t="s">
        <v>60</v>
      </c>
      <c r="C34" s="2"/>
      <c r="D34" s="13"/>
      <c r="E34" s="13"/>
      <c r="F34" s="38" t="e">
        <f>F24+F29+F33</f>
        <v>#REF!</v>
      </c>
      <c r="G34" s="12"/>
    </row>
    <row r="35" spans="1:7">
      <c r="A35" s="21"/>
      <c r="B35" s="357"/>
      <c r="C35" s="357"/>
      <c r="D35" s="357"/>
      <c r="E35" s="357"/>
      <c r="F35" s="358"/>
      <c r="G35" s="12"/>
    </row>
    <row r="36" spans="1:7">
      <c r="A36" s="21" t="s">
        <v>111</v>
      </c>
      <c r="B36" s="2" t="s">
        <v>58</v>
      </c>
      <c r="C36" s="2"/>
      <c r="D36" s="13"/>
      <c r="E36" s="13"/>
      <c r="F36" s="26">
        <f>'Composições-BDI'!G29</f>
        <v>27.630300620579963</v>
      </c>
      <c r="G36" s="12"/>
    </row>
    <row r="37" spans="1:7">
      <c r="A37" s="21"/>
      <c r="B37" s="2"/>
      <c r="C37" s="2"/>
      <c r="D37" s="13"/>
      <c r="E37" s="13"/>
      <c r="F37" s="24"/>
      <c r="G37" s="12"/>
    </row>
    <row r="38" spans="1:7" ht="15.75" thickBot="1">
      <c r="A38" s="27" t="s">
        <v>112</v>
      </c>
      <c r="B38" s="28" t="s">
        <v>130</v>
      </c>
      <c r="C38" s="28"/>
      <c r="D38" s="29"/>
      <c r="E38" s="29"/>
      <c r="F38" s="39" t="e">
        <f>ROUND((F34*F36)+F34,2)</f>
        <v>#REF!</v>
      </c>
      <c r="G38" s="12"/>
    </row>
    <row r="39" spans="1:7">
      <c r="A39" s="14"/>
      <c r="B39" s="12"/>
      <c r="C39" s="12"/>
      <c r="D39" s="12"/>
      <c r="E39" s="12"/>
      <c r="F39" s="12"/>
      <c r="G39" s="12"/>
    </row>
    <row r="40" spans="1:7" ht="18.75">
      <c r="A40" s="40"/>
      <c r="B40" s="12"/>
      <c r="C40" s="12"/>
      <c r="D40" s="12"/>
      <c r="E40" s="12"/>
      <c r="F40" s="12"/>
      <c r="G40" s="12"/>
    </row>
    <row r="41" spans="1:7" ht="18.75">
      <c r="A41" s="40"/>
      <c r="B41" s="12"/>
      <c r="C41" s="12"/>
      <c r="D41" s="12"/>
      <c r="E41" s="12"/>
      <c r="F41" s="12"/>
      <c r="G41" s="12"/>
    </row>
    <row r="42" spans="1:7">
      <c r="A42" s="14"/>
      <c r="B42" s="12"/>
      <c r="C42" s="12"/>
      <c r="D42" s="12"/>
      <c r="E42" s="12"/>
      <c r="F42" s="12"/>
      <c r="G42" s="12"/>
    </row>
    <row r="43" spans="1:7">
      <c r="A43" s="14"/>
      <c r="B43" s="12"/>
      <c r="C43" s="12"/>
      <c r="D43" s="12"/>
      <c r="E43" s="12"/>
      <c r="F43" s="12"/>
      <c r="G43" s="12"/>
    </row>
    <row r="44" spans="1:7">
      <c r="A44" s="14"/>
      <c r="B44" s="12"/>
      <c r="C44" s="12"/>
      <c r="D44" s="12"/>
      <c r="E44" s="12"/>
      <c r="F44" s="12"/>
      <c r="G44" s="12"/>
    </row>
    <row r="45" spans="1:7">
      <c r="A45" s="14"/>
      <c r="B45" s="12"/>
      <c r="C45" s="12"/>
      <c r="D45" s="12"/>
      <c r="E45" s="12"/>
      <c r="F45" s="12"/>
      <c r="G45" s="12"/>
    </row>
  </sheetData>
  <mergeCells count="19">
    <mergeCell ref="B30:F30"/>
    <mergeCell ref="B33:D33"/>
    <mergeCell ref="B35:F35"/>
    <mergeCell ref="B8:F8"/>
    <mergeCell ref="B22:D22"/>
    <mergeCell ref="B23:D23"/>
    <mergeCell ref="B24:D24"/>
    <mergeCell ref="B25:F25"/>
    <mergeCell ref="B29:D29"/>
    <mergeCell ref="A1:F1"/>
    <mergeCell ref="B2:F2"/>
    <mergeCell ref="C3:F3"/>
    <mergeCell ref="B4:F4"/>
    <mergeCell ref="A5:F5"/>
    <mergeCell ref="A6:A7"/>
    <mergeCell ref="B6:B7"/>
    <mergeCell ref="C6:C7"/>
    <mergeCell ref="D6:D7"/>
    <mergeCell ref="E6:F6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F1"/>
    </sheetView>
  </sheetViews>
  <sheetFormatPr defaultRowHeight="15"/>
  <cols>
    <col min="1" max="1" width="16.5703125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69" t="s">
        <v>127</v>
      </c>
      <c r="B1" s="370"/>
      <c r="C1" s="370"/>
      <c r="D1" s="370"/>
      <c r="E1" s="370"/>
      <c r="F1" s="371"/>
      <c r="G1" s="6"/>
    </row>
    <row r="2" spans="1:7" ht="15.75" customHeight="1">
      <c r="A2" s="5" t="s">
        <v>11</v>
      </c>
      <c r="B2" s="372" t="s">
        <v>124</v>
      </c>
      <c r="C2" s="373"/>
      <c r="D2" s="373"/>
      <c r="E2" s="373"/>
      <c r="F2" s="374"/>
      <c r="G2" s="7"/>
    </row>
    <row r="3" spans="1:7" ht="15" customHeight="1">
      <c r="A3" s="11" t="s">
        <v>131</v>
      </c>
      <c r="B3" s="10" t="s">
        <v>125</v>
      </c>
      <c r="C3" s="375" t="s">
        <v>126</v>
      </c>
      <c r="D3" s="375"/>
      <c r="E3" s="375"/>
      <c r="F3" s="376"/>
      <c r="G3" s="8"/>
    </row>
    <row r="4" spans="1:7" ht="24" customHeight="1">
      <c r="A4" s="11" t="s">
        <v>12</v>
      </c>
      <c r="B4" s="377" t="s">
        <v>13</v>
      </c>
      <c r="C4" s="377"/>
      <c r="D4" s="377"/>
      <c r="E4" s="377"/>
      <c r="F4" s="378"/>
      <c r="G4" s="9"/>
    </row>
    <row r="5" spans="1:7" ht="15" customHeight="1">
      <c r="A5" s="387" t="s">
        <v>205</v>
      </c>
      <c r="B5" s="388"/>
      <c r="C5" s="388"/>
      <c r="D5" s="388"/>
      <c r="E5" s="388"/>
      <c r="F5" s="389"/>
      <c r="G5" s="12"/>
    </row>
    <row r="6" spans="1:7">
      <c r="A6" s="385" t="s">
        <v>6</v>
      </c>
      <c r="B6" s="383" t="s">
        <v>75</v>
      </c>
      <c r="C6" s="385" t="s">
        <v>19</v>
      </c>
      <c r="D6" s="385" t="s">
        <v>28</v>
      </c>
      <c r="E6" s="385" t="s">
        <v>30</v>
      </c>
      <c r="F6" s="386"/>
      <c r="G6" s="12"/>
    </row>
    <row r="7" spans="1:7">
      <c r="A7" s="385"/>
      <c r="B7" s="384"/>
      <c r="C7" s="385"/>
      <c r="D7" s="385"/>
      <c r="E7" s="15" t="s">
        <v>29</v>
      </c>
      <c r="F7" s="16" t="s">
        <v>20</v>
      </c>
      <c r="G7" s="12"/>
    </row>
    <row r="8" spans="1:7">
      <c r="A8" s="21" t="s">
        <v>34</v>
      </c>
      <c r="B8" s="361" t="s">
        <v>41</v>
      </c>
      <c r="C8" s="361"/>
      <c r="D8" s="361"/>
      <c r="E8" s="361"/>
      <c r="F8" s="362"/>
      <c r="G8" s="12"/>
    </row>
    <row r="9" spans="1:7">
      <c r="A9" s="21" t="s">
        <v>35</v>
      </c>
      <c r="B9" s="31" t="s">
        <v>17</v>
      </c>
      <c r="C9" s="2" t="s">
        <v>33</v>
      </c>
      <c r="D9" s="13">
        <v>6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16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0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32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16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16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60" t="s">
        <v>21</v>
      </c>
      <c r="C15" s="360"/>
      <c r="D15" s="360"/>
      <c r="E15" s="19"/>
      <c r="F15" s="18" t="e">
        <f>ROUND(SUM(F9:F14),2)</f>
        <v>#REF!</v>
      </c>
      <c r="G15" s="12"/>
    </row>
    <row r="16" spans="1:7">
      <c r="A16" s="21" t="s">
        <v>42</v>
      </c>
      <c r="B16" s="366" t="s">
        <v>44</v>
      </c>
      <c r="C16" s="367"/>
      <c r="D16" s="368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63" t="s">
        <v>59</v>
      </c>
      <c r="C17" s="364"/>
      <c r="D17" s="365"/>
      <c r="E17" s="31"/>
      <c r="F17" s="18" t="e">
        <f>SUM(F15:F16)</f>
        <v>#REF!</v>
      </c>
      <c r="G17" s="12"/>
    </row>
    <row r="18" spans="1:7">
      <c r="A18" s="21" t="s">
        <v>43</v>
      </c>
      <c r="B18" s="361" t="s">
        <v>45</v>
      </c>
      <c r="C18" s="361"/>
      <c r="D18" s="361"/>
      <c r="E18" s="361"/>
      <c r="F18" s="362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3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6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30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9" t="s">
        <v>22</v>
      </c>
      <c r="C22" s="359"/>
      <c r="D22" s="359"/>
      <c r="E22" s="17"/>
      <c r="F22" s="18" t="e">
        <f>SUM(F19:F21)</f>
        <v>#REF!</v>
      </c>
      <c r="G22" s="12"/>
    </row>
    <row r="23" spans="1:7">
      <c r="A23" s="21" t="s">
        <v>52</v>
      </c>
      <c r="B23" s="361" t="s">
        <v>55</v>
      </c>
      <c r="C23" s="361"/>
      <c r="D23" s="361"/>
      <c r="E23" s="361"/>
      <c r="F23" s="362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60" t="s">
        <v>23</v>
      </c>
      <c r="C26" s="360"/>
      <c r="D26" s="360"/>
      <c r="E26" s="13"/>
      <c r="F26" s="24" t="e">
        <f>SUM(F24:F25)</f>
        <v>#REF!</v>
      </c>
      <c r="G26" s="12"/>
    </row>
    <row r="27" spans="1:7">
      <c r="A27" s="21" t="s">
        <v>106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7"/>
      <c r="C28" s="357"/>
      <c r="D28" s="357"/>
      <c r="E28" s="357"/>
      <c r="F28" s="358"/>
      <c r="G28" s="12"/>
    </row>
    <row r="29" spans="1:7">
      <c r="A29" s="21" t="s">
        <v>111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112</v>
      </c>
      <c r="B31" s="28" t="s">
        <v>130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2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</sheetData>
  <mergeCells count="19">
    <mergeCell ref="B4:F4"/>
    <mergeCell ref="A5:F5"/>
    <mergeCell ref="A6:A7"/>
    <mergeCell ref="B6:B7"/>
    <mergeCell ref="A1:F1"/>
    <mergeCell ref="B2:F2"/>
    <mergeCell ref="C3:F3"/>
    <mergeCell ref="D6:D7"/>
    <mergeCell ref="E6:F6"/>
    <mergeCell ref="C6:C7"/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sqref="A1:F1"/>
    </sheetView>
  </sheetViews>
  <sheetFormatPr defaultRowHeight="15"/>
  <cols>
    <col min="1" max="1" width="19.57031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69" t="s">
        <v>127</v>
      </c>
      <c r="B1" s="370"/>
      <c r="C1" s="370"/>
      <c r="D1" s="370"/>
      <c r="E1" s="370"/>
      <c r="F1" s="371"/>
      <c r="G1" s="12"/>
    </row>
    <row r="2" spans="1:7" ht="15" customHeight="1">
      <c r="A2" s="5" t="s">
        <v>11</v>
      </c>
      <c r="B2" s="372" t="s">
        <v>124</v>
      </c>
      <c r="C2" s="373"/>
      <c r="D2" s="373"/>
      <c r="E2" s="373"/>
      <c r="F2" s="374"/>
      <c r="G2" s="12"/>
    </row>
    <row r="3" spans="1:7" ht="15" customHeight="1">
      <c r="A3" s="11" t="s">
        <v>131</v>
      </c>
      <c r="B3" s="10" t="s">
        <v>125</v>
      </c>
      <c r="C3" s="375" t="s">
        <v>126</v>
      </c>
      <c r="D3" s="375"/>
      <c r="E3" s="375"/>
      <c r="F3" s="376"/>
      <c r="G3" s="12"/>
    </row>
    <row r="4" spans="1:7" ht="18.75">
      <c r="A4" s="11" t="s">
        <v>12</v>
      </c>
      <c r="B4" s="377" t="s">
        <v>13</v>
      </c>
      <c r="C4" s="377"/>
      <c r="D4" s="377"/>
      <c r="E4" s="377"/>
      <c r="F4" s="378"/>
      <c r="G4" s="12"/>
    </row>
    <row r="5" spans="1:7" ht="15" customHeight="1">
      <c r="A5" s="387" t="s">
        <v>128</v>
      </c>
      <c r="B5" s="388"/>
      <c r="C5" s="388"/>
      <c r="D5" s="388"/>
      <c r="E5" s="388"/>
      <c r="F5" s="389"/>
      <c r="G5" s="12"/>
    </row>
    <row r="6" spans="1:7">
      <c r="A6" s="390" t="s">
        <v>6</v>
      </c>
      <c r="B6" s="390" t="s">
        <v>75</v>
      </c>
      <c r="C6" s="385" t="s">
        <v>19</v>
      </c>
      <c r="D6" s="385" t="s">
        <v>28</v>
      </c>
      <c r="E6" s="385" t="s">
        <v>30</v>
      </c>
      <c r="F6" s="386"/>
      <c r="G6" s="12"/>
    </row>
    <row r="7" spans="1:7">
      <c r="A7" s="391"/>
      <c r="B7" s="391"/>
      <c r="C7" s="385"/>
      <c r="D7" s="385"/>
      <c r="E7" s="15" t="s">
        <v>29</v>
      </c>
      <c r="F7" s="16" t="s">
        <v>20</v>
      </c>
      <c r="G7" s="12"/>
    </row>
    <row r="8" spans="1:7">
      <c r="A8" s="21" t="s">
        <v>34</v>
      </c>
      <c r="B8" s="361" t="s">
        <v>41</v>
      </c>
      <c r="C8" s="361"/>
      <c r="D8" s="361"/>
      <c r="E8" s="361"/>
      <c r="F8" s="362"/>
      <c r="G8" s="12"/>
    </row>
    <row r="9" spans="1:7">
      <c r="A9" s="21" t="s">
        <v>35</v>
      </c>
      <c r="B9" s="31" t="s">
        <v>17</v>
      </c>
      <c r="C9" s="2" t="s">
        <v>33</v>
      </c>
      <c r="D9" s="13">
        <v>12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24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8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40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24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24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60" t="s">
        <v>21</v>
      </c>
      <c r="C15" s="360"/>
      <c r="D15" s="360"/>
      <c r="E15" s="19"/>
      <c r="F15" s="18" t="e">
        <f>ROUND(SUM(F9:F14),2)</f>
        <v>#REF!</v>
      </c>
      <c r="G15" s="12"/>
    </row>
    <row r="16" spans="1:7">
      <c r="A16" s="21" t="s">
        <v>42</v>
      </c>
      <c r="B16" s="366" t="s">
        <v>44</v>
      </c>
      <c r="C16" s="367"/>
      <c r="D16" s="368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63" t="s">
        <v>59</v>
      </c>
      <c r="C17" s="364"/>
      <c r="D17" s="365"/>
      <c r="E17" s="31"/>
      <c r="F17" s="18" t="e">
        <f>SUM(F15:F16)</f>
        <v>#REF!</v>
      </c>
      <c r="G17" s="12"/>
    </row>
    <row r="18" spans="1:7">
      <c r="A18" s="21" t="s">
        <v>43</v>
      </c>
      <c r="B18" s="361" t="s">
        <v>45</v>
      </c>
      <c r="C18" s="361"/>
      <c r="D18" s="361"/>
      <c r="E18" s="361"/>
      <c r="F18" s="362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3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6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30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9" t="s">
        <v>22</v>
      </c>
      <c r="C22" s="359"/>
      <c r="D22" s="359"/>
      <c r="E22" s="17"/>
      <c r="F22" s="18" t="e">
        <f>SUM(F19:F21)</f>
        <v>#REF!</v>
      </c>
      <c r="G22" s="12"/>
    </row>
    <row r="23" spans="1:7">
      <c r="A23" s="21" t="s">
        <v>52</v>
      </c>
      <c r="B23" s="361" t="s">
        <v>55</v>
      </c>
      <c r="C23" s="361"/>
      <c r="D23" s="361"/>
      <c r="E23" s="361"/>
      <c r="F23" s="362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60" t="s">
        <v>23</v>
      </c>
      <c r="C26" s="360"/>
      <c r="D26" s="360"/>
      <c r="E26" s="13"/>
      <c r="F26" s="24" t="e">
        <f>SUM(F24:F25)</f>
        <v>#REF!</v>
      </c>
      <c r="G26" s="12"/>
    </row>
    <row r="27" spans="1:7">
      <c r="A27" s="21" t="s">
        <v>106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7"/>
      <c r="C28" s="357"/>
      <c r="D28" s="357"/>
      <c r="E28" s="357"/>
      <c r="F28" s="358"/>
      <c r="G28" s="12"/>
    </row>
    <row r="29" spans="1:7">
      <c r="A29" s="21" t="s">
        <v>111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112</v>
      </c>
      <c r="B31" s="28" t="s">
        <v>130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4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  <row r="34" spans="1:7">
      <c r="A34" s="14"/>
      <c r="B34" s="12"/>
      <c r="C34" s="12"/>
      <c r="D34" s="12"/>
      <c r="E34" s="12"/>
      <c r="F34" s="12"/>
      <c r="G34" s="12"/>
    </row>
    <row r="35" spans="1:7">
      <c r="A35" s="14"/>
      <c r="B35" s="12"/>
      <c r="C35" s="12"/>
      <c r="D35" s="12"/>
      <c r="E35" s="12"/>
      <c r="F35" s="12"/>
      <c r="G35" s="12"/>
    </row>
    <row r="36" spans="1:7">
      <c r="A36" s="14"/>
      <c r="B36" s="12"/>
      <c r="C36" s="12"/>
      <c r="D36" s="12"/>
      <c r="E36" s="12"/>
      <c r="F36" s="12"/>
      <c r="G36" s="12"/>
    </row>
  </sheetData>
  <mergeCells count="19">
    <mergeCell ref="A6:A7"/>
    <mergeCell ref="B6:B7"/>
    <mergeCell ref="D6:D7"/>
    <mergeCell ref="E6:F6"/>
    <mergeCell ref="C6:C7"/>
    <mergeCell ref="A1:F1"/>
    <mergeCell ref="B2:F2"/>
    <mergeCell ref="C3:F3"/>
    <mergeCell ref="B4:F4"/>
    <mergeCell ref="A5:F5"/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F1"/>
    </sheetView>
  </sheetViews>
  <sheetFormatPr defaultRowHeight="15"/>
  <cols>
    <col min="1" max="1" width="17.28515625" style="1" customWidth="1"/>
    <col min="2" max="2" width="49.85546875" customWidth="1"/>
    <col min="4" max="4" width="12" bestFit="1" customWidth="1"/>
    <col min="5" max="5" width="13.7109375" bestFit="1" customWidth="1"/>
    <col min="6" max="6" width="18" customWidth="1"/>
  </cols>
  <sheetData>
    <row r="1" spans="1:7" ht="18.75">
      <c r="A1" s="369" t="s">
        <v>127</v>
      </c>
      <c r="B1" s="370"/>
      <c r="C1" s="370"/>
      <c r="D1" s="370"/>
      <c r="E1" s="370"/>
      <c r="F1" s="371"/>
      <c r="G1" s="12"/>
    </row>
    <row r="2" spans="1:7" ht="15" customHeight="1">
      <c r="A2" s="5" t="s">
        <v>11</v>
      </c>
      <c r="B2" s="372" t="s">
        <v>124</v>
      </c>
      <c r="C2" s="373"/>
      <c r="D2" s="373"/>
      <c r="E2" s="373"/>
      <c r="F2" s="374"/>
      <c r="G2" s="12"/>
    </row>
    <row r="3" spans="1:7" ht="15" customHeight="1">
      <c r="A3" s="11" t="s">
        <v>131</v>
      </c>
      <c r="B3" s="10" t="s">
        <v>125</v>
      </c>
      <c r="C3" s="375" t="s">
        <v>126</v>
      </c>
      <c r="D3" s="375"/>
      <c r="E3" s="375"/>
      <c r="F3" s="376"/>
      <c r="G3" s="12"/>
    </row>
    <row r="4" spans="1:7" ht="23.25" customHeight="1">
      <c r="A4" s="11" t="s">
        <v>12</v>
      </c>
      <c r="B4" s="377" t="s">
        <v>13</v>
      </c>
      <c r="C4" s="377"/>
      <c r="D4" s="377"/>
      <c r="E4" s="377"/>
      <c r="F4" s="378"/>
      <c r="G4" s="12"/>
    </row>
    <row r="5" spans="1:7" ht="15" customHeight="1">
      <c r="A5" s="387" t="s">
        <v>129</v>
      </c>
      <c r="B5" s="388"/>
      <c r="C5" s="388"/>
      <c r="D5" s="388"/>
      <c r="E5" s="388"/>
      <c r="F5" s="389"/>
      <c r="G5" s="12"/>
    </row>
    <row r="6" spans="1:7">
      <c r="A6" s="390" t="s">
        <v>6</v>
      </c>
      <c r="B6" s="383" t="s">
        <v>75</v>
      </c>
      <c r="C6" s="385" t="s">
        <v>19</v>
      </c>
      <c r="D6" s="385" t="s">
        <v>28</v>
      </c>
      <c r="E6" s="385" t="s">
        <v>30</v>
      </c>
      <c r="F6" s="386"/>
      <c r="G6" s="12"/>
    </row>
    <row r="7" spans="1:7">
      <c r="A7" s="391"/>
      <c r="B7" s="384"/>
      <c r="C7" s="385"/>
      <c r="D7" s="385"/>
      <c r="E7" s="15" t="s">
        <v>29</v>
      </c>
      <c r="F7" s="16" t="s">
        <v>20</v>
      </c>
      <c r="G7" s="12"/>
    </row>
    <row r="8" spans="1:7">
      <c r="A8" s="21" t="s">
        <v>34</v>
      </c>
      <c r="B8" s="361" t="s">
        <v>41</v>
      </c>
      <c r="C8" s="361"/>
      <c r="D8" s="361"/>
      <c r="E8" s="361"/>
      <c r="F8" s="362"/>
      <c r="G8" s="12"/>
    </row>
    <row r="9" spans="1:7">
      <c r="A9" s="21" t="s">
        <v>35</v>
      </c>
      <c r="B9" s="31" t="s">
        <v>17</v>
      </c>
      <c r="C9" s="2" t="s">
        <v>33</v>
      </c>
      <c r="D9" s="13">
        <v>16</v>
      </c>
      <c r="E9" s="17" t="e">
        <f>#REF!</f>
        <v>#REF!</v>
      </c>
      <c r="F9" s="18" t="e">
        <f t="shared" ref="F9:F14" si="0">D9*E9</f>
        <v>#REF!</v>
      </c>
      <c r="G9" s="12"/>
    </row>
    <row r="10" spans="1:7" ht="31.5" customHeight="1">
      <c r="A10" s="21" t="s">
        <v>36</v>
      </c>
      <c r="B10" s="22" t="s">
        <v>27</v>
      </c>
      <c r="C10" s="2" t="s">
        <v>33</v>
      </c>
      <c r="D10" s="13">
        <v>32</v>
      </c>
      <c r="E10" s="17" t="e">
        <f>#REF!</f>
        <v>#REF!</v>
      </c>
      <c r="F10" s="18" t="e">
        <f t="shared" si="0"/>
        <v>#REF!</v>
      </c>
      <c r="G10" s="12"/>
    </row>
    <row r="11" spans="1:7">
      <c r="A11" s="21" t="s">
        <v>37</v>
      </c>
      <c r="B11" s="23" t="s">
        <v>24</v>
      </c>
      <c r="C11" s="2" t="s">
        <v>33</v>
      </c>
      <c r="D11" s="13">
        <v>12</v>
      </c>
      <c r="E11" s="17" t="e">
        <f>#REF!</f>
        <v>#REF!</v>
      </c>
      <c r="F11" s="18" t="e">
        <f t="shared" si="0"/>
        <v>#REF!</v>
      </c>
      <c r="G11" s="12"/>
    </row>
    <row r="12" spans="1:7">
      <c r="A12" s="21" t="s">
        <v>38</v>
      </c>
      <c r="B12" s="31" t="s">
        <v>25</v>
      </c>
      <c r="C12" s="2" t="s">
        <v>33</v>
      </c>
      <c r="D12" s="13">
        <v>80</v>
      </c>
      <c r="E12" s="17" t="e">
        <f>#REF!</f>
        <v>#REF!</v>
      </c>
      <c r="F12" s="18" t="e">
        <f t="shared" si="0"/>
        <v>#REF!</v>
      </c>
      <c r="G12" s="12"/>
    </row>
    <row r="13" spans="1:7">
      <c r="A13" s="21" t="s">
        <v>39</v>
      </c>
      <c r="B13" s="31" t="s">
        <v>26</v>
      </c>
      <c r="C13" s="2" t="s">
        <v>33</v>
      </c>
      <c r="D13" s="13">
        <v>32</v>
      </c>
      <c r="E13" s="17" t="e">
        <f>#REF!</f>
        <v>#REF!</v>
      </c>
      <c r="F13" s="18" t="e">
        <f t="shared" si="0"/>
        <v>#REF!</v>
      </c>
      <c r="G13" s="12"/>
    </row>
    <row r="14" spans="1:7">
      <c r="A14" s="21" t="s">
        <v>40</v>
      </c>
      <c r="B14" s="31" t="s">
        <v>18</v>
      </c>
      <c r="C14" s="2" t="s">
        <v>33</v>
      </c>
      <c r="D14" s="13">
        <v>40</v>
      </c>
      <c r="E14" s="17" t="e">
        <f>#REF!</f>
        <v>#REF!</v>
      </c>
      <c r="F14" s="18" t="e">
        <f t="shared" si="0"/>
        <v>#REF!</v>
      </c>
      <c r="G14" s="12"/>
    </row>
    <row r="15" spans="1:7">
      <c r="A15" s="21"/>
      <c r="B15" s="360" t="s">
        <v>21</v>
      </c>
      <c r="C15" s="360"/>
      <c r="D15" s="360"/>
      <c r="E15" s="19"/>
      <c r="F15" s="18" t="e">
        <f>ROUND(SUM(F9:F14),2)</f>
        <v>#REF!</v>
      </c>
      <c r="G15" s="12"/>
    </row>
    <row r="16" spans="1:7">
      <c r="A16" s="21" t="s">
        <v>42</v>
      </c>
      <c r="B16" s="366" t="s">
        <v>44</v>
      </c>
      <c r="C16" s="367"/>
      <c r="D16" s="368"/>
      <c r="E16" s="20">
        <f>'Composições-Encargos Soc.'!F47</f>
        <v>0</v>
      </c>
      <c r="F16" s="18" t="e">
        <f>ROUND((F15*E16),2)</f>
        <v>#REF!</v>
      </c>
      <c r="G16" s="12"/>
    </row>
    <row r="17" spans="1:7">
      <c r="A17" s="21"/>
      <c r="B17" s="363" t="s">
        <v>59</v>
      </c>
      <c r="C17" s="364"/>
      <c r="D17" s="365"/>
      <c r="E17" s="31"/>
      <c r="F17" s="18" t="e">
        <f>SUM(F15:F16)</f>
        <v>#REF!</v>
      </c>
      <c r="G17" s="12"/>
    </row>
    <row r="18" spans="1:7">
      <c r="A18" s="21" t="s">
        <v>43</v>
      </c>
      <c r="B18" s="361" t="s">
        <v>45</v>
      </c>
      <c r="C18" s="361"/>
      <c r="D18" s="361"/>
      <c r="E18" s="361"/>
      <c r="F18" s="362"/>
      <c r="G18" s="12"/>
    </row>
    <row r="19" spans="1:7">
      <c r="A19" s="21" t="s">
        <v>46</v>
      </c>
      <c r="B19" s="2" t="s">
        <v>51</v>
      </c>
      <c r="C19" s="2" t="s">
        <v>31</v>
      </c>
      <c r="D19" s="13">
        <v>4</v>
      </c>
      <c r="E19" s="17" t="e">
        <f>#REF!</f>
        <v>#REF!</v>
      </c>
      <c r="F19" s="18" t="e">
        <f>D19*E19</f>
        <v>#REF!</v>
      </c>
      <c r="G19" s="12"/>
    </row>
    <row r="20" spans="1:7">
      <c r="A20" s="21" t="s">
        <v>47</v>
      </c>
      <c r="B20" s="2" t="s">
        <v>50</v>
      </c>
      <c r="C20" s="2" t="s">
        <v>31</v>
      </c>
      <c r="D20" s="13">
        <v>8</v>
      </c>
      <c r="E20" s="17" t="e">
        <f>#REF!</f>
        <v>#REF!</v>
      </c>
      <c r="F20" s="18" t="e">
        <f>D20*E20</f>
        <v>#REF!</v>
      </c>
      <c r="G20" s="12"/>
    </row>
    <row r="21" spans="1:7">
      <c r="A21" s="21" t="s">
        <v>48</v>
      </c>
      <c r="B21" s="2" t="s">
        <v>49</v>
      </c>
      <c r="C21" s="2" t="s">
        <v>32</v>
      </c>
      <c r="D21" s="13">
        <v>40</v>
      </c>
      <c r="E21" s="17" t="e">
        <f>#REF!</f>
        <v>#REF!</v>
      </c>
      <c r="F21" s="18" t="e">
        <f>D21*E21</f>
        <v>#REF!</v>
      </c>
      <c r="G21" s="12"/>
    </row>
    <row r="22" spans="1:7">
      <c r="A22" s="21"/>
      <c r="B22" s="359" t="s">
        <v>22</v>
      </c>
      <c r="C22" s="359"/>
      <c r="D22" s="359"/>
      <c r="E22" s="17"/>
      <c r="F22" s="18" t="e">
        <f>SUM(F19:F21)</f>
        <v>#REF!</v>
      </c>
      <c r="G22" s="12"/>
    </row>
    <row r="23" spans="1:7">
      <c r="A23" s="21" t="s">
        <v>52</v>
      </c>
      <c r="B23" s="361" t="s">
        <v>55</v>
      </c>
      <c r="C23" s="361"/>
      <c r="D23" s="361"/>
      <c r="E23" s="361"/>
      <c r="F23" s="362"/>
      <c r="G23" s="12"/>
    </row>
    <row r="24" spans="1:7">
      <c r="A24" s="21" t="s">
        <v>53</v>
      </c>
      <c r="B24" s="31" t="s">
        <v>56</v>
      </c>
      <c r="C24" s="2" t="s">
        <v>19</v>
      </c>
      <c r="D24" s="13">
        <v>2</v>
      </c>
      <c r="E24" s="13" t="e">
        <f>#REF!</f>
        <v>#REF!</v>
      </c>
      <c r="F24" s="24" t="e">
        <f>D24*E24</f>
        <v>#REF!</v>
      </c>
      <c r="G24" s="12"/>
    </row>
    <row r="25" spans="1:7">
      <c r="A25" s="21" t="s">
        <v>54</v>
      </c>
      <c r="B25" s="31" t="s">
        <v>57</v>
      </c>
      <c r="C25" s="2" t="s">
        <v>19</v>
      </c>
      <c r="D25" s="13">
        <v>2</v>
      </c>
      <c r="E25" s="13" t="e">
        <f>#REF!</f>
        <v>#REF!</v>
      </c>
      <c r="F25" s="24" t="e">
        <f>D25*E25</f>
        <v>#REF!</v>
      </c>
      <c r="G25" s="12"/>
    </row>
    <row r="26" spans="1:7">
      <c r="A26" s="21"/>
      <c r="B26" s="360" t="s">
        <v>23</v>
      </c>
      <c r="C26" s="360"/>
      <c r="D26" s="360"/>
      <c r="E26" s="13"/>
      <c r="F26" s="24" t="e">
        <f>SUM(F24:F25)</f>
        <v>#REF!</v>
      </c>
      <c r="G26" s="12"/>
    </row>
    <row r="27" spans="1:7">
      <c r="A27" s="21" t="s">
        <v>106</v>
      </c>
      <c r="B27" s="2" t="s">
        <v>60</v>
      </c>
      <c r="C27" s="2"/>
      <c r="D27" s="13"/>
      <c r="E27" s="13"/>
      <c r="F27" s="25" t="e">
        <f>F17+F22+F26</f>
        <v>#REF!</v>
      </c>
      <c r="G27" s="12"/>
    </row>
    <row r="28" spans="1:7">
      <c r="A28" s="21"/>
      <c r="B28" s="357"/>
      <c r="C28" s="357"/>
      <c r="D28" s="357"/>
      <c r="E28" s="357"/>
      <c r="F28" s="358"/>
      <c r="G28" s="12"/>
    </row>
    <row r="29" spans="1:7">
      <c r="A29" s="21" t="s">
        <v>111</v>
      </c>
      <c r="B29" s="2" t="s">
        <v>58</v>
      </c>
      <c r="C29" s="2"/>
      <c r="D29" s="13"/>
      <c r="E29" s="13"/>
      <c r="F29" s="26">
        <f>'Composições-BDI'!G29</f>
        <v>27.630300620579963</v>
      </c>
      <c r="G29" s="12"/>
    </row>
    <row r="30" spans="1:7">
      <c r="A30" s="21"/>
      <c r="B30" s="2"/>
      <c r="C30" s="2"/>
      <c r="D30" s="13"/>
      <c r="E30" s="13"/>
      <c r="F30" s="24"/>
      <c r="G30" s="12"/>
    </row>
    <row r="31" spans="1:7" ht="15.75" thickBot="1">
      <c r="A31" s="27" t="s">
        <v>112</v>
      </c>
      <c r="B31" s="28" t="s">
        <v>130</v>
      </c>
      <c r="C31" s="28"/>
      <c r="D31" s="29"/>
      <c r="E31" s="29"/>
      <c r="F31" s="30" t="e">
        <f>ROUND((F27*F29)+F27,2)</f>
        <v>#REF!</v>
      </c>
      <c r="G31" s="12"/>
    </row>
    <row r="32" spans="1:7">
      <c r="A32" s="14"/>
      <c r="B32" s="12"/>
      <c r="C32" s="12"/>
      <c r="D32" s="12"/>
      <c r="E32" s="12"/>
      <c r="F32" s="12"/>
      <c r="G32" s="12"/>
    </row>
    <row r="33" spans="1:7">
      <c r="A33" s="32"/>
      <c r="B33" s="12"/>
      <c r="C33" s="12"/>
      <c r="D33" s="12"/>
      <c r="E33" s="12"/>
      <c r="F33" s="12"/>
      <c r="G33" s="12"/>
    </row>
    <row r="34" spans="1:7">
      <c r="A34" s="14"/>
      <c r="B34" s="12"/>
      <c r="C34" s="12"/>
      <c r="D34" s="12"/>
      <c r="E34" s="12"/>
      <c r="F34" s="12"/>
      <c r="G34" s="12"/>
    </row>
    <row r="35" spans="1:7">
      <c r="A35" s="14"/>
      <c r="B35" s="12"/>
      <c r="C35" s="12"/>
      <c r="D35" s="12"/>
      <c r="E35" s="12"/>
      <c r="F35" s="12"/>
      <c r="G35" s="12"/>
    </row>
    <row r="36" spans="1:7">
      <c r="A36" s="14"/>
      <c r="B36" s="12"/>
      <c r="C36" s="12"/>
      <c r="D36" s="12"/>
      <c r="E36" s="12"/>
      <c r="F36" s="12"/>
      <c r="G36" s="12"/>
    </row>
    <row r="37" spans="1:7">
      <c r="A37" s="14"/>
      <c r="B37" s="12"/>
      <c r="C37" s="12"/>
      <c r="D37" s="12"/>
      <c r="E37" s="12"/>
      <c r="F37" s="12"/>
      <c r="G37" s="12"/>
    </row>
    <row r="38" spans="1:7">
      <c r="A38" s="14"/>
      <c r="B38" s="12"/>
      <c r="C38" s="12"/>
      <c r="D38" s="12"/>
      <c r="E38" s="12"/>
      <c r="F38" s="12"/>
      <c r="G38" s="12"/>
    </row>
  </sheetData>
  <mergeCells count="19">
    <mergeCell ref="B6:B7"/>
    <mergeCell ref="A6:A7"/>
    <mergeCell ref="D6:D7"/>
    <mergeCell ref="E6:F6"/>
    <mergeCell ref="C6:C7"/>
    <mergeCell ref="A1:F1"/>
    <mergeCell ref="B2:F2"/>
    <mergeCell ref="C3:F3"/>
    <mergeCell ref="B4:F4"/>
    <mergeCell ref="A5:F5"/>
    <mergeCell ref="B8:F8"/>
    <mergeCell ref="B28:F28"/>
    <mergeCell ref="B16:D16"/>
    <mergeCell ref="B17:D17"/>
    <mergeCell ref="B18:F18"/>
    <mergeCell ref="B22:D22"/>
    <mergeCell ref="B23:F23"/>
    <mergeCell ref="B26:D26"/>
    <mergeCell ref="B15:D15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65"/>
  <sheetViews>
    <sheetView tabSelected="1" workbookViewId="0">
      <selection activeCell="A13" sqref="A13"/>
    </sheetView>
  </sheetViews>
  <sheetFormatPr defaultRowHeight="15"/>
  <cols>
    <col min="1" max="1" width="50.5703125" style="126" customWidth="1"/>
    <col min="2" max="2" width="14.140625" style="126" customWidth="1"/>
    <col min="3" max="4" width="9.140625" style="127"/>
    <col min="5" max="5" width="14.140625" style="128" customWidth="1"/>
    <col min="6" max="6" width="13.85546875" style="128" customWidth="1"/>
    <col min="7" max="16384" width="9.140625" style="127"/>
  </cols>
  <sheetData>
    <row r="1" spans="1:10">
      <c r="A1" s="125" t="s">
        <v>447</v>
      </c>
    </row>
    <row r="2" spans="1:10" ht="45">
      <c r="A2" s="129" t="s">
        <v>554</v>
      </c>
      <c r="C2" s="130"/>
    </row>
    <row r="4" spans="1:10">
      <c r="A4" s="131" t="s">
        <v>41</v>
      </c>
      <c r="B4" s="132"/>
      <c r="C4" s="133"/>
      <c r="D4" s="133"/>
      <c r="E4" s="134"/>
      <c r="F4" s="135"/>
    </row>
    <row r="5" spans="1:10" s="126" customFormat="1" ht="60">
      <c r="A5" s="136" t="s">
        <v>345</v>
      </c>
      <c r="B5" s="136" t="s">
        <v>180</v>
      </c>
      <c r="C5" s="136" t="s">
        <v>254</v>
      </c>
      <c r="D5" s="136" t="s">
        <v>19</v>
      </c>
      <c r="E5" s="137" t="s">
        <v>416</v>
      </c>
      <c r="F5" s="137" t="s">
        <v>352</v>
      </c>
      <c r="H5" s="127"/>
      <c r="I5" s="127"/>
      <c r="J5" s="127"/>
    </row>
    <row r="6" spans="1:10">
      <c r="A6" s="138" t="s">
        <v>425</v>
      </c>
      <c r="B6" s="139">
        <v>93568</v>
      </c>
      <c r="C6" s="140"/>
      <c r="D6" s="140" t="s">
        <v>396</v>
      </c>
      <c r="E6" s="101">
        <v>24707.22</v>
      </c>
      <c r="F6" s="101">
        <v>21365.11</v>
      </c>
    </row>
    <row r="7" spans="1:10" ht="15" customHeight="1">
      <c r="A7" s="138" t="s">
        <v>428</v>
      </c>
      <c r="B7" s="139">
        <v>93565</v>
      </c>
      <c r="C7" s="140"/>
      <c r="D7" s="140" t="s">
        <v>396</v>
      </c>
      <c r="E7" s="101">
        <v>14965.79</v>
      </c>
      <c r="F7" s="101">
        <v>12946.12</v>
      </c>
    </row>
    <row r="8" spans="1:10">
      <c r="A8" s="141" t="s">
        <v>426</v>
      </c>
      <c r="B8" s="139">
        <v>93565</v>
      </c>
      <c r="C8" s="140"/>
      <c r="D8" s="140" t="s">
        <v>396</v>
      </c>
      <c r="E8" s="101">
        <v>14965.79</v>
      </c>
      <c r="F8" s="101">
        <v>12946.12</v>
      </c>
    </row>
    <row r="9" spans="1:10" ht="15" customHeight="1">
      <c r="A9" s="142" t="s">
        <v>429</v>
      </c>
      <c r="B9" s="139">
        <v>93567</v>
      </c>
      <c r="C9" s="140"/>
      <c r="D9" s="140" t="s">
        <v>396</v>
      </c>
      <c r="E9" s="101">
        <v>18827.689999999999</v>
      </c>
      <c r="F9" s="101">
        <v>16284</v>
      </c>
    </row>
    <row r="10" spans="1:10">
      <c r="A10" s="141" t="s">
        <v>427</v>
      </c>
      <c r="B10" s="139">
        <v>93565</v>
      </c>
      <c r="C10" s="140"/>
      <c r="D10" s="140" t="s">
        <v>396</v>
      </c>
      <c r="E10" s="101">
        <v>14965.79</v>
      </c>
      <c r="F10" s="101">
        <v>12946.12</v>
      </c>
    </row>
    <row r="11" spans="1:10">
      <c r="A11" s="142" t="s">
        <v>102</v>
      </c>
      <c r="B11" s="143"/>
      <c r="C11" s="144" t="s">
        <v>281</v>
      </c>
      <c r="D11" s="140" t="s">
        <v>103</v>
      </c>
      <c r="E11" s="102">
        <v>146.96</v>
      </c>
      <c r="F11" s="102">
        <v>127.71</v>
      </c>
    </row>
    <row r="12" spans="1:10">
      <c r="A12" s="142" t="s">
        <v>399</v>
      </c>
      <c r="B12" s="143">
        <v>40808</v>
      </c>
      <c r="C12" s="145"/>
      <c r="D12" s="145" t="s">
        <v>396</v>
      </c>
      <c r="E12" s="102">
        <v>2678.62</v>
      </c>
      <c r="F12" s="102">
        <v>2315.16</v>
      </c>
    </row>
    <row r="13" spans="1:10">
      <c r="A13" s="142" t="s">
        <v>421</v>
      </c>
      <c r="B13" s="143">
        <v>93561</v>
      </c>
      <c r="C13" s="145"/>
      <c r="D13" s="145" t="s">
        <v>396</v>
      </c>
      <c r="E13" s="102">
        <v>5601.07</v>
      </c>
      <c r="F13" s="102">
        <v>4929.59</v>
      </c>
    </row>
    <row r="14" spans="1:10">
      <c r="A14" s="142" t="s">
        <v>397</v>
      </c>
      <c r="B14" s="143">
        <v>93566</v>
      </c>
      <c r="C14" s="145"/>
      <c r="D14" s="140" t="s">
        <v>396</v>
      </c>
      <c r="E14" s="102">
        <v>3396.58</v>
      </c>
      <c r="F14" s="102">
        <v>3040.03</v>
      </c>
    </row>
    <row r="15" spans="1:10">
      <c r="A15" s="142" t="s">
        <v>422</v>
      </c>
      <c r="B15" s="143">
        <v>90775</v>
      </c>
      <c r="C15" s="145"/>
      <c r="D15" s="146" t="s">
        <v>103</v>
      </c>
      <c r="E15" s="102">
        <v>28.65</v>
      </c>
      <c r="F15" s="102">
        <v>24.82</v>
      </c>
    </row>
    <row r="16" spans="1:10">
      <c r="A16" s="138" t="s">
        <v>165</v>
      </c>
      <c r="B16" s="139">
        <v>88597</v>
      </c>
      <c r="C16" s="140"/>
      <c r="D16" s="146" t="s">
        <v>103</v>
      </c>
      <c r="E16" s="101">
        <v>22.98</v>
      </c>
      <c r="F16" s="101">
        <v>20.420000000000002</v>
      </c>
    </row>
    <row r="17" spans="1:7">
      <c r="A17" s="147" t="s">
        <v>142</v>
      </c>
      <c r="B17" s="139">
        <v>90781</v>
      </c>
      <c r="C17" s="148" t="s">
        <v>259</v>
      </c>
      <c r="D17" s="146" t="s">
        <v>103</v>
      </c>
      <c r="E17" s="101">
        <v>33.520000000000003</v>
      </c>
      <c r="F17" s="102">
        <v>29.54</v>
      </c>
    </row>
    <row r="18" spans="1:7">
      <c r="A18" s="147" t="s">
        <v>398</v>
      </c>
      <c r="B18" s="143">
        <v>88253</v>
      </c>
      <c r="C18" s="148" t="s">
        <v>259</v>
      </c>
      <c r="D18" s="146" t="s">
        <v>103</v>
      </c>
      <c r="E18" s="102">
        <v>27.35</v>
      </c>
      <c r="F18" s="102">
        <v>24.36</v>
      </c>
    </row>
    <row r="19" spans="1:7">
      <c r="A19" s="147" t="s">
        <v>144</v>
      </c>
      <c r="B19" s="143">
        <v>88241</v>
      </c>
      <c r="C19" s="148" t="s">
        <v>259</v>
      </c>
      <c r="D19" s="146" t="s">
        <v>103</v>
      </c>
      <c r="E19" s="102">
        <v>15.78</v>
      </c>
      <c r="F19" s="102">
        <v>14.36</v>
      </c>
    </row>
    <row r="20" spans="1:7">
      <c r="A20" s="147" t="s">
        <v>420</v>
      </c>
      <c r="B20" s="143">
        <v>88322</v>
      </c>
      <c r="C20" s="148" t="s">
        <v>259</v>
      </c>
      <c r="D20" s="140" t="s">
        <v>103</v>
      </c>
      <c r="E20" s="102">
        <v>46.93</v>
      </c>
      <c r="F20" s="102">
        <v>41.29</v>
      </c>
    </row>
    <row r="21" spans="1:7">
      <c r="A21" s="149"/>
      <c r="B21" s="150"/>
      <c r="C21" s="151"/>
      <c r="D21" s="152"/>
      <c r="E21" s="153"/>
      <c r="F21" s="153"/>
    </row>
    <row r="22" spans="1:7">
      <c r="A22" s="131" t="s">
        <v>148</v>
      </c>
      <c r="B22" s="132"/>
      <c r="C22" s="133"/>
      <c r="D22" s="133"/>
      <c r="E22" s="134"/>
      <c r="F22" s="135"/>
    </row>
    <row r="23" spans="1:7" ht="60">
      <c r="A23" s="136" t="s">
        <v>345</v>
      </c>
      <c r="B23" s="136" t="s">
        <v>180</v>
      </c>
      <c r="C23" s="136" t="s">
        <v>254</v>
      </c>
      <c r="D23" s="136" t="s">
        <v>19</v>
      </c>
      <c r="E23" s="137" t="s">
        <v>416</v>
      </c>
      <c r="F23" s="137" t="s">
        <v>352</v>
      </c>
      <c r="G23" s="151"/>
    </row>
    <row r="24" spans="1:7" ht="30">
      <c r="A24" s="154" t="s">
        <v>414</v>
      </c>
      <c r="B24" s="155">
        <v>7247</v>
      </c>
      <c r="C24" s="148" t="s">
        <v>259</v>
      </c>
      <c r="D24" s="156" t="s">
        <v>103</v>
      </c>
      <c r="E24" s="101">
        <v>2.27</v>
      </c>
      <c r="F24" s="101">
        <v>2.27</v>
      </c>
      <c r="G24" s="151"/>
    </row>
    <row r="25" spans="1:7">
      <c r="A25" s="157" t="s">
        <v>413</v>
      </c>
      <c r="B25" s="158">
        <v>7252</v>
      </c>
      <c r="C25" s="148" t="s">
        <v>259</v>
      </c>
      <c r="D25" s="159" t="s">
        <v>103</v>
      </c>
      <c r="E25" s="102">
        <v>2.27</v>
      </c>
      <c r="F25" s="102">
        <v>2.27</v>
      </c>
    </row>
    <row r="26" spans="1:7">
      <c r="A26" s="157" t="s">
        <v>424</v>
      </c>
      <c r="B26" s="160">
        <v>92138</v>
      </c>
      <c r="C26" s="148" t="s">
        <v>259</v>
      </c>
      <c r="D26" s="159" t="s">
        <v>215</v>
      </c>
      <c r="E26" s="103">
        <v>120</v>
      </c>
      <c r="F26" s="102">
        <v>117.57</v>
      </c>
    </row>
    <row r="27" spans="1:7">
      <c r="A27" s="157" t="s">
        <v>418</v>
      </c>
      <c r="B27" s="161" t="s">
        <v>259</v>
      </c>
      <c r="C27" s="162" t="s">
        <v>417</v>
      </c>
      <c r="D27" s="163" t="s">
        <v>419</v>
      </c>
      <c r="E27" s="103">
        <v>45.4</v>
      </c>
      <c r="F27" s="102">
        <v>45.4</v>
      </c>
    </row>
    <row r="28" spans="1:7" ht="30" customHeight="1">
      <c r="A28" s="157" t="s">
        <v>415</v>
      </c>
      <c r="B28" s="164">
        <v>5824</v>
      </c>
      <c r="C28" s="148" t="s">
        <v>259</v>
      </c>
      <c r="D28" s="159" t="s">
        <v>215</v>
      </c>
      <c r="E28" s="102">
        <v>128.74</v>
      </c>
      <c r="F28" s="102">
        <v>126.11</v>
      </c>
    </row>
    <row r="29" spans="1:7" ht="30" customHeight="1">
      <c r="A29" s="127"/>
      <c r="B29" s="127"/>
      <c r="D29" s="152"/>
    </row>
    <row r="30" spans="1:7">
      <c r="A30" s="131" t="s">
        <v>152</v>
      </c>
      <c r="B30" s="132"/>
      <c r="C30" s="133"/>
      <c r="D30" s="133"/>
      <c r="E30" s="134"/>
      <c r="F30" s="135"/>
    </row>
    <row r="31" spans="1:7" ht="60">
      <c r="A31" s="136" t="s">
        <v>345</v>
      </c>
      <c r="B31" s="136" t="s">
        <v>180</v>
      </c>
      <c r="C31" s="136" t="s">
        <v>254</v>
      </c>
      <c r="D31" s="136" t="s">
        <v>19</v>
      </c>
      <c r="E31" s="137" t="s">
        <v>416</v>
      </c>
      <c r="F31" s="137" t="s">
        <v>352</v>
      </c>
      <c r="G31" s="151"/>
    </row>
    <row r="32" spans="1:7" ht="15" customHeight="1">
      <c r="A32" s="165" t="s">
        <v>348</v>
      </c>
      <c r="B32" s="166">
        <v>4517</v>
      </c>
      <c r="C32" s="148" t="s">
        <v>259</v>
      </c>
      <c r="D32" s="156" t="s">
        <v>10</v>
      </c>
      <c r="E32" s="101">
        <v>0.81</v>
      </c>
      <c r="F32" s="101">
        <v>0.81</v>
      </c>
    </row>
    <row r="33" spans="1:7" ht="15" customHeight="1">
      <c r="A33" s="167" t="s">
        <v>349</v>
      </c>
      <c r="B33" s="168">
        <v>4513</v>
      </c>
      <c r="C33" s="148" t="s">
        <v>259</v>
      </c>
      <c r="D33" s="159" t="s">
        <v>10</v>
      </c>
      <c r="E33" s="102">
        <v>1.17</v>
      </c>
      <c r="F33" s="102">
        <v>1.17</v>
      </c>
    </row>
    <row r="34" spans="1:7">
      <c r="A34" s="169" t="s">
        <v>388</v>
      </c>
      <c r="B34" s="169" t="s">
        <v>356</v>
      </c>
      <c r="C34" s="148" t="s">
        <v>259</v>
      </c>
      <c r="D34" s="159" t="s">
        <v>154</v>
      </c>
      <c r="E34" s="102">
        <v>1.5</v>
      </c>
      <c r="F34" s="102">
        <v>1.5</v>
      </c>
    </row>
    <row r="35" spans="1:7">
      <c r="A35" s="170"/>
      <c r="B35" s="170"/>
      <c r="C35" s="171"/>
      <c r="D35" s="152"/>
    </row>
    <row r="36" spans="1:7">
      <c r="A36" s="131" t="s">
        <v>423</v>
      </c>
      <c r="B36" s="132"/>
      <c r="C36" s="133"/>
      <c r="D36" s="133"/>
      <c r="E36" s="134"/>
      <c r="F36" s="135"/>
    </row>
    <row r="37" spans="1:7" ht="60">
      <c r="A37" s="136" t="s">
        <v>345</v>
      </c>
      <c r="B37" s="136" t="s">
        <v>180</v>
      </c>
      <c r="C37" s="136" t="s">
        <v>254</v>
      </c>
      <c r="D37" s="136" t="s">
        <v>19</v>
      </c>
      <c r="E37" s="137" t="s">
        <v>416</v>
      </c>
      <c r="F37" s="137" t="s">
        <v>352</v>
      </c>
      <c r="G37" s="151"/>
    </row>
    <row r="38" spans="1:7" ht="30">
      <c r="A38" s="165" t="s">
        <v>362</v>
      </c>
      <c r="B38" s="172" t="s">
        <v>356</v>
      </c>
      <c r="C38" s="148" t="s">
        <v>259</v>
      </c>
      <c r="D38" s="156" t="s">
        <v>10</v>
      </c>
      <c r="E38" s="101">
        <v>78.150000000000006</v>
      </c>
      <c r="F38" s="101">
        <v>78.150000000000006</v>
      </c>
    </row>
    <row r="39" spans="1:7" ht="30">
      <c r="A39" s="167" t="s">
        <v>363</v>
      </c>
      <c r="B39" s="169" t="s">
        <v>356</v>
      </c>
      <c r="C39" s="148" t="s">
        <v>259</v>
      </c>
      <c r="D39" s="159" t="s">
        <v>10</v>
      </c>
      <c r="E39" s="102">
        <v>60.47</v>
      </c>
      <c r="F39" s="102">
        <v>60.47</v>
      </c>
    </row>
    <row r="40" spans="1:7">
      <c r="A40" s="173" t="s">
        <v>118</v>
      </c>
      <c r="B40" s="169" t="s">
        <v>356</v>
      </c>
      <c r="C40" s="148" t="s">
        <v>259</v>
      </c>
      <c r="D40" s="159" t="s">
        <v>154</v>
      </c>
      <c r="E40" s="104">
        <v>250</v>
      </c>
      <c r="F40" s="104">
        <v>250</v>
      </c>
    </row>
    <row r="41" spans="1:7" ht="30">
      <c r="A41" s="173" t="s">
        <v>119</v>
      </c>
      <c r="B41" s="169" t="s">
        <v>356</v>
      </c>
      <c r="C41" s="148" t="s">
        <v>259</v>
      </c>
      <c r="D41" s="159" t="s">
        <v>10</v>
      </c>
      <c r="E41" s="104">
        <v>8</v>
      </c>
      <c r="F41" s="104">
        <v>8</v>
      </c>
    </row>
    <row r="42" spans="1:7">
      <c r="A42" s="173" t="s">
        <v>389</v>
      </c>
      <c r="B42" s="169" t="s">
        <v>356</v>
      </c>
      <c r="C42" s="148"/>
      <c r="D42" s="159" t="s">
        <v>383</v>
      </c>
      <c r="E42" s="104">
        <v>0.15</v>
      </c>
      <c r="F42" s="104">
        <v>0.15</v>
      </c>
    </row>
    <row r="43" spans="1:7">
      <c r="A43" s="173" t="s">
        <v>105</v>
      </c>
      <c r="B43" s="169" t="s">
        <v>356</v>
      </c>
      <c r="C43" s="148"/>
      <c r="D43" s="159" t="s">
        <v>154</v>
      </c>
      <c r="E43" s="104">
        <v>2</v>
      </c>
      <c r="F43" s="104">
        <v>2</v>
      </c>
    </row>
    <row r="44" spans="1:7">
      <c r="A44" s="169" t="s">
        <v>450</v>
      </c>
      <c r="B44" s="169" t="s">
        <v>356</v>
      </c>
      <c r="C44" s="148" t="s">
        <v>259</v>
      </c>
      <c r="D44" s="159" t="s">
        <v>154</v>
      </c>
      <c r="E44" s="104">
        <v>30</v>
      </c>
      <c r="F44" s="104">
        <v>30</v>
      </c>
    </row>
    <row r="45" spans="1:7">
      <c r="A45" s="174" t="s">
        <v>364</v>
      </c>
      <c r="B45" s="169" t="s">
        <v>356</v>
      </c>
      <c r="C45" s="148" t="s">
        <v>259</v>
      </c>
      <c r="D45" s="159" t="s">
        <v>100</v>
      </c>
      <c r="E45" s="104">
        <v>25</v>
      </c>
      <c r="F45" s="104">
        <v>25</v>
      </c>
    </row>
    <row r="46" spans="1:7">
      <c r="A46" s="174" t="s">
        <v>365</v>
      </c>
      <c r="B46" s="169" t="s">
        <v>356</v>
      </c>
      <c r="C46" s="148" t="s">
        <v>259</v>
      </c>
      <c r="D46" s="159" t="s">
        <v>100</v>
      </c>
      <c r="E46" s="104">
        <v>20</v>
      </c>
      <c r="F46" s="104">
        <v>20</v>
      </c>
    </row>
    <row r="47" spans="1:7">
      <c r="A47" s="174" t="s">
        <v>366</v>
      </c>
      <c r="B47" s="169" t="s">
        <v>356</v>
      </c>
      <c r="C47" s="148" t="s">
        <v>259</v>
      </c>
      <c r="D47" s="159" t="s">
        <v>100</v>
      </c>
      <c r="E47" s="104">
        <v>25</v>
      </c>
      <c r="F47" s="104">
        <v>25</v>
      </c>
    </row>
    <row r="48" spans="1:7">
      <c r="A48" s="174" t="s">
        <v>378</v>
      </c>
      <c r="B48" s="169" t="s">
        <v>356</v>
      </c>
      <c r="C48" s="148" t="s">
        <v>259</v>
      </c>
      <c r="D48" s="159" t="s">
        <v>100</v>
      </c>
      <c r="E48" s="104">
        <v>30</v>
      </c>
      <c r="F48" s="104">
        <v>30</v>
      </c>
    </row>
    <row r="49" spans="1:6">
      <c r="A49" s="174" t="s">
        <v>367</v>
      </c>
      <c r="B49" s="169" t="s">
        <v>356</v>
      </c>
      <c r="C49" s="148" t="s">
        <v>259</v>
      </c>
      <c r="D49" s="159" t="s">
        <v>100</v>
      </c>
      <c r="E49" s="104">
        <v>12</v>
      </c>
      <c r="F49" s="104">
        <v>12</v>
      </c>
    </row>
    <row r="50" spans="1:6">
      <c r="A50" s="174" t="s">
        <v>368</v>
      </c>
      <c r="B50" s="169" t="s">
        <v>356</v>
      </c>
      <c r="C50" s="148" t="s">
        <v>259</v>
      </c>
      <c r="D50" s="159" t="s">
        <v>100</v>
      </c>
      <c r="E50" s="104">
        <v>5</v>
      </c>
      <c r="F50" s="104">
        <v>5</v>
      </c>
    </row>
    <row r="51" spans="1:6">
      <c r="A51" s="174" t="s">
        <v>369</v>
      </c>
      <c r="B51" s="169" t="s">
        <v>356</v>
      </c>
      <c r="C51" s="148" t="s">
        <v>259</v>
      </c>
      <c r="D51" s="159" t="s">
        <v>100</v>
      </c>
      <c r="E51" s="104">
        <v>25</v>
      </c>
      <c r="F51" s="104">
        <v>25</v>
      </c>
    </row>
    <row r="52" spans="1:6">
      <c r="A52" s="174" t="s">
        <v>370</v>
      </c>
      <c r="B52" s="169" t="s">
        <v>356</v>
      </c>
      <c r="C52" s="148" t="s">
        <v>259</v>
      </c>
      <c r="D52" s="159" t="s">
        <v>100</v>
      </c>
      <c r="E52" s="104">
        <v>12</v>
      </c>
      <c r="F52" s="104">
        <v>12</v>
      </c>
    </row>
    <row r="53" spans="1:6">
      <c r="A53" s="174" t="s">
        <v>371</v>
      </c>
      <c r="B53" s="169" t="s">
        <v>356</v>
      </c>
      <c r="C53" s="148" t="s">
        <v>259</v>
      </c>
      <c r="D53" s="159" t="s">
        <v>100</v>
      </c>
      <c r="E53" s="104">
        <v>17</v>
      </c>
      <c r="F53" s="104">
        <v>17</v>
      </c>
    </row>
    <row r="54" spans="1:6">
      <c r="A54" s="174" t="s">
        <v>372</v>
      </c>
      <c r="B54" s="169" t="s">
        <v>356</v>
      </c>
      <c r="C54" s="148" t="s">
        <v>259</v>
      </c>
      <c r="D54" s="159" t="s">
        <v>100</v>
      </c>
      <c r="E54" s="104">
        <v>17</v>
      </c>
      <c r="F54" s="104">
        <v>17</v>
      </c>
    </row>
    <row r="55" spans="1:6">
      <c r="A55" s="174" t="s">
        <v>373</v>
      </c>
      <c r="B55" s="169" t="s">
        <v>356</v>
      </c>
      <c r="C55" s="148" t="s">
        <v>259</v>
      </c>
      <c r="D55" s="159" t="s">
        <v>100</v>
      </c>
      <c r="E55" s="104">
        <v>12</v>
      </c>
      <c r="F55" s="104">
        <v>12</v>
      </c>
    </row>
    <row r="56" spans="1:6">
      <c r="A56" s="174" t="s">
        <v>374</v>
      </c>
      <c r="B56" s="169" t="s">
        <v>356</v>
      </c>
      <c r="C56" s="148" t="s">
        <v>259</v>
      </c>
      <c r="D56" s="159" t="s">
        <v>100</v>
      </c>
      <c r="E56" s="104">
        <v>5</v>
      </c>
      <c r="F56" s="104">
        <v>5</v>
      </c>
    </row>
    <row r="57" spans="1:6">
      <c r="A57" s="175" t="s">
        <v>375</v>
      </c>
      <c r="B57" s="169" t="s">
        <v>356</v>
      </c>
      <c r="C57" s="148" t="s">
        <v>259</v>
      </c>
      <c r="D57" s="159" t="s">
        <v>100</v>
      </c>
      <c r="E57" s="104">
        <v>5</v>
      </c>
      <c r="F57" s="104">
        <v>5</v>
      </c>
    </row>
    <row r="58" spans="1:6">
      <c r="A58" s="174" t="s">
        <v>376</v>
      </c>
      <c r="B58" s="169" t="s">
        <v>356</v>
      </c>
      <c r="C58" s="148" t="s">
        <v>259</v>
      </c>
      <c r="D58" s="159" t="s">
        <v>100</v>
      </c>
      <c r="E58" s="104">
        <v>7</v>
      </c>
      <c r="F58" s="104">
        <v>7</v>
      </c>
    </row>
    <row r="59" spans="1:6">
      <c r="A59" s="169" t="s">
        <v>109</v>
      </c>
      <c r="B59" s="169" t="s">
        <v>356</v>
      </c>
      <c r="C59" s="148" t="s">
        <v>259</v>
      </c>
      <c r="D59" s="159" t="s">
        <v>154</v>
      </c>
      <c r="E59" s="104">
        <v>35</v>
      </c>
      <c r="F59" s="104">
        <v>35</v>
      </c>
    </row>
    <row r="60" spans="1:6">
      <c r="A60" s="176" t="s">
        <v>430</v>
      </c>
      <c r="B60" s="169" t="s">
        <v>356</v>
      </c>
      <c r="C60" s="148" t="s">
        <v>259</v>
      </c>
      <c r="D60" s="159" t="s">
        <v>113</v>
      </c>
      <c r="E60" s="104">
        <v>90</v>
      </c>
      <c r="F60" s="104">
        <v>90</v>
      </c>
    </row>
    <row r="61" spans="1:6">
      <c r="A61" s="176" t="s">
        <v>208</v>
      </c>
      <c r="B61" s="169" t="s">
        <v>356</v>
      </c>
      <c r="C61" s="148" t="s">
        <v>259</v>
      </c>
      <c r="D61" s="159" t="s">
        <v>113</v>
      </c>
      <c r="E61" s="104">
        <v>97</v>
      </c>
      <c r="F61" s="104">
        <v>97</v>
      </c>
    </row>
    <row r="62" spans="1:6">
      <c r="A62" s="177"/>
      <c r="B62" s="170"/>
      <c r="C62" s="171"/>
      <c r="D62" s="152"/>
      <c r="E62" s="178"/>
      <c r="F62" s="178"/>
    </row>
    <row r="64" spans="1:6">
      <c r="A64" s="179" t="s">
        <v>451</v>
      </c>
      <c r="B64" s="180" t="s">
        <v>351</v>
      </c>
    </row>
    <row r="65" spans="1:2" ht="75">
      <c r="A65" s="169" t="s">
        <v>452</v>
      </c>
      <c r="B65" s="121"/>
    </row>
  </sheetData>
  <sheetProtection algorithmName="SHA-512" hashValue="fZbnrNAmxn5uUSAejJ1UQFRzHtbO2CY99MaSQ7tSOFlTwET86NR4I9V/BTUijczfEESNfaCNRoLMMdhYBmR6Qw==" saltValue="GBwLSHiPTTvz3dkoT5ldw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183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RowHeight="15"/>
  <cols>
    <col min="1" max="1" width="19" style="303" customWidth="1"/>
    <col min="2" max="2" width="64.42578125" style="127" customWidth="1"/>
    <col min="3" max="3" width="13.28515625" style="181" customWidth="1"/>
    <col min="4" max="4" width="16" style="127" bestFit="1" customWidth="1"/>
    <col min="5" max="5" width="23.5703125" style="127" customWidth="1"/>
    <col min="6" max="6" width="21.28515625" style="127" bestFit="1" customWidth="1"/>
    <col min="7" max="7" width="24.5703125" style="127" bestFit="1" customWidth="1"/>
    <col min="8" max="8" width="21.42578125" style="127" bestFit="1" customWidth="1"/>
    <col min="9" max="9" width="9.140625" style="127"/>
    <col min="10" max="10" width="54.42578125" style="127" bestFit="1" customWidth="1"/>
    <col min="11" max="12" width="9.140625" style="127"/>
    <col min="13" max="13" width="30.85546875" style="127" customWidth="1"/>
    <col min="14" max="16384" width="9.140625" style="127"/>
  </cols>
  <sheetData>
    <row r="1" spans="1:8">
      <c r="A1" s="394" t="s">
        <v>447</v>
      </c>
      <c r="B1" s="394"/>
    </row>
    <row r="2" spans="1:8" ht="15" customHeight="1">
      <c r="A2" s="393" t="s">
        <v>248</v>
      </c>
      <c r="B2" s="393"/>
    </row>
    <row r="3" spans="1:8" ht="30" customHeight="1">
      <c r="A3" s="392" t="s">
        <v>555</v>
      </c>
      <c r="B3" s="392"/>
    </row>
    <row r="4" spans="1:8">
      <c r="A4" s="127"/>
    </row>
    <row r="5" spans="1:8" ht="20.25">
      <c r="A5" s="395" t="s">
        <v>286</v>
      </c>
      <c r="B5" s="396"/>
      <c r="C5" s="396"/>
      <c r="D5" s="396"/>
      <c r="E5" s="396"/>
      <c r="F5" s="396"/>
      <c r="G5" s="396"/>
      <c r="H5" s="397"/>
    </row>
    <row r="6" spans="1:8" ht="30">
      <c r="A6" s="182" t="s">
        <v>0</v>
      </c>
      <c r="B6" s="183" t="s">
        <v>186</v>
      </c>
      <c r="C6" s="402" t="s">
        <v>303</v>
      </c>
      <c r="D6" s="403"/>
      <c r="E6" s="184"/>
      <c r="F6" s="184"/>
      <c r="G6" s="184"/>
      <c r="H6" s="185"/>
    </row>
    <row r="7" spans="1:8" ht="20.25" customHeight="1">
      <c r="A7" s="186" t="s">
        <v>283</v>
      </c>
      <c r="B7" s="541"/>
      <c r="C7" s="186" t="s">
        <v>284</v>
      </c>
      <c r="D7" s="542"/>
      <c r="E7" s="543"/>
      <c r="F7" s="187" t="s">
        <v>285</v>
      </c>
      <c r="G7" s="544"/>
      <c r="H7" s="545"/>
    </row>
    <row r="8" spans="1:8" ht="28.5">
      <c r="A8" s="398" t="s">
        <v>132</v>
      </c>
      <c r="B8" s="399" t="s">
        <v>1</v>
      </c>
      <c r="C8" s="399" t="s">
        <v>14</v>
      </c>
      <c r="D8" s="401" t="s">
        <v>15</v>
      </c>
      <c r="E8" s="188" t="s">
        <v>435</v>
      </c>
      <c r="F8" s="189">
        <f>'Composições-BDI'!G29</f>
        <v>27.630300620579963</v>
      </c>
      <c r="G8" s="190" t="s">
        <v>304</v>
      </c>
      <c r="H8" s="191">
        <f>'Composições-BDI'!H29</f>
        <v>34.021895188571527</v>
      </c>
    </row>
    <row r="9" spans="1:8" ht="32.25" customHeight="1">
      <c r="A9" s="398"/>
      <c r="B9" s="400"/>
      <c r="C9" s="400"/>
      <c r="D9" s="400"/>
      <c r="E9" s="192" t="s">
        <v>299</v>
      </c>
      <c r="F9" s="192" t="s">
        <v>300</v>
      </c>
      <c r="G9" s="192" t="s">
        <v>301</v>
      </c>
      <c r="H9" s="192" t="s">
        <v>302</v>
      </c>
    </row>
    <row r="10" spans="1:8">
      <c r="A10" s="193"/>
      <c r="B10" s="194"/>
      <c r="C10" s="195"/>
      <c r="D10" s="195"/>
      <c r="E10" s="195"/>
      <c r="F10" s="196"/>
      <c r="G10" s="195"/>
      <c r="H10" s="196"/>
    </row>
    <row r="11" spans="1:8" ht="15" customHeight="1">
      <c r="A11" s="197" t="s">
        <v>2</v>
      </c>
      <c r="B11" s="198" t="s">
        <v>4</v>
      </c>
      <c r="C11" s="199"/>
      <c r="D11" s="200"/>
      <c r="E11" s="201"/>
      <c r="F11" s="202"/>
      <c r="G11" s="201"/>
      <c r="H11" s="202"/>
    </row>
    <row r="12" spans="1:8">
      <c r="A12" s="203" t="s">
        <v>218</v>
      </c>
      <c r="B12" s="204" t="s">
        <v>7</v>
      </c>
      <c r="C12" s="205"/>
      <c r="D12" s="206"/>
      <c r="E12" s="207"/>
      <c r="F12" s="208"/>
      <c r="G12" s="207"/>
      <c r="H12" s="208"/>
    </row>
    <row r="13" spans="1:8">
      <c r="A13" s="209" t="s">
        <v>219</v>
      </c>
      <c r="B13" s="210" t="s">
        <v>214</v>
      </c>
      <c r="C13" s="211" t="s">
        <v>120</v>
      </c>
      <c r="D13" s="212">
        <f>'DADOS A INSERIR'!B65*2</f>
        <v>0</v>
      </c>
      <c r="E13" s="213">
        <f>'Composições-Topografia'!G26</f>
        <v>3.92</v>
      </c>
      <c r="F13" s="214">
        <f>ROUND(E13*D13,2)</f>
        <v>0</v>
      </c>
      <c r="G13" s="213">
        <f>'Composições-Topografia'!P26</f>
        <v>3.67</v>
      </c>
      <c r="H13" s="215">
        <f>ROUND(G13*D13,2)</f>
        <v>0</v>
      </c>
    </row>
    <row r="14" spans="1:8">
      <c r="A14" s="209" t="s">
        <v>220</v>
      </c>
      <c r="B14" s="216" t="s">
        <v>5</v>
      </c>
      <c r="C14" s="217" t="s">
        <v>114</v>
      </c>
      <c r="D14" s="105"/>
      <c r="E14" s="213">
        <f>'Composições-Topografia'!G61</f>
        <v>16029.438813039997</v>
      </c>
      <c r="F14" s="214">
        <f t="shared" ref="F14:F21" si="0">ROUND(E14*D14,2)</f>
        <v>0</v>
      </c>
      <c r="G14" s="213">
        <f>'Composições-Topografia'!P61</f>
        <v>15066.221116319997</v>
      </c>
      <c r="H14" s="215">
        <f t="shared" ref="H14:H25" si="1">ROUND(G14*D14,2)</f>
        <v>0</v>
      </c>
    </row>
    <row r="15" spans="1:8">
      <c r="A15" s="209" t="s">
        <v>221</v>
      </c>
      <c r="B15" s="216" t="s">
        <v>117</v>
      </c>
      <c r="C15" s="217" t="s">
        <v>114</v>
      </c>
      <c r="D15" s="105"/>
      <c r="E15" s="213">
        <f>'Composições-Topografia'!G96</f>
        <v>11509.45</v>
      </c>
      <c r="F15" s="214">
        <f t="shared" si="0"/>
        <v>0</v>
      </c>
      <c r="G15" s="213">
        <f>'Composições-Topografia'!P96</f>
        <v>10820.73</v>
      </c>
      <c r="H15" s="215">
        <f t="shared" si="1"/>
        <v>0</v>
      </c>
    </row>
    <row r="16" spans="1:8" ht="30">
      <c r="A16" s="209" t="s">
        <v>222</v>
      </c>
      <c r="B16" s="173" t="s">
        <v>115</v>
      </c>
      <c r="C16" s="218" t="s">
        <v>120</v>
      </c>
      <c r="D16" s="105"/>
      <c r="E16" s="213">
        <f>'Composições-Topografia'!G131</f>
        <v>2110.6438000000003</v>
      </c>
      <c r="F16" s="214">
        <f t="shared" si="0"/>
        <v>0</v>
      </c>
      <c r="G16" s="213">
        <f>'Composições-Topografia'!P131</f>
        <v>1962.5811999999999</v>
      </c>
      <c r="H16" s="215">
        <f t="shared" si="1"/>
        <v>0</v>
      </c>
    </row>
    <row r="17" spans="1:8" ht="30">
      <c r="A17" s="209" t="s">
        <v>223</v>
      </c>
      <c r="B17" s="173" t="s">
        <v>116</v>
      </c>
      <c r="C17" s="219" t="s">
        <v>9</v>
      </c>
      <c r="D17" s="106"/>
      <c r="E17" s="213">
        <f>'Composições-Topografia'!G166</f>
        <v>449.53183000000001</v>
      </c>
      <c r="F17" s="214">
        <f t="shared" si="0"/>
        <v>0</v>
      </c>
      <c r="G17" s="213">
        <f>'Composições-Topografia'!P166</f>
        <v>412.47348</v>
      </c>
      <c r="H17" s="215">
        <f t="shared" si="1"/>
        <v>0</v>
      </c>
    </row>
    <row r="18" spans="1:8" ht="30">
      <c r="A18" s="209" t="s">
        <v>224</v>
      </c>
      <c r="B18" s="173" t="s">
        <v>121</v>
      </c>
      <c r="C18" s="219" t="s">
        <v>9</v>
      </c>
      <c r="D18" s="106"/>
      <c r="E18" s="213">
        <f>'Composições-Topografia'!G201</f>
        <v>1339.2745600000003</v>
      </c>
      <c r="F18" s="214">
        <f t="shared" si="0"/>
        <v>0</v>
      </c>
      <c r="G18" s="213">
        <f>'Composições-Topografia'!P201</f>
        <v>1244.456512</v>
      </c>
      <c r="H18" s="215">
        <f>ROUND(G18*D18,2)</f>
        <v>0</v>
      </c>
    </row>
    <row r="19" spans="1:8" ht="30" customHeight="1">
      <c r="A19" s="209" t="s">
        <v>225</v>
      </c>
      <c r="B19" s="173" t="s">
        <v>541</v>
      </c>
      <c r="C19" s="219" t="s">
        <v>543</v>
      </c>
      <c r="D19" s="106"/>
      <c r="E19" s="213">
        <f>'Composições-Topografia'!G231</f>
        <v>0.11539904429165002</v>
      </c>
      <c r="F19" s="214">
        <f>ROUND(E19*D19,2)</f>
        <v>0</v>
      </c>
      <c r="G19" s="213">
        <f>'Composições-Topografia'!P231</f>
        <v>0.10852532509805</v>
      </c>
      <c r="H19" s="215">
        <f>ROUND(G19*D19,2)</f>
        <v>0</v>
      </c>
    </row>
    <row r="20" spans="1:8">
      <c r="A20" s="209" t="s">
        <v>226</v>
      </c>
      <c r="B20" s="173" t="s">
        <v>118</v>
      </c>
      <c r="C20" s="217" t="s">
        <v>9</v>
      </c>
      <c r="D20" s="107"/>
      <c r="E20" s="213">
        <f>'DADOS A INSERIR'!E40</f>
        <v>250</v>
      </c>
      <c r="F20" s="214">
        <f t="shared" si="0"/>
        <v>0</v>
      </c>
      <c r="G20" s="213">
        <f>'DADOS A INSERIR'!F40</f>
        <v>250</v>
      </c>
      <c r="H20" s="215">
        <f t="shared" si="1"/>
        <v>0</v>
      </c>
    </row>
    <row r="21" spans="1:8">
      <c r="A21" s="209" t="s">
        <v>542</v>
      </c>
      <c r="B21" s="173" t="s">
        <v>119</v>
      </c>
      <c r="C21" s="217" t="s">
        <v>10</v>
      </c>
      <c r="D21" s="107"/>
      <c r="E21" s="213">
        <f>'DADOS A INSERIR'!E41</f>
        <v>8</v>
      </c>
      <c r="F21" s="214">
        <f t="shared" si="0"/>
        <v>0</v>
      </c>
      <c r="G21" s="213">
        <f>'DADOS A INSERIR'!F41</f>
        <v>8</v>
      </c>
      <c r="H21" s="215">
        <f t="shared" si="1"/>
        <v>0</v>
      </c>
    </row>
    <row r="22" spans="1:8">
      <c r="A22" s="203" t="s">
        <v>227</v>
      </c>
      <c r="B22" s="204" t="s">
        <v>8</v>
      </c>
      <c r="C22" s="205"/>
      <c r="D22" s="206"/>
      <c r="E22" s="207"/>
      <c r="F22" s="208"/>
      <c r="G22" s="207"/>
      <c r="H22" s="208"/>
    </row>
    <row r="23" spans="1:8">
      <c r="A23" s="209" t="s">
        <v>228</v>
      </c>
      <c r="B23" s="173" t="s">
        <v>217</v>
      </c>
      <c r="C23" s="220" t="s">
        <v>120</v>
      </c>
      <c r="D23" s="212">
        <f>2*'DADOS A INSERIR'!B65</f>
        <v>0</v>
      </c>
      <c r="E23" s="221">
        <f>'Composições-Geotecnia'!G20</f>
        <v>3.1907057000000001</v>
      </c>
      <c r="F23" s="214">
        <f>ROUND(E23*D23,2)</f>
        <v>0</v>
      </c>
      <c r="G23" s="221">
        <f>'Composições-Geotecnia'!P20</f>
        <v>3.0292121600000002</v>
      </c>
      <c r="H23" s="215">
        <f t="shared" si="1"/>
        <v>0</v>
      </c>
    </row>
    <row r="24" spans="1:8" ht="15" customHeight="1">
      <c r="A24" s="209" t="s">
        <v>229</v>
      </c>
      <c r="B24" s="165" t="s">
        <v>362</v>
      </c>
      <c r="C24" s="217" t="s">
        <v>10</v>
      </c>
      <c r="D24" s="107"/>
      <c r="E24" s="221">
        <f>'DADOS A INSERIR'!E38</f>
        <v>78.150000000000006</v>
      </c>
      <c r="F24" s="214">
        <f>ROUND(E24*D24,2)</f>
        <v>0</v>
      </c>
      <c r="G24" s="221">
        <f>'DADOS A INSERIR'!F38</f>
        <v>78.150000000000006</v>
      </c>
      <c r="H24" s="215">
        <f t="shared" si="1"/>
        <v>0</v>
      </c>
    </row>
    <row r="25" spans="1:8">
      <c r="A25" s="209" t="s">
        <v>289</v>
      </c>
      <c r="B25" s="167" t="s">
        <v>363</v>
      </c>
      <c r="C25" s="217" t="s">
        <v>10</v>
      </c>
      <c r="D25" s="107"/>
      <c r="E25" s="221">
        <f>'DADOS A INSERIR'!E39</f>
        <v>60.47</v>
      </c>
      <c r="F25" s="214">
        <f>ROUND(E25*D25,2)</f>
        <v>0</v>
      </c>
      <c r="G25" s="221">
        <f>'DADOS A INSERIR'!F39</f>
        <v>60.47</v>
      </c>
      <c r="H25" s="215">
        <f t="shared" si="1"/>
        <v>0</v>
      </c>
    </row>
    <row r="26" spans="1:8">
      <c r="A26" s="203" t="s">
        <v>230</v>
      </c>
      <c r="B26" s="204" t="s">
        <v>505</v>
      </c>
      <c r="C26" s="205"/>
      <c r="D26" s="222"/>
      <c r="E26" s="207"/>
      <c r="F26" s="208"/>
      <c r="G26" s="207"/>
      <c r="H26" s="208"/>
    </row>
    <row r="27" spans="1:8">
      <c r="A27" s="209" t="s">
        <v>231</v>
      </c>
      <c r="B27" s="223" t="s">
        <v>63</v>
      </c>
      <c r="C27" s="224" t="s">
        <v>100</v>
      </c>
      <c r="D27" s="108"/>
      <c r="E27" s="213">
        <f>'DADOS A INSERIR'!E45</f>
        <v>25</v>
      </c>
      <c r="F27" s="214">
        <f>ROUND(E27*D27,2)</f>
        <v>0</v>
      </c>
      <c r="G27" s="213">
        <f>'DADOS A INSERIR'!F45</f>
        <v>25</v>
      </c>
      <c r="H27" s="215">
        <f>ROUND(G27*D27,2)</f>
        <v>0</v>
      </c>
    </row>
    <row r="28" spans="1:8">
      <c r="A28" s="209" t="s">
        <v>232</v>
      </c>
      <c r="B28" s="225" t="s">
        <v>64</v>
      </c>
      <c r="C28" s="217" t="s">
        <v>100</v>
      </c>
      <c r="D28" s="107"/>
      <c r="E28" s="213">
        <f>'DADOS A INSERIR'!E46</f>
        <v>20</v>
      </c>
      <c r="F28" s="214">
        <f>ROUND(E28*D28,2)</f>
        <v>0</v>
      </c>
      <c r="G28" s="213">
        <f>'DADOS A INSERIR'!F46</f>
        <v>20</v>
      </c>
      <c r="H28" s="215">
        <f>ROUND(G28*D28,2)</f>
        <v>0</v>
      </c>
    </row>
    <row r="29" spans="1:8">
      <c r="A29" s="209" t="s">
        <v>503</v>
      </c>
      <c r="B29" s="226" t="s">
        <v>65</v>
      </c>
      <c r="C29" s="227" t="s">
        <v>100</v>
      </c>
      <c r="D29" s="109"/>
      <c r="E29" s="213">
        <f>'DADOS A INSERIR'!E47</f>
        <v>25</v>
      </c>
      <c r="F29" s="214">
        <f>ROUND(E29*D29,2)</f>
        <v>0</v>
      </c>
      <c r="G29" s="213">
        <f>'DADOS A INSERIR'!F47</f>
        <v>25</v>
      </c>
      <c r="H29" s="215">
        <f>ROUND(G29*D29,2)</f>
        <v>0</v>
      </c>
    </row>
    <row r="30" spans="1:8">
      <c r="A30" s="209" t="s">
        <v>504</v>
      </c>
      <c r="B30" s="228" t="s">
        <v>377</v>
      </c>
      <c r="C30" s="227" t="s">
        <v>100</v>
      </c>
      <c r="D30" s="109"/>
      <c r="E30" s="213">
        <f>'DADOS A INSERIR'!E48</f>
        <v>30</v>
      </c>
      <c r="F30" s="214">
        <f>ROUND(E30*D30,2)</f>
        <v>0</v>
      </c>
      <c r="G30" s="213">
        <f>'DADOS A INSERIR'!F48</f>
        <v>30</v>
      </c>
      <c r="H30" s="215">
        <f>ROUND(G30*D30,2)</f>
        <v>0</v>
      </c>
    </row>
    <row r="31" spans="1:8">
      <c r="A31" s="203" t="s">
        <v>290</v>
      </c>
      <c r="B31" s="204" t="s">
        <v>544</v>
      </c>
      <c r="C31" s="205"/>
      <c r="D31" s="222"/>
      <c r="E31" s="207"/>
      <c r="F31" s="208"/>
      <c r="G31" s="207"/>
      <c r="H31" s="208"/>
    </row>
    <row r="32" spans="1:8">
      <c r="A32" s="209" t="s">
        <v>291</v>
      </c>
      <c r="B32" s="223" t="s">
        <v>74</v>
      </c>
      <c r="C32" s="224" t="s">
        <v>100</v>
      </c>
      <c r="D32" s="108"/>
      <c r="E32" s="213">
        <f>'DADOS A INSERIR'!E49</f>
        <v>12</v>
      </c>
      <c r="F32" s="214">
        <f t="shared" ref="F32:F41" si="2">ROUND(E32*D32,2)</f>
        <v>0</v>
      </c>
      <c r="G32" s="213">
        <f>'DADOS A INSERIR'!F49</f>
        <v>12</v>
      </c>
      <c r="H32" s="215">
        <f t="shared" ref="H32:H40" si="3">ROUND(G32*D32,2)</f>
        <v>0</v>
      </c>
    </row>
    <row r="33" spans="1:13">
      <c r="A33" s="209" t="s">
        <v>292</v>
      </c>
      <c r="B33" s="225" t="s">
        <v>66</v>
      </c>
      <c r="C33" s="217" t="s">
        <v>100</v>
      </c>
      <c r="D33" s="107"/>
      <c r="E33" s="213">
        <f>'DADOS A INSERIR'!E50</f>
        <v>5</v>
      </c>
      <c r="F33" s="214">
        <f t="shared" si="2"/>
        <v>0</v>
      </c>
      <c r="G33" s="213">
        <f>'DADOS A INSERIR'!F50</f>
        <v>5</v>
      </c>
      <c r="H33" s="215">
        <f t="shared" si="3"/>
        <v>0</v>
      </c>
    </row>
    <row r="34" spans="1:13">
      <c r="A34" s="209" t="s">
        <v>293</v>
      </c>
      <c r="B34" s="225" t="s">
        <v>67</v>
      </c>
      <c r="C34" s="217" t="s">
        <v>100</v>
      </c>
      <c r="D34" s="107"/>
      <c r="E34" s="213">
        <f>'DADOS A INSERIR'!E51</f>
        <v>25</v>
      </c>
      <c r="F34" s="214">
        <f t="shared" si="2"/>
        <v>0</v>
      </c>
      <c r="G34" s="213">
        <f>'DADOS A INSERIR'!F51</f>
        <v>25</v>
      </c>
      <c r="H34" s="215">
        <f t="shared" si="3"/>
        <v>0</v>
      </c>
    </row>
    <row r="35" spans="1:13">
      <c r="A35" s="209" t="s">
        <v>506</v>
      </c>
      <c r="B35" s="225" t="s">
        <v>68</v>
      </c>
      <c r="C35" s="217" t="s">
        <v>100</v>
      </c>
      <c r="D35" s="107"/>
      <c r="E35" s="213">
        <f>'DADOS A INSERIR'!E52</f>
        <v>12</v>
      </c>
      <c r="F35" s="214">
        <f t="shared" si="2"/>
        <v>0</v>
      </c>
      <c r="G35" s="213">
        <f>'DADOS A INSERIR'!F52</f>
        <v>12</v>
      </c>
      <c r="H35" s="215">
        <f t="shared" si="3"/>
        <v>0</v>
      </c>
    </row>
    <row r="36" spans="1:13">
      <c r="A36" s="209" t="s">
        <v>507</v>
      </c>
      <c r="B36" s="225" t="s">
        <v>69</v>
      </c>
      <c r="C36" s="217" t="s">
        <v>100</v>
      </c>
      <c r="D36" s="107"/>
      <c r="E36" s="213">
        <f>'DADOS A INSERIR'!E53</f>
        <v>17</v>
      </c>
      <c r="F36" s="214">
        <f t="shared" si="2"/>
        <v>0</v>
      </c>
      <c r="G36" s="213">
        <f>'DADOS A INSERIR'!F53</f>
        <v>17</v>
      </c>
      <c r="H36" s="215">
        <f t="shared" si="3"/>
        <v>0</v>
      </c>
    </row>
    <row r="37" spans="1:13">
      <c r="A37" s="209" t="s">
        <v>508</v>
      </c>
      <c r="B37" s="225" t="s">
        <v>70</v>
      </c>
      <c r="C37" s="217" t="s">
        <v>100</v>
      </c>
      <c r="D37" s="107"/>
      <c r="E37" s="213">
        <f>'DADOS A INSERIR'!E54</f>
        <v>17</v>
      </c>
      <c r="F37" s="214">
        <f t="shared" si="2"/>
        <v>0</v>
      </c>
      <c r="G37" s="213">
        <f>'DADOS A INSERIR'!F54</f>
        <v>17</v>
      </c>
      <c r="H37" s="215">
        <f t="shared" si="3"/>
        <v>0</v>
      </c>
    </row>
    <row r="38" spans="1:13">
      <c r="A38" s="209" t="s">
        <v>509</v>
      </c>
      <c r="B38" s="225" t="s">
        <v>71</v>
      </c>
      <c r="C38" s="217" t="s">
        <v>100</v>
      </c>
      <c r="D38" s="107"/>
      <c r="E38" s="213">
        <f>'DADOS A INSERIR'!E55</f>
        <v>12</v>
      </c>
      <c r="F38" s="214">
        <f t="shared" si="2"/>
        <v>0</v>
      </c>
      <c r="G38" s="213">
        <f>'DADOS A INSERIR'!F55</f>
        <v>12</v>
      </c>
      <c r="H38" s="215">
        <f t="shared" si="3"/>
        <v>0</v>
      </c>
    </row>
    <row r="39" spans="1:13">
      <c r="A39" s="209" t="s">
        <v>510</v>
      </c>
      <c r="B39" s="225" t="s">
        <v>72</v>
      </c>
      <c r="C39" s="217" t="s">
        <v>100</v>
      </c>
      <c r="D39" s="107"/>
      <c r="E39" s="213">
        <f>'DADOS A INSERIR'!E56</f>
        <v>5</v>
      </c>
      <c r="F39" s="214">
        <f t="shared" si="2"/>
        <v>0</v>
      </c>
      <c r="G39" s="213">
        <f>'DADOS A INSERIR'!F56</f>
        <v>5</v>
      </c>
      <c r="H39" s="215">
        <f t="shared" si="3"/>
        <v>0</v>
      </c>
    </row>
    <row r="40" spans="1:13">
      <c r="A40" s="209" t="s">
        <v>511</v>
      </c>
      <c r="B40" s="225" t="s">
        <v>101</v>
      </c>
      <c r="C40" s="217" t="s">
        <v>100</v>
      </c>
      <c r="D40" s="107"/>
      <c r="E40" s="213">
        <f>'DADOS A INSERIR'!E57</f>
        <v>5</v>
      </c>
      <c r="F40" s="214">
        <f t="shared" si="2"/>
        <v>0</v>
      </c>
      <c r="G40" s="213">
        <f>'DADOS A INSERIR'!F57</f>
        <v>5</v>
      </c>
      <c r="H40" s="215">
        <f t="shared" si="3"/>
        <v>0</v>
      </c>
      <c r="K40" s="229"/>
      <c r="L40" s="229"/>
      <c r="M40" s="229"/>
    </row>
    <row r="41" spans="1:13">
      <c r="A41" s="209" t="s">
        <v>512</v>
      </c>
      <c r="B41" s="230" t="s">
        <v>73</v>
      </c>
      <c r="C41" s="227" t="s">
        <v>100</v>
      </c>
      <c r="D41" s="109"/>
      <c r="E41" s="213">
        <f>'DADOS A INSERIR'!E58</f>
        <v>7</v>
      </c>
      <c r="F41" s="214">
        <f t="shared" si="2"/>
        <v>0</v>
      </c>
      <c r="G41" s="213">
        <f>'DADOS A INSERIR'!F58</f>
        <v>7</v>
      </c>
      <c r="H41" s="231">
        <f>ROUND(G41*F41,2)</f>
        <v>0</v>
      </c>
    </row>
    <row r="42" spans="1:13">
      <c r="A42" s="203" t="s">
        <v>513</v>
      </c>
      <c r="B42" s="204" t="s">
        <v>206</v>
      </c>
      <c r="C42" s="205"/>
      <c r="D42" s="222"/>
      <c r="E42" s="207"/>
      <c r="F42" s="208"/>
      <c r="G42" s="207"/>
      <c r="H42" s="208"/>
    </row>
    <row r="43" spans="1:13">
      <c r="A43" s="209" t="s">
        <v>514</v>
      </c>
      <c r="B43" s="232" t="s">
        <v>110</v>
      </c>
      <c r="C43" s="224" t="s">
        <v>9</v>
      </c>
      <c r="D43" s="108"/>
      <c r="E43" s="213">
        <f>'Composições-Hidrogeologia'!G29</f>
        <v>9048.74</v>
      </c>
      <c r="F43" s="214">
        <f>ROUND(E43*D43,2)</f>
        <v>0</v>
      </c>
      <c r="G43" s="213">
        <f>'Composições-Hidrogeologia'!P29</f>
        <v>7948.0199999999995</v>
      </c>
      <c r="H43" s="215">
        <f>ROUND(G43*D43,2)</f>
        <v>0</v>
      </c>
      <c r="J43" s="229"/>
      <c r="K43" s="229"/>
      <c r="L43" s="229"/>
      <c r="M43" s="229"/>
    </row>
    <row r="44" spans="1:13">
      <c r="A44" s="209" t="s">
        <v>515</v>
      </c>
      <c r="B44" s="233" t="s">
        <v>392</v>
      </c>
      <c r="C44" s="217" t="s">
        <v>9</v>
      </c>
      <c r="D44" s="107"/>
      <c r="E44" s="234">
        <f>'Composições-Hidrogeologia'!G56</f>
        <v>12616.04</v>
      </c>
      <c r="F44" s="214">
        <f>ROUND(E44*D44,2)</f>
        <v>0</v>
      </c>
      <c r="G44" s="234">
        <f>'Composições-Hidrogeologia'!P56</f>
        <v>11139.16</v>
      </c>
      <c r="H44" s="215">
        <f>ROUND(G44*D44,2)</f>
        <v>0</v>
      </c>
      <c r="K44" s="229"/>
      <c r="L44" s="229"/>
      <c r="M44" s="229"/>
    </row>
    <row r="45" spans="1:13">
      <c r="A45" s="209" t="s">
        <v>516</v>
      </c>
      <c r="B45" s="235" t="s">
        <v>209</v>
      </c>
      <c r="C45" s="227" t="s">
        <v>9</v>
      </c>
      <c r="D45" s="109"/>
      <c r="E45" s="236">
        <f>'Composições-Hidrogeologia'!G79</f>
        <v>2819.5</v>
      </c>
      <c r="F45" s="214">
        <f>ROUND(E45*D45,2)</f>
        <v>0</v>
      </c>
      <c r="G45" s="236">
        <f>'Composições-Hidrogeologia'!P79</f>
        <v>2819.5</v>
      </c>
      <c r="H45" s="215">
        <f>ROUND(G45*D45,2)</f>
        <v>0</v>
      </c>
      <c r="K45" s="229"/>
      <c r="L45" s="229"/>
      <c r="M45" s="229"/>
    </row>
    <row r="46" spans="1:13">
      <c r="A46" s="237"/>
      <c r="B46" s="238"/>
      <c r="C46" s="239"/>
      <c r="D46" s="240"/>
      <c r="E46" s="241" t="s">
        <v>517</v>
      </c>
      <c r="F46" s="242">
        <f>SUM(F13:F45)</f>
        <v>0</v>
      </c>
      <c r="G46" s="243"/>
      <c r="H46" s="242">
        <f>SUM(H13:H45)</f>
        <v>0</v>
      </c>
      <c r="J46" s="229"/>
      <c r="K46" s="229"/>
      <c r="L46" s="229"/>
      <c r="M46" s="229"/>
    </row>
    <row r="47" spans="1:13">
      <c r="A47" s="244" t="s">
        <v>3</v>
      </c>
      <c r="B47" s="245" t="s">
        <v>287</v>
      </c>
      <c r="C47" s="246"/>
      <c r="D47" s="246"/>
      <c r="E47" s="246"/>
      <c r="F47" s="246"/>
      <c r="G47" s="247"/>
      <c r="H47" s="248"/>
      <c r="J47" s="229"/>
      <c r="K47" s="229"/>
      <c r="L47" s="229"/>
      <c r="M47" s="229"/>
    </row>
    <row r="48" spans="1:13">
      <c r="A48" s="249"/>
      <c r="B48" s="250" t="s">
        <v>556</v>
      </c>
      <c r="C48" s="251"/>
      <c r="D48" s="251"/>
      <c r="E48" s="251"/>
      <c r="F48" s="251"/>
      <c r="G48" s="251"/>
      <c r="H48" s="252"/>
      <c r="J48" s="229"/>
      <c r="K48" s="229"/>
      <c r="L48" s="229"/>
      <c r="M48" s="229"/>
    </row>
    <row r="49" spans="1:13">
      <c r="A49" s="253" t="s">
        <v>233</v>
      </c>
      <c r="B49" s="254" t="s">
        <v>557</v>
      </c>
      <c r="C49" s="255"/>
      <c r="D49" s="256"/>
      <c r="E49" s="257"/>
      <c r="F49" s="258"/>
      <c r="G49" s="257"/>
      <c r="H49" s="259"/>
      <c r="J49" s="229"/>
      <c r="K49" s="229"/>
      <c r="L49" s="229"/>
      <c r="M49" s="229"/>
    </row>
    <row r="50" spans="1:13">
      <c r="A50" s="260" t="s">
        <v>235</v>
      </c>
      <c r="B50" s="138" t="s">
        <v>17</v>
      </c>
      <c r="C50" s="211" t="s">
        <v>103</v>
      </c>
      <c r="D50" s="110">
        <f>'Composições-Projetos'!D4</f>
        <v>8</v>
      </c>
      <c r="E50" s="213">
        <f>'DADOS A INSERIR'!$E$6/(44*4)</f>
        <v>140.38193181818181</v>
      </c>
      <c r="F50" s="214">
        <f>ROUND(E50*D50,2)</f>
        <v>1123.06</v>
      </c>
      <c r="G50" s="213">
        <f>'DADOS A INSERIR'!$F$6/(44*4)</f>
        <v>121.39267045454545</v>
      </c>
      <c r="H50" s="215">
        <f>ROUND(G50*D50,2)</f>
        <v>971.14</v>
      </c>
      <c r="J50" s="229"/>
      <c r="K50" s="229"/>
      <c r="L50" s="229"/>
      <c r="M50" s="229"/>
    </row>
    <row r="51" spans="1:13">
      <c r="A51" s="260" t="s">
        <v>236</v>
      </c>
      <c r="B51" s="142" t="s">
        <v>305</v>
      </c>
      <c r="C51" s="211" t="s">
        <v>103</v>
      </c>
      <c r="D51" s="111">
        <f>'Composições-Projetos'!E4</f>
        <v>32</v>
      </c>
      <c r="E51" s="234">
        <f>'DADOS A INSERIR'!$E$7/(44*4)</f>
        <v>85.032897727272726</v>
      </c>
      <c r="F51" s="214">
        <f t="shared" ref="F51:F61" si="4">ROUND(E51*D51,2)</f>
        <v>2721.05</v>
      </c>
      <c r="G51" s="213">
        <f>'DADOS A INSERIR'!$F$7/(44*4)</f>
        <v>73.557500000000005</v>
      </c>
      <c r="H51" s="215">
        <f t="shared" ref="H51:H61" si="5">ROUND(G51*D51,2)</f>
        <v>2353.84</v>
      </c>
      <c r="J51" s="229"/>
      <c r="K51" s="229"/>
      <c r="L51" s="229"/>
      <c r="M51" s="229"/>
    </row>
    <row r="52" spans="1:13">
      <c r="A52" s="260" t="s">
        <v>453</v>
      </c>
      <c r="B52" s="142" t="s">
        <v>306</v>
      </c>
      <c r="C52" s="211" t="s">
        <v>103</v>
      </c>
      <c r="D52" s="111">
        <f>'Composições-Projetos'!F4</f>
        <v>32</v>
      </c>
      <c r="E52" s="234">
        <f>'DADOS A INSERIR'!$E$8/(44*4)</f>
        <v>85.032897727272726</v>
      </c>
      <c r="F52" s="214">
        <f t="shared" si="4"/>
        <v>2721.05</v>
      </c>
      <c r="G52" s="234">
        <f>'DADOS A INSERIR'!$F$8/(44*4)</f>
        <v>73.557500000000005</v>
      </c>
      <c r="H52" s="215">
        <f t="shared" si="5"/>
        <v>2353.84</v>
      </c>
      <c r="J52" s="229"/>
      <c r="K52" s="229"/>
      <c r="L52" s="229"/>
      <c r="M52" s="229"/>
    </row>
    <row r="53" spans="1:13">
      <c r="A53" s="260" t="s">
        <v>454</v>
      </c>
      <c r="B53" s="142" t="s">
        <v>308</v>
      </c>
      <c r="C53" s="211" t="s">
        <v>103</v>
      </c>
      <c r="D53" s="111">
        <f>'Composições-Projetos'!I4</f>
        <v>40</v>
      </c>
      <c r="E53" s="234">
        <f>'DADOS A INSERIR'!$E$12/(44*4)</f>
        <v>15.219431818181818</v>
      </c>
      <c r="F53" s="214">
        <f t="shared" si="4"/>
        <v>608.78</v>
      </c>
      <c r="G53" s="234">
        <f>'DADOS A INSERIR'!$F$12/(44*4)</f>
        <v>13.154318181818182</v>
      </c>
      <c r="H53" s="215">
        <f t="shared" si="5"/>
        <v>526.16999999999996</v>
      </c>
      <c r="J53" s="229"/>
      <c r="K53" s="229"/>
      <c r="L53" s="229"/>
      <c r="M53" s="229"/>
    </row>
    <row r="54" spans="1:13">
      <c r="A54" s="260" t="s">
        <v>455</v>
      </c>
      <c r="B54" s="142" t="s">
        <v>145</v>
      </c>
      <c r="C54" s="211" t="s">
        <v>103</v>
      </c>
      <c r="D54" s="111">
        <f>'Composições-Projetos'!J4</f>
        <v>40</v>
      </c>
      <c r="E54" s="234">
        <f>'DADOS A INSERIR'!$E$13/(44*4)</f>
        <v>31.824261363636364</v>
      </c>
      <c r="F54" s="214">
        <f t="shared" si="4"/>
        <v>1272.97</v>
      </c>
      <c r="G54" s="234">
        <f>'DADOS A INSERIR'!$F$13/(44*4)</f>
        <v>28.009034090909093</v>
      </c>
      <c r="H54" s="215">
        <f t="shared" si="5"/>
        <v>1120.3599999999999</v>
      </c>
      <c r="J54" s="229"/>
      <c r="K54" s="229"/>
      <c r="L54" s="229"/>
      <c r="M54" s="229"/>
    </row>
    <row r="55" spans="1:13">
      <c r="A55" s="260" t="s">
        <v>456</v>
      </c>
      <c r="B55" s="142" t="s">
        <v>18</v>
      </c>
      <c r="C55" s="211" t="s">
        <v>103</v>
      </c>
      <c r="D55" s="111">
        <f>'Composições-Projetos'!K4</f>
        <v>40</v>
      </c>
      <c r="E55" s="234">
        <f>'DADOS A INSERIR'!$E$14/(44*4)</f>
        <v>19.298749999999998</v>
      </c>
      <c r="F55" s="214">
        <f t="shared" si="4"/>
        <v>771.95</v>
      </c>
      <c r="G55" s="234">
        <f>'DADOS A INSERIR'!$F$14/(44*4)</f>
        <v>17.272897727272728</v>
      </c>
      <c r="H55" s="215">
        <f t="shared" si="5"/>
        <v>690.92</v>
      </c>
      <c r="J55" s="229"/>
      <c r="K55" s="229"/>
      <c r="L55" s="229"/>
      <c r="M55" s="229"/>
    </row>
    <row r="56" spans="1:13">
      <c r="A56" s="260" t="s">
        <v>457</v>
      </c>
      <c r="B56" s="261" t="s">
        <v>418</v>
      </c>
      <c r="C56" s="220" t="s">
        <v>215</v>
      </c>
      <c r="D56" s="107"/>
      <c r="E56" s="234">
        <f>'DADOS A INSERIR'!$E$27</f>
        <v>45.4</v>
      </c>
      <c r="F56" s="214">
        <f t="shared" si="4"/>
        <v>0</v>
      </c>
      <c r="G56" s="234">
        <f>'DADOS A INSERIR'!$F$27</f>
        <v>45.4</v>
      </c>
      <c r="H56" s="215">
        <f t="shared" si="5"/>
        <v>0</v>
      </c>
      <c r="J56" s="229"/>
      <c r="K56" s="229"/>
      <c r="L56" s="229"/>
      <c r="M56" s="229"/>
    </row>
    <row r="57" spans="1:13">
      <c r="A57" s="260" t="s">
        <v>458</v>
      </c>
      <c r="B57" s="142" t="s">
        <v>389</v>
      </c>
      <c r="C57" s="220" t="s">
        <v>9</v>
      </c>
      <c r="D57" s="107"/>
      <c r="E57" s="234">
        <f>'DADOS A INSERIR'!$E$42</f>
        <v>0.15</v>
      </c>
      <c r="F57" s="214">
        <f t="shared" si="4"/>
        <v>0</v>
      </c>
      <c r="G57" s="234">
        <f>'DADOS A INSERIR'!$F$42</f>
        <v>0.15</v>
      </c>
      <c r="H57" s="215">
        <f t="shared" si="5"/>
        <v>0</v>
      </c>
      <c r="J57" s="229"/>
      <c r="K57" s="229"/>
      <c r="L57" s="229"/>
      <c r="M57" s="229"/>
    </row>
    <row r="58" spans="1:13">
      <c r="A58" s="260" t="s">
        <v>459</v>
      </c>
      <c r="B58" s="142" t="s">
        <v>105</v>
      </c>
      <c r="C58" s="220" t="s">
        <v>9</v>
      </c>
      <c r="D58" s="107"/>
      <c r="E58" s="234">
        <f>'DADOS A INSERIR'!$E$43</f>
        <v>2</v>
      </c>
      <c r="F58" s="214">
        <f t="shared" si="4"/>
        <v>0</v>
      </c>
      <c r="G58" s="234">
        <f>'DADOS A INSERIR'!$F$43</f>
        <v>2</v>
      </c>
      <c r="H58" s="215">
        <f t="shared" si="5"/>
        <v>0</v>
      </c>
      <c r="J58" s="229"/>
      <c r="K58" s="229"/>
      <c r="L58" s="229"/>
      <c r="M58" s="229"/>
    </row>
    <row r="59" spans="1:13">
      <c r="A59" s="260" t="s">
        <v>460</v>
      </c>
      <c r="B59" s="142" t="s">
        <v>400</v>
      </c>
      <c r="C59" s="220" t="s">
        <v>9</v>
      </c>
      <c r="D59" s="111">
        <f>'Composições-Projetos'!C4</f>
        <v>4</v>
      </c>
      <c r="E59" s="234">
        <f>'DADOS A INSERIR'!$E$44</f>
        <v>30</v>
      </c>
      <c r="F59" s="214">
        <f t="shared" si="4"/>
        <v>120</v>
      </c>
      <c r="G59" s="234">
        <f>'DADOS A INSERIR'!$F$44</f>
        <v>30</v>
      </c>
      <c r="H59" s="215">
        <f t="shared" si="5"/>
        <v>120</v>
      </c>
      <c r="J59" s="229"/>
      <c r="K59" s="229"/>
      <c r="L59" s="229"/>
      <c r="M59" s="229"/>
    </row>
    <row r="60" spans="1:13">
      <c r="A60" s="260" t="s">
        <v>461</v>
      </c>
      <c r="B60" s="142" t="s">
        <v>387</v>
      </c>
      <c r="C60" s="220" t="s">
        <v>9</v>
      </c>
      <c r="D60" s="107"/>
      <c r="E60" s="234">
        <f>'DADOS A INSERIR'!$E$34</f>
        <v>1.5</v>
      </c>
      <c r="F60" s="214">
        <f t="shared" si="4"/>
        <v>0</v>
      </c>
      <c r="G60" s="234">
        <f>'DADOS A INSERIR'!$F$34</f>
        <v>1.5</v>
      </c>
      <c r="H60" s="215">
        <f t="shared" si="5"/>
        <v>0</v>
      </c>
      <c r="J60" s="229"/>
      <c r="K60" s="229"/>
      <c r="L60" s="229"/>
      <c r="M60" s="229"/>
    </row>
    <row r="61" spans="1:13">
      <c r="A61" s="260" t="s">
        <v>462</v>
      </c>
      <c r="B61" s="142" t="s">
        <v>109</v>
      </c>
      <c r="C61" s="220" t="s">
        <v>9</v>
      </c>
      <c r="D61" s="107"/>
      <c r="E61" s="234">
        <f>'DADOS A INSERIR'!$E$59</f>
        <v>35</v>
      </c>
      <c r="F61" s="214">
        <f t="shared" si="4"/>
        <v>0</v>
      </c>
      <c r="G61" s="234">
        <f>'DADOS A INSERIR'!$F$59</f>
        <v>35</v>
      </c>
      <c r="H61" s="215">
        <f t="shared" si="5"/>
        <v>0</v>
      </c>
      <c r="J61" s="229"/>
      <c r="K61" s="229"/>
      <c r="L61" s="229"/>
      <c r="M61" s="229"/>
    </row>
    <row r="62" spans="1:13">
      <c r="A62" s="262"/>
      <c r="B62" s="238"/>
      <c r="C62" s="239"/>
      <c r="D62" s="240"/>
      <c r="E62" s="241" t="s">
        <v>534</v>
      </c>
      <c r="F62" s="263">
        <f>SUM(F50:F61)</f>
        <v>9338.86</v>
      </c>
      <c r="G62" s="243"/>
      <c r="H62" s="263">
        <f>SUM(H50:H61)</f>
        <v>8136.2699999999995</v>
      </c>
      <c r="J62" s="229"/>
      <c r="K62" s="229"/>
      <c r="L62" s="229"/>
      <c r="M62" s="229"/>
    </row>
    <row r="63" spans="1:13" s="229" customFormat="1">
      <c r="A63" s="264" t="s">
        <v>234</v>
      </c>
      <c r="B63" s="265" t="s">
        <v>558</v>
      </c>
      <c r="C63" s="266"/>
      <c r="D63" s="222"/>
      <c r="E63" s="267"/>
      <c r="F63" s="268"/>
      <c r="G63" s="267"/>
      <c r="H63" s="208"/>
    </row>
    <row r="64" spans="1:13">
      <c r="A64" s="260" t="s">
        <v>237</v>
      </c>
      <c r="B64" s="138" t="s">
        <v>17</v>
      </c>
      <c r="C64" s="211" t="s">
        <v>103</v>
      </c>
      <c r="D64" s="110">
        <f>'Composições-Projetos'!D5</f>
        <v>30</v>
      </c>
      <c r="E64" s="213">
        <f>'DADOS A INSERIR'!$E$6/(44*4)</f>
        <v>140.38193181818181</v>
      </c>
      <c r="F64" s="269">
        <f>ROUND(E64*D64,2)</f>
        <v>4211.46</v>
      </c>
      <c r="G64" s="213">
        <f>'DADOS A INSERIR'!$F$6/(44*4)</f>
        <v>121.39267045454545</v>
      </c>
      <c r="H64" s="215">
        <f>ROUND(G64*D64,2)</f>
        <v>3641.78</v>
      </c>
      <c r="J64" s="229"/>
      <c r="K64" s="229"/>
      <c r="L64" s="229"/>
      <c r="M64" s="229"/>
    </row>
    <row r="65" spans="1:13">
      <c r="A65" s="260" t="s">
        <v>238</v>
      </c>
      <c r="B65" s="142" t="s">
        <v>305</v>
      </c>
      <c r="C65" s="211" t="s">
        <v>103</v>
      </c>
      <c r="D65" s="111">
        <f>'Composições-Projetos'!E5</f>
        <v>60</v>
      </c>
      <c r="E65" s="234">
        <f>'DADOS A INSERIR'!$E$7/(44*4)</f>
        <v>85.032897727272726</v>
      </c>
      <c r="F65" s="269">
        <f t="shared" ref="F65:F75" si="6">ROUND(E65*D65,2)</f>
        <v>5101.97</v>
      </c>
      <c r="G65" s="213">
        <f>'DADOS A INSERIR'!$F$7/(44*4)</f>
        <v>73.557500000000005</v>
      </c>
      <c r="H65" s="215">
        <f t="shared" ref="H65:H75" si="7">ROUND(G65*D65,2)</f>
        <v>4413.45</v>
      </c>
      <c r="J65" s="229"/>
      <c r="K65" s="229"/>
      <c r="L65" s="229"/>
      <c r="M65" s="229"/>
    </row>
    <row r="66" spans="1:13">
      <c r="A66" s="260" t="s">
        <v>463</v>
      </c>
      <c r="B66" s="142" t="s">
        <v>306</v>
      </c>
      <c r="C66" s="211" t="s">
        <v>103</v>
      </c>
      <c r="D66" s="111">
        <f>'Composições-Projetos'!F5</f>
        <v>36</v>
      </c>
      <c r="E66" s="234">
        <f>'DADOS A INSERIR'!$E$8/(44*4)</f>
        <v>85.032897727272726</v>
      </c>
      <c r="F66" s="269">
        <f t="shared" si="6"/>
        <v>3061.18</v>
      </c>
      <c r="G66" s="234">
        <f>'DADOS A INSERIR'!$F$8/(44*4)</f>
        <v>73.557500000000005</v>
      </c>
      <c r="H66" s="215">
        <f t="shared" si="7"/>
        <v>2648.07</v>
      </c>
      <c r="J66" s="229"/>
      <c r="K66" s="229"/>
      <c r="L66" s="229"/>
      <c r="M66" s="229"/>
    </row>
    <row r="67" spans="1:13">
      <c r="A67" s="260" t="s">
        <v>464</v>
      </c>
      <c r="B67" s="142" t="s">
        <v>308</v>
      </c>
      <c r="C67" s="211" t="s">
        <v>103</v>
      </c>
      <c r="D67" s="111">
        <f>'Composições-Projetos'!I5</f>
        <v>90</v>
      </c>
      <c r="E67" s="234">
        <f>'DADOS A INSERIR'!$E$12/(44*4)</f>
        <v>15.219431818181818</v>
      </c>
      <c r="F67" s="269">
        <f t="shared" si="6"/>
        <v>1369.75</v>
      </c>
      <c r="G67" s="234">
        <f>'DADOS A INSERIR'!$F$12/(44*4)</f>
        <v>13.154318181818182</v>
      </c>
      <c r="H67" s="215">
        <f t="shared" si="7"/>
        <v>1183.8900000000001</v>
      </c>
      <c r="J67" s="229"/>
      <c r="K67" s="229"/>
      <c r="L67" s="229"/>
      <c r="M67" s="229"/>
    </row>
    <row r="68" spans="1:13">
      <c r="A68" s="260" t="s">
        <v>465</v>
      </c>
      <c r="B68" s="142" t="s">
        <v>145</v>
      </c>
      <c r="C68" s="211" t="s">
        <v>103</v>
      </c>
      <c r="D68" s="111">
        <f>'Composições-Projetos'!J5</f>
        <v>90</v>
      </c>
      <c r="E68" s="234">
        <f>'DADOS A INSERIR'!$E$13/(44*4)</f>
        <v>31.824261363636364</v>
      </c>
      <c r="F68" s="269">
        <f t="shared" si="6"/>
        <v>2864.18</v>
      </c>
      <c r="G68" s="234">
        <f>'DADOS A INSERIR'!$F$13/(44*4)</f>
        <v>28.009034090909093</v>
      </c>
      <c r="H68" s="215">
        <f t="shared" si="7"/>
        <v>2520.81</v>
      </c>
      <c r="J68" s="229"/>
      <c r="K68" s="229"/>
      <c r="L68" s="229"/>
      <c r="M68" s="229"/>
    </row>
    <row r="69" spans="1:13">
      <c r="A69" s="260" t="s">
        <v>466</v>
      </c>
      <c r="B69" s="142" t="s">
        <v>18</v>
      </c>
      <c r="C69" s="211" t="s">
        <v>103</v>
      </c>
      <c r="D69" s="111">
        <f>'Composições-Projetos'!K5</f>
        <v>90</v>
      </c>
      <c r="E69" s="234">
        <f>'DADOS A INSERIR'!$E$14/(44*4)</f>
        <v>19.298749999999998</v>
      </c>
      <c r="F69" s="269">
        <f t="shared" si="6"/>
        <v>1736.89</v>
      </c>
      <c r="G69" s="234">
        <f>'DADOS A INSERIR'!$F$14/(44*4)</f>
        <v>17.272897727272728</v>
      </c>
      <c r="H69" s="215">
        <f t="shared" si="7"/>
        <v>1554.56</v>
      </c>
      <c r="J69" s="229"/>
      <c r="K69" s="229"/>
      <c r="L69" s="229"/>
      <c r="M69" s="229"/>
    </row>
    <row r="70" spans="1:13">
      <c r="A70" s="260" t="s">
        <v>467</v>
      </c>
      <c r="B70" s="261" t="s">
        <v>418</v>
      </c>
      <c r="C70" s="220" t="s">
        <v>215</v>
      </c>
      <c r="D70" s="107"/>
      <c r="E70" s="234">
        <f>'DADOS A INSERIR'!$E$27</f>
        <v>45.4</v>
      </c>
      <c r="F70" s="269">
        <f t="shared" si="6"/>
        <v>0</v>
      </c>
      <c r="G70" s="234">
        <f>'DADOS A INSERIR'!$F$27</f>
        <v>45.4</v>
      </c>
      <c r="H70" s="215">
        <f t="shared" si="7"/>
        <v>0</v>
      </c>
      <c r="J70" s="229"/>
      <c r="K70" s="229"/>
      <c r="L70" s="229"/>
      <c r="M70" s="229"/>
    </row>
    <row r="71" spans="1:13">
      <c r="A71" s="260" t="s">
        <v>468</v>
      </c>
      <c r="B71" s="142" t="s">
        <v>389</v>
      </c>
      <c r="C71" s="220" t="s">
        <v>9</v>
      </c>
      <c r="D71" s="107"/>
      <c r="E71" s="234">
        <f>'DADOS A INSERIR'!$E$42</f>
        <v>0.15</v>
      </c>
      <c r="F71" s="269">
        <f t="shared" si="6"/>
        <v>0</v>
      </c>
      <c r="G71" s="234">
        <f>'DADOS A INSERIR'!$F$42</f>
        <v>0.15</v>
      </c>
      <c r="H71" s="215">
        <f t="shared" si="7"/>
        <v>0</v>
      </c>
      <c r="J71" s="229"/>
      <c r="K71" s="229"/>
      <c r="L71" s="229"/>
      <c r="M71" s="229"/>
    </row>
    <row r="72" spans="1:13">
      <c r="A72" s="260" t="s">
        <v>469</v>
      </c>
      <c r="B72" s="142" t="s">
        <v>105</v>
      </c>
      <c r="C72" s="220" t="s">
        <v>9</v>
      </c>
      <c r="D72" s="107"/>
      <c r="E72" s="234">
        <f>'DADOS A INSERIR'!$E$43</f>
        <v>2</v>
      </c>
      <c r="F72" s="269">
        <f t="shared" si="6"/>
        <v>0</v>
      </c>
      <c r="G72" s="234">
        <f>'DADOS A INSERIR'!$F$43</f>
        <v>2</v>
      </c>
      <c r="H72" s="215">
        <f t="shared" si="7"/>
        <v>0</v>
      </c>
      <c r="J72" s="229"/>
      <c r="K72" s="229"/>
      <c r="L72" s="229"/>
      <c r="M72" s="229"/>
    </row>
    <row r="73" spans="1:13">
      <c r="A73" s="260" t="s">
        <v>470</v>
      </c>
      <c r="B73" s="142" t="s">
        <v>400</v>
      </c>
      <c r="C73" s="220" t="s">
        <v>9</v>
      </c>
      <c r="D73" s="111">
        <f>'Composições-Projetos'!C5</f>
        <v>6</v>
      </c>
      <c r="E73" s="234">
        <f>'DADOS A INSERIR'!$E$44</f>
        <v>30</v>
      </c>
      <c r="F73" s="269">
        <f t="shared" si="6"/>
        <v>180</v>
      </c>
      <c r="G73" s="234">
        <f>'DADOS A INSERIR'!$F$44</f>
        <v>30</v>
      </c>
      <c r="H73" s="215">
        <f t="shared" si="7"/>
        <v>180</v>
      </c>
      <c r="J73" s="229"/>
      <c r="K73" s="229"/>
      <c r="L73" s="229"/>
      <c r="M73" s="229"/>
    </row>
    <row r="74" spans="1:13">
      <c r="A74" s="260" t="s">
        <v>471</v>
      </c>
      <c r="B74" s="142" t="s">
        <v>387</v>
      </c>
      <c r="C74" s="220" t="s">
        <v>9</v>
      </c>
      <c r="D74" s="107"/>
      <c r="E74" s="234">
        <f>'DADOS A INSERIR'!$E$34</f>
        <v>1.5</v>
      </c>
      <c r="F74" s="269">
        <f t="shared" si="6"/>
        <v>0</v>
      </c>
      <c r="G74" s="234">
        <f>'DADOS A INSERIR'!$F$34</f>
        <v>1.5</v>
      </c>
      <c r="H74" s="215">
        <f t="shared" si="7"/>
        <v>0</v>
      </c>
      <c r="J74" s="229"/>
      <c r="K74" s="229"/>
      <c r="L74" s="229"/>
      <c r="M74" s="229"/>
    </row>
    <row r="75" spans="1:13">
      <c r="A75" s="260" t="s">
        <v>472</v>
      </c>
      <c r="B75" s="142" t="s">
        <v>109</v>
      </c>
      <c r="C75" s="220" t="s">
        <v>9</v>
      </c>
      <c r="D75" s="107"/>
      <c r="E75" s="234">
        <f>'DADOS A INSERIR'!$E$59</f>
        <v>35</v>
      </c>
      <c r="F75" s="269">
        <f t="shared" si="6"/>
        <v>0</v>
      </c>
      <c r="G75" s="234">
        <f>'DADOS A INSERIR'!$F$59</f>
        <v>35</v>
      </c>
      <c r="H75" s="215">
        <f t="shared" si="7"/>
        <v>0</v>
      </c>
      <c r="J75" s="229"/>
      <c r="K75" s="229"/>
      <c r="L75" s="229"/>
      <c r="M75" s="229"/>
    </row>
    <row r="76" spans="1:13">
      <c r="A76" s="262"/>
      <c r="B76" s="238"/>
      <c r="C76" s="239"/>
      <c r="D76" s="240"/>
      <c r="E76" s="241" t="s">
        <v>535</v>
      </c>
      <c r="F76" s="263">
        <f>SUM(F64:F75)</f>
        <v>18525.43</v>
      </c>
      <c r="G76" s="270"/>
      <c r="H76" s="263">
        <f>SUM(H64:H75)</f>
        <v>16142.559999999998</v>
      </c>
      <c r="J76" s="229"/>
      <c r="K76" s="229"/>
      <c r="L76" s="229"/>
      <c r="M76" s="229"/>
    </row>
    <row r="77" spans="1:13" s="229" customFormat="1">
      <c r="A77" s="264" t="s">
        <v>239</v>
      </c>
      <c r="B77" s="271" t="s">
        <v>559</v>
      </c>
      <c r="C77" s="266"/>
      <c r="D77" s="222"/>
      <c r="E77" s="207"/>
      <c r="F77" s="268"/>
      <c r="G77" s="207"/>
      <c r="H77" s="208"/>
      <c r="I77" s="127"/>
    </row>
    <row r="78" spans="1:13">
      <c r="A78" s="260" t="s">
        <v>240</v>
      </c>
      <c r="B78" s="138" t="s">
        <v>17</v>
      </c>
      <c r="C78" s="211" t="s">
        <v>103</v>
      </c>
      <c r="D78" s="110">
        <f>'Composições-Projetos'!D6</f>
        <v>60</v>
      </c>
      <c r="E78" s="213">
        <f>'DADOS A INSERIR'!$E$6/(44*4)</f>
        <v>140.38193181818181</v>
      </c>
      <c r="F78" s="269">
        <f>ROUND(E78*D78,2)</f>
        <v>8422.92</v>
      </c>
      <c r="G78" s="213">
        <f>'DADOS A INSERIR'!$F$6/(44*4)</f>
        <v>121.39267045454545</v>
      </c>
      <c r="H78" s="215">
        <f t="shared" ref="H78:H90" si="8">ROUND(G78*D78,2)</f>
        <v>7283.56</v>
      </c>
      <c r="J78" s="229"/>
      <c r="K78" s="229"/>
      <c r="L78" s="229"/>
      <c r="M78" s="229"/>
    </row>
    <row r="79" spans="1:13">
      <c r="A79" s="260" t="s">
        <v>241</v>
      </c>
      <c r="B79" s="142" t="s">
        <v>305</v>
      </c>
      <c r="C79" s="220" t="s">
        <v>103</v>
      </c>
      <c r="D79" s="111">
        <f>'Composições-Projetos'!E6</f>
        <v>100</v>
      </c>
      <c r="E79" s="234">
        <f>'DADOS A INSERIR'!$E$7/(44*4)</f>
        <v>85.032897727272726</v>
      </c>
      <c r="F79" s="269">
        <f t="shared" ref="F79:F90" si="9">ROUND(E79*D79,2)</f>
        <v>8503.2900000000009</v>
      </c>
      <c r="G79" s="213">
        <f>'DADOS A INSERIR'!$F$7/(44*4)</f>
        <v>73.557500000000005</v>
      </c>
      <c r="H79" s="215">
        <f t="shared" si="8"/>
        <v>7355.75</v>
      </c>
      <c r="J79" s="229"/>
      <c r="K79" s="229"/>
      <c r="L79" s="229"/>
      <c r="M79" s="229"/>
    </row>
    <row r="80" spans="1:13">
      <c r="A80" s="260" t="s">
        <v>242</v>
      </c>
      <c r="B80" s="142" t="s">
        <v>306</v>
      </c>
      <c r="C80" s="220" t="s">
        <v>103</v>
      </c>
      <c r="D80" s="111">
        <f>'Composições-Projetos'!F6</f>
        <v>40</v>
      </c>
      <c r="E80" s="234">
        <f>'DADOS A INSERIR'!$E$8/(44*4)</f>
        <v>85.032897727272726</v>
      </c>
      <c r="F80" s="269">
        <f t="shared" si="9"/>
        <v>3401.32</v>
      </c>
      <c r="G80" s="234">
        <f>'DADOS A INSERIR'!$F$8/(44*4)</f>
        <v>73.557500000000005</v>
      </c>
      <c r="H80" s="215">
        <f t="shared" si="8"/>
        <v>2942.3</v>
      </c>
      <c r="J80" s="229"/>
      <c r="K80" s="229"/>
      <c r="L80" s="229"/>
      <c r="M80" s="229"/>
    </row>
    <row r="81" spans="1:13">
      <c r="A81" s="260" t="s">
        <v>243</v>
      </c>
      <c r="B81" s="142" t="s">
        <v>307</v>
      </c>
      <c r="C81" s="220" t="s">
        <v>103</v>
      </c>
      <c r="D81" s="111">
        <f>'Composições-Projetos'!H6</f>
        <v>20</v>
      </c>
      <c r="E81" s="234">
        <f>'DADOS A INSERIR'!$E$10/(44*4)</f>
        <v>85.032897727272726</v>
      </c>
      <c r="F81" s="269">
        <f t="shared" si="9"/>
        <v>1700.66</v>
      </c>
      <c r="G81" s="234">
        <f>'DADOS A INSERIR'!$F$10/(44*4)</f>
        <v>73.557500000000005</v>
      </c>
      <c r="H81" s="215">
        <f t="shared" si="8"/>
        <v>1471.15</v>
      </c>
      <c r="J81" s="229"/>
      <c r="K81" s="229"/>
      <c r="L81" s="229"/>
      <c r="M81" s="229"/>
    </row>
    <row r="82" spans="1:13">
      <c r="A82" s="260" t="s">
        <v>473</v>
      </c>
      <c r="B82" s="142" t="s">
        <v>308</v>
      </c>
      <c r="C82" s="220" t="s">
        <v>103</v>
      </c>
      <c r="D82" s="111">
        <f>'Composições-Projetos'!I6</f>
        <v>100</v>
      </c>
      <c r="E82" s="234">
        <f>'DADOS A INSERIR'!$E$12/(44*4)</f>
        <v>15.219431818181818</v>
      </c>
      <c r="F82" s="269">
        <f t="shared" si="9"/>
        <v>1521.94</v>
      </c>
      <c r="G82" s="234">
        <f>'DADOS A INSERIR'!$F$12/(44*4)</f>
        <v>13.154318181818182</v>
      </c>
      <c r="H82" s="215">
        <f t="shared" si="8"/>
        <v>1315.43</v>
      </c>
      <c r="J82" s="229"/>
      <c r="K82" s="229"/>
      <c r="L82" s="229"/>
      <c r="M82" s="229"/>
    </row>
    <row r="83" spans="1:13">
      <c r="A83" s="260" t="s">
        <v>474</v>
      </c>
      <c r="B83" s="142" t="s">
        <v>145</v>
      </c>
      <c r="C83" s="220" t="s">
        <v>103</v>
      </c>
      <c r="D83" s="111">
        <f>'Composições-Projetos'!J6</f>
        <v>100</v>
      </c>
      <c r="E83" s="234">
        <f>'DADOS A INSERIR'!$E$13/(44*4)</f>
        <v>31.824261363636364</v>
      </c>
      <c r="F83" s="269">
        <f t="shared" si="9"/>
        <v>3182.43</v>
      </c>
      <c r="G83" s="234">
        <f>'DADOS A INSERIR'!$F$13/(44*4)</f>
        <v>28.009034090909093</v>
      </c>
      <c r="H83" s="215">
        <f t="shared" si="8"/>
        <v>2800.9</v>
      </c>
      <c r="J83" s="229"/>
      <c r="K83" s="229"/>
      <c r="L83" s="229"/>
      <c r="M83" s="229"/>
    </row>
    <row r="84" spans="1:13">
      <c r="A84" s="260" t="s">
        <v>475</v>
      </c>
      <c r="B84" s="142" t="s">
        <v>18</v>
      </c>
      <c r="C84" s="220" t="s">
        <v>103</v>
      </c>
      <c r="D84" s="111">
        <f>'Composições-Projetos'!K6</f>
        <v>100</v>
      </c>
      <c r="E84" s="234">
        <f>'DADOS A INSERIR'!$E$14/(44*4)</f>
        <v>19.298749999999998</v>
      </c>
      <c r="F84" s="269">
        <f t="shared" si="9"/>
        <v>1929.88</v>
      </c>
      <c r="G84" s="234">
        <f>'DADOS A INSERIR'!$F$14/(44*4)</f>
        <v>17.272897727272728</v>
      </c>
      <c r="H84" s="215">
        <f t="shared" si="8"/>
        <v>1727.29</v>
      </c>
      <c r="J84" s="229"/>
      <c r="K84" s="229"/>
      <c r="L84" s="229"/>
      <c r="M84" s="229"/>
    </row>
    <row r="85" spans="1:13">
      <c r="A85" s="260" t="s">
        <v>476</v>
      </c>
      <c r="B85" s="261" t="s">
        <v>418</v>
      </c>
      <c r="C85" s="220" t="s">
        <v>215</v>
      </c>
      <c r="D85" s="107"/>
      <c r="E85" s="234">
        <f>'DADOS A INSERIR'!$E$27</f>
        <v>45.4</v>
      </c>
      <c r="F85" s="269">
        <f t="shared" si="9"/>
        <v>0</v>
      </c>
      <c r="G85" s="234">
        <f>'DADOS A INSERIR'!$F$27</f>
        <v>45.4</v>
      </c>
      <c r="H85" s="215">
        <f t="shared" si="8"/>
        <v>0</v>
      </c>
      <c r="J85" s="229"/>
      <c r="K85" s="229"/>
      <c r="L85" s="229"/>
      <c r="M85" s="229"/>
    </row>
    <row r="86" spans="1:13">
      <c r="A86" s="260" t="s">
        <v>477</v>
      </c>
      <c r="B86" s="142" t="s">
        <v>389</v>
      </c>
      <c r="C86" s="220" t="s">
        <v>9</v>
      </c>
      <c r="D86" s="107"/>
      <c r="E86" s="234">
        <f>'DADOS A INSERIR'!$E$42</f>
        <v>0.15</v>
      </c>
      <c r="F86" s="269">
        <f t="shared" si="9"/>
        <v>0</v>
      </c>
      <c r="G86" s="234">
        <f>'DADOS A INSERIR'!$F$42</f>
        <v>0.15</v>
      </c>
      <c r="H86" s="215">
        <f t="shared" si="8"/>
        <v>0</v>
      </c>
      <c r="J86" s="229"/>
      <c r="K86" s="229"/>
      <c r="L86" s="229"/>
      <c r="M86" s="229"/>
    </row>
    <row r="87" spans="1:13">
      <c r="A87" s="260" t="s">
        <v>478</v>
      </c>
      <c r="B87" s="142" t="s">
        <v>105</v>
      </c>
      <c r="C87" s="220" t="s">
        <v>9</v>
      </c>
      <c r="D87" s="107"/>
      <c r="E87" s="234">
        <f>'DADOS A INSERIR'!$E$43</f>
        <v>2</v>
      </c>
      <c r="F87" s="269">
        <f t="shared" si="9"/>
        <v>0</v>
      </c>
      <c r="G87" s="234">
        <f>'DADOS A INSERIR'!$F$43</f>
        <v>2</v>
      </c>
      <c r="H87" s="215">
        <f t="shared" si="8"/>
        <v>0</v>
      </c>
      <c r="J87" s="229"/>
      <c r="K87" s="229"/>
      <c r="L87" s="229"/>
      <c r="M87" s="229"/>
    </row>
    <row r="88" spans="1:13">
      <c r="A88" s="260" t="s">
        <v>479</v>
      </c>
      <c r="B88" s="142" t="s">
        <v>400</v>
      </c>
      <c r="C88" s="220" t="s">
        <v>9</v>
      </c>
      <c r="D88" s="111">
        <f>'Composições-Projetos'!C6</f>
        <v>5</v>
      </c>
      <c r="E88" s="234">
        <f>'DADOS A INSERIR'!$E$44</f>
        <v>30</v>
      </c>
      <c r="F88" s="269">
        <f t="shared" si="9"/>
        <v>150</v>
      </c>
      <c r="G88" s="234">
        <f>'DADOS A INSERIR'!$F$44</f>
        <v>30</v>
      </c>
      <c r="H88" s="215">
        <f t="shared" si="8"/>
        <v>150</v>
      </c>
      <c r="J88" s="229"/>
      <c r="K88" s="229"/>
      <c r="L88" s="229"/>
      <c r="M88" s="229"/>
    </row>
    <row r="89" spans="1:13">
      <c r="A89" s="260" t="s">
        <v>480</v>
      </c>
      <c r="B89" s="142" t="s">
        <v>387</v>
      </c>
      <c r="C89" s="220" t="s">
        <v>9</v>
      </c>
      <c r="D89" s="107"/>
      <c r="E89" s="234">
        <f>'DADOS A INSERIR'!$E$34</f>
        <v>1.5</v>
      </c>
      <c r="F89" s="269">
        <f t="shared" si="9"/>
        <v>0</v>
      </c>
      <c r="G89" s="234">
        <f>'DADOS A INSERIR'!$F$34</f>
        <v>1.5</v>
      </c>
      <c r="H89" s="215">
        <f t="shared" si="8"/>
        <v>0</v>
      </c>
      <c r="J89" s="229"/>
      <c r="K89" s="229"/>
      <c r="L89" s="229"/>
      <c r="M89" s="229"/>
    </row>
    <row r="90" spans="1:13">
      <c r="A90" s="260" t="s">
        <v>481</v>
      </c>
      <c r="B90" s="142" t="s">
        <v>109</v>
      </c>
      <c r="C90" s="220" t="s">
        <v>9</v>
      </c>
      <c r="D90" s="107"/>
      <c r="E90" s="234">
        <f>'DADOS A INSERIR'!$E$59</f>
        <v>35</v>
      </c>
      <c r="F90" s="269">
        <f t="shared" si="9"/>
        <v>0</v>
      </c>
      <c r="G90" s="234">
        <f>'DADOS A INSERIR'!$F$59</f>
        <v>35</v>
      </c>
      <c r="H90" s="215">
        <f t="shared" si="8"/>
        <v>0</v>
      </c>
      <c r="J90" s="229"/>
      <c r="K90" s="229"/>
      <c r="L90" s="229"/>
      <c r="M90" s="229"/>
    </row>
    <row r="91" spans="1:13">
      <c r="A91" s="262"/>
      <c r="B91" s="238"/>
      <c r="C91" s="239"/>
      <c r="D91" s="240"/>
      <c r="E91" s="241" t="s">
        <v>536</v>
      </c>
      <c r="F91" s="272">
        <f>SUM(F78:F90)</f>
        <v>28812.44</v>
      </c>
      <c r="G91" s="270"/>
      <c r="H91" s="272">
        <f>SUM(H78:H90)</f>
        <v>25046.380000000005</v>
      </c>
      <c r="J91" s="229"/>
      <c r="K91" s="229"/>
      <c r="L91" s="229"/>
      <c r="M91" s="229"/>
    </row>
    <row r="92" spans="1:13" s="229" customFormat="1">
      <c r="A92" s="264" t="s">
        <v>244</v>
      </c>
      <c r="B92" s="204" t="s">
        <v>537</v>
      </c>
      <c r="C92" s="266"/>
      <c r="D92" s="222"/>
      <c r="E92" s="207"/>
      <c r="F92" s="268"/>
      <c r="G92" s="207"/>
      <c r="H92" s="208"/>
    </row>
    <row r="93" spans="1:13">
      <c r="A93" s="260" t="s">
        <v>245</v>
      </c>
      <c r="B93" s="138" t="s">
        <v>17</v>
      </c>
      <c r="C93" s="211" t="s">
        <v>103</v>
      </c>
      <c r="D93" s="110">
        <f>'Composições-Projetos'!D7</f>
        <v>12</v>
      </c>
      <c r="E93" s="213">
        <f>'DADOS A INSERIR'!$E$6/(44*4)</f>
        <v>140.38193181818181</v>
      </c>
      <c r="F93" s="269">
        <f t="shared" ref="F93:F104" si="10">ROUND(E93*D93,2)</f>
        <v>1684.58</v>
      </c>
      <c r="G93" s="213">
        <f>'DADOS A INSERIR'!$F$6/(44*4)</f>
        <v>121.39267045454545</v>
      </c>
      <c r="H93" s="215">
        <f t="shared" ref="H93:H104" si="11">ROUND(G93*D93,2)</f>
        <v>1456.71</v>
      </c>
      <c r="J93" s="229"/>
      <c r="K93" s="229"/>
      <c r="L93" s="229"/>
      <c r="M93" s="229"/>
    </row>
    <row r="94" spans="1:13">
      <c r="A94" s="260" t="s">
        <v>482</v>
      </c>
      <c r="B94" s="142" t="s">
        <v>305</v>
      </c>
      <c r="C94" s="220" t="s">
        <v>103</v>
      </c>
      <c r="D94" s="111">
        <f>'Composições-Projetos'!E7</f>
        <v>48</v>
      </c>
      <c r="E94" s="234">
        <f>'DADOS A INSERIR'!$E$7/(44*4)</f>
        <v>85.032897727272726</v>
      </c>
      <c r="F94" s="269">
        <f t="shared" si="10"/>
        <v>4081.58</v>
      </c>
      <c r="G94" s="213">
        <f>'DADOS A INSERIR'!$F$7/(44*4)</f>
        <v>73.557500000000005</v>
      </c>
      <c r="H94" s="215">
        <f t="shared" si="11"/>
        <v>3530.76</v>
      </c>
      <c r="J94" s="229"/>
      <c r="K94" s="229"/>
      <c r="L94" s="229"/>
      <c r="M94" s="229"/>
    </row>
    <row r="95" spans="1:13">
      <c r="A95" s="260" t="s">
        <v>483</v>
      </c>
      <c r="B95" s="142" t="s">
        <v>306</v>
      </c>
      <c r="C95" s="220" t="s">
        <v>103</v>
      </c>
      <c r="D95" s="111">
        <f>'Composições-Projetos'!F7</f>
        <v>24</v>
      </c>
      <c r="E95" s="234">
        <f>'DADOS A INSERIR'!$E$8/(44*4)</f>
        <v>85.032897727272726</v>
      </c>
      <c r="F95" s="269">
        <f t="shared" si="10"/>
        <v>2040.79</v>
      </c>
      <c r="G95" s="234">
        <f>'DADOS A INSERIR'!$F$8/(44*4)</f>
        <v>73.557500000000005</v>
      </c>
      <c r="H95" s="215">
        <f t="shared" si="11"/>
        <v>1765.38</v>
      </c>
      <c r="J95" s="229"/>
      <c r="K95" s="229"/>
      <c r="L95" s="229"/>
      <c r="M95" s="229"/>
    </row>
    <row r="96" spans="1:13">
      <c r="A96" s="260" t="s">
        <v>484</v>
      </c>
      <c r="B96" s="142" t="s">
        <v>308</v>
      </c>
      <c r="C96" s="220" t="s">
        <v>103</v>
      </c>
      <c r="D96" s="111">
        <f>'Composições-Projetos'!I7</f>
        <v>60</v>
      </c>
      <c r="E96" s="234">
        <f>'DADOS A INSERIR'!$E$12/(44*4)</f>
        <v>15.219431818181818</v>
      </c>
      <c r="F96" s="269">
        <f t="shared" si="10"/>
        <v>913.17</v>
      </c>
      <c r="G96" s="234">
        <f>'DADOS A INSERIR'!$F$12/(44*4)</f>
        <v>13.154318181818182</v>
      </c>
      <c r="H96" s="215">
        <f t="shared" si="11"/>
        <v>789.26</v>
      </c>
      <c r="J96" s="229"/>
      <c r="K96" s="229"/>
      <c r="L96" s="229"/>
      <c r="M96" s="229"/>
    </row>
    <row r="97" spans="1:13">
      <c r="A97" s="260" t="s">
        <v>485</v>
      </c>
      <c r="B97" s="142" t="s">
        <v>145</v>
      </c>
      <c r="C97" s="220" t="s">
        <v>103</v>
      </c>
      <c r="D97" s="111">
        <f>'Composições-Projetos'!J7</f>
        <v>60</v>
      </c>
      <c r="E97" s="234">
        <f>'DADOS A INSERIR'!$E$13/(44*4)</f>
        <v>31.824261363636364</v>
      </c>
      <c r="F97" s="269">
        <f t="shared" si="10"/>
        <v>1909.46</v>
      </c>
      <c r="G97" s="234">
        <f>'DADOS A INSERIR'!$F$13/(44*4)</f>
        <v>28.009034090909093</v>
      </c>
      <c r="H97" s="215">
        <f t="shared" si="11"/>
        <v>1680.54</v>
      </c>
      <c r="J97" s="229"/>
      <c r="K97" s="229"/>
      <c r="L97" s="229"/>
      <c r="M97" s="229"/>
    </row>
    <row r="98" spans="1:13">
      <c r="A98" s="260" t="s">
        <v>486</v>
      </c>
      <c r="B98" s="142" t="s">
        <v>18</v>
      </c>
      <c r="C98" s="220" t="s">
        <v>103</v>
      </c>
      <c r="D98" s="111">
        <f>'Composições-Projetos'!K7</f>
        <v>60</v>
      </c>
      <c r="E98" s="234">
        <f>'DADOS A INSERIR'!$E$14/(44*4)</f>
        <v>19.298749999999998</v>
      </c>
      <c r="F98" s="269">
        <f t="shared" si="10"/>
        <v>1157.93</v>
      </c>
      <c r="G98" s="234">
        <f>'DADOS A INSERIR'!$F$14/(44*4)</f>
        <v>17.272897727272728</v>
      </c>
      <c r="H98" s="215">
        <f t="shared" si="11"/>
        <v>1036.3699999999999</v>
      </c>
      <c r="J98" s="229"/>
      <c r="K98" s="229"/>
      <c r="L98" s="229"/>
      <c r="M98" s="229"/>
    </row>
    <row r="99" spans="1:13">
      <c r="A99" s="260" t="s">
        <v>487</v>
      </c>
      <c r="B99" s="261" t="s">
        <v>418</v>
      </c>
      <c r="C99" s="220" t="s">
        <v>215</v>
      </c>
      <c r="D99" s="107"/>
      <c r="E99" s="234">
        <f>'DADOS A INSERIR'!$E$27</f>
        <v>45.4</v>
      </c>
      <c r="F99" s="269">
        <f t="shared" si="10"/>
        <v>0</v>
      </c>
      <c r="G99" s="234">
        <f>'DADOS A INSERIR'!$F$27</f>
        <v>45.4</v>
      </c>
      <c r="H99" s="215">
        <f t="shared" si="11"/>
        <v>0</v>
      </c>
      <c r="J99" s="229"/>
      <c r="K99" s="229"/>
      <c r="L99" s="229"/>
      <c r="M99" s="229"/>
    </row>
    <row r="100" spans="1:13">
      <c r="A100" s="260" t="s">
        <v>488</v>
      </c>
      <c r="B100" s="142" t="s">
        <v>389</v>
      </c>
      <c r="C100" s="220" t="s">
        <v>9</v>
      </c>
      <c r="D100" s="107"/>
      <c r="E100" s="234">
        <f>'DADOS A INSERIR'!$E$42</f>
        <v>0.15</v>
      </c>
      <c r="F100" s="269">
        <f t="shared" si="10"/>
        <v>0</v>
      </c>
      <c r="G100" s="234">
        <f>'DADOS A INSERIR'!$F$42</f>
        <v>0.15</v>
      </c>
      <c r="H100" s="215">
        <f t="shared" si="11"/>
        <v>0</v>
      </c>
      <c r="J100" s="229"/>
      <c r="K100" s="229"/>
      <c r="L100" s="229"/>
      <c r="M100" s="229"/>
    </row>
    <row r="101" spans="1:13">
      <c r="A101" s="260" t="s">
        <v>489</v>
      </c>
      <c r="B101" s="142" t="s">
        <v>105</v>
      </c>
      <c r="C101" s="220" t="s">
        <v>9</v>
      </c>
      <c r="D101" s="107"/>
      <c r="E101" s="234">
        <f>'DADOS A INSERIR'!$E$43</f>
        <v>2</v>
      </c>
      <c r="F101" s="269">
        <f t="shared" si="10"/>
        <v>0</v>
      </c>
      <c r="G101" s="234">
        <f>'DADOS A INSERIR'!$F$43</f>
        <v>2</v>
      </c>
      <c r="H101" s="215">
        <f t="shared" si="11"/>
        <v>0</v>
      </c>
      <c r="J101" s="229"/>
      <c r="K101" s="229"/>
      <c r="L101" s="229"/>
      <c r="M101" s="229"/>
    </row>
    <row r="102" spans="1:13">
      <c r="A102" s="260" t="s">
        <v>490</v>
      </c>
      <c r="B102" s="142" t="s">
        <v>400</v>
      </c>
      <c r="C102" s="220" t="s">
        <v>9</v>
      </c>
      <c r="D102" s="111">
        <v>1</v>
      </c>
      <c r="E102" s="234">
        <f>'DADOS A INSERIR'!$E$44</f>
        <v>30</v>
      </c>
      <c r="F102" s="269">
        <f t="shared" si="10"/>
        <v>30</v>
      </c>
      <c r="G102" s="234">
        <f>'DADOS A INSERIR'!$F$44</f>
        <v>30</v>
      </c>
      <c r="H102" s="215">
        <f t="shared" si="11"/>
        <v>30</v>
      </c>
      <c r="J102" s="229"/>
      <c r="K102" s="229"/>
      <c r="L102" s="229"/>
      <c r="M102" s="229"/>
    </row>
    <row r="103" spans="1:13">
      <c r="A103" s="260" t="s">
        <v>491</v>
      </c>
      <c r="B103" s="142" t="s">
        <v>387</v>
      </c>
      <c r="C103" s="220" t="s">
        <v>9</v>
      </c>
      <c r="D103" s="107"/>
      <c r="E103" s="234">
        <f>'DADOS A INSERIR'!$E$34</f>
        <v>1.5</v>
      </c>
      <c r="F103" s="269">
        <f t="shared" si="10"/>
        <v>0</v>
      </c>
      <c r="G103" s="234">
        <f>'DADOS A INSERIR'!$F$34</f>
        <v>1.5</v>
      </c>
      <c r="H103" s="215">
        <f t="shared" si="11"/>
        <v>0</v>
      </c>
      <c r="J103" s="229"/>
      <c r="K103" s="229"/>
      <c r="L103" s="229"/>
      <c r="M103" s="229"/>
    </row>
    <row r="104" spans="1:13">
      <c r="A104" s="260" t="s">
        <v>492</v>
      </c>
      <c r="B104" s="142" t="s">
        <v>109</v>
      </c>
      <c r="C104" s="220" t="s">
        <v>9</v>
      </c>
      <c r="D104" s="107"/>
      <c r="E104" s="234">
        <f>'DADOS A INSERIR'!$E$59</f>
        <v>35</v>
      </c>
      <c r="F104" s="269">
        <f t="shared" si="10"/>
        <v>0</v>
      </c>
      <c r="G104" s="234">
        <f>'DADOS A INSERIR'!$F$59</f>
        <v>35</v>
      </c>
      <c r="H104" s="215">
        <f t="shared" si="11"/>
        <v>0</v>
      </c>
      <c r="J104" s="229"/>
      <c r="K104" s="229"/>
      <c r="L104" s="229"/>
      <c r="M104" s="229"/>
    </row>
    <row r="105" spans="1:13">
      <c r="A105" s="262"/>
      <c r="B105" s="273"/>
      <c r="C105" s="274"/>
      <c r="D105" s="275"/>
      <c r="E105" s="276" t="s">
        <v>538</v>
      </c>
      <c r="F105" s="277">
        <f>SUM(F93:F104)</f>
        <v>11817.509999999998</v>
      </c>
      <c r="G105" s="270"/>
      <c r="H105" s="277">
        <f>SUM(H93:H104)</f>
        <v>10289.02</v>
      </c>
      <c r="J105" s="229"/>
      <c r="K105" s="229"/>
      <c r="L105" s="229"/>
      <c r="M105" s="229"/>
    </row>
    <row r="106" spans="1:13" s="229" customFormat="1">
      <c r="A106" s="264" t="s">
        <v>246</v>
      </c>
      <c r="B106" s="204" t="s">
        <v>539</v>
      </c>
      <c r="C106" s="266"/>
      <c r="D106" s="222"/>
      <c r="E106" s="207"/>
      <c r="F106" s="208"/>
      <c r="G106" s="207"/>
      <c r="H106" s="208"/>
    </row>
    <row r="107" spans="1:13">
      <c r="A107" s="260" t="s">
        <v>247</v>
      </c>
      <c r="B107" s="138" t="s">
        <v>17</v>
      </c>
      <c r="C107" s="211" t="s">
        <v>103</v>
      </c>
      <c r="D107" s="110">
        <f>'Composições-Projetos'!D8</f>
        <v>20</v>
      </c>
      <c r="E107" s="213">
        <f>'DADOS A INSERIR'!$E$6/(44*4)</f>
        <v>140.38193181818181</v>
      </c>
      <c r="F107" s="269">
        <f t="shared" ref="F107:F117" si="12">ROUND(E107*D107,2)</f>
        <v>2807.64</v>
      </c>
      <c r="G107" s="213">
        <f>'DADOS A INSERIR'!$F$6/(44*4)</f>
        <v>121.39267045454545</v>
      </c>
      <c r="H107" s="215">
        <f t="shared" ref="H107:H117" si="13">ROUND(G107*D107,2)</f>
        <v>2427.85</v>
      </c>
      <c r="J107" s="229"/>
      <c r="K107" s="229"/>
      <c r="L107" s="229"/>
      <c r="M107" s="229"/>
    </row>
    <row r="108" spans="1:13">
      <c r="A108" s="260" t="s">
        <v>493</v>
      </c>
      <c r="B108" s="142" t="s">
        <v>305</v>
      </c>
      <c r="C108" s="220" t="s">
        <v>103</v>
      </c>
      <c r="D108" s="111">
        <f>'Composições-Projetos'!E8</f>
        <v>60</v>
      </c>
      <c r="E108" s="234">
        <f>'DADOS A INSERIR'!$E$7/(44*4)</f>
        <v>85.032897727272726</v>
      </c>
      <c r="F108" s="269">
        <f t="shared" si="12"/>
        <v>5101.97</v>
      </c>
      <c r="G108" s="213">
        <f>'DADOS A INSERIR'!$F$7/(44*4)</f>
        <v>73.557500000000005</v>
      </c>
      <c r="H108" s="215">
        <f t="shared" si="13"/>
        <v>4413.45</v>
      </c>
      <c r="J108" s="229"/>
      <c r="K108" s="229"/>
      <c r="L108" s="229"/>
      <c r="M108" s="229"/>
    </row>
    <row r="109" spans="1:13">
      <c r="A109" s="260" t="s">
        <v>494</v>
      </c>
      <c r="B109" s="142" t="s">
        <v>308</v>
      </c>
      <c r="C109" s="220" t="s">
        <v>103</v>
      </c>
      <c r="D109" s="111">
        <f>'Composições-Projetos'!I8</f>
        <v>100</v>
      </c>
      <c r="E109" s="234">
        <f>'DADOS A INSERIR'!$E$12/(44*4)</f>
        <v>15.219431818181818</v>
      </c>
      <c r="F109" s="269">
        <f t="shared" si="12"/>
        <v>1521.94</v>
      </c>
      <c r="G109" s="234">
        <f>'DADOS A INSERIR'!$F$12/(44*4)</f>
        <v>13.154318181818182</v>
      </c>
      <c r="H109" s="215">
        <f t="shared" si="13"/>
        <v>1315.43</v>
      </c>
      <c r="J109" s="229"/>
      <c r="K109" s="229"/>
      <c r="L109" s="229"/>
      <c r="M109" s="229"/>
    </row>
    <row r="110" spans="1:13">
      <c r="A110" s="260" t="s">
        <v>495</v>
      </c>
      <c r="B110" s="142" t="s">
        <v>145</v>
      </c>
      <c r="C110" s="220" t="s">
        <v>103</v>
      </c>
      <c r="D110" s="111">
        <f>'Composições-Projetos'!J8</f>
        <v>100</v>
      </c>
      <c r="E110" s="234">
        <f>'DADOS A INSERIR'!$E$13/(44*4)</f>
        <v>31.824261363636364</v>
      </c>
      <c r="F110" s="269">
        <f t="shared" si="12"/>
        <v>3182.43</v>
      </c>
      <c r="G110" s="234">
        <f>'DADOS A INSERIR'!$F$13/(44*4)</f>
        <v>28.009034090909093</v>
      </c>
      <c r="H110" s="215">
        <f t="shared" si="13"/>
        <v>2800.9</v>
      </c>
      <c r="J110" s="229"/>
      <c r="K110" s="229"/>
      <c r="L110" s="229"/>
      <c r="M110" s="229"/>
    </row>
    <row r="111" spans="1:13">
      <c r="A111" s="260" t="s">
        <v>496</v>
      </c>
      <c r="B111" s="142" t="s">
        <v>18</v>
      </c>
      <c r="C111" s="220" t="s">
        <v>103</v>
      </c>
      <c r="D111" s="111">
        <f>'Composições-Projetos'!K8</f>
        <v>100</v>
      </c>
      <c r="E111" s="234">
        <f>'DADOS A INSERIR'!$E$14/(44*4)</f>
        <v>19.298749999999998</v>
      </c>
      <c r="F111" s="269">
        <f t="shared" si="12"/>
        <v>1929.88</v>
      </c>
      <c r="G111" s="234">
        <f>'DADOS A INSERIR'!$F$14/(44*4)</f>
        <v>17.272897727272728</v>
      </c>
      <c r="H111" s="215">
        <f t="shared" si="13"/>
        <v>1727.29</v>
      </c>
      <c r="J111" s="229"/>
      <c r="K111" s="229"/>
      <c r="L111" s="229"/>
      <c r="M111" s="229"/>
    </row>
    <row r="112" spans="1:13">
      <c r="A112" s="260" t="s">
        <v>497</v>
      </c>
      <c r="B112" s="261" t="s">
        <v>418</v>
      </c>
      <c r="C112" s="220" t="s">
        <v>215</v>
      </c>
      <c r="D112" s="107"/>
      <c r="E112" s="234">
        <f>'DADOS A INSERIR'!$E$27</f>
        <v>45.4</v>
      </c>
      <c r="F112" s="269">
        <f t="shared" si="12"/>
        <v>0</v>
      </c>
      <c r="G112" s="234">
        <f>'DADOS A INSERIR'!$F$27</f>
        <v>45.4</v>
      </c>
      <c r="H112" s="215">
        <f t="shared" si="13"/>
        <v>0</v>
      </c>
      <c r="J112" s="229"/>
      <c r="K112" s="229"/>
      <c r="L112" s="229"/>
      <c r="M112" s="229"/>
    </row>
    <row r="113" spans="1:13">
      <c r="A113" s="260" t="s">
        <v>498</v>
      </c>
      <c r="B113" s="142" t="s">
        <v>389</v>
      </c>
      <c r="C113" s="220" t="s">
        <v>9</v>
      </c>
      <c r="D113" s="107"/>
      <c r="E113" s="234">
        <f>'DADOS A INSERIR'!$E$42</f>
        <v>0.15</v>
      </c>
      <c r="F113" s="269">
        <f t="shared" si="12"/>
        <v>0</v>
      </c>
      <c r="G113" s="234">
        <f>'DADOS A INSERIR'!$F$42</f>
        <v>0.15</v>
      </c>
      <c r="H113" s="215">
        <f t="shared" si="13"/>
        <v>0</v>
      </c>
      <c r="J113" s="229"/>
    </row>
    <row r="114" spans="1:13">
      <c r="A114" s="260" t="s">
        <v>499</v>
      </c>
      <c r="B114" s="142" t="s">
        <v>105</v>
      </c>
      <c r="C114" s="220" t="s">
        <v>9</v>
      </c>
      <c r="D114" s="107"/>
      <c r="E114" s="234">
        <f>'DADOS A INSERIR'!$E$43</f>
        <v>2</v>
      </c>
      <c r="F114" s="269">
        <f t="shared" si="12"/>
        <v>0</v>
      </c>
      <c r="G114" s="234">
        <f>'DADOS A INSERIR'!$F$43</f>
        <v>2</v>
      </c>
      <c r="H114" s="215">
        <f t="shared" si="13"/>
        <v>0</v>
      </c>
      <c r="J114" s="229"/>
    </row>
    <row r="115" spans="1:13">
      <c r="A115" s="260" t="s">
        <v>500</v>
      </c>
      <c r="B115" s="142" t="s">
        <v>400</v>
      </c>
      <c r="C115" s="220" t="s">
        <v>9</v>
      </c>
      <c r="D115" s="111">
        <f>'Composições-Projetos'!C8</f>
        <v>10</v>
      </c>
      <c r="E115" s="234">
        <f>'DADOS A INSERIR'!$E$44</f>
        <v>30</v>
      </c>
      <c r="F115" s="269">
        <f t="shared" si="12"/>
        <v>300</v>
      </c>
      <c r="G115" s="234">
        <f>'DADOS A INSERIR'!$F$44</f>
        <v>30</v>
      </c>
      <c r="H115" s="215">
        <f t="shared" si="13"/>
        <v>300</v>
      </c>
      <c r="J115" s="229"/>
      <c r="K115" s="229"/>
      <c r="L115" s="229"/>
      <c r="M115" s="229"/>
    </row>
    <row r="116" spans="1:13">
      <c r="A116" s="260" t="s">
        <v>501</v>
      </c>
      <c r="B116" s="142" t="s">
        <v>387</v>
      </c>
      <c r="C116" s="220" t="s">
        <v>9</v>
      </c>
      <c r="D116" s="107"/>
      <c r="E116" s="234">
        <f>'DADOS A INSERIR'!$E$34</f>
        <v>1.5</v>
      </c>
      <c r="F116" s="269">
        <f t="shared" si="12"/>
        <v>0</v>
      </c>
      <c r="G116" s="234">
        <f>'DADOS A INSERIR'!$F$34</f>
        <v>1.5</v>
      </c>
      <c r="H116" s="215">
        <f t="shared" si="13"/>
        <v>0</v>
      </c>
      <c r="K116" s="229"/>
      <c r="L116" s="229"/>
      <c r="M116" s="229"/>
    </row>
    <row r="117" spans="1:13">
      <c r="A117" s="260" t="s">
        <v>502</v>
      </c>
      <c r="B117" s="142" t="s">
        <v>109</v>
      </c>
      <c r="C117" s="220" t="s">
        <v>9</v>
      </c>
      <c r="D117" s="107"/>
      <c r="E117" s="234">
        <f>'DADOS A INSERIR'!$E$59</f>
        <v>35</v>
      </c>
      <c r="F117" s="269">
        <f t="shared" si="12"/>
        <v>0</v>
      </c>
      <c r="G117" s="234">
        <f>'DADOS A INSERIR'!$F$59</f>
        <v>35</v>
      </c>
      <c r="H117" s="215">
        <f t="shared" si="13"/>
        <v>0</v>
      </c>
      <c r="K117" s="229"/>
      <c r="L117" s="229"/>
      <c r="M117" s="229"/>
    </row>
    <row r="118" spans="1:13">
      <c r="A118" s="237"/>
      <c r="B118" s="238"/>
      <c r="C118" s="239"/>
      <c r="D118" s="240"/>
      <c r="E118" s="241" t="s">
        <v>540</v>
      </c>
      <c r="F118" s="272">
        <f>SUM(F107:F117)</f>
        <v>14843.86</v>
      </c>
      <c r="G118" s="270"/>
      <c r="H118" s="272">
        <f>SUM(H107:H117)</f>
        <v>12984.919999999998</v>
      </c>
      <c r="J118" s="229"/>
      <c r="K118" s="229"/>
      <c r="L118" s="229"/>
      <c r="M118" s="229"/>
    </row>
    <row r="119" spans="1:13">
      <c r="A119" s="278" t="s">
        <v>294</v>
      </c>
      <c r="B119" s="279" t="s">
        <v>288</v>
      </c>
      <c r="C119" s="246"/>
      <c r="D119" s="246"/>
      <c r="E119" s="246"/>
      <c r="F119" s="246"/>
      <c r="G119" s="246"/>
      <c r="H119" s="280"/>
      <c r="J119" s="229"/>
      <c r="K119" s="229"/>
      <c r="L119" s="229"/>
      <c r="M119" s="229"/>
    </row>
    <row r="120" spans="1:13">
      <c r="A120" s="281"/>
      <c r="B120" s="282" t="s">
        <v>532</v>
      </c>
      <c r="C120" s="283"/>
      <c r="D120" s="283"/>
      <c r="E120" s="283"/>
      <c r="F120" s="283"/>
      <c r="G120" s="283"/>
      <c r="H120" s="284"/>
      <c r="J120" s="229"/>
      <c r="K120" s="229"/>
      <c r="L120" s="229"/>
      <c r="M120" s="229"/>
    </row>
    <row r="121" spans="1:13">
      <c r="A121" s="253" t="s">
        <v>295</v>
      </c>
      <c r="B121" s="285" t="s">
        <v>560</v>
      </c>
      <c r="C121" s="255"/>
      <c r="D121" s="256"/>
      <c r="E121" s="257"/>
      <c r="F121" s="258"/>
      <c r="G121" s="257"/>
      <c r="H121" s="259"/>
      <c r="J121" s="229"/>
      <c r="K121" s="229"/>
      <c r="L121" s="229"/>
      <c r="M121" s="229"/>
    </row>
    <row r="122" spans="1:13">
      <c r="A122" s="260" t="s">
        <v>309</v>
      </c>
      <c r="B122" s="138" t="s">
        <v>17</v>
      </c>
      <c r="C122" s="211" t="s">
        <v>103</v>
      </c>
      <c r="D122" s="110">
        <f>'Composições-Projetos'!D9</f>
        <v>10</v>
      </c>
      <c r="E122" s="213">
        <f>'DADOS A INSERIR'!$E$6/(44*4)</f>
        <v>140.38193181818181</v>
      </c>
      <c r="F122" s="269">
        <f t="shared" ref="F122:F134" si="14">ROUND(E122*D122,2)</f>
        <v>1403.82</v>
      </c>
      <c r="G122" s="213">
        <f>'DADOS A INSERIR'!$F$6/(44*4)</f>
        <v>121.39267045454545</v>
      </c>
      <c r="H122" s="215">
        <f t="shared" ref="H122:H134" si="15">ROUND(G122*D122,2)</f>
        <v>1213.93</v>
      </c>
      <c r="J122" s="229"/>
      <c r="K122" s="229"/>
      <c r="L122" s="229"/>
      <c r="M122" s="229"/>
    </row>
    <row r="123" spans="1:13">
      <c r="A123" s="260" t="s">
        <v>310</v>
      </c>
      <c r="B123" s="142" t="s">
        <v>305</v>
      </c>
      <c r="C123" s="211" t="s">
        <v>103</v>
      </c>
      <c r="D123" s="110">
        <f>'Composições-Projetos'!E9</f>
        <v>10</v>
      </c>
      <c r="E123" s="213">
        <f>'DADOS A INSERIR'!$E$7/(44*4)</f>
        <v>85.032897727272726</v>
      </c>
      <c r="F123" s="269">
        <f t="shared" si="14"/>
        <v>850.33</v>
      </c>
      <c r="G123" s="213">
        <f>'DADOS A INSERIR'!$F$7/(44*4)</f>
        <v>73.557500000000005</v>
      </c>
      <c r="H123" s="215">
        <f t="shared" si="15"/>
        <v>735.58</v>
      </c>
      <c r="J123" s="229"/>
      <c r="K123" s="229"/>
      <c r="L123" s="229"/>
      <c r="M123" s="229"/>
    </row>
    <row r="124" spans="1:13">
      <c r="A124" s="260" t="s">
        <v>311</v>
      </c>
      <c r="B124" s="142" t="s">
        <v>306</v>
      </c>
      <c r="C124" s="220" t="s">
        <v>103</v>
      </c>
      <c r="D124" s="111">
        <f>'Composições-Projetos'!F9</f>
        <v>10</v>
      </c>
      <c r="E124" s="234">
        <f>'DADOS A INSERIR'!$E$8/(44*4)</f>
        <v>85.032897727272726</v>
      </c>
      <c r="F124" s="269">
        <f t="shared" si="14"/>
        <v>850.33</v>
      </c>
      <c r="G124" s="234">
        <f>'DADOS A INSERIR'!$F$8/(44*4)</f>
        <v>73.557500000000005</v>
      </c>
      <c r="H124" s="215">
        <f t="shared" si="15"/>
        <v>735.58</v>
      </c>
      <c r="J124" s="229"/>
      <c r="K124" s="229"/>
      <c r="L124" s="229"/>
      <c r="M124" s="229"/>
    </row>
    <row r="125" spans="1:13">
      <c r="A125" s="260" t="s">
        <v>312</v>
      </c>
      <c r="B125" s="261" t="s">
        <v>350</v>
      </c>
      <c r="C125" s="220" t="s">
        <v>103</v>
      </c>
      <c r="D125" s="111">
        <f>'Composições-Projetos'!G9</f>
        <v>60</v>
      </c>
      <c r="E125" s="234">
        <f>'DADOS A INSERIR'!$E$9/(44*4)</f>
        <v>106.97551136363636</v>
      </c>
      <c r="F125" s="269">
        <f>ROUND(E125*D125,2)</f>
        <v>6418.53</v>
      </c>
      <c r="G125" s="234">
        <f>'DADOS A INSERIR'!$F$9/(44*4)</f>
        <v>92.522727272727266</v>
      </c>
      <c r="H125" s="215">
        <f>ROUND(G125*D125,2)</f>
        <v>5551.36</v>
      </c>
      <c r="J125" s="229"/>
      <c r="K125" s="229"/>
      <c r="L125" s="229"/>
      <c r="M125" s="229"/>
    </row>
    <row r="126" spans="1:13">
      <c r="A126" s="260" t="s">
        <v>313</v>
      </c>
      <c r="B126" s="142" t="s">
        <v>308</v>
      </c>
      <c r="C126" s="220" t="s">
        <v>103</v>
      </c>
      <c r="D126" s="111">
        <f>'Composições-Projetos'!I9</f>
        <v>50</v>
      </c>
      <c r="E126" s="234">
        <f>'DADOS A INSERIR'!$E$12/(44*4)</f>
        <v>15.219431818181818</v>
      </c>
      <c r="F126" s="269">
        <f t="shared" si="14"/>
        <v>760.97</v>
      </c>
      <c r="G126" s="234">
        <f>'DADOS A INSERIR'!$F$12/(44*4)</f>
        <v>13.154318181818182</v>
      </c>
      <c r="H126" s="215">
        <f t="shared" si="15"/>
        <v>657.72</v>
      </c>
      <c r="J126" s="229"/>
      <c r="K126" s="229"/>
      <c r="L126" s="229"/>
      <c r="M126" s="229"/>
    </row>
    <row r="127" spans="1:13">
      <c r="A127" s="260" t="s">
        <v>314</v>
      </c>
      <c r="B127" s="142" t="s">
        <v>145</v>
      </c>
      <c r="C127" s="220" t="s">
        <v>103</v>
      </c>
      <c r="D127" s="111">
        <f>'Composições-Projetos'!J9</f>
        <v>50</v>
      </c>
      <c r="E127" s="234">
        <f>'DADOS A INSERIR'!$E$13/(44*4)</f>
        <v>31.824261363636364</v>
      </c>
      <c r="F127" s="269">
        <f t="shared" si="14"/>
        <v>1591.21</v>
      </c>
      <c r="G127" s="234">
        <f>'DADOS A INSERIR'!$F$13/(44*4)</f>
        <v>28.009034090909093</v>
      </c>
      <c r="H127" s="215">
        <f t="shared" si="15"/>
        <v>1400.45</v>
      </c>
      <c r="J127" s="229"/>
      <c r="K127" s="229"/>
      <c r="L127" s="229"/>
      <c r="M127" s="229"/>
    </row>
    <row r="128" spans="1:13">
      <c r="A128" s="260" t="s">
        <v>315</v>
      </c>
      <c r="B128" s="142" t="s">
        <v>18</v>
      </c>
      <c r="C128" s="220" t="s">
        <v>103</v>
      </c>
      <c r="D128" s="111">
        <f>'Composições-Projetos'!K9</f>
        <v>50</v>
      </c>
      <c r="E128" s="234">
        <f>'DADOS A INSERIR'!$E$14/(44*4)</f>
        <v>19.298749999999998</v>
      </c>
      <c r="F128" s="269">
        <f t="shared" si="14"/>
        <v>964.94</v>
      </c>
      <c r="G128" s="234">
        <f>'DADOS A INSERIR'!$F$14/(44*4)</f>
        <v>17.272897727272728</v>
      </c>
      <c r="H128" s="215">
        <f t="shared" si="15"/>
        <v>863.64</v>
      </c>
      <c r="J128" s="229"/>
      <c r="K128" s="229"/>
      <c r="L128" s="229"/>
      <c r="M128" s="229"/>
    </row>
    <row r="129" spans="1:13">
      <c r="A129" s="260" t="s">
        <v>316</v>
      </c>
      <c r="B129" s="261" t="s">
        <v>418</v>
      </c>
      <c r="C129" s="220" t="s">
        <v>215</v>
      </c>
      <c r="D129" s="107"/>
      <c r="E129" s="234">
        <f>'DADOS A INSERIR'!$E$27</f>
        <v>45.4</v>
      </c>
      <c r="F129" s="269">
        <f t="shared" si="14"/>
        <v>0</v>
      </c>
      <c r="G129" s="234">
        <f>'DADOS A INSERIR'!$F$27</f>
        <v>45.4</v>
      </c>
      <c r="H129" s="215">
        <f t="shared" si="15"/>
        <v>0</v>
      </c>
      <c r="J129" s="229"/>
    </row>
    <row r="130" spans="1:13">
      <c r="A130" s="260" t="s">
        <v>317</v>
      </c>
      <c r="B130" s="142" t="s">
        <v>389</v>
      </c>
      <c r="C130" s="220" t="s">
        <v>9</v>
      </c>
      <c r="D130" s="107"/>
      <c r="E130" s="234">
        <f>'DADOS A INSERIR'!$E$42</f>
        <v>0.15</v>
      </c>
      <c r="F130" s="269">
        <f t="shared" si="14"/>
        <v>0</v>
      </c>
      <c r="G130" s="234">
        <f>'DADOS A INSERIR'!$F$42</f>
        <v>0.15</v>
      </c>
      <c r="H130" s="215">
        <f t="shared" si="15"/>
        <v>0</v>
      </c>
      <c r="J130" s="229"/>
      <c r="K130" s="229"/>
      <c r="L130" s="229"/>
      <c r="M130" s="229"/>
    </row>
    <row r="131" spans="1:13">
      <c r="A131" s="260" t="s">
        <v>410</v>
      </c>
      <c r="B131" s="142" t="s">
        <v>105</v>
      </c>
      <c r="C131" s="220" t="s">
        <v>9</v>
      </c>
      <c r="D131" s="107"/>
      <c r="E131" s="234">
        <f>'DADOS A INSERIR'!$E$43</f>
        <v>2</v>
      </c>
      <c r="F131" s="269">
        <f t="shared" si="14"/>
        <v>0</v>
      </c>
      <c r="G131" s="234">
        <f>'DADOS A INSERIR'!$F$43</f>
        <v>2</v>
      </c>
      <c r="H131" s="215">
        <f t="shared" si="15"/>
        <v>0</v>
      </c>
      <c r="J131" s="229"/>
      <c r="K131" s="229"/>
      <c r="L131" s="229"/>
      <c r="M131" s="229"/>
    </row>
    <row r="132" spans="1:13">
      <c r="A132" s="260" t="s">
        <v>411</v>
      </c>
      <c r="B132" s="142" t="s">
        <v>400</v>
      </c>
      <c r="C132" s="220" t="s">
        <v>9</v>
      </c>
      <c r="D132" s="111">
        <f>'Composições-Projetos'!C9</f>
        <v>5</v>
      </c>
      <c r="E132" s="234">
        <f>'DADOS A INSERIR'!$E$44</f>
        <v>30</v>
      </c>
      <c r="F132" s="269">
        <f t="shared" si="14"/>
        <v>150</v>
      </c>
      <c r="G132" s="234">
        <f>'DADOS A INSERIR'!$F$44</f>
        <v>30</v>
      </c>
      <c r="H132" s="215">
        <f t="shared" si="15"/>
        <v>150</v>
      </c>
      <c r="K132" s="229"/>
      <c r="L132" s="229"/>
      <c r="M132" s="229"/>
    </row>
    <row r="133" spans="1:13">
      <c r="A133" s="260" t="s">
        <v>412</v>
      </c>
      <c r="B133" s="142" t="s">
        <v>387</v>
      </c>
      <c r="C133" s="220" t="s">
        <v>9</v>
      </c>
      <c r="D133" s="107"/>
      <c r="E133" s="234">
        <f>'DADOS A INSERIR'!$E$34</f>
        <v>1.5</v>
      </c>
      <c r="F133" s="269">
        <f t="shared" si="14"/>
        <v>0</v>
      </c>
      <c r="G133" s="234">
        <f>'DADOS A INSERIR'!$F$34</f>
        <v>1.5</v>
      </c>
      <c r="H133" s="215">
        <f t="shared" si="15"/>
        <v>0</v>
      </c>
      <c r="J133" s="229"/>
      <c r="K133" s="229"/>
      <c r="L133" s="229"/>
      <c r="M133" s="229"/>
    </row>
    <row r="134" spans="1:13">
      <c r="A134" s="260" t="s">
        <v>545</v>
      </c>
      <c r="B134" s="142" t="s">
        <v>109</v>
      </c>
      <c r="C134" s="220" t="s">
        <v>9</v>
      </c>
      <c r="D134" s="107"/>
      <c r="E134" s="234">
        <f>'DADOS A INSERIR'!$E$59</f>
        <v>35</v>
      </c>
      <c r="F134" s="269">
        <f t="shared" si="14"/>
        <v>0</v>
      </c>
      <c r="G134" s="234">
        <f>'DADOS A INSERIR'!$F$59</f>
        <v>35</v>
      </c>
      <c r="H134" s="215">
        <f t="shared" si="15"/>
        <v>0</v>
      </c>
      <c r="J134" s="229"/>
      <c r="K134" s="229"/>
      <c r="L134" s="229"/>
      <c r="M134" s="229"/>
    </row>
    <row r="135" spans="1:13">
      <c r="A135" s="262"/>
      <c r="B135" s="273"/>
      <c r="C135" s="274"/>
      <c r="D135" s="275"/>
      <c r="E135" s="276" t="s">
        <v>518</v>
      </c>
      <c r="F135" s="277">
        <f>SUM(F122:F134)</f>
        <v>12990.13</v>
      </c>
      <c r="G135" s="243"/>
      <c r="H135" s="277">
        <f>SUM(H122:H134)</f>
        <v>11308.26</v>
      </c>
      <c r="J135" s="229"/>
      <c r="K135" s="229"/>
      <c r="L135" s="229"/>
      <c r="M135" s="229"/>
    </row>
    <row r="136" spans="1:13">
      <c r="A136" s="264" t="s">
        <v>296</v>
      </c>
      <c r="B136" s="271" t="s">
        <v>520</v>
      </c>
      <c r="C136" s="266"/>
      <c r="D136" s="222"/>
      <c r="E136" s="267"/>
      <c r="F136" s="268"/>
      <c r="G136" s="286"/>
      <c r="H136" s="208"/>
      <c r="J136" s="229"/>
      <c r="K136" s="229"/>
      <c r="L136" s="229"/>
      <c r="M136" s="229"/>
    </row>
    <row r="137" spans="1:13">
      <c r="A137" s="260" t="s">
        <v>318</v>
      </c>
      <c r="B137" s="138" t="s">
        <v>17</v>
      </c>
      <c r="C137" s="211" t="s">
        <v>103</v>
      </c>
      <c r="D137" s="110">
        <f>'Composições-Projetos'!D10</f>
        <v>4</v>
      </c>
      <c r="E137" s="213">
        <f>'DADOS A INSERIR'!$E$6/(44*4)</f>
        <v>140.38193181818181</v>
      </c>
      <c r="F137" s="269">
        <f t="shared" ref="F137:F149" si="16">ROUND(E137*D137,2)</f>
        <v>561.53</v>
      </c>
      <c r="G137" s="213">
        <f>'DADOS A INSERIR'!$F$6/(44*4)</f>
        <v>121.39267045454545</v>
      </c>
      <c r="H137" s="215">
        <f t="shared" ref="H137:H149" si="17">ROUND(G137*D137,2)</f>
        <v>485.57</v>
      </c>
      <c r="J137" s="229"/>
      <c r="K137" s="229"/>
      <c r="L137" s="229"/>
      <c r="M137" s="229"/>
    </row>
    <row r="138" spans="1:13">
      <c r="A138" s="260" t="s">
        <v>319</v>
      </c>
      <c r="B138" s="142" t="s">
        <v>305</v>
      </c>
      <c r="C138" s="211" t="s">
        <v>103</v>
      </c>
      <c r="D138" s="110">
        <f>'Composições-Projetos'!E10</f>
        <v>0</v>
      </c>
      <c r="E138" s="213">
        <f>'DADOS A INSERIR'!$E$7/(44*4)</f>
        <v>85.032897727272726</v>
      </c>
      <c r="F138" s="269">
        <f>ROUND(E138*D138,2)</f>
        <v>0</v>
      </c>
      <c r="G138" s="213">
        <f>'DADOS A INSERIR'!$F$7/(44*4)</f>
        <v>73.557500000000005</v>
      </c>
      <c r="H138" s="215">
        <f t="shared" si="17"/>
        <v>0</v>
      </c>
      <c r="J138" s="229"/>
      <c r="K138" s="229"/>
      <c r="L138" s="229"/>
      <c r="M138" s="229"/>
    </row>
    <row r="139" spans="1:13">
      <c r="A139" s="260" t="s">
        <v>320</v>
      </c>
      <c r="B139" s="142" t="s">
        <v>306</v>
      </c>
      <c r="C139" s="220" t="s">
        <v>103</v>
      </c>
      <c r="D139" s="111">
        <f>'Composições-Projetos'!F10</f>
        <v>4</v>
      </c>
      <c r="E139" s="234">
        <f>'DADOS A INSERIR'!$E$8/(44*4)</f>
        <v>85.032897727272726</v>
      </c>
      <c r="F139" s="269">
        <f t="shared" si="16"/>
        <v>340.13</v>
      </c>
      <c r="G139" s="234">
        <f>'DADOS A INSERIR'!$F$8/(44*4)</f>
        <v>73.557500000000005</v>
      </c>
      <c r="H139" s="215">
        <f t="shared" si="17"/>
        <v>294.23</v>
      </c>
      <c r="J139" s="229"/>
      <c r="K139" s="229"/>
      <c r="L139" s="229"/>
      <c r="M139" s="229"/>
    </row>
    <row r="140" spans="1:13">
      <c r="A140" s="260" t="s">
        <v>321</v>
      </c>
      <c r="B140" s="261" t="s">
        <v>350</v>
      </c>
      <c r="C140" s="220" t="s">
        <v>103</v>
      </c>
      <c r="D140" s="111">
        <f>'Composições-Projetos'!G10</f>
        <v>24</v>
      </c>
      <c r="E140" s="234">
        <f>'DADOS A INSERIR'!$E$9/(44*4)</f>
        <v>106.97551136363636</v>
      </c>
      <c r="F140" s="269">
        <f>ROUND(E140*D140,2)</f>
        <v>2567.41</v>
      </c>
      <c r="G140" s="234">
        <f>'DADOS A INSERIR'!$F$9/(44*4)</f>
        <v>92.522727272727266</v>
      </c>
      <c r="H140" s="215">
        <f>ROUND(G140*D140,2)</f>
        <v>2220.5500000000002</v>
      </c>
      <c r="J140" s="229"/>
      <c r="K140" s="229"/>
      <c r="L140" s="229"/>
      <c r="M140" s="229"/>
    </row>
    <row r="141" spans="1:13">
      <c r="A141" s="260" t="s">
        <v>322</v>
      </c>
      <c r="B141" s="142" t="s">
        <v>308</v>
      </c>
      <c r="C141" s="220" t="s">
        <v>103</v>
      </c>
      <c r="D141" s="111">
        <f>'Composições-Projetos'!I10</f>
        <v>20</v>
      </c>
      <c r="E141" s="234">
        <f>'DADOS A INSERIR'!$E$12/(44*4)</f>
        <v>15.219431818181818</v>
      </c>
      <c r="F141" s="269">
        <f t="shared" si="16"/>
        <v>304.39</v>
      </c>
      <c r="G141" s="234">
        <f>'DADOS A INSERIR'!$F$12/(44*4)</f>
        <v>13.154318181818182</v>
      </c>
      <c r="H141" s="215">
        <f t="shared" si="17"/>
        <v>263.08999999999997</v>
      </c>
      <c r="J141" s="229"/>
      <c r="K141" s="229"/>
      <c r="L141" s="229"/>
      <c r="M141" s="229"/>
    </row>
    <row r="142" spans="1:13">
      <c r="A142" s="260" t="s">
        <v>323</v>
      </c>
      <c r="B142" s="142" t="s">
        <v>145</v>
      </c>
      <c r="C142" s="220" t="s">
        <v>103</v>
      </c>
      <c r="D142" s="111">
        <f>'Composições-Projetos'!J10</f>
        <v>20</v>
      </c>
      <c r="E142" s="234">
        <f>'DADOS A INSERIR'!$E$13/(44*4)</f>
        <v>31.824261363636364</v>
      </c>
      <c r="F142" s="269">
        <f t="shared" si="16"/>
        <v>636.49</v>
      </c>
      <c r="G142" s="234">
        <f>'DADOS A INSERIR'!$F$13/(44*4)</f>
        <v>28.009034090909093</v>
      </c>
      <c r="H142" s="215">
        <f t="shared" si="17"/>
        <v>560.17999999999995</v>
      </c>
      <c r="J142" s="229"/>
      <c r="K142" s="229"/>
      <c r="L142" s="229"/>
      <c r="M142" s="229"/>
    </row>
    <row r="143" spans="1:13">
      <c r="A143" s="260" t="s">
        <v>324</v>
      </c>
      <c r="B143" s="142" t="s">
        <v>18</v>
      </c>
      <c r="C143" s="220" t="s">
        <v>103</v>
      </c>
      <c r="D143" s="111">
        <f>'Composições-Projetos'!K10</f>
        <v>20</v>
      </c>
      <c r="E143" s="234">
        <f>'DADOS A INSERIR'!$E$14/(44*4)</f>
        <v>19.298749999999998</v>
      </c>
      <c r="F143" s="269">
        <f t="shared" si="16"/>
        <v>385.98</v>
      </c>
      <c r="G143" s="234">
        <f>'DADOS A INSERIR'!$F$14/(44*4)</f>
        <v>17.272897727272728</v>
      </c>
      <c r="H143" s="215">
        <f t="shared" si="17"/>
        <v>345.46</v>
      </c>
      <c r="J143" s="229"/>
      <c r="K143" s="229"/>
      <c r="L143" s="229"/>
      <c r="M143" s="229"/>
    </row>
    <row r="144" spans="1:13">
      <c r="A144" s="260" t="s">
        <v>325</v>
      </c>
      <c r="B144" s="261" t="s">
        <v>418</v>
      </c>
      <c r="C144" s="220" t="s">
        <v>215</v>
      </c>
      <c r="D144" s="107"/>
      <c r="E144" s="234">
        <f>'DADOS A INSERIR'!$E$27</f>
        <v>45.4</v>
      </c>
      <c r="F144" s="269">
        <f t="shared" si="16"/>
        <v>0</v>
      </c>
      <c r="G144" s="234">
        <f>'DADOS A INSERIR'!$F$27</f>
        <v>45.4</v>
      </c>
      <c r="H144" s="215">
        <f t="shared" si="17"/>
        <v>0</v>
      </c>
      <c r="J144" s="229"/>
    </row>
    <row r="145" spans="1:13">
      <c r="A145" s="260" t="s">
        <v>326</v>
      </c>
      <c r="B145" s="142" t="s">
        <v>389</v>
      </c>
      <c r="C145" s="220" t="s">
        <v>9</v>
      </c>
      <c r="D145" s="107"/>
      <c r="E145" s="234">
        <f>'DADOS A INSERIR'!$E$42</f>
        <v>0.15</v>
      </c>
      <c r="F145" s="269">
        <f t="shared" si="16"/>
        <v>0</v>
      </c>
      <c r="G145" s="234">
        <f>'DADOS A INSERIR'!$F$42</f>
        <v>0.15</v>
      </c>
      <c r="H145" s="215">
        <f t="shared" si="17"/>
        <v>0</v>
      </c>
      <c r="J145" s="229"/>
      <c r="K145" s="229"/>
      <c r="L145" s="229"/>
      <c r="M145" s="229"/>
    </row>
    <row r="146" spans="1:13">
      <c r="A146" s="260" t="s">
        <v>407</v>
      </c>
      <c r="B146" s="142" t="s">
        <v>105</v>
      </c>
      <c r="C146" s="220" t="s">
        <v>9</v>
      </c>
      <c r="D146" s="107"/>
      <c r="E146" s="234">
        <f>'DADOS A INSERIR'!$E$43</f>
        <v>2</v>
      </c>
      <c r="F146" s="269">
        <f t="shared" si="16"/>
        <v>0</v>
      </c>
      <c r="G146" s="234">
        <f>'DADOS A INSERIR'!$F$43</f>
        <v>2</v>
      </c>
      <c r="H146" s="215">
        <f t="shared" si="17"/>
        <v>0</v>
      </c>
      <c r="J146" s="229"/>
      <c r="K146" s="229"/>
      <c r="L146" s="229"/>
      <c r="M146" s="229"/>
    </row>
    <row r="147" spans="1:13">
      <c r="A147" s="260" t="s">
        <v>408</v>
      </c>
      <c r="B147" s="142" t="s">
        <v>400</v>
      </c>
      <c r="C147" s="220" t="s">
        <v>9</v>
      </c>
      <c r="D147" s="111">
        <f>'Composições-Projetos'!C10</f>
        <v>2</v>
      </c>
      <c r="E147" s="234">
        <f>'DADOS A INSERIR'!$E$44</f>
        <v>30</v>
      </c>
      <c r="F147" s="269">
        <f t="shared" si="16"/>
        <v>60</v>
      </c>
      <c r="G147" s="234">
        <f>'DADOS A INSERIR'!$F$44</f>
        <v>30</v>
      </c>
      <c r="H147" s="215">
        <f t="shared" si="17"/>
        <v>60</v>
      </c>
      <c r="K147" s="229"/>
      <c r="L147" s="229"/>
      <c r="M147" s="229"/>
    </row>
    <row r="148" spans="1:13">
      <c r="A148" s="260" t="s">
        <v>409</v>
      </c>
      <c r="B148" s="142" t="s">
        <v>387</v>
      </c>
      <c r="C148" s="220" t="s">
        <v>9</v>
      </c>
      <c r="D148" s="107"/>
      <c r="E148" s="234">
        <f>'DADOS A INSERIR'!$E$34</f>
        <v>1.5</v>
      </c>
      <c r="F148" s="269">
        <f t="shared" si="16"/>
        <v>0</v>
      </c>
      <c r="G148" s="234">
        <f>'DADOS A INSERIR'!$F$34</f>
        <v>1.5</v>
      </c>
      <c r="H148" s="215">
        <f t="shared" si="17"/>
        <v>0</v>
      </c>
      <c r="J148" s="229"/>
      <c r="K148" s="229"/>
      <c r="L148" s="229"/>
      <c r="M148" s="229"/>
    </row>
    <row r="149" spans="1:13">
      <c r="A149" s="260" t="s">
        <v>546</v>
      </c>
      <c r="B149" s="142" t="s">
        <v>109</v>
      </c>
      <c r="C149" s="220" t="s">
        <v>9</v>
      </c>
      <c r="D149" s="107"/>
      <c r="E149" s="234">
        <f>'DADOS A INSERIR'!$E$59</f>
        <v>35</v>
      </c>
      <c r="F149" s="269">
        <f t="shared" si="16"/>
        <v>0</v>
      </c>
      <c r="G149" s="234">
        <f>'DADOS A INSERIR'!$F$59</f>
        <v>35</v>
      </c>
      <c r="H149" s="215">
        <f t="shared" si="17"/>
        <v>0</v>
      </c>
      <c r="J149" s="229"/>
      <c r="K149" s="229"/>
      <c r="L149" s="229"/>
      <c r="M149" s="229"/>
    </row>
    <row r="150" spans="1:13">
      <c r="A150" s="262"/>
      <c r="B150" s="273"/>
      <c r="C150" s="274"/>
      <c r="D150" s="275"/>
      <c r="E150" s="276" t="s">
        <v>519</v>
      </c>
      <c r="F150" s="277">
        <f>SUM(F137:F149)</f>
        <v>4855.93</v>
      </c>
      <c r="G150" s="243"/>
      <c r="H150" s="277">
        <f>SUM(H137:H149)</f>
        <v>4229.08</v>
      </c>
      <c r="J150" s="229"/>
      <c r="K150" s="229"/>
      <c r="L150" s="229"/>
      <c r="M150" s="229"/>
    </row>
    <row r="151" spans="1:13">
      <c r="A151" s="264" t="s">
        <v>297</v>
      </c>
      <c r="B151" s="287" t="s">
        <v>553</v>
      </c>
      <c r="C151" s="266"/>
      <c r="D151" s="222"/>
      <c r="E151" s="267"/>
      <c r="F151" s="268"/>
      <c r="G151" s="286"/>
      <c r="H151" s="208"/>
      <c r="J151" s="229"/>
      <c r="K151" s="229"/>
      <c r="L151" s="229"/>
      <c r="M151" s="229"/>
    </row>
    <row r="152" spans="1:13">
      <c r="A152" s="260" t="s">
        <v>327</v>
      </c>
      <c r="B152" s="138" t="s">
        <v>17</v>
      </c>
      <c r="C152" s="211" t="s">
        <v>103</v>
      </c>
      <c r="D152" s="110">
        <f>'Composições-Projetos'!D11</f>
        <v>12</v>
      </c>
      <c r="E152" s="213">
        <f>'DADOS A INSERIR'!$E$6/(44*4)</f>
        <v>140.38193181818181</v>
      </c>
      <c r="F152" s="269">
        <f t="shared" ref="F152:F162" si="18">ROUND(E152*D152,2)</f>
        <v>1684.58</v>
      </c>
      <c r="G152" s="213">
        <f>'DADOS A INSERIR'!$F$6/(44*4)</f>
        <v>121.39267045454545</v>
      </c>
      <c r="H152" s="215">
        <f t="shared" ref="H152:H162" si="19">ROUND(G152*D152,2)</f>
        <v>1456.71</v>
      </c>
      <c r="J152" s="229"/>
      <c r="K152" s="229"/>
      <c r="L152" s="229"/>
      <c r="M152" s="229"/>
    </row>
    <row r="153" spans="1:13">
      <c r="A153" s="260" t="s">
        <v>328</v>
      </c>
      <c r="B153" s="142" t="s">
        <v>306</v>
      </c>
      <c r="C153" s="220" t="s">
        <v>103</v>
      </c>
      <c r="D153" s="111">
        <f>'Composições-Projetos'!F11</f>
        <v>60</v>
      </c>
      <c r="E153" s="234">
        <f>'DADOS A INSERIR'!$E$8/(44*4)</f>
        <v>85.032897727272726</v>
      </c>
      <c r="F153" s="269">
        <f t="shared" si="18"/>
        <v>5101.97</v>
      </c>
      <c r="G153" s="234">
        <f>'DADOS A INSERIR'!$F$8/(44*4)</f>
        <v>73.557500000000005</v>
      </c>
      <c r="H153" s="215">
        <f t="shared" si="19"/>
        <v>4413.45</v>
      </c>
      <c r="J153" s="229"/>
      <c r="K153" s="229"/>
      <c r="L153" s="229"/>
      <c r="M153" s="229"/>
    </row>
    <row r="154" spans="1:13">
      <c r="A154" s="260" t="s">
        <v>329</v>
      </c>
      <c r="B154" s="142" t="s">
        <v>308</v>
      </c>
      <c r="C154" s="220" t="s">
        <v>103</v>
      </c>
      <c r="D154" s="111">
        <f>'Composições-Projetos'!I11</f>
        <v>60</v>
      </c>
      <c r="E154" s="234">
        <f>'DADOS A INSERIR'!$E$12/(44*4)</f>
        <v>15.219431818181818</v>
      </c>
      <c r="F154" s="269">
        <f t="shared" si="18"/>
        <v>913.17</v>
      </c>
      <c r="G154" s="234">
        <f>'DADOS A INSERIR'!$F$12/(44*4)</f>
        <v>13.154318181818182</v>
      </c>
      <c r="H154" s="215">
        <f t="shared" si="19"/>
        <v>789.26</v>
      </c>
      <c r="J154" s="229"/>
      <c r="K154" s="229"/>
      <c r="L154" s="229"/>
      <c r="M154" s="229"/>
    </row>
    <row r="155" spans="1:13">
      <c r="A155" s="260" t="s">
        <v>330</v>
      </c>
      <c r="B155" s="142" t="s">
        <v>145</v>
      </c>
      <c r="C155" s="220" t="s">
        <v>103</v>
      </c>
      <c r="D155" s="111">
        <f>'Composições-Projetos'!J11</f>
        <v>60</v>
      </c>
      <c r="E155" s="234">
        <f>'DADOS A INSERIR'!$E$13/(44*4)</f>
        <v>31.824261363636364</v>
      </c>
      <c r="F155" s="269">
        <f t="shared" si="18"/>
        <v>1909.46</v>
      </c>
      <c r="G155" s="234">
        <f>'DADOS A INSERIR'!$F$13/(44*4)</f>
        <v>28.009034090909093</v>
      </c>
      <c r="H155" s="215">
        <f t="shared" si="19"/>
        <v>1680.54</v>
      </c>
      <c r="J155" s="229"/>
      <c r="K155" s="229"/>
      <c r="L155" s="229"/>
      <c r="M155" s="229"/>
    </row>
    <row r="156" spans="1:13">
      <c r="A156" s="260" t="s">
        <v>331</v>
      </c>
      <c r="B156" s="142" t="s">
        <v>18</v>
      </c>
      <c r="C156" s="220" t="s">
        <v>103</v>
      </c>
      <c r="D156" s="111">
        <f>'Composições-Projetos'!K11</f>
        <v>60</v>
      </c>
      <c r="E156" s="234">
        <f>'DADOS A INSERIR'!$E$14/(44*4)</f>
        <v>19.298749999999998</v>
      </c>
      <c r="F156" s="269">
        <f t="shared" si="18"/>
        <v>1157.93</v>
      </c>
      <c r="G156" s="234">
        <f>'DADOS A INSERIR'!$F$14/(44*4)</f>
        <v>17.272897727272728</v>
      </c>
      <c r="H156" s="215">
        <f t="shared" si="19"/>
        <v>1036.3699999999999</v>
      </c>
      <c r="J156" s="229"/>
      <c r="K156" s="229"/>
      <c r="L156" s="229"/>
      <c r="M156" s="229"/>
    </row>
    <row r="157" spans="1:13">
      <c r="A157" s="260" t="s">
        <v>332</v>
      </c>
      <c r="B157" s="261" t="s">
        <v>418</v>
      </c>
      <c r="C157" s="220" t="s">
        <v>215</v>
      </c>
      <c r="D157" s="107"/>
      <c r="E157" s="234">
        <f>'DADOS A INSERIR'!$E$27</f>
        <v>45.4</v>
      </c>
      <c r="F157" s="269">
        <f t="shared" si="18"/>
        <v>0</v>
      </c>
      <c r="G157" s="234">
        <f>'DADOS A INSERIR'!$F$27</f>
        <v>45.4</v>
      </c>
      <c r="H157" s="215">
        <f t="shared" si="19"/>
        <v>0</v>
      </c>
      <c r="J157" s="229"/>
    </row>
    <row r="158" spans="1:13">
      <c r="A158" s="260" t="s">
        <v>333</v>
      </c>
      <c r="B158" s="142" t="s">
        <v>389</v>
      </c>
      <c r="C158" s="220" t="s">
        <v>9</v>
      </c>
      <c r="D158" s="107"/>
      <c r="E158" s="234">
        <f>'DADOS A INSERIR'!$E$42</f>
        <v>0.15</v>
      </c>
      <c r="F158" s="269">
        <f t="shared" si="18"/>
        <v>0</v>
      </c>
      <c r="G158" s="234">
        <f>'DADOS A INSERIR'!$F$42</f>
        <v>0.15</v>
      </c>
      <c r="H158" s="215">
        <f t="shared" si="19"/>
        <v>0</v>
      </c>
      <c r="J158" s="229"/>
      <c r="K158" s="229"/>
      <c r="L158" s="229"/>
      <c r="M158" s="229"/>
    </row>
    <row r="159" spans="1:13">
      <c r="A159" s="260" t="s">
        <v>334</v>
      </c>
      <c r="B159" s="142" t="s">
        <v>105</v>
      </c>
      <c r="C159" s="220" t="s">
        <v>9</v>
      </c>
      <c r="D159" s="107"/>
      <c r="E159" s="234">
        <f>'DADOS A INSERIR'!$E$43</f>
        <v>2</v>
      </c>
      <c r="F159" s="269">
        <f t="shared" si="18"/>
        <v>0</v>
      </c>
      <c r="G159" s="234">
        <f>'DADOS A INSERIR'!$F$43</f>
        <v>2</v>
      </c>
      <c r="H159" s="215">
        <f t="shared" si="19"/>
        <v>0</v>
      </c>
      <c r="J159" s="229"/>
      <c r="K159" s="229"/>
      <c r="L159" s="229"/>
      <c r="M159" s="229"/>
    </row>
    <row r="160" spans="1:13">
      <c r="A160" s="260" t="s">
        <v>335</v>
      </c>
      <c r="B160" s="142" t="s">
        <v>400</v>
      </c>
      <c r="C160" s="220" t="s">
        <v>9</v>
      </c>
      <c r="D160" s="111">
        <f>'Composições-Projetos'!C11</f>
        <v>6</v>
      </c>
      <c r="E160" s="234">
        <f>'DADOS A INSERIR'!$E$44</f>
        <v>30</v>
      </c>
      <c r="F160" s="269">
        <f t="shared" si="18"/>
        <v>180</v>
      </c>
      <c r="G160" s="234">
        <f>'DADOS A INSERIR'!$F$44</f>
        <v>30</v>
      </c>
      <c r="H160" s="215">
        <f t="shared" si="19"/>
        <v>180</v>
      </c>
      <c r="K160" s="229"/>
      <c r="L160" s="229"/>
      <c r="M160" s="229"/>
    </row>
    <row r="161" spans="1:13">
      <c r="A161" s="260" t="s">
        <v>405</v>
      </c>
      <c r="B161" s="142" t="s">
        <v>387</v>
      </c>
      <c r="C161" s="220" t="s">
        <v>9</v>
      </c>
      <c r="D161" s="107"/>
      <c r="E161" s="234">
        <f>'DADOS A INSERIR'!$E$34</f>
        <v>1.5</v>
      </c>
      <c r="F161" s="269">
        <f t="shared" si="18"/>
        <v>0</v>
      </c>
      <c r="G161" s="234">
        <f>'DADOS A INSERIR'!$F$34</f>
        <v>1.5</v>
      </c>
      <c r="H161" s="215">
        <f t="shared" si="19"/>
        <v>0</v>
      </c>
      <c r="J161" s="229"/>
      <c r="K161" s="229"/>
      <c r="L161" s="229"/>
      <c r="M161" s="229"/>
    </row>
    <row r="162" spans="1:13">
      <c r="A162" s="260" t="s">
        <v>406</v>
      </c>
      <c r="B162" s="142" t="s">
        <v>109</v>
      </c>
      <c r="C162" s="220" t="s">
        <v>9</v>
      </c>
      <c r="D162" s="107"/>
      <c r="E162" s="234">
        <f>'DADOS A INSERIR'!$E$59</f>
        <v>35</v>
      </c>
      <c r="F162" s="269">
        <f t="shared" si="18"/>
        <v>0</v>
      </c>
      <c r="G162" s="234">
        <f>'DADOS A INSERIR'!$F$59</f>
        <v>35</v>
      </c>
      <c r="H162" s="215">
        <f t="shared" si="19"/>
        <v>0</v>
      </c>
      <c r="J162" s="229"/>
      <c r="K162" s="229"/>
      <c r="L162" s="229"/>
      <c r="M162" s="229"/>
    </row>
    <row r="163" spans="1:13">
      <c r="A163" s="262"/>
      <c r="B163" s="273"/>
      <c r="C163" s="274"/>
      <c r="D163" s="275"/>
      <c r="E163" s="276" t="s">
        <v>522</v>
      </c>
      <c r="F163" s="277">
        <f>SUM(F152:F162)</f>
        <v>10947.11</v>
      </c>
      <c r="G163" s="243"/>
      <c r="H163" s="277">
        <f>SUM(H152:H162)</f>
        <v>9556.3299999999981</v>
      </c>
      <c r="J163" s="229"/>
      <c r="K163" s="229"/>
      <c r="L163" s="229"/>
      <c r="M163" s="229"/>
    </row>
    <row r="164" spans="1:13">
      <c r="A164" s="264" t="s">
        <v>298</v>
      </c>
      <c r="B164" s="271" t="s">
        <v>521</v>
      </c>
      <c r="C164" s="266"/>
      <c r="D164" s="222"/>
      <c r="E164" s="267"/>
      <c r="F164" s="268"/>
      <c r="G164" s="286"/>
      <c r="H164" s="208"/>
      <c r="J164" s="229"/>
      <c r="K164" s="229"/>
      <c r="L164" s="229"/>
      <c r="M164" s="229"/>
    </row>
    <row r="165" spans="1:13">
      <c r="A165" s="260" t="s">
        <v>336</v>
      </c>
      <c r="B165" s="138" t="s">
        <v>17</v>
      </c>
      <c r="C165" s="212" t="s">
        <v>103</v>
      </c>
      <c r="D165" s="107"/>
      <c r="E165" s="213">
        <f>'DADOS A INSERIR'!$E$6/(44*4)</f>
        <v>140.38193181818181</v>
      </c>
      <c r="F165" s="269">
        <f t="shared" ref="F165:F177" si="20">ROUND(E165*D165,2)</f>
        <v>0</v>
      </c>
      <c r="G165" s="213">
        <f>'DADOS A INSERIR'!$F$6/(44*4)</f>
        <v>121.39267045454545</v>
      </c>
      <c r="H165" s="215">
        <f t="shared" ref="H165:H177" si="21">ROUND(G165*D165,2)</f>
        <v>0</v>
      </c>
      <c r="J165" s="229"/>
      <c r="K165" s="229"/>
      <c r="L165" s="229"/>
      <c r="M165" s="229"/>
    </row>
    <row r="166" spans="1:13">
      <c r="A166" s="260" t="s">
        <v>337</v>
      </c>
      <c r="B166" s="142" t="s">
        <v>305</v>
      </c>
      <c r="C166" s="288" t="s">
        <v>103</v>
      </c>
      <c r="D166" s="107"/>
      <c r="E166" s="234">
        <f>'DADOS A INSERIR'!$E$7/(44*4)</f>
        <v>85.032897727272726</v>
      </c>
      <c r="F166" s="269">
        <f t="shared" si="20"/>
        <v>0</v>
      </c>
      <c r="G166" s="213">
        <f>'DADOS A INSERIR'!$F$7/(44*4)</f>
        <v>73.557500000000005</v>
      </c>
      <c r="H166" s="215">
        <f t="shared" si="21"/>
        <v>0</v>
      </c>
      <c r="J166" s="229"/>
      <c r="K166" s="229"/>
      <c r="L166" s="229"/>
      <c r="M166" s="229"/>
    </row>
    <row r="167" spans="1:13">
      <c r="A167" s="260" t="s">
        <v>338</v>
      </c>
      <c r="B167" s="142" t="s">
        <v>306</v>
      </c>
      <c r="C167" s="288" t="s">
        <v>103</v>
      </c>
      <c r="D167" s="107"/>
      <c r="E167" s="234">
        <f>'DADOS A INSERIR'!$E$8/(44*4)</f>
        <v>85.032897727272726</v>
      </c>
      <c r="F167" s="269">
        <f t="shared" si="20"/>
        <v>0</v>
      </c>
      <c r="G167" s="234">
        <f>'DADOS A INSERIR'!$F$8/(44*4)</f>
        <v>73.557500000000005</v>
      </c>
      <c r="H167" s="215">
        <f t="shared" si="21"/>
        <v>0</v>
      </c>
      <c r="J167" s="229"/>
      <c r="K167" s="229"/>
      <c r="L167" s="229"/>
      <c r="M167" s="229"/>
    </row>
    <row r="168" spans="1:13">
      <c r="A168" s="260" t="s">
        <v>339</v>
      </c>
      <c r="B168" s="142" t="s">
        <v>307</v>
      </c>
      <c r="C168" s="288" t="s">
        <v>103</v>
      </c>
      <c r="D168" s="107"/>
      <c r="E168" s="234">
        <f>'DADOS A INSERIR'!$E$10/(44*4)</f>
        <v>85.032897727272726</v>
      </c>
      <c r="F168" s="269">
        <f t="shared" si="20"/>
        <v>0</v>
      </c>
      <c r="G168" s="234">
        <f>'DADOS A INSERIR'!$F$10/(44*4)</f>
        <v>73.557500000000005</v>
      </c>
      <c r="H168" s="215">
        <f t="shared" si="21"/>
        <v>0</v>
      </c>
      <c r="J168" s="229"/>
      <c r="K168" s="229"/>
      <c r="L168" s="229"/>
      <c r="M168" s="229"/>
    </row>
    <row r="169" spans="1:13">
      <c r="A169" s="260" t="s">
        <v>340</v>
      </c>
      <c r="B169" s="142" t="s">
        <v>308</v>
      </c>
      <c r="C169" s="288" t="s">
        <v>103</v>
      </c>
      <c r="D169" s="107"/>
      <c r="E169" s="234">
        <f>'DADOS A INSERIR'!$E$12/(44*4)</f>
        <v>15.219431818181818</v>
      </c>
      <c r="F169" s="269">
        <f t="shared" si="20"/>
        <v>0</v>
      </c>
      <c r="G169" s="234">
        <f>'DADOS A INSERIR'!$F$12/(44*4)</f>
        <v>13.154318181818182</v>
      </c>
      <c r="H169" s="215">
        <f t="shared" si="21"/>
        <v>0</v>
      </c>
      <c r="J169" s="229"/>
      <c r="K169" s="229"/>
      <c r="L169" s="229"/>
      <c r="M169" s="229"/>
    </row>
    <row r="170" spans="1:13">
      <c r="A170" s="260" t="s">
        <v>341</v>
      </c>
      <c r="B170" s="142" t="s">
        <v>145</v>
      </c>
      <c r="C170" s="288" t="s">
        <v>103</v>
      </c>
      <c r="D170" s="107"/>
      <c r="E170" s="234">
        <f>'DADOS A INSERIR'!$E$13/(44*4)</f>
        <v>31.824261363636364</v>
      </c>
      <c r="F170" s="269">
        <f t="shared" si="20"/>
        <v>0</v>
      </c>
      <c r="G170" s="234">
        <f>'DADOS A INSERIR'!$F$13/(44*4)</f>
        <v>28.009034090909093</v>
      </c>
      <c r="H170" s="215">
        <f t="shared" si="21"/>
        <v>0</v>
      </c>
      <c r="J170" s="229"/>
      <c r="K170" s="229"/>
      <c r="L170" s="229"/>
      <c r="M170" s="229"/>
    </row>
    <row r="171" spans="1:13">
      <c r="A171" s="260" t="s">
        <v>342</v>
      </c>
      <c r="B171" s="142" t="s">
        <v>18</v>
      </c>
      <c r="C171" s="288" t="s">
        <v>103</v>
      </c>
      <c r="D171" s="107"/>
      <c r="E171" s="234">
        <f>'DADOS A INSERIR'!$E$14/(44*4)</f>
        <v>19.298749999999998</v>
      </c>
      <c r="F171" s="269">
        <f t="shared" si="20"/>
        <v>0</v>
      </c>
      <c r="G171" s="234">
        <f>'DADOS A INSERIR'!$F$14/(44*4)</f>
        <v>17.272897727272728</v>
      </c>
      <c r="H171" s="215">
        <f t="shared" si="21"/>
        <v>0</v>
      </c>
      <c r="J171" s="229"/>
      <c r="K171" s="229"/>
      <c r="L171" s="229"/>
      <c r="M171" s="229"/>
    </row>
    <row r="172" spans="1:13">
      <c r="A172" s="260" t="s">
        <v>343</v>
      </c>
      <c r="B172" s="261" t="s">
        <v>418</v>
      </c>
      <c r="C172" s="220" t="s">
        <v>215</v>
      </c>
      <c r="D172" s="107"/>
      <c r="E172" s="234">
        <f>'DADOS A INSERIR'!$E$27</f>
        <v>45.4</v>
      </c>
      <c r="F172" s="269">
        <f t="shared" si="20"/>
        <v>0</v>
      </c>
      <c r="G172" s="234">
        <f>'DADOS A INSERIR'!$F$27</f>
        <v>45.4</v>
      </c>
      <c r="H172" s="215">
        <f t="shared" si="21"/>
        <v>0</v>
      </c>
      <c r="J172" s="229"/>
      <c r="K172" s="229"/>
      <c r="L172" s="229"/>
      <c r="M172" s="229"/>
    </row>
    <row r="173" spans="1:13">
      <c r="A173" s="260" t="s">
        <v>344</v>
      </c>
      <c r="B173" s="142" t="s">
        <v>389</v>
      </c>
      <c r="C173" s="220" t="s">
        <v>9</v>
      </c>
      <c r="D173" s="107"/>
      <c r="E173" s="234">
        <f>'DADOS A INSERIR'!$E$42</f>
        <v>0.15</v>
      </c>
      <c r="F173" s="269">
        <f t="shared" si="20"/>
        <v>0</v>
      </c>
      <c r="G173" s="234">
        <f>'DADOS A INSERIR'!$F$42</f>
        <v>0.15</v>
      </c>
      <c r="H173" s="215">
        <f t="shared" si="21"/>
        <v>0</v>
      </c>
      <c r="J173" s="229"/>
    </row>
    <row r="174" spans="1:13">
      <c r="A174" s="260" t="s">
        <v>401</v>
      </c>
      <c r="B174" s="142" t="s">
        <v>105</v>
      </c>
      <c r="C174" s="220" t="s">
        <v>9</v>
      </c>
      <c r="D174" s="107"/>
      <c r="E174" s="234">
        <f>'DADOS A INSERIR'!$E$43</f>
        <v>2</v>
      </c>
      <c r="F174" s="269">
        <f t="shared" si="20"/>
        <v>0</v>
      </c>
      <c r="G174" s="234">
        <f>'DADOS A INSERIR'!$F$43</f>
        <v>2</v>
      </c>
      <c r="H174" s="215">
        <f t="shared" si="21"/>
        <v>0</v>
      </c>
      <c r="J174" s="229"/>
    </row>
    <row r="175" spans="1:13">
      <c r="A175" s="260" t="s">
        <v>402</v>
      </c>
      <c r="B175" s="142" t="s">
        <v>400</v>
      </c>
      <c r="C175" s="220" t="s">
        <v>9</v>
      </c>
      <c r="D175" s="107"/>
      <c r="E175" s="234">
        <f>'DADOS A INSERIR'!$E$44</f>
        <v>30</v>
      </c>
      <c r="F175" s="269">
        <f t="shared" si="20"/>
        <v>0</v>
      </c>
      <c r="G175" s="234">
        <f>'DADOS A INSERIR'!$F$44</f>
        <v>30</v>
      </c>
      <c r="H175" s="215">
        <f t="shared" si="21"/>
        <v>0</v>
      </c>
      <c r="J175" s="229"/>
    </row>
    <row r="176" spans="1:13">
      <c r="A176" s="260" t="s">
        <v>403</v>
      </c>
      <c r="B176" s="142" t="s">
        <v>387</v>
      </c>
      <c r="C176" s="220" t="s">
        <v>9</v>
      </c>
      <c r="D176" s="107"/>
      <c r="E176" s="234">
        <f>'DADOS A INSERIR'!$E$34</f>
        <v>1.5</v>
      </c>
      <c r="F176" s="269">
        <f t="shared" si="20"/>
        <v>0</v>
      </c>
      <c r="G176" s="234">
        <f>'DADOS A INSERIR'!$F$34</f>
        <v>1.5</v>
      </c>
      <c r="H176" s="215">
        <f t="shared" si="21"/>
        <v>0</v>
      </c>
    </row>
    <row r="177" spans="1:8">
      <c r="A177" s="260" t="s">
        <v>404</v>
      </c>
      <c r="B177" s="142" t="s">
        <v>109</v>
      </c>
      <c r="C177" s="220" t="s">
        <v>9</v>
      </c>
      <c r="D177" s="107"/>
      <c r="E177" s="234">
        <f>'DADOS A INSERIR'!$E$59</f>
        <v>35</v>
      </c>
      <c r="F177" s="269">
        <f t="shared" si="20"/>
        <v>0</v>
      </c>
      <c r="G177" s="234">
        <f>'DADOS A INSERIR'!$F$59</f>
        <v>35</v>
      </c>
      <c r="H177" s="215">
        <f t="shared" si="21"/>
        <v>0</v>
      </c>
    </row>
    <row r="178" spans="1:8">
      <c r="A178" s="262"/>
      <c r="B178" s="273"/>
      <c r="C178" s="274"/>
      <c r="D178" s="275"/>
      <c r="E178" s="276" t="s">
        <v>523</v>
      </c>
      <c r="F178" s="277">
        <f>SUM(F165:F177)</f>
        <v>0</v>
      </c>
      <c r="G178" s="243"/>
      <c r="H178" s="277">
        <f>SUM(H165:H177)</f>
        <v>0</v>
      </c>
    </row>
    <row r="179" spans="1:8" ht="18.75">
      <c r="A179" s="289"/>
      <c r="B179" s="290"/>
      <c r="C179" s="290"/>
      <c r="D179" s="290"/>
      <c r="E179" s="291" t="s">
        <v>528</v>
      </c>
      <c r="F179" s="292">
        <f>SUM(F178,F163,F150,F135,F118,F105,F91,F76,F62,F46)</f>
        <v>112131.27</v>
      </c>
      <c r="G179" s="292"/>
      <c r="H179" s="292">
        <f>SUM(H178,H163,H150,H135,H118,H105,H91,H76,H62,H46)</f>
        <v>97692.82</v>
      </c>
    </row>
    <row r="180" spans="1:8">
      <c r="A180" s="293"/>
      <c r="B180" s="294"/>
      <c r="C180" s="295"/>
      <c r="D180" s="294"/>
      <c r="E180" s="294"/>
      <c r="F180" s="296"/>
      <c r="G180" s="297"/>
      <c r="H180" s="298"/>
    </row>
    <row r="181" spans="1:8" ht="18.75">
      <c r="A181" s="289"/>
      <c r="B181" s="290"/>
      <c r="C181" s="290"/>
      <c r="D181" s="290"/>
      <c r="E181" s="291" t="s">
        <v>529</v>
      </c>
      <c r="F181" s="292">
        <f>F179*F8/100</f>
        <v>30982.206990674193</v>
      </c>
      <c r="G181" s="292"/>
      <c r="H181" s="292">
        <f>H179*H8/100</f>
        <v>33236.948827159846</v>
      </c>
    </row>
    <row r="182" spans="1:8">
      <c r="A182" s="293"/>
      <c r="B182" s="294"/>
      <c r="C182" s="295"/>
      <c r="D182" s="294"/>
      <c r="E182" s="294"/>
      <c r="F182" s="296"/>
      <c r="G182" s="297"/>
      <c r="H182" s="298"/>
    </row>
    <row r="183" spans="1:8" ht="18.75">
      <c r="A183" s="299"/>
      <c r="B183" s="300"/>
      <c r="C183" s="300"/>
      <c r="D183" s="300"/>
      <c r="E183" s="301" t="s">
        <v>530</v>
      </c>
      <c r="F183" s="302">
        <f>F179+F181</f>
        <v>143113.47699067419</v>
      </c>
      <c r="G183" s="302"/>
      <c r="H183" s="302">
        <f>H179+H181</f>
        <v>130929.76882715986</v>
      </c>
    </row>
  </sheetData>
  <sheetProtection algorithmName="SHA-512" hashValue="kce89s6cow+u8v9MCDdYAmKGRhnhyzMsjkkQy/PivoD56VzQ401OOf30wP3prYNa+VgStXvoMeCXswqA1o6akA==" saltValue="7+IZJBB0YII5B/clf3JKmQ==" spinCount="100000" sheet="1" objects="1" scenarios="1" autoFilter="0"/>
  <autoFilter ref="A10:H179"/>
  <mergeCells count="11">
    <mergeCell ref="A3:B3"/>
    <mergeCell ref="A2:B2"/>
    <mergeCell ref="A1:B1"/>
    <mergeCell ref="A5:H5"/>
    <mergeCell ref="A8:A9"/>
    <mergeCell ref="B8:B9"/>
    <mergeCell ref="C8:C9"/>
    <mergeCell ref="D8:D9"/>
    <mergeCell ref="D7:E7"/>
    <mergeCell ref="G7:H7"/>
    <mergeCell ref="C6:D6"/>
  </mergeCells>
  <pageMargins left="0.3" right="0.17" top="0.78740157480314965" bottom="0.78740157480314965" header="0.31496062992125984" footer="0.31496062992125984"/>
  <pageSetup paperSize="9" scale="65" orientation="portrait" r:id="rId1"/>
  <ignoredErrors>
    <ignoredError sqref="G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Q231"/>
  <sheetViews>
    <sheetView zoomScale="70" zoomScaleNormal="70" workbookViewId="0">
      <pane ySplit="2" topLeftCell="A3" activePane="bottomLeft" state="frozen"/>
      <selection pane="bottomLeft" activeCell="A8" sqref="A8:H8"/>
    </sheetView>
  </sheetViews>
  <sheetFormatPr defaultRowHeight="15"/>
  <cols>
    <col min="1" max="1" width="10.42578125" style="58" customWidth="1"/>
    <col min="2" max="2" width="65.7109375" style="58" customWidth="1"/>
    <col min="3" max="5" width="10.7109375" style="58" customWidth="1"/>
    <col min="6" max="6" width="14.7109375" style="71" bestFit="1" customWidth="1"/>
    <col min="7" max="7" width="10.7109375" style="58" customWidth="1"/>
    <col min="8" max="8" width="12.7109375" style="58" customWidth="1"/>
    <col min="9" max="9" width="10.7109375" style="41" customWidth="1"/>
    <col min="10" max="10" width="10.7109375" style="58" customWidth="1"/>
    <col min="11" max="11" width="65.7109375" style="58" customWidth="1"/>
    <col min="12" max="14" width="10.7109375" style="58" customWidth="1"/>
    <col min="15" max="15" width="14.7109375" style="58" customWidth="1"/>
    <col min="16" max="17" width="10.7109375" style="58" customWidth="1"/>
    <col min="18" max="16384" width="9.140625" style="41"/>
  </cols>
  <sheetData>
    <row r="2" spans="1:17">
      <c r="A2" s="431" t="s">
        <v>252</v>
      </c>
      <c r="B2" s="432"/>
      <c r="C2" s="432"/>
      <c r="D2" s="432"/>
      <c r="E2" s="432"/>
      <c r="F2" s="432"/>
      <c r="G2" s="432"/>
      <c r="H2" s="433"/>
      <c r="J2" s="428" t="s">
        <v>253</v>
      </c>
      <c r="K2" s="428"/>
      <c r="L2" s="428"/>
      <c r="M2" s="428"/>
      <c r="N2" s="428"/>
      <c r="O2" s="428"/>
      <c r="P2" s="428"/>
      <c r="Q2" s="428"/>
    </row>
    <row r="3" spans="1:17">
      <c r="A3" s="41"/>
      <c r="J3" s="41"/>
    </row>
    <row r="4" spans="1:17">
      <c r="A4" s="452" t="s">
        <v>185</v>
      </c>
      <c r="B4" s="452"/>
      <c r="C4" s="452"/>
      <c r="D4" s="452"/>
      <c r="E4" s="452"/>
      <c r="F4" s="452"/>
      <c r="G4" s="452"/>
      <c r="H4" s="452"/>
      <c r="J4" s="452" t="s">
        <v>390</v>
      </c>
      <c r="K4" s="452"/>
      <c r="L4" s="452"/>
      <c r="M4" s="452"/>
      <c r="N4" s="452"/>
      <c r="O4" s="452"/>
      <c r="P4" s="452"/>
      <c r="Q4" s="452"/>
    </row>
    <row r="5" spans="1:17">
      <c r="A5" s="453" t="s">
        <v>133</v>
      </c>
      <c r="B5" s="453"/>
      <c r="C5" s="453"/>
      <c r="D5" s="453"/>
      <c r="E5" s="453"/>
      <c r="F5" s="453"/>
      <c r="G5" s="453"/>
      <c r="H5" s="453"/>
      <c r="J5" s="453" t="s">
        <v>133</v>
      </c>
      <c r="K5" s="453"/>
      <c r="L5" s="453"/>
      <c r="M5" s="453"/>
      <c r="N5" s="453"/>
      <c r="O5" s="453"/>
      <c r="P5" s="453"/>
      <c r="Q5" s="453"/>
    </row>
    <row r="6" spans="1:17" ht="15" customHeight="1">
      <c r="A6" s="448" t="s">
        <v>210</v>
      </c>
      <c r="B6" s="449"/>
      <c r="C6" s="450"/>
      <c r="D6" s="79"/>
      <c r="E6" s="454" t="s">
        <v>161</v>
      </c>
      <c r="F6" s="455"/>
      <c r="G6" s="455"/>
      <c r="H6" s="456"/>
      <c r="J6" s="448" t="s">
        <v>210</v>
      </c>
      <c r="K6" s="449"/>
      <c r="L6" s="450"/>
      <c r="M6" s="79"/>
      <c r="N6" s="454" t="s">
        <v>161</v>
      </c>
      <c r="O6" s="455"/>
      <c r="P6" s="455"/>
      <c r="Q6" s="456"/>
    </row>
    <row r="7" spans="1:17">
      <c r="A7" s="415" t="s">
        <v>160</v>
      </c>
      <c r="B7" s="410"/>
      <c r="C7" s="410"/>
      <c r="D7" s="410"/>
      <c r="E7" s="410"/>
      <c r="F7" s="410"/>
      <c r="G7" s="410"/>
      <c r="H7" s="411"/>
      <c r="J7" s="415" t="s">
        <v>160</v>
      </c>
      <c r="K7" s="410"/>
      <c r="L7" s="410"/>
      <c r="M7" s="410"/>
      <c r="N7" s="410"/>
      <c r="O7" s="410"/>
      <c r="P7" s="410"/>
      <c r="Q7" s="411"/>
    </row>
    <row r="8" spans="1:17">
      <c r="A8" s="416" t="s">
        <v>137</v>
      </c>
      <c r="B8" s="410"/>
      <c r="C8" s="410"/>
      <c r="D8" s="410"/>
      <c r="E8" s="410"/>
      <c r="F8" s="410"/>
      <c r="G8" s="410"/>
      <c r="H8" s="411"/>
      <c r="J8" s="416" t="s">
        <v>137</v>
      </c>
      <c r="K8" s="410"/>
      <c r="L8" s="410"/>
      <c r="M8" s="410"/>
      <c r="N8" s="410"/>
      <c r="O8" s="410"/>
      <c r="P8" s="410"/>
      <c r="Q8" s="411"/>
    </row>
    <row r="9" spans="1:17">
      <c r="A9" s="442"/>
      <c r="B9" s="443"/>
      <c r="C9" s="443"/>
      <c r="D9" s="443"/>
      <c r="E9" s="443"/>
      <c r="F9" s="443"/>
      <c r="G9" s="443"/>
      <c r="H9" s="444"/>
      <c r="J9" s="442"/>
      <c r="K9" s="443"/>
      <c r="L9" s="443"/>
      <c r="M9" s="443"/>
      <c r="N9" s="443"/>
      <c r="O9" s="443"/>
      <c r="P9" s="443"/>
      <c r="Q9" s="444"/>
    </row>
    <row r="10" spans="1:17">
      <c r="A10" s="426" t="s">
        <v>138</v>
      </c>
      <c r="B10" s="426" t="s">
        <v>16</v>
      </c>
      <c r="C10" s="429" t="s">
        <v>180</v>
      </c>
      <c r="D10" s="429" t="s">
        <v>254</v>
      </c>
      <c r="E10" s="426" t="s">
        <v>19</v>
      </c>
      <c r="F10" s="427" t="s">
        <v>28</v>
      </c>
      <c r="G10" s="426" t="s">
        <v>139</v>
      </c>
      <c r="H10" s="426"/>
      <c r="J10" s="426" t="s">
        <v>138</v>
      </c>
      <c r="K10" s="426" t="s">
        <v>16</v>
      </c>
      <c r="L10" s="429" t="s">
        <v>180</v>
      </c>
      <c r="M10" s="429" t="s">
        <v>254</v>
      </c>
      <c r="N10" s="426" t="s">
        <v>19</v>
      </c>
      <c r="O10" s="426" t="s">
        <v>28</v>
      </c>
      <c r="P10" s="426" t="s">
        <v>139</v>
      </c>
      <c r="Q10" s="426"/>
    </row>
    <row r="11" spans="1:17" ht="30">
      <c r="A11" s="426"/>
      <c r="B11" s="426"/>
      <c r="C11" s="430"/>
      <c r="D11" s="430"/>
      <c r="E11" s="426"/>
      <c r="F11" s="427"/>
      <c r="G11" s="59" t="s">
        <v>140</v>
      </c>
      <c r="H11" s="59" t="s">
        <v>141</v>
      </c>
      <c r="J11" s="426"/>
      <c r="K11" s="426"/>
      <c r="L11" s="430"/>
      <c r="M11" s="430"/>
      <c r="N11" s="426"/>
      <c r="O11" s="426"/>
      <c r="P11" s="59" t="s">
        <v>140</v>
      </c>
      <c r="Q11" s="59" t="s">
        <v>141</v>
      </c>
    </row>
    <row r="12" spans="1:17">
      <c r="A12" s="51" t="s">
        <v>34</v>
      </c>
      <c r="B12" s="425" t="s">
        <v>41</v>
      </c>
      <c r="C12" s="425"/>
      <c r="D12" s="425"/>
      <c r="E12" s="425"/>
      <c r="F12" s="425"/>
      <c r="G12" s="425"/>
      <c r="H12" s="425"/>
      <c r="J12" s="51" t="s">
        <v>34</v>
      </c>
      <c r="K12" s="425" t="s">
        <v>41</v>
      </c>
      <c r="L12" s="425"/>
      <c r="M12" s="425"/>
      <c r="N12" s="425"/>
      <c r="O12" s="425"/>
      <c r="P12" s="425"/>
      <c r="Q12" s="425"/>
    </row>
    <row r="13" spans="1:17">
      <c r="A13" s="51" t="s">
        <v>35</v>
      </c>
      <c r="B13" s="53" t="s">
        <v>142</v>
      </c>
      <c r="C13" s="69">
        <v>7592</v>
      </c>
      <c r="D13" s="44" t="s">
        <v>259</v>
      </c>
      <c r="E13" s="51" t="s">
        <v>103</v>
      </c>
      <c r="F13" s="48">
        <v>1.6666E-2</v>
      </c>
      <c r="G13" s="113">
        <f>G37</f>
        <v>33.520000000000003</v>
      </c>
      <c r="H13" s="84">
        <f>ROUND(F13*G13,2)</f>
        <v>0.56000000000000005</v>
      </c>
      <c r="J13" s="51" t="s">
        <v>35</v>
      </c>
      <c r="K13" s="53" t="s">
        <v>142</v>
      </c>
      <c r="L13" s="69">
        <v>7592</v>
      </c>
      <c r="M13" s="44" t="s">
        <v>259</v>
      </c>
      <c r="N13" s="51" t="s">
        <v>103</v>
      </c>
      <c r="O13" s="48">
        <v>1.6666E-2</v>
      </c>
      <c r="P13" s="113">
        <f>P37</f>
        <v>29.54</v>
      </c>
      <c r="Q13" s="84">
        <f>ROUND(O13*P13,2)</f>
        <v>0.49</v>
      </c>
    </row>
    <row r="14" spans="1:17">
      <c r="A14" s="51" t="s">
        <v>36</v>
      </c>
      <c r="B14" s="53" t="s">
        <v>143</v>
      </c>
      <c r="C14" s="52">
        <v>244</v>
      </c>
      <c r="D14" s="44" t="s">
        <v>259</v>
      </c>
      <c r="E14" s="51" t="s">
        <v>103</v>
      </c>
      <c r="F14" s="48">
        <v>1.6666E-2</v>
      </c>
      <c r="G14" s="113">
        <f>G38</f>
        <v>27.35</v>
      </c>
      <c r="H14" s="84">
        <f>ROUND(F14*G14,2)</f>
        <v>0.46</v>
      </c>
      <c r="J14" s="51" t="s">
        <v>36</v>
      </c>
      <c r="K14" s="53" t="s">
        <v>143</v>
      </c>
      <c r="L14" s="52">
        <v>244</v>
      </c>
      <c r="M14" s="44" t="s">
        <v>259</v>
      </c>
      <c r="N14" s="51" t="s">
        <v>103</v>
      </c>
      <c r="O14" s="48">
        <v>1.6666E-2</v>
      </c>
      <c r="P14" s="113">
        <f>P38</f>
        <v>24.36</v>
      </c>
      <c r="Q14" s="84">
        <f>ROUND(O14*P14,2)</f>
        <v>0.41</v>
      </c>
    </row>
    <row r="15" spans="1:17">
      <c r="A15" s="51" t="s">
        <v>37</v>
      </c>
      <c r="B15" s="53" t="s">
        <v>144</v>
      </c>
      <c r="C15" s="52">
        <f>C39</f>
        <v>88241</v>
      </c>
      <c r="D15" s="44" t="s">
        <v>259</v>
      </c>
      <c r="E15" s="51" t="s">
        <v>103</v>
      </c>
      <c r="F15" s="48">
        <v>1.6666E-2</v>
      </c>
      <c r="G15" s="113">
        <f>G39</f>
        <v>15.78</v>
      </c>
      <c r="H15" s="84">
        <f>ROUND(F15*G15,2)</f>
        <v>0.26</v>
      </c>
      <c r="J15" s="51" t="s">
        <v>37</v>
      </c>
      <c r="K15" s="53" t="s">
        <v>144</v>
      </c>
      <c r="L15" s="52">
        <f>C39</f>
        <v>88241</v>
      </c>
      <c r="M15" s="44" t="s">
        <v>259</v>
      </c>
      <c r="N15" s="51" t="s">
        <v>103</v>
      </c>
      <c r="O15" s="48">
        <v>1.6666E-2</v>
      </c>
      <c r="P15" s="113">
        <f>P39</f>
        <v>14.36</v>
      </c>
      <c r="Q15" s="84">
        <f>ROUND(O15*P15,2)</f>
        <v>0.24</v>
      </c>
    </row>
    <row r="16" spans="1:17">
      <c r="A16" s="404" t="s">
        <v>146</v>
      </c>
      <c r="B16" s="405"/>
      <c r="C16" s="405"/>
      <c r="D16" s="405"/>
      <c r="E16" s="405"/>
      <c r="F16" s="406"/>
      <c r="G16" s="437">
        <f>H13+H14+H15</f>
        <v>1.28</v>
      </c>
      <c r="H16" s="457"/>
      <c r="J16" s="404" t="s">
        <v>146</v>
      </c>
      <c r="K16" s="405"/>
      <c r="L16" s="405"/>
      <c r="M16" s="405"/>
      <c r="N16" s="405"/>
      <c r="O16" s="406"/>
      <c r="P16" s="437">
        <f>Q13+Q14+Q15</f>
        <v>1.1399999999999999</v>
      </c>
      <c r="Q16" s="457"/>
    </row>
    <row r="17" spans="1:17">
      <c r="A17" s="51" t="s">
        <v>42</v>
      </c>
      <c r="B17" s="409" t="s">
        <v>148</v>
      </c>
      <c r="C17" s="410"/>
      <c r="D17" s="410"/>
      <c r="E17" s="410"/>
      <c r="F17" s="410"/>
      <c r="G17" s="410"/>
      <c r="H17" s="411"/>
      <c r="J17" s="51" t="s">
        <v>42</v>
      </c>
      <c r="K17" s="409" t="s">
        <v>148</v>
      </c>
      <c r="L17" s="410"/>
      <c r="M17" s="410"/>
      <c r="N17" s="410"/>
      <c r="O17" s="410"/>
      <c r="P17" s="410"/>
      <c r="Q17" s="411"/>
    </row>
    <row r="18" spans="1:17" ht="30">
      <c r="A18" s="73" t="s">
        <v>183</v>
      </c>
      <c r="B18" s="76" t="s">
        <v>355</v>
      </c>
      <c r="C18" s="69">
        <v>7592</v>
      </c>
      <c r="D18" s="44" t="s">
        <v>259</v>
      </c>
      <c r="E18" s="73" t="s">
        <v>103</v>
      </c>
      <c r="F18" s="48">
        <v>1.6666E-2</v>
      </c>
      <c r="G18" s="85">
        <f>G52</f>
        <v>33.520000000000003</v>
      </c>
      <c r="H18" s="86">
        <f>ROUND(F18*G18,2)</f>
        <v>0.56000000000000005</v>
      </c>
      <c r="J18" s="73" t="s">
        <v>183</v>
      </c>
      <c r="K18" s="76" t="s">
        <v>355</v>
      </c>
      <c r="L18" s="69">
        <v>7592</v>
      </c>
      <c r="M18" s="44" t="s">
        <v>259</v>
      </c>
      <c r="N18" s="73" t="s">
        <v>103</v>
      </c>
      <c r="O18" s="48">
        <v>1.6666E-2</v>
      </c>
      <c r="P18" s="85">
        <f>P52</f>
        <v>29.54</v>
      </c>
      <c r="Q18" s="86">
        <f>ROUND(O18*P18,2)</f>
        <v>0.49</v>
      </c>
    </row>
    <row r="19" spans="1:17" ht="30">
      <c r="A19" s="73" t="s">
        <v>211</v>
      </c>
      <c r="B19" s="65" t="s">
        <v>347</v>
      </c>
      <c r="C19" s="43">
        <v>7247</v>
      </c>
      <c r="D19" s="44" t="s">
        <v>259</v>
      </c>
      <c r="E19" s="51" t="s">
        <v>103</v>
      </c>
      <c r="F19" s="48">
        <v>1.6666E-2</v>
      </c>
      <c r="G19" s="87">
        <f>G43</f>
        <v>2.27</v>
      </c>
      <c r="H19" s="86">
        <f>ROUND(F19*G19,2)</f>
        <v>0.04</v>
      </c>
      <c r="J19" s="73" t="s">
        <v>211</v>
      </c>
      <c r="K19" s="65" t="s">
        <v>347</v>
      </c>
      <c r="L19" s="43">
        <v>7247</v>
      </c>
      <c r="M19" s="44" t="s">
        <v>259</v>
      </c>
      <c r="N19" s="51" t="s">
        <v>103</v>
      </c>
      <c r="O19" s="48">
        <v>1.6666E-2</v>
      </c>
      <c r="P19" s="87">
        <f>P43</f>
        <v>2.27</v>
      </c>
      <c r="Q19" s="86">
        <f>ROUND(O19*P19,2)</f>
        <v>0.04</v>
      </c>
    </row>
    <row r="20" spans="1:17">
      <c r="A20" s="73" t="s">
        <v>212</v>
      </c>
      <c r="B20" s="65" t="s">
        <v>346</v>
      </c>
      <c r="C20" s="43">
        <v>7252</v>
      </c>
      <c r="D20" s="44" t="s">
        <v>259</v>
      </c>
      <c r="E20" s="51" t="s">
        <v>103</v>
      </c>
      <c r="F20" s="48">
        <v>1.6666E-2</v>
      </c>
      <c r="G20" s="87">
        <f>G44</f>
        <v>2.27</v>
      </c>
      <c r="H20" s="86">
        <f>ROUND(F20*G20,2)</f>
        <v>0.04</v>
      </c>
      <c r="J20" s="73" t="s">
        <v>212</v>
      </c>
      <c r="K20" s="65" t="s">
        <v>346</v>
      </c>
      <c r="L20" s="43">
        <v>7252</v>
      </c>
      <c r="M20" s="44" t="s">
        <v>259</v>
      </c>
      <c r="N20" s="51" t="s">
        <v>103</v>
      </c>
      <c r="O20" s="48">
        <v>1.6666E-2</v>
      </c>
      <c r="P20" s="87">
        <f>P44</f>
        <v>2.27</v>
      </c>
      <c r="Q20" s="86">
        <f>ROUND(O20*P20,2)</f>
        <v>0.04</v>
      </c>
    </row>
    <row r="21" spans="1:17">
      <c r="A21" s="412" t="s">
        <v>147</v>
      </c>
      <c r="B21" s="413"/>
      <c r="C21" s="413"/>
      <c r="D21" s="413"/>
      <c r="E21" s="413"/>
      <c r="F21" s="414"/>
      <c r="G21" s="437">
        <f>H18+H19+H20</f>
        <v>0.64000000000000012</v>
      </c>
      <c r="H21" s="438"/>
      <c r="J21" s="412" t="s">
        <v>147</v>
      </c>
      <c r="K21" s="413"/>
      <c r="L21" s="413"/>
      <c r="M21" s="413"/>
      <c r="N21" s="413"/>
      <c r="O21" s="414"/>
      <c r="P21" s="437">
        <f>Q18+Q19+Q20</f>
        <v>0.57000000000000006</v>
      </c>
      <c r="Q21" s="438"/>
    </row>
    <row r="22" spans="1:17">
      <c r="A22" s="51" t="s">
        <v>43</v>
      </c>
      <c r="B22" s="409" t="s">
        <v>150</v>
      </c>
      <c r="C22" s="410"/>
      <c r="D22" s="410"/>
      <c r="E22" s="410"/>
      <c r="F22" s="410"/>
      <c r="G22" s="410"/>
      <c r="H22" s="411"/>
      <c r="J22" s="51" t="s">
        <v>43</v>
      </c>
      <c r="K22" s="409" t="s">
        <v>150</v>
      </c>
      <c r="L22" s="410"/>
      <c r="M22" s="410"/>
      <c r="N22" s="410"/>
      <c r="O22" s="410"/>
      <c r="P22" s="410"/>
      <c r="Q22" s="411"/>
    </row>
    <row r="23" spans="1:17">
      <c r="A23" s="51" t="s">
        <v>46</v>
      </c>
      <c r="B23" s="65" t="s">
        <v>424</v>
      </c>
      <c r="C23" s="44">
        <v>92138</v>
      </c>
      <c r="D23" s="44" t="s">
        <v>259</v>
      </c>
      <c r="E23" s="51" t="s">
        <v>213</v>
      </c>
      <c r="F23" s="48">
        <v>1.6666E-2</v>
      </c>
      <c r="G23" s="87">
        <f>G47</f>
        <v>120</v>
      </c>
      <c r="H23" s="84">
        <f>ROUND(F23*G23,2)</f>
        <v>2</v>
      </c>
      <c r="J23" s="51" t="s">
        <v>46</v>
      </c>
      <c r="K23" s="65" t="s">
        <v>424</v>
      </c>
      <c r="L23" s="44">
        <v>92138</v>
      </c>
      <c r="M23" s="44" t="s">
        <v>259</v>
      </c>
      <c r="N23" s="51" t="s">
        <v>213</v>
      </c>
      <c r="O23" s="48">
        <v>1.6666E-2</v>
      </c>
      <c r="P23" s="87">
        <f>P47</f>
        <v>117.57</v>
      </c>
      <c r="Q23" s="84">
        <f>ROUND(O23*P23,2)</f>
        <v>1.96</v>
      </c>
    </row>
    <row r="24" spans="1:17">
      <c r="A24" s="461" t="s">
        <v>146</v>
      </c>
      <c r="B24" s="462"/>
      <c r="C24" s="462"/>
      <c r="D24" s="462"/>
      <c r="E24" s="462"/>
      <c r="F24" s="463"/>
      <c r="G24" s="464">
        <f>H23</f>
        <v>2</v>
      </c>
      <c r="H24" s="465"/>
      <c r="J24" s="461" t="s">
        <v>146</v>
      </c>
      <c r="K24" s="462"/>
      <c r="L24" s="462"/>
      <c r="M24" s="462"/>
      <c r="N24" s="462"/>
      <c r="O24" s="463"/>
      <c r="P24" s="464">
        <f>Q23</f>
        <v>1.96</v>
      </c>
      <c r="Q24" s="465"/>
    </row>
    <row r="25" spans="1:17">
      <c r="A25" s="409"/>
      <c r="B25" s="410"/>
      <c r="C25" s="410"/>
      <c r="D25" s="410"/>
      <c r="E25" s="410"/>
      <c r="F25" s="410"/>
      <c r="G25" s="410"/>
      <c r="H25" s="411"/>
      <c r="J25" s="409"/>
      <c r="K25" s="410"/>
      <c r="L25" s="410"/>
      <c r="M25" s="410"/>
      <c r="N25" s="410"/>
      <c r="O25" s="410"/>
      <c r="P25" s="410"/>
      <c r="Q25" s="411"/>
    </row>
    <row r="26" spans="1:17">
      <c r="A26" s="417" t="s">
        <v>527</v>
      </c>
      <c r="B26" s="418"/>
      <c r="C26" s="418"/>
      <c r="D26" s="418"/>
      <c r="E26" s="418"/>
      <c r="F26" s="419"/>
      <c r="G26" s="420">
        <f>ROUND(G24+G21+G16,2)</f>
        <v>3.92</v>
      </c>
      <c r="H26" s="421"/>
      <c r="J26" s="417" t="s">
        <v>527</v>
      </c>
      <c r="K26" s="418"/>
      <c r="L26" s="418"/>
      <c r="M26" s="418"/>
      <c r="N26" s="418"/>
      <c r="O26" s="419"/>
      <c r="P26" s="420">
        <f>ROUND(P24+P21+P16,2)</f>
        <v>3.67</v>
      </c>
      <c r="Q26" s="421"/>
    </row>
    <row r="27" spans="1:17">
      <c r="A27" s="41"/>
      <c r="B27" s="451"/>
      <c r="C27" s="451"/>
      <c r="D27" s="451"/>
      <c r="E27" s="451"/>
      <c r="F27" s="451"/>
      <c r="G27" s="451"/>
      <c r="H27" s="451"/>
      <c r="J27" s="41"/>
      <c r="K27" s="451"/>
      <c r="L27" s="451"/>
      <c r="M27" s="451"/>
      <c r="N27" s="451"/>
      <c r="O27" s="451"/>
      <c r="P27" s="451"/>
      <c r="Q27" s="451"/>
    </row>
    <row r="28" spans="1:17">
      <c r="A28" s="452" t="s">
        <v>181</v>
      </c>
      <c r="B28" s="452"/>
      <c r="C28" s="452"/>
      <c r="D28" s="452"/>
      <c r="E28" s="452"/>
      <c r="F28" s="452"/>
      <c r="G28" s="452"/>
      <c r="H28" s="452"/>
      <c r="J28" s="452" t="s">
        <v>390</v>
      </c>
      <c r="K28" s="452"/>
      <c r="L28" s="452"/>
      <c r="M28" s="452"/>
      <c r="N28" s="452"/>
      <c r="O28" s="452"/>
      <c r="P28" s="452"/>
      <c r="Q28" s="452"/>
    </row>
    <row r="29" spans="1:17">
      <c r="A29" s="453" t="s">
        <v>133</v>
      </c>
      <c r="B29" s="453"/>
      <c r="C29" s="453"/>
      <c r="D29" s="453"/>
      <c r="E29" s="453"/>
      <c r="F29" s="453"/>
      <c r="G29" s="453"/>
      <c r="H29" s="453"/>
      <c r="J29" s="453" t="s">
        <v>133</v>
      </c>
      <c r="K29" s="453"/>
      <c r="L29" s="453"/>
      <c r="M29" s="453"/>
      <c r="N29" s="453"/>
      <c r="O29" s="453"/>
      <c r="P29" s="453"/>
      <c r="Q29" s="453"/>
    </row>
    <row r="30" spans="1:17" ht="30" customHeight="1">
      <c r="A30" s="458" t="s">
        <v>134</v>
      </c>
      <c r="B30" s="459"/>
      <c r="C30" s="460"/>
      <c r="D30" s="72"/>
      <c r="E30" s="454" t="s">
        <v>135</v>
      </c>
      <c r="F30" s="455"/>
      <c r="G30" s="455"/>
      <c r="H30" s="456"/>
      <c r="J30" s="458" t="s">
        <v>134</v>
      </c>
      <c r="K30" s="459"/>
      <c r="L30" s="460"/>
      <c r="M30" s="72"/>
      <c r="N30" s="454" t="s">
        <v>135</v>
      </c>
      <c r="O30" s="455"/>
      <c r="P30" s="455"/>
      <c r="Q30" s="456"/>
    </row>
    <row r="31" spans="1:17">
      <c r="A31" s="415" t="s">
        <v>136</v>
      </c>
      <c r="B31" s="410"/>
      <c r="C31" s="410"/>
      <c r="D31" s="410"/>
      <c r="E31" s="410"/>
      <c r="F31" s="410"/>
      <c r="G31" s="410"/>
      <c r="H31" s="411"/>
      <c r="J31" s="415" t="s">
        <v>136</v>
      </c>
      <c r="K31" s="410"/>
      <c r="L31" s="410"/>
      <c r="M31" s="410"/>
      <c r="N31" s="410"/>
      <c r="O31" s="410"/>
      <c r="P31" s="410"/>
      <c r="Q31" s="411"/>
    </row>
    <row r="32" spans="1:17">
      <c r="A32" s="416" t="s">
        <v>137</v>
      </c>
      <c r="B32" s="410"/>
      <c r="C32" s="410"/>
      <c r="D32" s="410"/>
      <c r="E32" s="410"/>
      <c r="F32" s="410"/>
      <c r="G32" s="410"/>
      <c r="H32" s="411"/>
      <c r="J32" s="416" t="s">
        <v>137</v>
      </c>
      <c r="K32" s="466"/>
      <c r="L32" s="466"/>
      <c r="M32" s="466"/>
      <c r="N32" s="466"/>
      <c r="O32" s="466"/>
      <c r="P32" s="466"/>
      <c r="Q32" s="467"/>
    </row>
    <row r="33" spans="1:17">
      <c r="A33" s="442"/>
      <c r="B33" s="443"/>
      <c r="C33" s="443"/>
      <c r="D33" s="443"/>
      <c r="E33" s="443"/>
      <c r="F33" s="443"/>
      <c r="G33" s="443"/>
      <c r="H33" s="444"/>
      <c r="J33" s="442"/>
      <c r="K33" s="443"/>
      <c r="L33" s="443"/>
      <c r="M33" s="443"/>
      <c r="N33" s="443"/>
      <c r="O33" s="443"/>
      <c r="P33" s="443"/>
      <c r="Q33" s="444"/>
    </row>
    <row r="34" spans="1:17" s="58" customFormat="1">
      <c r="A34" s="426" t="s">
        <v>138</v>
      </c>
      <c r="B34" s="426" t="s">
        <v>16</v>
      </c>
      <c r="C34" s="429" t="s">
        <v>180</v>
      </c>
      <c r="D34" s="429" t="s">
        <v>254</v>
      </c>
      <c r="E34" s="426" t="s">
        <v>19</v>
      </c>
      <c r="F34" s="427" t="s">
        <v>28</v>
      </c>
      <c r="G34" s="426" t="s">
        <v>139</v>
      </c>
      <c r="H34" s="426"/>
      <c r="J34" s="426" t="s">
        <v>138</v>
      </c>
      <c r="K34" s="426" t="s">
        <v>16</v>
      </c>
      <c r="L34" s="429" t="s">
        <v>180</v>
      </c>
      <c r="M34" s="429" t="s">
        <v>254</v>
      </c>
      <c r="N34" s="426" t="s">
        <v>19</v>
      </c>
      <c r="O34" s="426" t="s">
        <v>28</v>
      </c>
      <c r="P34" s="426" t="s">
        <v>139</v>
      </c>
      <c r="Q34" s="426"/>
    </row>
    <row r="35" spans="1:17" s="58" customFormat="1" ht="30">
      <c r="A35" s="426"/>
      <c r="B35" s="426"/>
      <c r="C35" s="430"/>
      <c r="D35" s="430"/>
      <c r="E35" s="426"/>
      <c r="F35" s="427"/>
      <c r="G35" s="59" t="s">
        <v>140</v>
      </c>
      <c r="H35" s="59" t="s">
        <v>141</v>
      </c>
      <c r="J35" s="426"/>
      <c r="K35" s="426"/>
      <c r="L35" s="430"/>
      <c r="M35" s="430"/>
      <c r="N35" s="426"/>
      <c r="O35" s="426"/>
      <c r="P35" s="59" t="s">
        <v>140</v>
      </c>
      <c r="Q35" s="59" t="s">
        <v>141</v>
      </c>
    </row>
    <row r="36" spans="1:17">
      <c r="A36" s="51" t="s">
        <v>34</v>
      </c>
      <c r="B36" s="425" t="s">
        <v>41</v>
      </c>
      <c r="C36" s="425"/>
      <c r="D36" s="425"/>
      <c r="E36" s="425"/>
      <c r="F36" s="425"/>
      <c r="G36" s="425"/>
      <c r="H36" s="425"/>
      <c r="J36" s="51" t="s">
        <v>34</v>
      </c>
      <c r="K36" s="425" t="s">
        <v>41</v>
      </c>
      <c r="L36" s="425"/>
      <c r="M36" s="425"/>
      <c r="N36" s="425"/>
      <c r="O36" s="425"/>
      <c r="P36" s="425"/>
      <c r="Q36" s="425"/>
    </row>
    <row r="37" spans="1:17">
      <c r="A37" s="51" t="s">
        <v>35</v>
      </c>
      <c r="B37" s="53" t="s">
        <v>142</v>
      </c>
      <c r="C37" s="69">
        <v>90781</v>
      </c>
      <c r="D37" s="44" t="s">
        <v>259</v>
      </c>
      <c r="E37" s="51" t="s">
        <v>103</v>
      </c>
      <c r="F37" s="48">
        <v>67.253471999999988</v>
      </c>
      <c r="G37" s="46">
        <f>'DADOS A INSERIR'!E17</f>
        <v>33.520000000000003</v>
      </c>
      <c r="H37" s="53">
        <f>G37*F37</f>
        <v>2254.33638144</v>
      </c>
      <c r="J37" s="51" t="s">
        <v>35</v>
      </c>
      <c r="K37" s="53" t="s">
        <v>142</v>
      </c>
      <c r="L37" s="69">
        <f>C37</f>
        <v>90781</v>
      </c>
      <c r="M37" s="44" t="s">
        <v>259</v>
      </c>
      <c r="N37" s="51" t="s">
        <v>103</v>
      </c>
      <c r="O37" s="52">
        <v>67.253471999999988</v>
      </c>
      <c r="P37" s="46">
        <f>'DADOS A INSERIR'!F17</f>
        <v>29.54</v>
      </c>
      <c r="Q37" s="53">
        <f>P37*O37</f>
        <v>1986.6675628799997</v>
      </c>
    </row>
    <row r="38" spans="1:17">
      <c r="A38" s="73" t="s">
        <v>36</v>
      </c>
      <c r="B38" s="53" t="s">
        <v>143</v>
      </c>
      <c r="C38" s="52">
        <v>88253</v>
      </c>
      <c r="D38" s="44" t="s">
        <v>259</v>
      </c>
      <c r="E38" s="51" t="s">
        <v>103</v>
      </c>
      <c r="F38" s="48">
        <v>67.253471999999988</v>
      </c>
      <c r="G38" s="46">
        <f>'DADOS A INSERIR'!E18</f>
        <v>27.35</v>
      </c>
      <c r="H38" s="53">
        <f>G38*F38</f>
        <v>1839.3824591999999</v>
      </c>
      <c r="J38" s="73" t="s">
        <v>36</v>
      </c>
      <c r="K38" s="53" t="s">
        <v>143</v>
      </c>
      <c r="L38" s="69">
        <f t="shared" ref="L38:L40" si="0">C38</f>
        <v>88253</v>
      </c>
      <c r="M38" s="44" t="s">
        <v>259</v>
      </c>
      <c r="N38" s="51" t="s">
        <v>103</v>
      </c>
      <c r="O38" s="52">
        <v>67.253471999999988</v>
      </c>
      <c r="P38" s="46">
        <f>'DADOS A INSERIR'!F18</f>
        <v>24.36</v>
      </c>
      <c r="Q38" s="53">
        <f>P38*O38</f>
        <v>1638.2945779199997</v>
      </c>
    </row>
    <row r="39" spans="1:17">
      <c r="A39" s="73" t="s">
        <v>37</v>
      </c>
      <c r="B39" s="53" t="s">
        <v>144</v>
      </c>
      <c r="C39" s="52">
        <v>88241</v>
      </c>
      <c r="D39" s="44" t="s">
        <v>259</v>
      </c>
      <c r="E39" s="51" t="s">
        <v>103</v>
      </c>
      <c r="F39" s="48">
        <v>134.50694399999998</v>
      </c>
      <c r="G39" s="46">
        <f>'DADOS A INSERIR'!E19</f>
        <v>15.78</v>
      </c>
      <c r="H39" s="53">
        <f>G39*F39</f>
        <v>2122.5195763199995</v>
      </c>
      <c r="J39" s="73" t="s">
        <v>37</v>
      </c>
      <c r="K39" s="53" t="s">
        <v>144</v>
      </c>
      <c r="L39" s="69">
        <f t="shared" si="0"/>
        <v>88241</v>
      </c>
      <c r="M39" s="44" t="s">
        <v>259</v>
      </c>
      <c r="N39" s="51" t="s">
        <v>103</v>
      </c>
      <c r="O39" s="52">
        <v>134.50694399999998</v>
      </c>
      <c r="P39" s="46">
        <f>'DADOS A INSERIR'!F19</f>
        <v>14.36</v>
      </c>
      <c r="Q39" s="53">
        <f>P39*O39</f>
        <v>1931.5197158399997</v>
      </c>
    </row>
    <row r="40" spans="1:17">
      <c r="A40" s="73" t="s">
        <v>38</v>
      </c>
      <c r="B40" s="53" t="s">
        <v>145</v>
      </c>
      <c r="C40" s="52">
        <v>90775</v>
      </c>
      <c r="D40" s="44" t="s">
        <v>259</v>
      </c>
      <c r="E40" s="51" t="s">
        <v>103</v>
      </c>
      <c r="F40" s="48">
        <v>16.813367999999997</v>
      </c>
      <c r="G40" s="46">
        <f>'DADOS A INSERIR'!E15</f>
        <v>28.65</v>
      </c>
      <c r="H40" s="53">
        <f>G40*F40</f>
        <v>481.70299319999987</v>
      </c>
      <c r="J40" s="73" t="s">
        <v>38</v>
      </c>
      <c r="K40" s="53" t="s">
        <v>145</v>
      </c>
      <c r="L40" s="69">
        <f t="shared" si="0"/>
        <v>90775</v>
      </c>
      <c r="M40" s="44" t="s">
        <v>259</v>
      </c>
      <c r="N40" s="51" t="s">
        <v>103</v>
      </c>
      <c r="O40" s="52">
        <v>16.813367999999997</v>
      </c>
      <c r="P40" s="46">
        <f>'DADOS A INSERIR'!F15</f>
        <v>24.82</v>
      </c>
      <c r="Q40" s="53">
        <f>P40*O40</f>
        <v>417.30779375999992</v>
      </c>
    </row>
    <row r="41" spans="1:17">
      <c r="A41" s="404" t="s">
        <v>146</v>
      </c>
      <c r="B41" s="405"/>
      <c r="C41" s="405"/>
      <c r="D41" s="405"/>
      <c r="E41" s="405"/>
      <c r="F41" s="406"/>
      <c r="G41" s="437">
        <f>H37+H38+H39+H40</f>
        <v>6697.9414101599987</v>
      </c>
      <c r="H41" s="457"/>
      <c r="J41" s="404" t="s">
        <v>146</v>
      </c>
      <c r="K41" s="405"/>
      <c r="L41" s="405"/>
      <c r="M41" s="405"/>
      <c r="N41" s="405"/>
      <c r="O41" s="406"/>
      <c r="P41" s="437">
        <f>Q37+Q38+Q39+Q40</f>
        <v>5973.7896503999991</v>
      </c>
      <c r="Q41" s="457"/>
    </row>
    <row r="42" spans="1:17">
      <c r="A42" s="51" t="s">
        <v>42</v>
      </c>
      <c r="B42" s="409" t="s">
        <v>148</v>
      </c>
      <c r="C42" s="410"/>
      <c r="D42" s="410"/>
      <c r="E42" s="410"/>
      <c r="F42" s="410"/>
      <c r="G42" s="410"/>
      <c r="H42" s="411"/>
      <c r="J42" s="51" t="s">
        <v>42</v>
      </c>
      <c r="K42" s="409" t="s">
        <v>148</v>
      </c>
      <c r="L42" s="410"/>
      <c r="M42" s="410"/>
      <c r="N42" s="410"/>
      <c r="O42" s="410"/>
      <c r="P42" s="410"/>
      <c r="Q42" s="411"/>
    </row>
    <row r="43" spans="1:17" ht="30">
      <c r="A43" s="51" t="s">
        <v>182</v>
      </c>
      <c r="B43" s="65" t="s">
        <v>347</v>
      </c>
      <c r="C43" s="43">
        <v>7247</v>
      </c>
      <c r="D43" s="44" t="s">
        <v>259</v>
      </c>
      <c r="E43" s="51" t="s">
        <v>103</v>
      </c>
      <c r="F43" s="48">
        <v>67.253471999999988</v>
      </c>
      <c r="G43" s="47">
        <f>'DADOS A INSERIR'!E24</f>
        <v>2.27</v>
      </c>
      <c r="H43" s="53">
        <f>G43*F43</f>
        <v>152.66538143999998</v>
      </c>
      <c r="J43" s="51" t="s">
        <v>182</v>
      </c>
      <c r="K43" s="65" t="s">
        <v>347</v>
      </c>
      <c r="L43" s="43">
        <v>7247</v>
      </c>
      <c r="M43" s="44" t="s">
        <v>259</v>
      </c>
      <c r="N43" s="51" t="s">
        <v>103</v>
      </c>
      <c r="O43" s="52">
        <v>67.253471999999988</v>
      </c>
      <c r="P43" s="47">
        <f>'DADOS A INSERIR'!F24</f>
        <v>2.27</v>
      </c>
      <c r="Q43" s="53">
        <f>P43*O43</f>
        <v>152.66538143999998</v>
      </c>
    </row>
    <row r="44" spans="1:17">
      <c r="A44" s="51" t="s">
        <v>183</v>
      </c>
      <c r="B44" s="65" t="s">
        <v>346</v>
      </c>
      <c r="C44" s="43">
        <v>7252</v>
      </c>
      <c r="D44" s="44" t="s">
        <v>259</v>
      </c>
      <c r="E44" s="51" t="s">
        <v>103</v>
      </c>
      <c r="F44" s="48">
        <v>67.253471999999988</v>
      </c>
      <c r="G44" s="47">
        <f>'DADOS A INSERIR'!E25</f>
        <v>2.27</v>
      </c>
      <c r="H44" s="53">
        <f>G44*F44</f>
        <v>152.66538143999998</v>
      </c>
      <c r="J44" s="51" t="s">
        <v>183</v>
      </c>
      <c r="K44" s="65" t="s">
        <v>346</v>
      </c>
      <c r="L44" s="43">
        <v>7252</v>
      </c>
      <c r="M44" s="44" t="s">
        <v>259</v>
      </c>
      <c r="N44" s="51" t="s">
        <v>103</v>
      </c>
      <c r="O44" s="52">
        <v>67.253471999999988</v>
      </c>
      <c r="P44" s="47">
        <f>'DADOS A INSERIR'!F25</f>
        <v>2.27</v>
      </c>
      <c r="Q44" s="53">
        <f>P44*O44</f>
        <v>152.66538143999998</v>
      </c>
    </row>
    <row r="45" spans="1:17">
      <c r="A45" s="412" t="s">
        <v>147</v>
      </c>
      <c r="B45" s="413"/>
      <c r="C45" s="413"/>
      <c r="D45" s="413"/>
      <c r="E45" s="413"/>
      <c r="F45" s="414"/>
      <c r="G45" s="437">
        <f>H43+H44</f>
        <v>305.33076287999995</v>
      </c>
      <c r="H45" s="438"/>
      <c r="J45" s="412" t="s">
        <v>147</v>
      </c>
      <c r="K45" s="413"/>
      <c r="L45" s="413"/>
      <c r="M45" s="413"/>
      <c r="N45" s="413"/>
      <c r="O45" s="414"/>
      <c r="P45" s="437">
        <f>Q43+Q44</f>
        <v>305.33076287999995</v>
      </c>
      <c r="Q45" s="438"/>
    </row>
    <row r="46" spans="1:17">
      <c r="A46" s="51" t="s">
        <v>43</v>
      </c>
      <c r="B46" s="409" t="s">
        <v>150</v>
      </c>
      <c r="C46" s="410"/>
      <c r="D46" s="410"/>
      <c r="E46" s="410"/>
      <c r="F46" s="410"/>
      <c r="G46" s="410"/>
      <c r="H46" s="411"/>
      <c r="J46" s="51" t="s">
        <v>43</v>
      </c>
      <c r="K46" s="409" t="s">
        <v>150</v>
      </c>
      <c r="L46" s="410"/>
      <c r="M46" s="410"/>
      <c r="N46" s="410"/>
      <c r="O46" s="410"/>
      <c r="P46" s="410"/>
      <c r="Q46" s="411"/>
    </row>
    <row r="47" spans="1:17">
      <c r="A47" s="51" t="s">
        <v>46</v>
      </c>
      <c r="B47" s="65" t="s">
        <v>424</v>
      </c>
      <c r="C47" s="44">
        <v>92138</v>
      </c>
      <c r="D47" s="44" t="s">
        <v>259</v>
      </c>
      <c r="E47" s="51" t="s">
        <v>215</v>
      </c>
      <c r="F47" s="48">
        <v>67.253471999999988</v>
      </c>
      <c r="G47" s="49">
        <f>'DADOS A INSERIR'!E26</f>
        <v>120</v>
      </c>
      <c r="H47" s="53">
        <f>F47*G47</f>
        <v>8070.4166399999986</v>
      </c>
      <c r="J47" s="51" t="s">
        <v>46</v>
      </c>
      <c r="K47" s="65" t="s">
        <v>424</v>
      </c>
      <c r="L47" s="44">
        <v>92138</v>
      </c>
      <c r="M47" s="44" t="s">
        <v>259</v>
      </c>
      <c r="N47" s="51" t="s">
        <v>215</v>
      </c>
      <c r="O47" s="52">
        <v>67.253471999999988</v>
      </c>
      <c r="P47" s="49">
        <f>'DADOS A INSERIR'!F26</f>
        <v>117.57</v>
      </c>
      <c r="Q47" s="53">
        <f>O47*P47</f>
        <v>7906.9907030399982</v>
      </c>
    </row>
    <row r="48" spans="1:17">
      <c r="A48" s="404" t="s">
        <v>149</v>
      </c>
      <c r="B48" s="405"/>
      <c r="C48" s="405"/>
      <c r="D48" s="405"/>
      <c r="E48" s="405"/>
      <c r="F48" s="406"/>
      <c r="G48" s="437">
        <f>H47</f>
        <v>8070.4166399999986</v>
      </c>
      <c r="H48" s="438"/>
      <c r="I48" s="74"/>
      <c r="J48" s="404" t="s">
        <v>149</v>
      </c>
      <c r="K48" s="405"/>
      <c r="L48" s="405"/>
      <c r="M48" s="405"/>
      <c r="N48" s="405"/>
      <c r="O48" s="406"/>
      <c r="P48" s="437">
        <f>Q47</f>
        <v>7906.9907030399982</v>
      </c>
      <c r="Q48" s="438"/>
    </row>
    <row r="49" spans="1:17">
      <c r="A49" s="422"/>
      <c r="B49" s="423"/>
      <c r="C49" s="423"/>
      <c r="D49" s="423"/>
      <c r="E49" s="423"/>
      <c r="F49" s="423"/>
      <c r="G49" s="423"/>
      <c r="H49" s="424"/>
      <c r="I49" s="74"/>
      <c r="J49" s="422"/>
      <c r="K49" s="423"/>
      <c r="L49" s="423"/>
      <c r="M49" s="423"/>
      <c r="N49" s="423"/>
      <c r="O49" s="423"/>
      <c r="P49" s="423"/>
      <c r="Q49" s="424"/>
    </row>
    <row r="50" spans="1:17">
      <c r="A50" s="51" t="s">
        <v>52</v>
      </c>
      <c r="B50" s="425" t="s">
        <v>152</v>
      </c>
      <c r="C50" s="425"/>
      <c r="D50" s="425"/>
      <c r="E50" s="425"/>
      <c r="F50" s="425"/>
      <c r="G50" s="425"/>
      <c r="H50" s="425"/>
      <c r="I50" s="74"/>
      <c r="J50" s="51" t="s">
        <v>52</v>
      </c>
      <c r="K50" s="425" t="s">
        <v>152</v>
      </c>
      <c r="L50" s="425"/>
      <c r="M50" s="425"/>
      <c r="N50" s="425"/>
      <c r="O50" s="425"/>
      <c r="P50" s="425"/>
      <c r="Q50" s="425"/>
    </row>
    <row r="51" spans="1:17">
      <c r="A51" s="51" t="s">
        <v>53</v>
      </c>
      <c r="B51" s="65" t="s">
        <v>348</v>
      </c>
      <c r="C51" s="75">
        <v>4517</v>
      </c>
      <c r="D51" s="44" t="s">
        <v>259</v>
      </c>
      <c r="E51" s="51" t="s">
        <v>10</v>
      </c>
      <c r="F51" s="48">
        <v>55</v>
      </c>
      <c r="G51" s="50">
        <f>'DADOS A INSERIR'!E32</f>
        <v>0.81</v>
      </c>
      <c r="H51" s="53">
        <f>G51*F51</f>
        <v>44.550000000000004</v>
      </c>
      <c r="I51" s="74"/>
      <c r="J51" s="51" t="s">
        <v>53</v>
      </c>
      <c r="K51" s="65" t="s">
        <v>348</v>
      </c>
      <c r="L51" s="45">
        <v>4517</v>
      </c>
      <c r="M51" s="44" t="s">
        <v>259</v>
      </c>
      <c r="N51" s="51" t="s">
        <v>10</v>
      </c>
      <c r="O51" s="52">
        <v>55</v>
      </c>
      <c r="P51" s="50">
        <f>'DADOS A INSERIR'!F32</f>
        <v>0.81</v>
      </c>
      <c r="Q51" s="53">
        <f>P51*O51</f>
        <v>44.550000000000004</v>
      </c>
    </row>
    <row r="52" spans="1:17">
      <c r="A52" s="51" t="s">
        <v>54</v>
      </c>
      <c r="B52" s="76" t="s">
        <v>353</v>
      </c>
      <c r="C52" s="77">
        <v>7592</v>
      </c>
      <c r="D52" s="44" t="s">
        <v>259</v>
      </c>
      <c r="E52" s="51" t="s">
        <v>103</v>
      </c>
      <c r="F52" s="48">
        <v>18</v>
      </c>
      <c r="G52" s="43">
        <f>'DADOS A INSERIR'!E17</f>
        <v>33.520000000000003</v>
      </c>
      <c r="H52" s="53">
        <f>G52*F52</f>
        <v>603.36</v>
      </c>
      <c r="I52" s="74"/>
      <c r="J52" s="51" t="s">
        <v>54</v>
      </c>
      <c r="K52" s="76" t="s">
        <v>353</v>
      </c>
      <c r="L52" s="68">
        <v>7592</v>
      </c>
      <c r="M52" s="44" t="s">
        <v>259</v>
      </c>
      <c r="N52" s="51" t="s">
        <v>103</v>
      </c>
      <c r="O52" s="52">
        <v>18</v>
      </c>
      <c r="P52" s="43">
        <f>'DADOS A INSERIR'!F17</f>
        <v>29.54</v>
      </c>
      <c r="Q52" s="53">
        <f>P52*O52</f>
        <v>531.72</v>
      </c>
    </row>
    <row r="53" spans="1:17">
      <c r="A53" s="51" t="s">
        <v>104</v>
      </c>
      <c r="B53" s="76" t="s">
        <v>354</v>
      </c>
      <c r="C53" s="75">
        <v>4513</v>
      </c>
      <c r="D53" s="44" t="s">
        <v>259</v>
      </c>
      <c r="E53" s="51" t="s">
        <v>10</v>
      </c>
      <c r="F53" s="48">
        <f>840*0.3</f>
        <v>252</v>
      </c>
      <c r="G53" s="50">
        <f>'DADOS A INSERIR'!E33</f>
        <v>1.17</v>
      </c>
      <c r="H53" s="53">
        <f>G53*F53</f>
        <v>294.83999999999997</v>
      </c>
      <c r="I53" s="74"/>
      <c r="J53" s="51" t="s">
        <v>104</v>
      </c>
      <c r="K53" s="76" t="s">
        <v>354</v>
      </c>
      <c r="L53" s="45">
        <v>4513</v>
      </c>
      <c r="M53" s="44" t="s">
        <v>259</v>
      </c>
      <c r="N53" s="51" t="s">
        <v>10</v>
      </c>
      <c r="O53" s="52">
        <f>840*0.3</f>
        <v>252</v>
      </c>
      <c r="P53" s="50">
        <f>'DADOS A INSERIR'!F33</f>
        <v>1.17</v>
      </c>
      <c r="Q53" s="53">
        <f>P53*O53</f>
        <v>294.83999999999997</v>
      </c>
    </row>
    <row r="54" spans="1:17">
      <c r="A54" s="404" t="s">
        <v>151</v>
      </c>
      <c r="B54" s="405"/>
      <c r="C54" s="405"/>
      <c r="D54" s="405"/>
      <c r="E54" s="405"/>
      <c r="F54" s="406"/>
      <c r="G54" s="437">
        <f>H53+H52+H51</f>
        <v>942.75</v>
      </c>
      <c r="H54" s="438"/>
      <c r="I54" s="74"/>
      <c r="J54" s="404" t="s">
        <v>151</v>
      </c>
      <c r="K54" s="405"/>
      <c r="L54" s="405"/>
      <c r="M54" s="405"/>
      <c r="N54" s="405"/>
      <c r="O54" s="406"/>
      <c r="P54" s="437">
        <f>Q53+Q52+Q51</f>
        <v>871.1099999999999</v>
      </c>
      <c r="Q54" s="438"/>
    </row>
    <row r="55" spans="1:17">
      <c r="A55" s="51" t="s">
        <v>106</v>
      </c>
      <c r="B55" s="425" t="s">
        <v>156</v>
      </c>
      <c r="C55" s="425"/>
      <c r="D55" s="425"/>
      <c r="E55" s="425"/>
      <c r="F55" s="425"/>
      <c r="G55" s="425"/>
      <c r="H55" s="425"/>
      <c r="I55" s="74"/>
      <c r="J55" s="51" t="s">
        <v>106</v>
      </c>
      <c r="K55" s="425" t="s">
        <v>156</v>
      </c>
      <c r="L55" s="425"/>
      <c r="M55" s="425"/>
      <c r="N55" s="425"/>
      <c r="O55" s="425"/>
      <c r="P55" s="425"/>
      <c r="Q55" s="425"/>
    </row>
    <row r="56" spans="1:17">
      <c r="A56" s="51" t="s">
        <v>108</v>
      </c>
      <c r="B56" s="78" t="s">
        <v>389</v>
      </c>
      <c r="C56" s="44" t="s">
        <v>259</v>
      </c>
      <c r="D56" s="44" t="s">
        <v>259</v>
      </c>
      <c r="E56" s="51" t="s">
        <v>154</v>
      </c>
      <c r="F56" s="48">
        <v>40</v>
      </c>
      <c r="G56" s="54">
        <f>'DADOS A INSERIR'!E42</f>
        <v>0.15</v>
      </c>
      <c r="H56" s="54">
        <f>G56*F56</f>
        <v>6</v>
      </c>
      <c r="I56" s="74"/>
      <c r="J56" s="51" t="s">
        <v>108</v>
      </c>
      <c r="K56" s="78" t="s">
        <v>389</v>
      </c>
      <c r="L56" s="44" t="s">
        <v>259</v>
      </c>
      <c r="M56" s="44" t="s">
        <v>259</v>
      </c>
      <c r="N56" s="51" t="s">
        <v>154</v>
      </c>
      <c r="O56" s="48">
        <v>40</v>
      </c>
      <c r="P56" s="54">
        <f>'DADOS A INSERIR'!F42</f>
        <v>0.15</v>
      </c>
      <c r="Q56" s="54">
        <f>P56*O56</f>
        <v>6</v>
      </c>
    </row>
    <row r="57" spans="1:17">
      <c r="A57" s="51" t="s">
        <v>153</v>
      </c>
      <c r="B57" s="78" t="s">
        <v>105</v>
      </c>
      <c r="C57" s="44" t="s">
        <v>259</v>
      </c>
      <c r="D57" s="44" t="s">
        <v>259</v>
      </c>
      <c r="E57" s="51" t="s">
        <v>154</v>
      </c>
      <c r="F57" s="48">
        <v>2</v>
      </c>
      <c r="G57" s="54">
        <f>'DADOS A INSERIR'!E43</f>
        <v>2</v>
      </c>
      <c r="H57" s="54">
        <f>G57*F57</f>
        <v>4</v>
      </c>
      <c r="I57" s="74"/>
      <c r="J57" s="51" t="s">
        <v>153</v>
      </c>
      <c r="K57" s="78" t="s">
        <v>105</v>
      </c>
      <c r="L57" s="44" t="s">
        <v>259</v>
      </c>
      <c r="M57" s="44" t="s">
        <v>259</v>
      </c>
      <c r="N57" s="51" t="s">
        <v>154</v>
      </c>
      <c r="O57" s="48">
        <v>2</v>
      </c>
      <c r="P57" s="54">
        <f>'DADOS A INSERIR'!F43</f>
        <v>2</v>
      </c>
      <c r="Q57" s="54"/>
    </row>
    <row r="58" spans="1:17">
      <c r="A58" s="51" t="s">
        <v>282</v>
      </c>
      <c r="B58" s="78" t="s">
        <v>387</v>
      </c>
      <c r="C58" s="44" t="s">
        <v>259</v>
      </c>
      <c r="D58" s="44" t="s">
        <v>259</v>
      </c>
      <c r="E58" s="51" t="s">
        <v>154</v>
      </c>
      <c r="F58" s="48">
        <v>2</v>
      </c>
      <c r="G58" s="54">
        <f>'DADOS A INSERIR'!E34</f>
        <v>1.5</v>
      </c>
      <c r="H58" s="54">
        <f>G58*F58</f>
        <v>3</v>
      </c>
      <c r="I58" s="74"/>
      <c r="J58" s="51" t="s">
        <v>282</v>
      </c>
      <c r="K58" s="78" t="s">
        <v>387</v>
      </c>
      <c r="L58" s="44" t="s">
        <v>259</v>
      </c>
      <c r="M58" s="44" t="s">
        <v>259</v>
      </c>
      <c r="N58" s="51" t="s">
        <v>154</v>
      </c>
      <c r="O58" s="48">
        <v>2</v>
      </c>
      <c r="P58" s="54">
        <f>'DADOS A INSERIR'!F34</f>
        <v>1.5</v>
      </c>
      <c r="Q58" s="54">
        <f>P58*O58</f>
        <v>3</v>
      </c>
    </row>
    <row r="59" spans="1:17">
      <c r="A59" s="52"/>
      <c r="B59" s="434" t="s">
        <v>155</v>
      </c>
      <c r="C59" s="434"/>
      <c r="D59" s="434"/>
      <c r="E59" s="434"/>
      <c r="F59" s="434"/>
      <c r="G59" s="435">
        <f>SUM(H56:H58)</f>
        <v>13</v>
      </c>
      <c r="H59" s="436"/>
      <c r="J59" s="52"/>
      <c r="K59" s="434" t="s">
        <v>155</v>
      </c>
      <c r="L59" s="434"/>
      <c r="M59" s="434"/>
      <c r="N59" s="434"/>
      <c r="O59" s="434"/>
      <c r="P59" s="435">
        <f>SUM(Q56:Q58)</f>
        <v>9</v>
      </c>
      <c r="Q59" s="436"/>
    </row>
    <row r="60" spans="1:17">
      <c r="A60" s="409"/>
      <c r="B60" s="410"/>
      <c r="C60" s="410"/>
      <c r="D60" s="410"/>
      <c r="E60" s="410"/>
      <c r="F60" s="410"/>
      <c r="G60" s="410"/>
      <c r="H60" s="411"/>
      <c r="J60" s="409"/>
      <c r="K60" s="410"/>
      <c r="L60" s="410"/>
      <c r="M60" s="410"/>
      <c r="N60" s="410"/>
      <c r="O60" s="410"/>
      <c r="P60" s="410"/>
      <c r="Q60" s="411"/>
    </row>
    <row r="61" spans="1:17">
      <c r="A61" s="417" t="s">
        <v>527</v>
      </c>
      <c r="B61" s="418"/>
      <c r="C61" s="418"/>
      <c r="D61" s="418"/>
      <c r="E61" s="418"/>
      <c r="F61" s="419"/>
      <c r="G61" s="420">
        <f>G41+G45+G48+G54+G59</f>
        <v>16029.438813039997</v>
      </c>
      <c r="H61" s="421"/>
      <c r="J61" s="417" t="s">
        <v>527</v>
      </c>
      <c r="K61" s="418"/>
      <c r="L61" s="418"/>
      <c r="M61" s="418"/>
      <c r="N61" s="418"/>
      <c r="O61" s="419"/>
      <c r="P61" s="420">
        <f>P41+P45+P48+P54+P59</f>
        <v>15066.221116319997</v>
      </c>
      <c r="Q61" s="421"/>
    </row>
    <row r="62" spans="1:17">
      <c r="A62" s="41"/>
      <c r="B62" s="451"/>
      <c r="C62" s="451"/>
      <c r="D62" s="451"/>
      <c r="E62" s="451"/>
      <c r="F62" s="451"/>
      <c r="G62" s="451"/>
      <c r="H62" s="451"/>
      <c r="J62" s="41"/>
      <c r="K62" s="451"/>
      <c r="L62" s="451"/>
      <c r="M62" s="451"/>
      <c r="N62" s="451"/>
      <c r="O62" s="451"/>
      <c r="P62" s="451"/>
      <c r="Q62" s="451"/>
    </row>
    <row r="63" spans="1:17">
      <c r="A63" s="452" t="s">
        <v>181</v>
      </c>
      <c r="B63" s="452"/>
      <c r="C63" s="452"/>
      <c r="D63" s="452"/>
      <c r="E63" s="452"/>
      <c r="F63" s="452"/>
      <c r="G63" s="452"/>
      <c r="H63" s="452"/>
      <c r="J63" s="452" t="s">
        <v>390</v>
      </c>
      <c r="K63" s="452"/>
      <c r="L63" s="452"/>
      <c r="M63" s="452"/>
      <c r="N63" s="452"/>
      <c r="O63" s="452"/>
      <c r="P63" s="452"/>
      <c r="Q63" s="452"/>
    </row>
    <row r="64" spans="1:17">
      <c r="A64" s="453" t="s">
        <v>133</v>
      </c>
      <c r="B64" s="453"/>
      <c r="C64" s="453"/>
      <c r="D64" s="453"/>
      <c r="E64" s="453"/>
      <c r="F64" s="453"/>
      <c r="G64" s="453"/>
      <c r="H64" s="453"/>
      <c r="J64" s="453" t="s">
        <v>133</v>
      </c>
      <c r="K64" s="453"/>
      <c r="L64" s="453"/>
      <c r="M64" s="453"/>
      <c r="N64" s="453"/>
      <c r="O64" s="453"/>
      <c r="P64" s="453"/>
      <c r="Q64" s="453"/>
    </row>
    <row r="65" spans="1:17" ht="30.75" customHeight="1">
      <c r="A65" s="448" t="s">
        <v>159</v>
      </c>
      <c r="B65" s="449"/>
      <c r="C65" s="450"/>
      <c r="D65" s="79"/>
      <c r="E65" s="454" t="s">
        <v>135</v>
      </c>
      <c r="F65" s="455"/>
      <c r="G65" s="455"/>
      <c r="H65" s="456"/>
      <c r="J65" s="448" t="s">
        <v>159</v>
      </c>
      <c r="K65" s="449"/>
      <c r="L65" s="450"/>
      <c r="M65" s="79"/>
      <c r="N65" s="454" t="s">
        <v>135</v>
      </c>
      <c r="O65" s="455"/>
      <c r="P65" s="455"/>
      <c r="Q65" s="456"/>
    </row>
    <row r="66" spans="1:17">
      <c r="A66" s="415" t="s">
        <v>160</v>
      </c>
      <c r="B66" s="410"/>
      <c r="C66" s="410"/>
      <c r="D66" s="410"/>
      <c r="E66" s="410"/>
      <c r="F66" s="410"/>
      <c r="G66" s="410"/>
      <c r="H66" s="411"/>
      <c r="J66" s="415" t="s">
        <v>160</v>
      </c>
      <c r="K66" s="410"/>
      <c r="L66" s="410"/>
      <c r="M66" s="410"/>
      <c r="N66" s="410"/>
      <c r="O66" s="410"/>
      <c r="P66" s="410"/>
      <c r="Q66" s="411"/>
    </row>
    <row r="67" spans="1:17">
      <c r="A67" s="416" t="s">
        <v>137</v>
      </c>
      <c r="B67" s="410"/>
      <c r="C67" s="410"/>
      <c r="D67" s="410"/>
      <c r="E67" s="410"/>
      <c r="F67" s="410"/>
      <c r="G67" s="410"/>
      <c r="H67" s="411"/>
      <c r="J67" s="416" t="s">
        <v>137</v>
      </c>
      <c r="K67" s="410"/>
      <c r="L67" s="410"/>
      <c r="M67" s="410"/>
      <c r="N67" s="410"/>
      <c r="O67" s="410"/>
      <c r="P67" s="410"/>
      <c r="Q67" s="411"/>
    </row>
    <row r="68" spans="1:17">
      <c r="A68" s="442"/>
      <c r="B68" s="443"/>
      <c r="C68" s="443"/>
      <c r="D68" s="443"/>
      <c r="E68" s="443"/>
      <c r="F68" s="443"/>
      <c r="G68" s="443"/>
      <c r="H68" s="444"/>
      <c r="J68" s="442"/>
      <c r="K68" s="443"/>
      <c r="L68" s="443"/>
      <c r="M68" s="443"/>
      <c r="N68" s="443"/>
      <c r="O68" s="443"/>
      <c r="P68" s="443"/>
      <c r="Q68" s="444"/>
    </row>
    <row r="69" spans="1:17">
      <c r="A69" s="426" t="s">
        <v>138</v>
      </c>
      <c r="B69" s="426" t="s">
        <v>16</v>
      </c>
      <c r="C69" s="429" t="s">
        <v>180</v>
      </c>
      <c r="D69" s="429" t="s">
        <v>254</v>
      </c>
      <c r="E69" s="426" t="s">
        <v>19</v>
      </c>
      <c r="F69" s="427" t="s">
        <v>28</v>
      </c>
      <c r="G69" s="426" t="s">
        <v>139</v>
      </c>
      <c r="H69" s="426"/>
      <c r="J69" s="426" t="s">
        <v>138</v>
      </c>
      <c r="K69" s="426" t="s">
        <v>16</v>
      </c>
      <c r="L69" s="429" t="s">
        <v>180</v>
      </c>
      <c r="M69" s="429" t="s">
        <v>254</v>
      </c>
      <c r="N69" s="426" t="s">
        <v>19</v>
      </c>
      <c r="O69" s="426" t="s">
        <v>28</v>
      </c>
      <c r="P69" s="426" t="s">
        <v>139</v>
      </c>
      <c r="Q69" s="426"/>
    </row>
    <row r="70" spans="1:17" ht="30">
      <c r="A70" s="426"/>
      <c r="B70" s="426"/>
      <c r="C70" s="430"/>
      <c r="D70" s="430"/>
      <c r="E70" s="426"/>
      <c r="F70" s="427"/>
      <c r="G70" s="59" t="s">
        <v>140</v>
      </c>
      <c r="H70" s="59" t="s">
        <v>141</v>
      </c>
      <c r="J70" s="426"/>
      <c r="K70" s="426"/>
      <c r="L70" s="430"/>
      <c r="M70" s="430"/>
      <c r="N70" s="426"/>
      <c r="O70" s="426"/>
      <c r="P70" s="59" t="s">
        <v>140</v>
      </c>
      <c r="Q70" s="59" t="s">
        <v>141</v>
      </c>
    </row>
    <row r="71" spans="1:17">
      <c r="A71" s="51" t="s">
        <v>34</v>
      </c>
      <c r="B71" s="425" t="s">
        <v>41</v>
      </c>
      <c r="C71" s="425"/>
      <c r="D71" s="425"/>
      <c r="E71" s="425"/>
      <c r="F71" s="425"/>
      <c r="G71" s="425"/>
      <c r="H71" s="425"/>
      <c r="J71" s="51" t="s">
        <v>34</v>
      </c>
      <c r="K71" s="425" t="s">
        <v>41</v>
      </c>
      <c r="L71" s="425"/>
      <c r="M71" s="425"/>
      <c r="N71" s="425"/>
      <c r="O71" s="425"/>
      <c r="P71" s="425"/>
      <c r="Q71" s="425"/>
    </row>
    <row r="72" spans="1:17">
      <c r="A72" s="51" t="s">
        <v>35</v>
      </c>
      <c r="B72" s="53" t="s">
        <v>142</v>
      </c>
      <c r="C72" s="69">
        <f>C37</f>
        <v>90781</v>
      </c>
      <c r="D72" s="44" t="s">
        <v>259</v>
      </c>
      <c r="E72" s="51" t="s">
        <v>103</v>
      </c>
      <c r="F72" s="48">
        <v>48.265331399999994</v>
      </c>
      <c r="G72" s="69">
        <f>G37</f>
        <v>33.520000000000003</v>
      </c>
      <c r="H72" s="53">
        <f>G72*F72</f>
        <v>1617.8539085279999</v>
      </c>
      <c r="J72" s="51" t="s">
        <v>35</v>
      </c>
      <c r="K72" s="53" t="s">
        <v>142</v>
      </c>
      <c r="L72" s="69">
        <f>C37</f>
        <v>90781</v>
      </c>
      <c r="M72" s="44" t="s">
        <v>259</v>
      </c>
      <c r="N72" s="51" t="s">
        <v>103</v>
      </c>
      <c r="O72" s="48">
        <v>48.265331399999994</v>
      </c>
      <c r="P72" s="69">
        <f>P37</f>
        <v>29.54</v>
      </c>
      <c r="Q72" s="53">
        <f>P72*O72</f>
        <v>1425.7578895559998</v>
      </c>
    </row>
    <row r="73" spans="1:17">
      <c r="A73" s="73" t="s">
        <v>36</v>
      </c>
      <c r="B73" s="53" t="s">
        <v>143</v>
      </c>
      <c r="C73" s="69">
        <f t="shared" ref="C73:C75" si="1">C38</f>
        <v>88253</v>
      </c>
      <c r="D73" s="44" t="s">
        <v>259</v>
      </c>
      <c r="E73" s="51" t="s">
        <v>103</v>
      </c>
      <c r="F73" s="48">
        <v>48.265331399999994</v>
      </c>
      <c r="G73" s="69">
        <f>G38</f>
        <v>27.35</v>
      </c>
      <c r="H73" s="53">
        <f>G73*F73</f>
        <v>1320.05681379</v>
      </c>
      <c r="J73" s="73" t="s">
        <v>36</v>
      </c>
      <c r="K73" s="53" t="s">
        <v>143</v>
      </c>
      <c r="L73" s="69">
        <f t="shared" ref="L73:L75" si="2">C38</f>
        <v>88253</v>
      </c>
      <c r="M73" s="44" t="s">
        <v>259</v>
      </c>
      <c r="N73" s="51" t="s">
        <v>103</v>
      </c>
      <c r="O73" s="48">
        <v>48.265331399999994</v>
      </c>
      <c r="P73" s="69">
        <f>P38</f>
        <v>24.36</v>
      </c>
      <c r="Q73" s="53">
        <f>P73*O73</f>
        <v>1175.7434729039999</v>
      </c>
    </row>
    <row r="74" spans="1:17">
      <c r="A74" s="73" t="s">
        <v>37</v>
      </c>
      <c r="B74" s="53" t="s">
        <v>144</v>
      </c>
      <c r="C74" s="69">
        <f t="shared" si="1"/>
        <v>88241</v>
      </c>
      <c r="D74" s="44" t="s">
        <v>259</v>
      </c>
      <c r="E74" s="51" t="s">
        <v>103</v>
      </c>
      <c r="F74" s="48">
        <v>96.530662799999988</v>
      </c>
      <c r="G74" s="69">
        <f>G39</f>
        <v>15.78</v>
      </c>
      <c r="H74" s="53">
        <f>G74*F74</f>
        <v>1523.2538589839996</v>
      </c>
      <c r="J74" s="73" t="s">
        <v>37</v>
      </c>
      <c r="K74" s="53" t="s">
        <v>144</v>
      </c>
      <c r="L74" s="69">
        <f t="shared" si="2"/>
        <v>88241</v>
      </c>
      <c r="M74" s="44" t="s">
        <v>259</v>
      </c>
      <c r="N74" s="51" t="s">
        <v>103</v>
      </c>
      <c r="O74" s="48">
        <v>96.530662799999988</v>
      </c>
      <c r="P74" s="69">
        <f>P39</f>
        <v>14.36</v>
      </c>
      <c r="Q74" s="53">
        <f>P74*O74</f>
        <v>1386.1803178079997</v>
      </c>
    </row>
    <row r="75" spans="1:17">
      <c r="A75" s="73" t="s">
        <v>38</v>
      </c>
      <c r="B75" s="53" t="s">
        <v>145</v>
      </c>
      <c r="C75" s="69">
        <f t="shared" si="1"/>
        <v>90775</v>
      </c>
      <c r="D75" s="44" t="s">
        <v>259</v>
      </c>
      <c r="E75" s="51" t="s">
        <v>103</v>
      </c>
      <c r="F75" s="48">
        <v>12.066332849999998</v>
      </c>
      <c r="G75" s="69">
        <f>G40</f>
        <v>28.65</v>
      </c>
      <c r="H75" s="53">
        <f>G75*F75</f>
        <v>345.70043615249995</v>
      </c>
      <c r="J75" s="73" t="s">
        <v>38</v>
      </c>
      <c r="K75" s="53" t="s">
        <v>145</v>
      </c>
      <c r="L75" s="69">
        <f t="shared" si="2"/>
        <v>90775</v>
      </c>
      <c r="M75" s="44" t="s">
        <v>259</v>
      </c>
      <c r="N75" s="51" t="s">
        <v>103</v>
      </c>
      <c r="O75" s="48">
        <v>12.066332849999998</v>
      </c>
      <c r="P75" s="69">
        <f>P40</f>
        <v>24.82</v>
      </c>
      <c r="Q75" s="53">
        <f>P75*O75</f>
        <v>299.48638133699995</v>
      </c>
    </row>
    <row r="76" spans="1:17">
      <c r="A76" s="404" t="s">
        <v>146</v>
      </c>
      <c r="B76" s="405"/>
      <c r="C76" s="405"/>
      <c r="D76" s="405"/>
      <c r="E76" s="405"/>
      <c r="F76" s="406"/>
      <c r="G76" s="437">
        <f>H72+H73+H74+H75</f>
        <v>4806.8650174544991</v>
      </c>
      <c r="H76" s="457"/>
      <c r="J76" s="404" t="s">
        <v>146</v>
      </c>
      <c r="K76" s="405"/>
      <c r="L76" s="405"/>
      <c r="M76" s="405"/>
      <c r="N76" s="405"/>
      <c r="O76" s="406"/>
      <c r="P76" s="437">
        <f>Q72+Q73+Q74+Q75</f>
        <v>4287.1680616049998</v>
      </c>
      <c r="Q76" s="457"/>
    </row>
    <row r="77" spans="1:17">
      <c r="A77" s="51" t="s">
        <v>42</v>
      </c>
      <c r="B77" s="409" t="s">
        <v>148</v>
      </c>
      <c r="C77" s="410"/>
      <c r="D77" s="410"/>
      <c r="E77" s="410"/>
      <c r="F77" s="410"/>
      <c r="G77" s="410"/>
      <c r="H77" s="411"/>
      <c r="J77" s="51" t="s">
        <v>42</v>
      </c>
      <c r="K77" s="409" t="s">
        <v>148</v>
      </c>
      <c r="L77" s="410"/>
      <c r="M77" s="410"/>
      <c r="N77" s="410"/>
      <c r="O77" s="410"/>
      <c r="P77" s="410"/>
      <c r="Q77" s="411"/>
    </row>
    <row r="78" spans="1:17" ht="30">
      <c r="A78" s="51" t="s">
        <v>182</v>
      </c>
      <c r="B78" s="65" t="s">
        <v>347</v>
      </c>
      <c r="C78" s="43">
        <v>7247</v>
      </c>
      <c r="D78" s="44" t="s">
        <v>259</v>
      </c>
      <c r="E78" s="51" t="s">
        <v>103</v>
      </c>
      <c r="F78" s="48">
        <v>48.265331399999994</v>
      </c>
      <c r="G78" s="47">
        <f>G43</f>
        <v>2.27</v>
      </c>
      <c r="H78" s="53">
        <f>G78*F78</f>
        <v>109.56230227799999</v>
      </c>
      <c r="J78" s="51" t="s">
        <v>182</v>
      </c>
      <c r="K78" s="65" t="s">
        <v>347</v>
      </c>
      <c r="L78" s="43">
        <v>7247</v>
      </c>
      <c r="M78" s="44" t="s">
        <v>259</v>
      </c>
      <c r="N78" s="51" t="s">
        <v>103</v>
      </c>
      <c r="O78" s="48">
        <v>48.265331399999994</v>
      </c>
      <c r="P78" s="47">
        <f>P43</f>
        <v>2.27</v>
      </c>
      <c r="Q78" s="53">
        <f>P78*O78</f>
        <v>109.56230227799999</v>
      </c>
    </row>
    <row r="79" spans="1:17">
      <c r="A79" s="51" t="s">
        <v>183</v>
      </c>
      <c r="B79" s="65" t="s">
        <v>346</v>
      </c>
      <c r="C79" s="43">
        <v>7252</v>
      </c>
      <c r="D79" s="44" t="s">
        <v>259</v>
      </c>
      <c r="E79" s="51" t="s">
        <v>103</v>
      </c>
      <c r="F79" s="48">
        <v>48.265331399999994</v>
      </c>
      <c r="G79" s="47">
        <f>G44</f>
        <v>2.27</v>
      </c>
      <c r="H79" s="53">
        <f>G79*F79</f>
        <v>109.56230227799999</v>
      </c>
      <c r="J79" s="51" t="s">
        <v>183</v>
      </c>
      <c r="K79" s="65" t="s">
        <v>346</v>
      </c>
      <c r="L79" s="43">
        <v>7252</v>
      </c>
      <c r="M79" s="44" t="s">
        <v>259</v>
      </c>
      <c r="N79" s="51" t="s">
        <v>103</v>
      </c>
      <c r="O79" s="48">
        <v>48.265331399999994</v>
      </c>
      <c r="P79" s="47">
        <f>P44</f>
        <v>2.27</v>
      </c>
      <c r="Q79" s="53">
        <f>P79*O79</f>
        <v>109.56230227799999</v>
      </c>
    </row>
    <row r="80" spans="1:17">
      <c r="A80" s="412" t="s">
        <v>147</v>
      </c>
      <c r="B80" s="413"/>
      <c r="C80" s="413"/>
      <c r="D80" s="413"/>
      <c r="E80" s="413"/>
      <c r="F80" s="414"/>
      <c r="G80" s="437">
        <f>H78+H79</f>
        <v>219.12460455599998</v>
      </c>
      <c r="H80" s="438"/>
      <c r="J80" s="412" t="s">
        <v>147</v>
      </c>
      <c r="K80" s="413"/>
      <c r="L80" s="413"/>
      <c r="M80" s="413"/>
      <c r="N80" s="413"/>
      <c r="O80" s="414"/>
      <c r="P80" s="437">
        <f>Q78+Q79</f>
        <v>219.12460455599998</v>
      </c>
      <c r="Q80" s="438"/>
    </row>
    <row r="81" spans="1:17">
      <c r="A81" s="51" t="s">
        <v>43</v>
      </c>
      <c r="B81" s="409" t="s">
        <v>150</v>
      </c>
      <c r="C81" s="410"/>
      <c r="D81" s="410"/>
      <c r="E81" s="410"/>
      <c r="F81" s="410"/>
      <c r="G81" s="410"/>
      <c r="H81" s="411"/>
      <c r="J81" s="51" t="s">
        <v>43</v>
      </c>
      <c r="K81" s="409" t="s">
        <v>150</v>
      </c>
      <c r="L81" s="410"/>
      <c r="M81" s="410"/>
      <c r="N81" s="410"/>
      <c r="O81" s="410"/>
      <c r="P81" s="410"/>
      <c r="Q81" s="411"/>
    </row>
    <row r="82" spans="1:17">
      <c r="A82" s="51" t="s">
        <v>46</v>
      </c>
      <c r="B82" s="65" t="s">
        <v>424</v>
      </c>
      <c r="C82" s="44">
        <v>92138</v>
      </c>
      <c r="D82" s="44" t="s">
        <v>259</v>
      </c>
      <c r="E82" s="51" t="s">
        <v>215</v>
      </c>
      <c r="F82" s="48">
        <v>48.265331399999994</v>
      </c>
      <c r="G82" s="50">
        <f>G47</f>
        <v>120</v>
      </c>
      <c r="H82" s="53">
        <f>F82*G82</f>
        <v>5791.8397679999989</v>
      </c>
      <c r="J82" s="51" t="s">
        <v>46</v>
      </c>
      <c r="K82" s="65" t="s">
        <v>424</v>
      </c>
      <c r="L82" s="44">
        <v>92138</v>
      </c>
      <c r="M82" s="44" t="s">
        <v>259</v>
      </c>
      <c r="N82" s="51" t="s">
        <v>215</v>
      </c>
      <c r="O82" s="48">
        <v>48.265331399999994</v>
      </c>
      <c r="P82" s="50">
        <f>P47</f>
        <v>117.57</v>
      </c>
      <c r="Q82" s="53">
        <f>O82*P82</f>
        <v>5674.5550126979988</v>
      </c>
    </row>
    <row r="83" spans="1:17">
      <c r="A83" s="404" t="s">
        <v>149</v>
      </c>
      <c r="B83" s="405"/>
      <c r="C83" s="405"/>
      <c r="D83" s="405"/>
      <c r="E83" s="405"/>
      <c r="F83" s="406"/>
      <c r="G83" s="437">
        <f>H82</f>
        <v>5791.8397679999989</v>
      </c>
      <c r="H83" s="438"/>
      <c r="J83" s="404" t="s">
        <v>149</v>
      </c>
      <c r="K83" s="405"/>
      <c r="L83" s="405"/>
      <c r="M83" s="405"/>
      <c r="N83" s="405"/>
      <c r="O83" s="406"/>
      <c r="P83" s="437">
        <f>Q82</f>
        <v>5674.5550126979988</v>
      </c>
      <c r="Q83" s="438"/>
    </row>
    <row r="84" spans="1:17">
      <c r="A84" s="422"/>
      <c r="B84" s="423"/>
      <c r="C84" s="423"/>
      <c r="D84" s="423"/>
      <c r="E84" s="423"/>
      <c r="F84" s="423"/>
      <c r="G84" s="423"/>
      <c r="H84" s="424"/>
      <c r="J84" s="422"/>
      <c r="K84" s="423"/>
      <c r="L84" s="423"/>
      <c r="M84" s="423"/>
      <c r="N84" s="423"/>
      <c r="O84" s="423"/>
      <c r="P84" s="423"/>
      <c r="Q84" s="424"/>
    </row>
    <row r="85" spans="1:17">
      <c r="A85" s="51" t="s">
        <v>52</v>
      </c>
      <c r="B85" s="425" t="s">
        <v>152</v>
      </c>
      <c r="C85" s="425"/>
      <c r="D85" s="425"/>
      <c r="E85" s="425"/>
      <c r="F85" s="425"/>
      <c r="G85" s="425"/>
      <c r="H85" s="425"/>
      <c r="J85" s="51" t="s">
        <v>52</v>
      </c>
      <c r="K85" s="425" t="s">
        <v>152</v>
      </c>
      <c r="L85" s="425"/>
      <c r="M85" s="425"/>
      <c r="N85" s="425"/>
      <c r="O85" s="425"/>
      <c r="P85" s="425"/>
      <c r="Q85" s="425"/>
    </row>
    <row r="86" spans="1:17">
      <c r="A86" s="51" t="s">
        <v>53</v>
      </c>
      <c r="B86" s="65" t="s">
        <v>348</v>
      </c>
      <c r="C86" s="45">
        <v>4517</v>
      </c>
      <c r="D86" s="44" t="s">
        <v>259</v>
      </c>
      <c r="E86" s="51" t="s">
        <v>10</v>
      </c>
      <c r="F86" s="48">
        <v>42</v>
      </c>
      <c r="G86" s="50">
        <f>G51</f>
        <v>0.81</v>
      </c>
      <c r="H86" s="53">
        <f>G86*F86</f>
        <v>34.020000000000003</v>
      </c>
      <c r="J86" s="51" t="s">
        <v>53</v>
      </c>
      <c r="K86" s="65" t="s">
        <v>348</v>
      </c>
      <c r="L86" s="45">
        <v>4517</v>
      </c>
      <c r="M86" s="44" t="s">
        <v>259</v>
      </c>
      <c r="N86" s="51" t="s">
        <v>10</v>
      </c>
      <c r="O86" s="52">
        <v>42</v>
      </c>
      <c r="P86" s="50">
        <f>P51</f>
        <v>0.81</v>
      </c>
      <c r="Q86" s="53">
        <f>P86*O86</f>
        <v>34.020000000000003</v>
      </c>
    </row>
    <row r="87" spans="1:17">
      <c r="A87" s="51" t="s">
        <v>54</v>
      </c>
      <c r="B87" s="76" t="s">
        <v>353</v>
      </c>
      <c r="C87" s="68">
        <v>7592</v>
      </c>
      <c r="D87" s="44" t="s">
        <v>259</v>
      </c>
      <c r="E87" s="51" t="s">
        <v>103</v>
      </c>
      <c r="F87" s="48">
        <v>13</v>
      </c>
      <c r="G87" s="50">
        <f>G52</f>
        <v>33.520000000000003</v>
      </c>
      <c r="H87" s="53">
        <f>G87*F87</f>
        <v>435.76000000000005</v>
      </c>
      <c r="J87" s="51" t="s">
        <v>54</v>
      </c>
      <c r="K87" s="76" t="s">
        <v>353</v>
      </c>
      <c r="L87" s="68">
        <v>7592</v>
      </c>
      <c r="M87" s="44" t="s">
        <v>259</v>
      </c>
      <c r="N87" s="51" t="s">
        <v>103</v>
      </c>
      <c r="O87" s="52">
        <v>13</v>
      </c>
      <c r="P87" s="50">
        <f>P52</f>
        <v>29.54</v>
      </c>
      <c r="Q87" s="53">
        <f>P87*O87</f>
        <v>384.02</v>
      </c>
    </row>
    <row r="88" spans="1:17">
      <c r="A88" s="51" t="s">
        <v>104</v>
      </c>
      <c r="B88" s="76" t="s">
        <v>354</v>
      </c>
      <c r="C88" s="45">
        <v>4513</v>
      </c>
      <c r="D88" s="44" t="s">
        <v>259</v>
      </c>
      <c r="E88" s="51" t="s">
        <v>10</v>
      </c>
      <c r="F88" s="48">
        <f>595*0.3</f>
        <v>178.5</v>
      </c>
      <c r="G88" s="50">
        <f>G53</f>
        <v>1.17</v>
      </c>
      <c r="H88" s="53">
        <f>G88*F88</f>
        <v>208.845</v>
      </c>
      <c r="J88" s="51" t="s">
        <v>104</v>
      </c>
      <c r="K88" s="76" t="s">
        <v>354</v>
      </c>
      <c r="L88" s="45">
        <v>4513</v>
      </c>
      <c r="M88" s="44" t="s">
        <v>259</v>
      </c>
      <c r="N88" s="51" t="s">
        <v>10</v>
      </c>
      <c r="O88" s="52">
        <f>595*0.3</f>
        <v>178.5</v>
      </c>
      <c r="P88" s="50">
        <f>P53</f>
        <v>1.17</v>
      </c>
      <c r="Q88" s="53">
        <f>P88*O88</f>
        <v>208.845</v>
      </c>
    </row>
    <row r="89" spans="1:17">
      <c r="A89" s="404" t="s">
        <v>151</v>
      </c>
      <c r="B89" s="405"/>
      <c r="C89" s="405"/>
      <c r="D89" s="405"/>
      <c r="E89" s="405"/>
      <c r="F89" s="406"/>
      <c r="G89" s="437">
        <f>H86+H87+H88</f>
        <v>678.625</v>
      </c>
      <c r="H89" s="438"/>
      <c r="J89" s="404" t="s">
        <v>151</v>
      </c>
      <c r="K89" s="405"/>
      <c r="L89" s="405"/>
      <c r="M89" s="405"/>
      <c r="N89" s="405"/>
      <c r="O89" s="406"/>
      <c r="P89" s="437">
        <f>Q86+Q87+Q88</f>
        <v>626.88499999999999</v>
      </c>
      <c r="Q89" s="438"/>
    </row>
    <row r="90" spans="1:17">
      <c r="A90" s="51" t="s">
        <v>106</v>
      </c>
      <c r="B90" s="425" t="s">
        <v>156</v>
      </c>
      <c r="C90" s="425"/>
      <c r="D90" s="425"/>
      <c r="E90" s="425"/>
      <c r="F90" s="425"/>
      <c r="G90" s="425"/>
      <c r="H90" s="425"/>
      <c r="J90" s="51" t="s">
        <v>106</v>
      </c>
      <c r="K90" s="425" t="s">
        <v>156</v>
      </c>
      <c r="L90" s="425"/>
      <c r="M90" s="425"/>
      <c r="N90" s="425"/>
      <c r="O90" s="425"/>
      <c r="P90" s="425"/>
      <c r="Q90" s="425"/>
    </row>
    <row r="91" spans="1:17">
      <c r="A91" s="51" t="s">
        <v>108</v>
      </c>
      <c r="B91" s="78" t="s">
        <v>389</v>
      </c>
      <c r="C91" s="44" t="s">
        <v>259</v>
      </c>
      <c r="D91" s="44" t="s">
        <v>259</v>
      </c>
      <c r="E91" s="51" t="s">
        <v>154</v>
      </c>
      <c r="F91" s="48">
        <v>40</v>
      </c>
      <c r="G91" s="54">
        <f>G56</f>
        <v>0.15</v>
      </c>
      <c r="H91" s="54">
        <f>G91*F91</f>
        <v>6</v>
      </c>
      <c r="J91" s="51" t="s">
        <v>108</v>
      </c>
      <c r="K91" s="78" t="s">
        <v>389</v>
      </c>
      <c r="L91" s="44" t="s">
        <v>259</v>
      </c>
      <c r="M91" s="44" t="s">
        <v>259</v>
      </c>
      <c r="N91" s="51" t="s">
        <v>154</v>
      </c>
      <c r="O91" s="48">
        <v>40</v>
      </c>
      <c r="P91" s="54">
        <f>P56</f>
        <v>0.15</v>
      </c>
      <c r="Q91" s="54">
        <f>P91*O91</f>
        <v>6</v>
      </c>
    </row>
    <row r="92" spans="1:17">
      <c r="A92" s="51" t="s">
        <v>153</v>
      </c>
      <c r="B92" s="78" t="s">
        <v>105</v>
      </c>
      <c r="C92" s="44" t="s">
        <v>259</v>
      </c>
      <c r="D92" s="44" t="s">
        <v>259</v>
      </c>
      <c r="E92" s="51" t="s">
        <v>154</v>
      </c>
      <c r="F92" s="48">
        <v>2</v>
      </c>
      <c r="G92" s="54">
        <f>G57</f>
        <v>2</v>
      </c>
      <c r="H92" s="54">
        <f>G92*F92</f>
        <v>4</v>
      </c>
      <c r="J92" s="51" t="s">
        <v>153</v>
      </c>
      <c r="K92" s="78" t="s">
        <v>105</v>
      </c>
      <c r="L92" s="44" t="s">
        <v>259</v>
      </c>
      <c r="M92" s="44" t="s">
        <v>259</v>
      </c>
      <c r="N92" s="51" t="s">
        <v>154</v>
      </c>
      <c r="O92" s="48">
        <v>2</v>
      </c>
      <c r="P92" s="54">
        <f>P57</f>
        <v>2</v>
      </c>
      <c r="Q92" s="54">
        <f>P92*O92</f>
        <v>4</v>
      </c>
    </row>
    <row r="93" spans="1:17">
      <c r="A93" s="51" t="s">
        <v>282</v>
      </c>
      <c r="B93" s="78" t="s">
        <v>387</v>
      </c>
      <c r="C93" s="44" t="s">
        <v>259</v>
      </c>
      <c r="D93" s="44" t="s">
        <v>259</v>
      </c>
      <c r="E93" s="51" t="s">
        <v>154</v>
      </c>
      <c r="F93" s="48">
        <v>2</v>
      </c>
      <c r="G93" s="54">
        <f>G58</f>
        <v>1.5</v>
      </c>
      <c r="H93" s="54">
        <f>G93*F93</f>
        <v>3</v>
      </c>
      <c r="J93" s="51" t="s">
        <v>282</v>
      </c>
      <c r="K93" s="78" t="s">
        <v>387</v>
      </c>
      <c r="L93" s="44" t="s">
        <v>259</v>
      </c>
      <c r="M93" s="44" t="s">
        <v>259</v>
      </c>
      <c r="N93" s="51" t="s">
        <v>154</v>
      </c>
      <c r="O93" s="48">
        <v>2</v>
      </c>
      <c r="P93" s="54">
        <f>P58</f>
        <v>1.5</v>
      </c>
      <c r="Q93" s="54">
        <f>P93*O93</f>
        <v>3</v>
      </c>
    </row>
    <row r="94" spans="1:17">
      <c r="A94" s="52"/>
      <c r="B94" s="434" t="s">
        <v>155</v>
      </c>
      <c r="C94" s="434"/>
      <c r="D94" s="434"/>
      <c r="E94" s="434"/>
      <c r="F94" s="434"/>
      <c r="G94" s="435">
        <f>SUM(H91:H93)</f>
        <v>13</v>
      </c>
      <c r="H94" s="436"/>
      <c r="J94" s="52"/>
      <c r="K94" s="434" t="s">
        <v>155</v>
      </c>
      <c r="L94" s="434"/>
      <c r="M94" s="434"/>
      <c r="N94" s="434"/>
      <c r="O94" s="434"/>
      <c r="P94" s="435">
        <f>SUM(Q91:Q93)</f>
        <v>13</v>
      </c>
      <c r="Q94" s="436"/>
    </row>
    <row r="95" spans="1:17">
      <c r="A95" s="409"/>
      <c r="B95" s="410"/>
      <c r="C95" s="410"/>
      <c r="D95" s="410"/>
      <c r="E95" s="410"/>
      <c r="F95" s="410"/>
      <c r="G95" s="410"/>
      <c r="H95" s="411"/>
      <c r="J95" s="409"/>
      <c r="K95" s="410"/>
      <c r="L95" s="410"/>
      <c r="M95" s="410"/>
      <c r="N95" s="410"/>
      <c r="O95" s="410"/>
      <c r="P95" s="410"/>
      <c r="Q95" s="411"/>
    </row>
    <row r="96" spans="1:17">
      <c r="A96" s="417" t="s">
        <v>527</v>
      </c>
      <c r="B96" s="418"/>
      <c r="C96" s="418"/>
      <c r="D96" s="418"/>
      <c r="E96" s="418"/>
      <c r="F96" s="419"/>
      <c r="G96" s="420">
        <f>ROUND(G76+G80+G83+G89+G94,2)</f>
        <v>11509.45</v>
      </c>
      <c r="H96" s="421"/>
      <c r="I96" s="80"/>
      <c r="J96" s="417" t="s">
        <v>527</v>
      </c>
      <c r="K96" s="418"/>
      <c r="L96" s="418"/>
      <c r="M96" s="418"/>
      <c r="N96" s="418"/>
      <c r="O96" s="419"/>
      <c r="P96" s="420">
        <f>ROUND(P76+P80+P83+P89+P94,2)</f>
        <v>10820.73</v>
      </c>
      <c r="Q96" s="421"/>
    </row>
    <row r="97" spans="1:17">
      <c r="A97" s="41"/>
      <c r="B97" s="451"/>
      <c r="C97" s="451"/>
      <c r="D97" s="451"/>
      <c r="E97" s="451"/>
      <c r="F97" s="451"/>
      <c r="G97" s="451"/>
      <c r="H97" s="451"/>
      <c r="J97" s="41"/>
      <c r="K97" s="451"/>
      <c r="L97" s="451"/>
      <c r="M97" s="451"/>
      <c r="N97" s="451"/>
      <c r="O97" s="451"/>
      <c r="P97" s="451"/>
      <c r="Q97" s="451"/>
    </row>
    <row r="98" spans="1:17">
      <c r="A98" s="452" t="s">
        <v>184</v>
      </c>
      <c r="B98" s="452"/>
      <c r="C98" s="452"/>
      <c r="D98" s="452"/>
      <c r="E98" s="452"/>
      <c r="F98" s="452"/>
      <c r="G98" s="452"/>
      <c r="H98" s="452"/>
      <c r="J98" s="452" t="s">
        <v>390</v>
      </c>
      <c r="K98" s="452"/>
      <c r="L98" s="452"/>
      <c r="M98" s="452"/>
      <c r="N98" s="452"/>
      <c r="O98" s="452"/>
      <c r="P98" s="452"/>
      <c r="Q98" s="452"/>
    </row>
    <row r="99" spans="1:17">
      <c r="A99" s="453" t="s">
        <v>133</v>
      </c>
      <c r="B99" s="453"/>
      <c r="C99" s="453"/>
      <c r="D99" s="453"/>
      <c r="E99" s="453"/>
      <c r="F99" s="453"/>
      <c r="G99" s="453"/>
      <c r="H99" s="453"/>
      <c r="J99" s="453" t="s">
        <v>133</v>
      </c>
      <c r="K99" s="453"/>
      <c r="L99" s="453"/>
      <c r="M99" s="453"/>
      <c r="N99" s="453"/>
      <c r="O99" s="453"/>
      <c r="P99" s="453"/>
      <c r="Q99" s="453"/>
    </row>
    <row r="100" spans="1:17" ht="30.75" customHeight="1">
      <c r="A100" s="458" t="s">
        <v>249</v>
      </c>
      <c r="B100" s="459"/>
      <c r="C100" s="460"/>
      <c r="D100" s="72"/>
      <c r="E100" s="454" t="s">
        <v>161</v>
      </c>
      <c r="F100" s="455"/>
      <c r="G100" s="455"/>
      <c r="H100" s="456"/>
      <c r="J100" s="458" t="s">
        <v>249</v>
      </c>
      <c r="K100" s="459"/>
      <c r="L100" s="460"/>
      <c r="M100" s="72"/>
      <c r="N100" s="454" t="s">
        <v>161</v>
      </c>
      <c r="O100" s="455"/>
      <c r="P100" s="455"/>
      <c r="Q100" s="456"/>
    </row>
    <row r="101" spans="1:17">
      <c r="A101" s="415" t="s">
        <v>160</v>
      </c>
      <c r="B101" s="410"/>
      <c r="C101" s="410"/>
      <c r="D101" s="410"/>
      <c r="E101" s="410"/>
      <c r="F101" s="410"/>
      <c r="G101" s="410"/>
      <c r="H101" s="411"/>
      <c r="J101" s="415" t="s">
        <v>160</v>
      </c>
      <c r="K101" s="410"/>
      <c r="L101" s="410"/>
      <c r="M101" s="410"/>
      <c r="N101" s="410"/>
      <c r="O101" s="410"/>
      <c r="P101" s="410"/>
      <c r="Q101" s="411"/>
    </row>
    <row r="102" spans="1:17">
      <c r="A102" s="416" t="s">
        <v>137</v>
      </c>
      <c r="B102" s="410"/>
      <c r="C102" s="410"/>
      <c r="D102" s="410"/>
      <c r="E102" s="410"/>
      <c r="F102" s="410"/>
      <c r="G102" s="410"/>
      <c r="H102" s="411"/>
      <c r="J102" s="416" t="s">
        <v>137</v>
      </c>
      <c r="K102" s="410"/>
      <c r="L102" s="410"/>
      <c r="M102" s="410"/>
      <c r="N102" s="410"/>
      <c r="O102" s="410"/>
      <c r="P102" s="410"/>
      <c r="Q102" s="411"/>
    </row>
    <row r="103" spans="1:17">
      <c r="A103" s="442"/>
      <c r="B103" s="443"/>
      <c r="C103" s="443"/>
      <c r="D103" s="443"/>
      <c r="E103" s="443"/>
      <c r="F103" s="443"/>
      <c r="G103" s="443"/>
      <c r="H103" s="444"/>
      <c r="J103" s="442"/>
      <c r="K103" s="443"/>
      <c r="L103" s="443"/>
      <c r="M103" s="443"/>
      <c r="N103" s="443"/>
      <c r="O103" s="443"/>
      <c r="P103" s="443"/>
      <c r="Q103" s="444"/>
    </row>
    <row r="104" spans="1:17">
      <c r="A104" s="426" t="s">
        <v>138</v>
      </c>
      <c r="B104" s="426" t="s">
        <v>16</v>
      </c>
      <c r="C104" s="429" t="s">
        <v>180</v>
      </c>
      <c r="D104" s="429" t="s">
        <v>254</v>
      </c>
      <c r="E104" s="426" t="s">
        <v>19</v>
      </c>
      <c r="F104" s="427" t="s">
        <v>28</v>
      </c>
      <c r="G104" s="426" t="s">
        <v>139</v>
      </c>
      <c r="H104" s="426"/>
      <c r="J104" s="426" t="s">
        <v>138</v>
      </c>
      <c r="K104" s="426" t="s">
        <v>16</v>
      </c>
      <c r="L104" s="429" t="s">
        <v>180</v>
      </c>
      <c r="M104" s="429" t="s">
        <v>254</v>
      </c>
      <c r="N104" s="426" t="s">
        <v>19</v>
      </c>
      <c r="O104" s="426" t="s">
        <v>28</v>
      </c>
      <c r="P104" s="426" t="s">
        <v>139</v>
      </c>
      <c r="Q104" s="426"/>
    </row>
    <row r="105" spans="1:17" ht="30">
      <c r="A105" s="426"/>
      <c r="B105" s="426"/>
      <c r="C105" s="430"/>
      <c r="D105" s="430"/>
      <c r="E105" s="426"/>
      <c r="F105" s="427"/>
      <c r="G105" s="59" t="s">
        <v>140</v>
      </c>
      <c r="H105" s="59" t="s">
        <v>141</v>
      </c>
      <c r="J105" s="426"/>
      <c r="K105" s="426"/>
      <c r="L105" s="430"/>
      <c r="M105" s="430"/>
      <c r="N105" s="426"/>
      <c r="O105" s="426"/>
      <c r="P105" s="59" t="s">
        <v>140</v>
      </c>
      <c r="Q105" s="59" t="s">
        <v>141</v>
      </c>
    </row>
    <row r="106" spans="1:17">
      <c r="A106" s="51" t="s">
        <v>34</v>
      </c>
      <c r="B106" s="425" t="s">
        <v>41</v>
      </c>
      <c r="C106" s="425"/>
      <c r="D106" s="425"/>
      <c r="E106" s="425"/>
      <c r="F106" s="425"/>
      <c r="G106" s="425"/>
      <c r="H106" s="425"/>
      <c r="J106" s="51" t="s">
        <v>34</v>
      </c>
      <c r="K106" s="425" t="s">
        <v>41</v>
      </c>
      <c r="L106" s="425"/>
      <c r="M106" s="425"/>
      <c r="N106" s="425"/>
      <c r="O106" s="425"/>
      <c r="P106" s="425"/>
      <c r="Q106" s="425"/>
    </row>
    <row r="107" spans="1:17">
      <c r="A107" s="51" t="s">
        <v>35</v>
      </c>
      <c r="B107" s="53" t="s">
        <v>142</v>
      </c>
      <c r="C107" s="69">
        <f>C37</f>
        <v>90781</v>
      </c>
      <c r="D107" s="44" t="s">
        <v>259</v>
      </c>
      <c r="E107" s="51" t="s">
        <v>103</v>
      </c>
      <c r="F107" s="81">
        <v>7.1</v>
      </c>
      <c r="G107" s="69">
        <f>G37</f>
        <v>33.520000000000003</v>
      </c>
      <c r="H107" s="53">
        <f>G107*F107</f>
        <v>237.99200000000002</v>
      </c>
      <c r="J107" s="51" t="s">
        <v>35</v>
      </c>
      <c r="K107" s="53" t="s">
        <v>142</v>
      </c>
      <c r="L107" s="69">
        <f>C37</f>
        <v>90781</v>
      </c>
      <c r="M107" s="44" t="s">
        <v>259</v>
      </c>
      <c r="N107" s="51" t="s">
        <v>103</v>
      </c>
      <c r="O107" s="81">
        <v>7.1</v>
      </c>
      <c r="P107" s="69">
        <f>P37</f>
        <v>29.54</v>
      </c>
      <c r="Q107" s="53">
        <f>P107*O107</f>
        <v>209.73399999999998</v>
      </c>
    </row>
    <row r="108" spans="1:17">
      <c r="A108" s="73" t="s">
        <v>36</v>
      </c>
      <c r="B108" s="53" t="s">
        <v>143</v>
      </c>
      <c r="C108" s="69">
        <f t="shared" ref="C108:C110" si="3">C38</f>
        <v>88253</v>
      </c>
      <c r="D108" s="44" t="s">
        <v>259</v>
      </c>
      <c r="E108" s="51" t="s">
        <v>103</v>
      </c>
      <c r="F108" s="81">
        <v>7.1</v>
      </c>
      <c r="G108" s="69">
        <f>G38</f>
        <v>27.35</v>
      </c>
      <c r="H108" s="53">
        <f>G108*F108</f>
        <v>194.185</v>
      </c>
      <c r="J108" s="73" t="s">
        <v>36</v>
      </c>
      <c r="K108" s="53" t="s">
        <v>143</v>
      </c>
      <c r="L108" s="69">
        <f t="shared" ref="L108:L110" si="4">C38</f>
        <v>88253</v>
      </c>
      <c r="M108" s="44" t="s">
        <v>259</v>
      </c>
      <c r="N108" s="51" t="s">
        <v>103</v>
      </c>
      <c r="O108" s="81">
        <v>7.1</v>
      </c>
      <c r="P108" s="69">
        <f>P38</f>
        <v>24.36</v>
      </c>
      <c r="Q108" s="53">
        <f>P108*O108</f>
        <v>172.95599999999999</v>
      </c>
    </row>
    <row r="109" spans="1:17">
      <c r="A109" s="51" t="s">
        <v>37</v>
      </c>
      <c r="B109" s="53" t="s">
        <v>144</v>
      </c>
      <c r="C109" s="69">
        <f t="shared" si="3"/>
        <v>88241</v>
      </c>
      <c r="D109" s="44" t="s">
        <v>259</v>
      </c>
      <c r="E109" s="51" t="s">
        <v>103</v>
      </c>
      <c r="F109" s="81">
        <v>14.2</v>
      </c>
      <c r="G109" s="69">
        <f>G39</f>
        <v>15.78</v>
      </c>
      <c r="H109" s="53">
        <f>G109*F109</f>
        <v>224.07599999999999</v>
      </c>
      <c r="J109" s="51" t="s">
        <v>37</v>
      </c>
      <c r="K109" s="53" t="s">
        <v>144</v>
      </c>
      <c r="L109" s="69">
        <f t="shared" si="4"/>
        <v>88241</v>
      </c>
      <c r="M109" s="44" t="s">
        <v>259</v>
      </c>
      <c r="N109" s="51" t="s">
        <v>103</v>
      </c>
      <c r="O109" s="81">
        <v>14.2</v>
      </c>
      <c r="P109" s="69">
        <f>P39</f>
        <v>14.36</v>
      </c>
      <c r="Q109" s="53">
        <f>P109*O109</f>
        <v>203.91199999999998</v>
      </c>
    </row>
    <row r="110" spans="1:17">
      <c r="A110" s="51" t="s">
        <v>37</v>
      </c>
      <c r="B110" s="53" t="s">
        <v>145</v>
      </c>
      <c r="C110" s="69">
        <f t="shared" si="3"/>
        <v>90775</v>
      </c>
      <c r="D110" s="44" t="s">
        <v>259</v>
      </c>
      <c r="E110" s="51" t="s">
        <v>103</v>
      </c>
      <c r="F110" s="81">
        <v>1.42</v>
      </c>
      <c r="G110" s="69">
        <f>G40</f>
        <v>28.65</v>
      </c>
      <c r="H110" s="53">
        <f>G110*F110</f>
        <v>40.682999999999993</v>
      </c>
      <c r="J110" s="51" t="s">
        <v>37</v>
      </c>
      <c r="K110" s="53" t="s">
        <v>145</v>
      </c>
      <c r="L110" s="69">
        <f t="shared" si="4"/>
        <v>90775</v>
      </c>
      <c r="M110" s="44" t="s">
        <v>259</v>
      </c>
      <c r="N110" s="51" t="s">
        <v>103</v>
      </c>
      <c r="O110" s="81">
        <v>1.42</v>
      </c>
      <c r="P110" s="69">
        <f>P40</f>
        <v>24.82</v>
      </c>
      <c r="Q110" s="53">
        <f>P110*O110</f>
        <v>35.244399999999999</v>
      </c>
    </row>
    <row r="111" spans="1:17">
      <c r="A111" s="404" t="s">
        <v>146</v>
      </c>
      <c r="B111" s="405"/>
      <c r="C111" s="405"/>
      <c r="D111" s="405"/>
      <c r="E111" s="405"/>
      <c r="F111" s="406"/>
      <c r="G111" s="437">
        <f>H107+H108+H109+H110</f>
        <v>696.93600000000004</v>
      </c>
      <c r="H111" s="457"/>
      <c r="J111" s="404" t="s">
        <v>146</v>
      </c>
      <c r="K111" s="405"/>
      <c r="L111" s="405"/>
      <c r="M111" s="405"/>
      <c r="N111" s="405"/>
      <c r="O111" s="406"/>
      <c r="P111" s="437">
        <f>Q107+Q108+Q109+Q110</f>
        <v>621.8463999999999</v>
      </c>
      <c r="Q111" s="457"/>
    </row>
    <row r="112" spans="1:17">
      <c r="A112" s="51" t="s">
        <v>42</v>
      </c>
      <c r="B112" s="409" t="s">
        <v>148</v>
      </c>
      <c r="C112" s="410"/>
      <c r="D112" s="410"/>
      <c r="E112" s="410"/>
      <c r="F112" s="410"/>
      <c r="G112" s="410"/>
      <c r="H112" s="411"/>
      <c r="J112" s="51" t="s">
        <v>42</v>
      </c>
      <c r="K112" s="409" t="s">
        <v>148</v>
      </c>
      <c r="L112" s="410"/>
      <c r="M112" s="410"/>
      <c r="N112" s="410"/>
      <c r="O112" s="410"/>
      <c r="P112" s="410"/>
      <c r="Q112" s="411"/>
    </row>
    <row r="113" spans="1:17" ht="30">
      <c r="A113" s="51" t="s">
        <v>182</v>
      </c>
      <c r="B113" s="65" t="s">
        <v>347</v>
      </c>
      <c r="C113" s="43">
        <v>7247</v>
      </c>
      <c r="D113" s="44" t="s">
        <v>259</v>
      </c>
      <c r="E113" s="51" t="s">
        <v>103</v>
      </c>
      <c r="F113" s="81">
        <v>7.1</v>
      </c>
      <c r="G113" s="47">
        <f>G43</f>
        <v>2.27</v>
      </c>
      <c r="H113" s="53">
        <f>G113*F113</f>
        <v>16.117000000000001</v>
      </c>
      <c r="J113" s="51" t="s">
        <v>182</v>
      </c>
      <c r="K113" s="65" t="s">
        <v>347</v>
      </c>
      <c r="L113" s="43">
        <v>7247</v>
      </c>
      <c r="M113" s="44" t="s">
        <v>259</v>
      </c>
      <c r="N113" s="51" t="s">
        <v>103</v>
      </c>
      <c r="O113" s="81">
        <v>7.1</v>
      </c>
      <c r="P113" s="47">
        <f>P43</f>
        <v>2.27</v>
      </c>
      <c r="Q113" s="53">
        <f>P113*O113</f>
        <v>16.117000000000001</v>
      </c>
    </row>
    <row r="114" spans="1:17">
      <c r="A114" s="51" t="s">
        <v>183</v>
      </c>
      <c r="B114" s="65" t="s">
        <v>346</v>
      </c>
      <c r="C114" s="43">
        <v>7252</v>
      </c>
      <c r="D114" s="44" t="s">
        <v>259</v>
      </c>
      <c r="E114" s="51" t="s">
        <v>103</v>
      </c>
      <c r="F114" s="81">
        <v>7.1</v>
      </c>
      <c r="G114" s="47">
        <f>G44</f>
        <v>2.27</v>
      </c>
      <c r="H114" s="53">
        <f>G114*F114</f>
        <v>16.117000000000001</v>
      </c>
      <c r="J114" s="51" t="s">
        <v>183</v>
      </c>
      <c r="K114" s="65" t="s">
        <v>346</v>
      </c>
      <c r="L114" s="43">
        <v>7252</v>
      </c>
      <c r="M114" s="44" t="s">
        <v>259</v>
      </c>
      <c r="N114" s="51" t="s">
        <v>103</v>
      </c>
      <c r="O114" s="81">
        <v>7.1</v>
      </c>
      <c r="P114" s="47">
        <f>P44</f>
        <v>2.27</v>
      </c>
      <c r="Q114" s="53">
        <f>P114*O114</f>
        <v>16.117000000000001</v>
      </c>
    </row>
    <row r="115" spans="1:17">
      <c r="A115" s="412" t="s">
        <v>147</v>
      </c>
      <c r="B115" s="413"/>
      <c r="C115" s="413"/>
      <c r="D115" s="413"/>
      <c r="E115" s="413"/>
      <c r="F115" s="414"/>
      <c r="G115" s="437">
        <f>H113+H114</f>
        <v>32.234000000000002</v>
      </c>
      <c r="H115" s="438"/>
      <c r="J115" s="412" t="s">
        <v>147</v>
      </c>
      <c r="K115" s="413"/>
      <c r="L115" s="413"/>
      <c r="M115" s="413"/>
      <c r="N115" s="413"/>
      <c r="O115" s="414"/>
      <c r="P115" s="437">
        <f>Q113+Q114</f>
        <v>32.234000000000002</v>
      </c>
      <c r="Q115" s="438"/>
    </row>
    <row r="116" spans="1:17">
      <c r="A116" s="51" t="s">
        <v>43</v>
      </c>
      <c r="B116" s="409" t="s">
        <v>150</v>
      </c>
      <c r="C116" s="410"/>
      <c r="D116" s="410"/>
      <c r="E116" s="410"/>
      <c r="F116" s="410"/>
      <c r="G116" s="410"/>
      <c r="H116" s="411"/>
      <c r="J116" s="51" t="s">
        <v>43</v>
      </c>
      <c r="K116" s="409" t="s">
        <v>150</v>
      </c>
      <c r="L116" s="410"/>
      <c r="M116" s="410"/>
      <c r="N116" s="410"/>
      <c r="O116" s="410"/>
      <c r="P116" s="410"/>
      <c r="Q116" s="411"/>
    </row>
    <row r="117" spans="1:17">
      <c r="A117" s="51" t="s">
        <v>46</v>
      </c>
      <c r="B117" s="65" t="s">
        <v>424</v>
      </c>
      <c r="C117" s="44">
        <v>92138</v>
      </c>
      <c r="D117" s="44" t="s">
        <v>259</v>
      </c>
      <c r="E117" s="51" t="s">
        <v>215</v>
      </c>
      <c r="F117" s="81">
        <v>7.1</v>
      </c>
      <c r="G117" s="50">
        <f>G47</f>
        <v>120</v>
      </c>
      <c r="H117" s="53">
        <f>F117*G117</f>
        <v>852</v>
      </c>
      <c r="J117" s="51" t="s">
        <v>46</v>
      </c>
      <c r="K117" s="65" t="s">
        <v>424</v>
      </c>
      <c r="L117" s="44">
        <v>92138</v>
      </c>
      <c r="M117" s="44" t="s">
        <v>259</v>
      </c>
      <c r="N117" s="51" t="s">
        <v>215</v>
      </c>
      <c r="O117" s="81">
        <v>7.1</v>
      </c>
      <c r="P117" s="50">
        <f>P47</f>
        <v>117.57</v>
      </c>
      <c r="Q117" s="53">
        <f>O117*P117</f>
        <v>834.74699999999996</v>
      </c>
    </row>
    <row r="118" spans="1:17">
      <c r="A118" s="404" t="s">
        <v>149</v>
      </c>
      <c r="B118" s="405"/>
      <c r="C118" s="405"/>
      <c r="D118" s="405"/>
      <c r="E118" s="405"/>
      <c r="F118" s="406"/>
      <c r="G118" s="437">
        <f>H117</f>
        <v>852</v>
      </c>
      <c r="H118" s="438"/>
      <c r="J118" s="404" t="s">
        <v>149</v>
      </c>
      <c r="K118" s="405"/>
      <c r="L118" s="405"/>
      <c r="M118" s="405"/>
      <c r="N118" s="405"/>
      <c r="O118" s="406"/>
      <c r="P118" s="437">
        <f>Q117</f>
        <v>834.74699999999996</v>
      </c>
      <c r="Q118" s="438"/>
    </row>
    <row r="119" spans="1:17">
      <c r="A119" s="422"/>
      <c r="B119" s="423"/>
      <c r="C119" s="423"/>
      <c r="D119" s="423"/>
      <c r="E119" s="423"/>
      <c r="F119" s="423"/>
      <c r="G119" s="423"/>
      <c r="H119" s="424"/>
      <c r="J119" s="422"/>
      <c r="K119" s="423"/>
      <c r="L119" s="423"/>
      <c r="M119" s="423"/>
      <c r="N119" s="423"/>
      <c r="O119" s="423"/>
      <c r="P119" s="423"/>
      <c r="Q119" s="424"/>
    </row>
    <row r="120" spans="1:17">
      <c r="A120" s="51" t="s">
        <v>52</v>
      </c>
      <c r="B120" s="425" t="s">
        <v>152</v>
      </c>
      <c r="C120" s="425"/>
      <c r="D120" s="425"/>
      <c r="E120" s="425"/>
      <c r="F120" s="425"/>
      <c r="G120" s="425"/>
      <c r="H120" s="425"/>
      <c r="J120" s="51" t="s">
        <v>52</v>
      </c>
      <c r="K120" s="425" t="s">
        <v>152</v>
      </c>
      <c r="L120" s="425"/>
      <c r="M120" s="425"/>
      <c r="N120" s="425"/>
      <c r="O120" s="425"/>
      <c r="P120" s="425"/>
      <c r="Q120" s="425"/>
    </row>
    <row r="121" spans="1:17">
      <c r="A121" s="51" t="s">
        <v>53</v>
      </c>
      <c r="B121" s="65" t="s">
        <v>348</v>
      </c>
      <c r="C121" s="45">
        <v>4517</v>
      </c>
      <c r="D121" s="44" t="s">
        <v>259</v>
      </c>
      <c r="E121" s="70" t="s">
        <v>10</v>
      </c>
      <c r="F121" s="82">
        <v>6.39</v>
      </c>
      <c r="G121" s="50">
        <f>G51</f>
        <v>0.81</v>
      </c>
      <c r="H121" s="53">
        <f>G121*F121</f>
        <v>5.1759000000000004</v>
      </c>
      <c r="J121" s="51" t="s">
        <v>53</v>
      </c>
      <c r="K121" s="65" t="s">
        <v>348</v>
      </c>
      <c r="L121" s="45">
        <v>4517</v>
      </c>
      <c r="M121" s="44" t="s">
        <v>259</v>
      </c>
      <c r="N121" s="70" t="s">
        <v>10</v>
      </c>
      <c r="O121" s="82">
        <v>6.39</v>
      </c>
      <c r="P121" s="50">
        <f>P51</f>
        <v>0.81</v>
      </c>
      <c r="Q121" s="53">
        <f>P121*O121</f>
        <v>5.1759000000000004</v>
      </c>
    </row>
    <row r="122" spans="1:17">
      <c r="A122" s="51" t="s">
        <v>54</v>
      </c>
      <c r="B122" s="76" t="s">
        <v>353</v>
      </c>
      <c r="C122" s="68">
        <v>7592</v>
      </c>
      <c r="D122" s="44" t="s">
        <v>259</v>
      </c>
      <c r="E122" s="70" t="s">
        <v>103</v>
      </c>
      <c r="F122" s="82">
        <v>7</v>
      </c>
      <c r="G122" s="50">
        <f>G52</f>
        <v>33.520000000000003</v>
      </c>
      <c r="H122" s="53">
        <f>G122*F122</f>
        <v>234.64000000000001</v>
      </c>
      <c r="J122" s="51" t="s">
        <v>54</v>
      </c>
      <c r="K122" s="76" t="s">
        <v>353</v>
      </c>
      <c r="L122" s="68">
        <v>7592</v>
      </c>
      <c r="M122" s="44" t="s">
        <v>259</v>
      </c>
      <c r="N122" s="70" t="s">
        <v>103</v>
      </c>
      <c r="O122" s="82">
        <v>7</v>
      </c>
      <c r="P122" s="50">
        <f>P52</f>
        <v>29.54</v>
      </c>
      <c r="Q122" s="53">
        <f>P122*O122</f>
        <v>206.78</v>
      </c>
    </row>
    <row r="123" spans="1:17">
      <c r="A123" s="51" t="s">
        <v>104</v>
      </c>
      <c r="B123" s="76" t="s">
        <v>354</v>
      </c>
      <c r="C123" s="45">
        <v>4513</v>
      </c>
      <c r="D123" s="44" t="s">
        <v>259</v>
      </c>
      <c r="E123" s="51" t="s">
        <v>10</v>
      </c>
      <c r="F123" s="82">
        <f>71*0.3</f>
        <v>21.3</v>
      </c>
      <c r="G123" s="50">
        <f>G53</f>
        <v>1.17</v>
      </c>
      <c r="H123" s="53">
        <f>G123*F123</f>
        <v>24.920999999999999</v>
      </c>
      <c r="J123" s="51" t="s">
        <v>104</v>
      </c>
      <c r="K123" s="76" t="s">
        <v>354</v>
      </c>
      <c r="L123" s="45">
        <v>4513</v>
      </c>
      <c r="M123" s="44" t="s">
        <v>259</v>
      </c>
      <c r="N123" s="51" t="s">
        <v>10</v>
      </c>
      <c r="O123" s="82">
        <f>71*0.3</f>
        <v>21.3</v>
      </c>
      <c r="P123" s="50">
        <f>P53</f>
        <v>1.17</v>
      </c>
      <c r="Q123" s="53">
        <f>P123*O123</f>
        <v>24.920999999999999</v>
      </c>
    </row>
    <row r="124" spans="1:17">
      <c r="A124" s="404" t="s">
        <v>151</v>
      </c>
      <c r="B124" s="405"/>
      <c r="C124" s="405"/>
      <c r="D124" s="405"/>
      <c r="E124" s="405"/>
      <c r="F124" s="406"/>
      <c r="G124" s="437">
        <f>H121+H122+H123</f>
        <v>264.73690000000005</v>
      </c>
      <c r="H124" s="438"/>
      <c r="J124" s="404" t="s">
        <v>151</v>
      </c>
      <c r="K124" s="405"/>
      <c r="L124" s="405"/>
      <c r="M124" s="405"/>
      <c r="N124" s="405"/>
      <c r="O124" s="406"/>
      <c r="P124" s="437">
        <f>Q121+Q122+Q123</f>
        <v>236.87690000000001</v>
      </c>
      <c r="Q124" s="438"/>
    </row>
    <row r="125" spans="1:17">
      <c r="A125" s="51" t="s">
        <v>106</v>
      </c>
      <c r="B125" s="425" t="s">
        <v>156</v>
      </c>
      <c r="C125" s="425"/>
      <c r="D125" s="425"/>
      <c r="E125" s="425"/>
      <c r="F125" s="425"/>
      <c r="G125" s="425"/>
      <c r="H125" s="425"/>
      <c r="J125" s="51" t="s">
        <v>106</v>
      </c>
      <c r="K125" s="425" t="s">
        <v>156</v>
      </c>
      <c r="L125" s="425"/>
      <c r="M125" s="425"/>
      <c r="N125" s="425"/>
      <c r="O125" s="425"/>
      <c r="P125" s="425"/>
      <c r="Q125" s="425"/>
    </row>
    <row r="126" spans="1:17">
      <c r="A126" s="51" t="s">
        <v>108</v>
      </c>
      <c r="B126" s="78" t="s">
        <v>389</v>
      </c>
      <c r="C126" s="44" t="s">
        <v>259</v>
      </c>
      <c r="D126" s="44" t="s">
        <v>259</v>
      </c>
      <c r="E126" s="51" t="s">
        <v>154</v>
      </c>
      <c r="F126" s="48">
        <v>40</v>
      </c>
      <c r="G126" s="54">
        <f>G56</f>
        <v>0.15</v>
      </c>
      <c r="H126" s="54">
        <f>G126*F126</f>
        <v>6</v>
      </c>
      <c r="J126" s="51" t="s">
        <v>108</v>
      </c>
      <c r="K126" s="78" t="s">
        <v>389</v>
      </c>
      <c r="L126" s="44" t="s">
        <v>259</v>
      </c>
      <c r="M126" s="44" t="s">
        <v>259</v>
      </c>
      <c r="N126" s="51" t="s">
        <v>154</v>
      </c>
      <c r="O126" s="48">
        <v>40</v>
      </c>
      <c r="P126" s="54">
        <f>P56</f>
        <v>0.15</v>
      </c>
      <c r="Q126" s="54">
        <f>P126*O126</f>
        <v>6</v>
      </c>
    </row>
    <row r="127" spans="1:17">
      <c r="A127" s="51" t="s">
        <v>153</v>
      </c>
      <c r="B127" s="78" t="s">
        <v>105</v>
      </c>
      <c r="C127" s="44" t="s">
        <v>259</v>
      </c>
      <c r="D127" s="44" t="s">
        <v>259</v>
      </c>
      <c r="E127" s="51" t="s">
        <v>154</v>
      </c>
      <c r="F127" s="48">
        <v>2</v>
      </c>
      <c r="G127" s="54">
        <f>G57</f>
        <v>2</v>
      </c>
      <c r="H127" s="54">
        <f>G127*F127</f>
        <v>4</v>
      </c>
      <c r="J127" s="51" t="s">
        <v>153</v>
      </c>
      <c r="K127" s="78" t="s">
        <v>105</v>
      </c>
      <c r="L127" s="44" t="s">
        <v>259</v>
      </c>
      <c r="M127" s="44" t="s">
        <v>259</v>
      </c>
      <c r="N127" s="51" t="s">
        <v>154</v>
      </c>
      <c r="O127" s="48">
        <v>2</v>
      </c>
      <c r="P127" s="54">
        <f>P57</f>
        <v>2</v>
      </c>
      <c r="Q127" s="54">
        <f>P127*O127</f>
        <v>4</v>
      </c>
    </row>
    <row r="128" spans="1:17">
      <c r="A128" s="51" t="s">
        <v>282</v>
      </c>
      <c r="B128" s="78" t="s">
        <v>387</v>
      </c>
      <c r="C128" s="44" t="s">
        <v>259</v>
      </c>
      <c r="D128" s="44" t="s">
        <v>259</v>
      </c>
      <c r="E128" s="51" t="s">
        <v>154</v>
      </c>
      <c r="F128" s="48">
        <v>2</v>
      </c>
      <c r="G128" s="54">
        <f>G58</f>
        <v>1.5</v>
      </c>
      <c r="H128" s="54">
        <f>G128*F128</f>
        <v>3</v>
      </c>
      <c r="J128" s="51" t="s">
        <v>282</v>
      </c>
      <c r="K128" s="78" t="s">
        <v>387</v>
      </c>
      <c r="L128" s="44" t="s">
        <v>259</v>
      </c>
      <c r="M128" s="44" t="s">
        <v>259</v>
      </c>
      <c r="N128" s="51" t="s">
        <v>154</v>
      </c>
      <c r="O128" s="48">
        <v>2</v>
      </c>
      <c r="P128" s="54">
        <f>P58</f>
        <v>1.5</v>
      </c>
      <c r="Q128" s="54">
        <f>P128*O128</f>
        <v>3</v>
      </c>
    </row>
    <row r="129" spans="1:17">
      <c r="A129" s="52"/>
      <c r="B129" s="434" t="s">
        <v>155</v>
      </c>
      <c r="C129" s="434"/>
      <c r="D129" s="434"/>
      <c r="E129" s="434"/>
      <c r="F129" s="434"/>
      <c r="G129" s="435">
        <f>SUM(H126:H128)</f>
        <v>13</v>
      </c>
      <c r="H129" s="436"/>
      <c r="J129" s="52"/>
      <c r="K129" s="434" t="s">
        <v>155</v>
      </c>
      <c r="L129" s="434"/>
      <c r="M129" s="434"/>
      <c r="N129" s="434"/>
      <c r="O129" s="434"/>
      <c r="P129" s="435">
        <f>SUM(Q126:Q128)</f>
        <v>13</v>
      </c>
      <c r="Q129" s="436"/>
    </row>
    <row r="130" spans="1:17">
      <c r="A130" s="409"/>
      <c r="B130" s="410"/>
      <c r="C130" s="410"/>
      <c r="D130" s="410"/>
      <c r="E130" s="410"/>
      <c r="F130" s="410"/>
      <c r="G130" s="410"/>
      <c r="H130" s="411"/>
      <c r="J130" s="409"/>
      <c r="K130" s="410"/>
      <c r="L130" s="410"/>
      <c r="M130" s="410"/>
      <c r="N130" s="410"/>
      <c r="O130" s="410"/>
      <c r="P130" s="410"/>
      <c r="Q130" s="411"/>
    </row>
    <row r="131" spans="1:17">
      <c r="A131" s="417" t="s">
        <v>527</v>
      </c>
      <c r="B131" s="418"/>
      <c r="C131" s="418"/>
      <c r="D131" s="418"/>
      <c r="E131" s="418"/>
      <c r="F131" s="419"/>
      <c r="G131" s="420">
        <f>G111+G115+G118+G124+G124</f>
        <v>2110.6438000000003</v>
      </c>
      <c r="H131" s="421"/>
      <c r="J131" s="417" t="s">
        <v>527</v>
      </c>
      <c r="K131" s="418"/>
      <c r="L131" s="418"/>
      <c r="M131" s="418"/>
      <c r="N131" s="418"/>
      <c r="O131" s="419"/>
      <c r="P131" s="420">
        <f>P111+P115+P118+P124+P124</f>
        <v>1962.5811999999999</v>
      </c>
      <c r="Q131" s="421"/>
    </row>
    <row r="132" spans="1:17">
      <c r="A132" s="41"/>
      <c r="J132" s="41"/>
    </row>
    <row r="133" spans="1:17">
      <c r="A133" s="452" t="s">
        <v>185</v>
      </c>
      <c r="B133" s="452"/>
      <c r="C133" s="452"/>
      <c r="D133" s="452"/>
      <c r="E133" s="452"/>
      <c r="F133" s="452"/>
      <c r="G133" s="452"/>
      <c r="H133" s="452"/>
      <c r="J133" s="452" t="s">
        <v>390</v>
      </c>
      <c r="K133" s="452"/>
      <c r="L133" s="452"/>
      <c r="M133" s="452"/>
      <c r="N133" s="452"/>
      <c r="O133" s="452"/>
      <c r="P133" s="452"/>
      <c r="Q133" s="452"/>
    </row>
    <row r="134" spans="1:17">
      <c r="A134" s="453" t="s">
        <v>133</v>
      </c>
      <c r="B134" s="453"/>
      <c r="C134" s="453"/>
      <c r="D134" s="453"/>
      <c r="E134" s="453"/>
      <c r="F134" s="453"/>
      <c r="G134" s="453"/>
      <c r="H134" s="453"/>
      <c r="J134" s="453" t="s">
        <v>133</v>
      </c>
      <c r="K134" s="453"/>
      <c r="L134" s="453"/>
      <c r="M134" s="453"/>
      <c r="N134" s="453"/>
      <c r="O134" s="453"/>
      <c r="P134" s="453"/>
      <c r="Q134" s="453"/>
    </row>
    <row r="135" spans="1:17" ht="32.25" customHeight="1">
      <c r="A135" s="448" t="s">
        <v>162</v>
      </c>
      <c r="B135" s="449"/>
      <c r="C135" s="450"/>
      <c r="D135" s="79"/>
      <c r="E135" s="445" t="s">
        <v>163</v>
      </c>
      <c r="F135" s="446"/>
      <c r="G135" s="446"/>
      <c r="H135" s="447"/>
      <c r="J135" s="448" t="s">
        <v>162</v>
      </c>
      <c r="K135" s="449"/>
      <c r="L135" s="450"/>
      <c r="M135" s="79"/>
      <c r="N135" s="445" t="s">
        <v>163</v>
      </c>
      <c r="O135" s="446"/>
      <c r="P135" s="446"/>
      <c r="Q135" s="447"/>
    </row>
    <row r="136" spans="1:17">
      <c r="A136" s="415" t="s">
        <v>136</v>
      </c>
      <c r="B136" s="410"/>
      <c r="C136" s="410"/>
      <c r="D136" s="410"/>
      <c r="E136" s="410"/>
      <c r="F136" s="410"/>
      <c r="G136" s="410"/>
      <c r="H136" s="411"/>
      <c r="J136" s="415" t="s">
        <v>136</v>
      </c>
      <c r="K136" s="410"/>
      <c r="L136" s="410"/>
      <c r="M136" s="410"/>
      <c r="N136" s="410"/>
      <c r="O136" s="410"/>
      <c r="P136" s="410"/>
      <c r="Q136" s="411"/>
    </row>
    <row r="137" spans="1:17">
      <c r="A137" s="416" t="s">
        <v>137</v>
      </c>
      <c r="B137" s="410"/>
      <c r="C137" s="410"/>
      <c r="D137" s="410"/>
      <c r="E137" s="410"/>
      <c r="F137" s="410"/>
      <c r="G137" s="410"/>
      <c r="H137" s="411"/>
      <c r="J137" s="416" t="s">
        <v>137</v>
      </c>
      <c r="K137" s="410"/>
      <c r="L137" s="410"/>
      <c r="M137" s="410"/>
      <c r="N137" s="410"/>
      <c r="O137" s="410"/>
      <c r="P137" s="410"/>
      <c r="Q137" s="411"/>
    </row>
    <row r="138" spans="1:17">
      <c r="A138" s="442"/>
      <c r="B138" s="443"/>
      <c r="C138" s="443"/>
      <c r="D138" s="443"/>
      <c r="E138" s="443"/>
      <c r="F138" s="443"/>
      <c r="G138" s="443"/>
      <c r="H138" s="444"/>
      <c r="J138" s="442"/>
      <c r="K138" s="443"/>
      <c r="L138" s="443"/>
      <c r="M138" s="443"/>
      <c r="N138" s="443"/>
      <c r="O138" s="443"/>
      <c r="P138" s="443"/>
      <c r="Q138" s="444"/>
    </row>
    <row r="139" spans="1:17">
      <c r="A139" s="426" t="s">
        <v>138</v>
      </c>
      <c r="B139" s="426" t="s">
        <v>16</v>
      </c>
      <c r="C139" s="429" t="s">
        <v>180</v>
      </c>
      <c r="D139" s="429" t="s">
        <v>254</v>
      </c>
      <c r="E139" s="426" t="s">
        <v>19</v>
      </c>
      <c r="F139" s="427" t="s">
        <v>164</v>
      </c>
      <c r="G139" s="426" t="s">
        <v>139</v>
      </c>
      <c r="H139" s="426"/>
      <c r="J139" s="426" t="s">
        <v>138</v>
      </c>
      <c r="K139" s="426" t="s">
        <v>16</v>
      </c>
      <c r="L139" s="429" t="s">
        <v>180</v>
      </c>
      <c r="M139" s="429" t="s">
        <v>254</v>
      </c>
      <c r="N139" s="426" t="s">
        <v>19</v>
      </c>
      <c r="O139" s="426" t="s">
        <v>164</v>
      </c>
      <c r="P139" s="426" t="s">
        <v>139</v>
      </c>
      <c r="Q139" s="426"/>
    </row>
    <row r="140" spans="1:17" ht="30">
      <c r="A140" s="426"/>
      <c r="B140" s="426"/>
      <c r="C140" s="430"/>
      <c r="D140" s="430"/>
      <c r="E140" s="426"/>
      <c r="F140" s="427"/>
      <c r="G140" s="59" t="s">
        <v>140</v>
      </c>
      <c r="H140" s="59" t="s">
        <v>141</v>
      </c>
      <c r="J140" s="426"/>
      <c r="K140" s="426"/>
      <c r="L140" s="430"/>
      <c r="M140" s="430"/>
      <c r="N140" s="426"/>
      <c r="O140" s="426"/>
      <c r="P140" s="59" t="s">
        <v>140</v>
      </c>
      <c r="Q140" s="59" t="s">
        <v>141</v>
      </c>
    </row>
    <row r="141" spans="1:17">
      <c r="A141" s="51" t="s">
        <v>34</v>
      </c>
      <c r="B141" s="425" t="s">
        <v>41</v>
      </c>
      <c r="C141" s="425"/>
      <c r="D141" s="425"/>
      <c r="E141" s="425"/>
      <c r="F141" s="425"/>
      <c r="G141" s="425"/>
      <c r="H141" s="425"/>
      <c r="J141" s="51" t="s">
        <v>34</v>
      </c>
      <c r="K141" s="425" t="s">
        <v>41</v>
      </c>
      <c r="L141" s="425"/>
      <c r="M141" s="425"/>
      <c r="N141" s="425"/>
      <c r="O141" s="425"/>
      <c r="P141" s="425"/>
      <c r="Q141" s="425"/>
    </row>
    <row r="142" spans="1:17">
      <c r="A142" s="51" t="s">
        <v>35</v>
      </c>
      <c r="B142" s="53" t="s">
        <v>142</v>
      </c>
      <c r="C142" s="69">
        <f>C37</f>
        <v>90781</v>
      </c>
      <c r="D142" s="44" t="s">
        <v>259</v>
      </c>
      <c r="E142" s="51" t="s">
        <v>103</v>
      </c>
      <c r="F142" s="48">
        <v>0.28699999999999998</v>
      </c>
      <c r="G142" s="69">
        <f>G37</f>
        <v>33.520000000000003</v>
      </c>
      <c r="H142" s="53">
        <f>G142*F142</f>
        <v>9.6202400000000008</v>
      </c>
      <c r="J142" s="51" t="s">
        <v>35</v>
      </c>
      <c r="K142" s="53" t="s">
        <v>142</v>
      </c>
      <c r="L142" s="69">
        <f>C37</f>
        <v>90781</v>
      </c>
      <c r="M142" s="44" t="s">
        <v>259</v>
      </c>
      <c r="N142" s="51" t="s">
        <v>103</v>
      </c>
      <c r="O142" s="52">
        <v>0.28699999999999998</v>
      </c>
      <c r="P142" s="69">
        <f>P37</f>
        <v>29.54</v>
      </c>
      <c r="Q142" s="53">
        <f>P142*O142</f>
        <v>8.4779799999999987</v>
      </c>
    </row>
    <row r="143" spans="1:17">
      <c r="A143" s="73" t="s">
        <v>36</v>
      </c>
      <c r="B143" s="53" t="s">
        <v>143</v>
      </c>
      <c r="C143" s="69">
        <f>C38</f>
        <v>88253</v>
      </c>
      <c r="D143" s="44" t="s">
        <v>259</v>
      </c>
      <c r="E143" s="51" t="s">
        <v>103</v>
      </c>
      <c r="F143" s="48">
        <v>1.1479999999999999</v>
      </c>
      <c r="G143" s="69">
        <f>G38</f>
        <v>27.35</v>
      </c>
      <c r="H143" s="53">
        <f>G143*F143</f>
        <v>31.3978</v>
      </c>
      <c r="J143" s="73" t="s">
        <v>36</v>
      </c>
      <c r="K143" s="53" t="s">
        <v>143</v>
      </c>
      <c r="L143" s="69">
        <f>C38</f>
        <v>88253</v>
      </c>
      <c r="M143" s="44" t="s">
        <v>259</v>
      </c>
      <c r="N143" s="51" t="s">
        <v>103</v>
      </c>
      <c r="O143" s="52">
        <v>1.1479999999999999</v>
      </c>
      <c r="P143" s="69">
        <f>P38</f>
        <v>24.36</v>
      </c>
      <c r="Q143" s="53">
        <f>P143*O143</f>
        <v>27.965279999999996</v>
      </c>
    </row>
    <row r="144" spans="1:17">
      <c r="A144" s="51" t="s">
        <v>37</v>
      </c>
      <c r="B144" s="53" t="s">
        <v>165</v>
      </c>
      <c r="C144" s="52">
        <v>88597</v>
      </c>
      <c r="D144" s="44" t="s">
        <v>259</v>
      </c>
      <c r="E144" s="51" t="s">
        <v>103</v>
      </c>
      <c r="F144" s="48">
        <v>0.28699999999999998</v>
      </c>
      <c r="G144" s="46">
        <f>'DADOS A INSERIR'!E16</f>
        <v>22.98</v>
      </c>
      <c r="H144" s="53">
        <f>G144*F144</f>
        <v>6.5952599999999997</v>
      </c>
      <c r="J144" s="51" t="s">
        <v>37</v>
      </c>
      <c r="K144" s="53" t="s">
        <v>165</v>
      </c>
      <c r="L144" s="52">
        <v>88597</v>
      </c>
      <c r="M144" s="44" t="s">
        <v>259</v>
      </c>
      <c r="N144" s="51" t="s">
        <v>103</v>
      </c>
      <c r="O144" s="52">
        <v>0.28699999999999998</v>
      </c>
      <c r="P144" s="46">
        <f>'DADOS A INSERIR'!F16</f>
        <v>20.420000000000002</v>
      </c>
      <c r="Q144" s="53">
        <f>P144*O144</f>
        <v>5.8605400000000003</v>
      </c>
    </row>
    <row r="145" spans="1:17">
      <c r="A145" s="51" t="s">
        <v>38</v>
      </c>
      <c r="B145" s="53" t="s">
        <v>145</v>
      </c>
      <c r="C145" s="52">
        <f>C40</f>
        <v>90775</v>
      </c>
      <c r="D145" s="44" t="s">
        <v>259</v>
      </c>
      <c r="E145" s="51" t="s">
        <v>103</v>
      </c>
      <c r="F145" s="48">
        <v>0.28699999999999998</v>
      </c>
      <c r="G145" s="69">
        <f>G40</f>
        <v>28.65</v>
      </c>
      <c r="H145" s="53">
        <f>G145*F145</f>
        <v>8.2225499999999982</v>
      </c>
      <c r="J145" s="51" t="s">
        <v>38</v>
      </c>
      <c r="K145" s="53" t="s">
        <v>145</v>
      </c>
      <c r="L145" s="52">
        <f>C40</f>
        <v>90775</v>
      </c>
      <c r="M145" s="44" t="s">
        <v>259</v>
      </c>
      <c r="N145" s="51" t="s">
        <v>103</v>
      </c>
      <c r="O145" s="52">
        <v>0.28699999999999998</v>
      </c>
      <c r="P145" s="69">
        <f>P40</f>
        <v>24.82</v>
      </c>
      <c r="Q145" s="53">
        <f>P145*O145</f>
        <v>7.1233399999999998</v>
      </c>
    </row>
    <row r="146" spans="1:17">
      <c r="A146" s="404" t="s">
        <v>146</v>
      </c>
      <c r="B146" s="405"/>
      <c r="C146" s="405"/>
      <c r="D146" s="405"/>
      <c r="E146" s="405"/>
      <c r="F146" s="406"/>
      <c r="G146" s="437">
        <f>H142+H143+H144+H145</f>
        <v>55.835849999999994</v>
      </c>
      <c r="H146" s="457"/>
      <c r="J146" s="404" t="s">
        <v>146</v>
      </c>
      <c r="K146" s="405"/>
      <c r="L146" s="405"/>
      <c r="M146" s="405"/>
      <c r="N146" s="405"/>
      <c r="O146" s="406"/>
      <c r="P146" s="437">
        <f>Q142+Q143+Q144+Q145</f>
        <v>49.427139999999994</v>
      </c>
      <c r="Q146" s="457"/>
    </row>
    <row r="147" spans="1:17">
      <c r="A147" s="51" t="s">
        <v>42</v>
      </c>
      <c r="B147" s="409" t="s">
        <v>148</v>
      </c>
      <c r="C147" s="410"/>
      <c r="D147" s="410"/>
      <c r="E147" s="410"/>
      <c r="F147" s="410"/>
      <c r="G147" s="410"/>
      <c r="H147" s="411"/>
      <c r="J147" s="51" t="s">
        <v>42</v>
      </c>
      <c r="K147" s="409" t="s">
        <v>148</v>
      </c>
      <c r="L147" s="410"/>
      <c r="M147" s="410"/>
      <c r="N147" s="410"/>
      <c r="O147" s="410"/>
      <c r="P147" s="410"/>
      <c r="Q147" s="411"/>
    </row>
    <row r="148" spans="1:17" ht="30">
      <c r="A148" s="51" t="s">
        <v>182</v>
      </c>
      <c r="B148" s="65" t="s">
        <v>347</v>
      </c>
      <c r="C148" s="43">
        <v>7247</v>
      </c>
      <c r="D148" s="44" t="s">
        <v>259</v>
      </c>
      <c r="E148" s="51" t="s">
        <v>103</v>
      </c>
      <c r="F148" s="48">
        <v>0.28699999999999998</v>
      </c>
      <c r="G148" s="47">
        <f>G43</f>
        <v>2.27</v>
      </c>
      <c r="H148" s="53">
        <f>G148*F148</f>
        <v>0.6514899999999999</v>
      </c>
      <c r="J148" s="51" t="s">
        <v>182</v>
      </c>
      <c r="K148" s="65" t="s">
        <v>347</v>
      </c>
      <c r="L148" s="43">
        <v>7247</v>
      </c>
      <c r="M148" s="44" t="s">
        <v>259</v>
      </c>
      <c r="N148" s="51" t="s">
        <v>103</v>
      </c>
      <c r="O148" s="52">
        <v>0.28699999999999998</v>
      </c>
      <c r="P148" s="47">
        <f>P43</f>
        <v>2.27</v>
      </c>
      <c r="Q148" s="53">
        <f>P148*O148</f>
        <v>0.6514899999999999</v>
      </c>
    </row>
    <row r="149" spans="1:17">
      <c r="A149" s="51" t="s">
        <v>183</v>
      </c>
      <c r="B149" s="65" t="s">
        <v>346</v>
      </c>
      <c r="C149" s="43">
        <v>7252</v>
      </c>
      <c r="D149" s="44" t="s">
        <v>259</v>
      </c>
      <c r="E149" s="51" t="s">
        <v>103</v>
      </c>
      <c r="F149" s="48">
        <v>0.28699999999999998</v>
      </c>
      <c r="G149" s="47">
        <f>G44</f>
        <v>2.27</v>
      </c>
      <c r="H149" s="53">
        <f>G149*F149</f>
        <v>0.6514899999999999</v>
      </c>
      <c r="J149" s="51" t="s">
        <v>183</v>
      </c>
      <c r="K149" s="65" t="s">
        <v>346</v>
      </c>
      <c r="L149" s="43">
        <v>7252</v>
      </c>
      <c r="M149" s="44" t="s">
        <v>259</v>
      </c>
      <c r="N149" s="51" t="s">
        <v>103</v>
      </c>
      <c r="O149" s="52">
        <v>0.28699999999999998</v>
      </c>
      <c r="P149" s="47">
        <f>P44</f>
        <v>2.27</v>
      </c>
      <c r="Q149" s="53">
        <f>P149*O149</f>
        <v>0.6514899999999999</v>
      </c>
    </row>
    <row r="150" spans="1:17">
      <c r="A150" s="412" t="s">
        <v>147</v>
      </c>
      <c r="B150" s="413"/>
      <c r="C150" s="413"/>
      <c r="D150" s="413"/>
      <c r="E150" s="413"/>
      <c r="F150" s="414"/>
      <c r="G150" s="437">
        <f>H148+H149</f>
        <v>1.3029799999999998</v>
      </c>
      <c r="H150" s="438"/>
      <c r="J150" s="412" t="s">
        <v>147</v>
      </c>
      <c r="K150" s="413"/>
      <c r="L150" s="413"/>
      <c r="M150" s="413"/>
      <c r="N150" s="413"/>
      <c r="O150" s="414"/>
      <c r="P150" s="437">
        <f>Q148+Q149</f>
        <v>1.3029799999999998</v>
      </c>
      <c r="Q150" s="438"/>
    </row>
    <row r="151" spans="1:17">
      <c r="A151" s="51" t="s">
        <v>43</v>
      </c>
      <c r="B151" s="409" t="s">
        <v>150</v>
      </c>
      <c r="C151" s="410"/>
      <c r="D151" s="410"/>
      <c r="E151" s="410"/>
      <c r="F151" s="410"/>
      <c r="G151" s="410"/>
      <c r="H151" s="411"/>
      <c r="J151" s="51" t="s">
        <v>43</v>
      </c>
      <c r="K151" s="409" t="s">
        <v>150</v>
      </c>
      <c r="L151" s="410"/>
      <c r="M151" s="410"/>
      <c r="N151" s="410"/>
      <c r="O151" s="410"/>
      <c r="P151" s="410"/>
      <c r="Q151" s="411"/>
    </row>
    <row r="152" spans="1:17">
      <c r="A152" s="51" t="s">
        <v>46</v>
      </c>
      <c r="B152" s="65" t="s">
        <v>424</v>
      </c>
      <c r="C152" s="44">
        <v>92138</v>
      </c>
      <c r="D152" s="44" t="s">
        <v>259</v>
      </c>
      <c r="E152" s="51" t="s">
        <v>215</v>
      </c>
      <c r="F152" s="71">
        <v>1.1479999999999999</v>
      </c>
      <c r="G152" s="50">
        <f>G47</f>
        <v>120</v>
      </c>
      <c r="H152" s="53">
        <f>G152*F152</f>
        <v>137.76</v>
      </c>
      <c r="J152" s="51" t="s">
        <v>46</v>
      </c>
      <c r="K152" s="65" t="s">
        <v>424</v>
      </c>
      <c r="L152" s="44">
        <v>92138</v>
      </c>
      <c r="M152" s="44" t="s">
        <v>259</v>
      </c>
      <c r="N152" s="51" t="s">
        <v>215</v>
      </c>
      <c r="O152" s="58">
        <v>1.1479999999999999</v>
      </c>
      <c r="P152" s="50">
        <f>P47</f>
        <v>117.57</v>
      </c>
      <c r="Q152" s="53">
        <f>P152*O152</f>
        <v>134.97035999999997</v>
      </c>
    </row>
    <row r="153" spans="1:17">
      <c r="A153" s="404" t="s">
        <v>149</v>
      </c>
      <c r="B153" s="405"/>
      <c r="C153" s="405"/>
      <c r="D153" s="405"/>
      <c r="E153" s="405"/>
      <c r="F153" s="406"/>
      <c r="G153" s="437">
        <f>H152</f>
        <v>137.76</v>
      </c>
      <c r="H153" s="438"/>
      <c r="J153" s="404" t="s">
        <v>149</v>
      </c>
      <c r="K153" s="405"/>
      <c r="L153" s="405"/>
      <c r="M153" s="405"/>
      <c r="N153" s="405"/>
      <c r="O153" s="406"/>
      <c r="P153" s="437">
        <f>Q152</f>
        <v>134.97035999999997</v>
      </c>
      <c r="Q153" s="438"/>
    </row>
    <row r="154" spans="1:17">
      <c r="A154" s="439"/>
      <c r="B154" s="439"/>
      <c r="C154" s="439"/>
      <c r="D154" s="439"/>
      <c r="E154" s="439"/>
      <c r="F154" s="439"/>
      <c r="G154" s="439"/>
      <c r="H154" s="439"/>
      <c r="J154" s="439"/>
      <c r="K154" s="439"/>
      <c r="L154" s="439"/>
      <c r="M154" s="439"/>
      <c r="N154" s="439"/>
      <c r="O154" s="439"/>
      <c r="P154" s="439"/>
      <c r="Q154" s="439"/>
    </row>
    <row r="155" spans="1:17">
      <c r="A155" s="51" t="s">
        <v>52</v>
      </c>
      <c r="B155" s="425" t="s">
        <v>152</v>
      </c>
      <c r="C155" s="425"/>
      <c r="D155" s="425"/>
      <c r="E155" s="425"/>
      <c r="F155" s="425"/>
      <c r="G155" s="425"/>
      <c r="H155" s="425"/>
      <c r="J155" s="51" t="s">
        <v>52</v>
      </c>
      <c r="K155" s="425" t="s">
        <v>152</v>
      </c>
      <c r="L155" s="425"/>
      <c r="M155" s="425"/>
      <c r="N155" s="425"/>
      <c r="O155" s="425"/>
      <c r="P155" s="425"/>
      <c r="Q155" s="425"/>
    </row>
    <row r="156" spans="1:17" ht="17.25" customHeight="1">
      <c r="A156" s="51" t="s">
        <v>53</v>
      </c>
      <c r="B156" s="65" t="s">
        <v>348</v>
      </c>
      <c r="C156" s="45">
        <v>4517</v>
      </c>
      <c r="D156" s="44" t="s">
        <v>259</v>
      </c>
      <c r="E156" s="51" t="s">
        <v>10</v>
      </c>
      <c r="F156" s="48">
        <v>5.6</v>
      </c>
      <c r="G156" s="50">
        <f>G51</f>
        <v>0.81</v>
      </c>
      <c r="H156" s="53">
        <f>G156*F156</f>
        <v>4.5359999999999996</v>
      </c>
      <c r="J156" s="51" t="s">
        <v>53</v>
      </c>
      <c r="K156" s="65" t="s">
        <v>348</v>
      </c>
      <c r="L156" s="45">
        <v>4517</v>
      </c>
      <c r="M156" s="44" t="s">
        <v>259</v>
      </c>
      <c r="N156" s="51" t="s">
        <v>10</v>
      </c>
      <c r="O156" s="52">
        <v>5.6</v>
      </c>
      <c r="P156" s="50">
        <f>P51</f>
        <v>0.81</v>
      </c>
      <c r="Q156" s="53">
        <f>P156*O156</f>
        <v>4.5359999999999996</v>
      </c>
    </row>
    <row r="157" spans="1:17">
      <c r="A157" s="51" t="s">
        <v>54</v>
      </c>
      <c r="B157" s="76" t="s">
        <v>353</v>
      </c>
      <c r="C157" s="68">
        <v>7592</v>
      </c>
      <c r="D157" s="44" t="s">
        <v>259</v>
      </c>
      <c r="E157" s="51" t="s">
        <v>103</v>
      </c>
      <c r="F157" s="48">
        <v>7</v>
      </c>
      <c r="G157" s="50">
        <f>G52</f>
        <v>33.520000000000003</v>
      </c>
      <c r="H157" s="53">
        <f>G157*F157</f>
        <v>234.64000000000001</v>
      </c>
      <c r="J157" s="51" t="s">
        <v>54</v>
      </c>
      <c r="K157" s="76" t="s">
        <v>353</v>
      </c>
      <c r="L157" s="68">
        <v>7592</v>
      </c>
      <c r="M157" s="44" t="s">
        <v>259</v>
      </c>
      <c r="N157" s="51" t="s">
        <v>103</v>
      </c>
      <c r="O157" s="52">
        <v>7</v>
      </c>
      <c r="P157" s="50">
        <f>P52</f>
        <v>29.54</v>
      </c>
      <c r="Q157" s="53">
        <f>P157*O157</f>
        <v>206.78</v>
      </c>
    </row>
    <row r="158" spans="1:17">
      <c r="A158" s="51" t="s">
        <v>104</v>
      </c>
      <c r="B158" s="76" t="s">
        <v>354</v>
      </c>
      <c r="C158" s="45">
        <v>4513</v>
      </c>
      <c r="D158" s="44" t="s">
        <v>259</v>
      </c>
      <c r="E158" s="51" t="s">
        <v>10</v>
      </c>
      <c r="F158" s="48">
        <f>7*0.3</f>
        <v>2.1</v>
      </c>
      <c r="G158" s="50">
        <f>G53</f>
        <v>1.17</v>
      </c>
      <c r="H158" s="53">
        <f>G158*F158</f>
        <v>2.4569999999999999</v>
      </c>
      <c r="J158" s="51" t="s">
        <v>104</v>
      </c>
      <c r="K158" s="76" t="s">
        <v>354</v>
      </c>
      <c r="L158" s="45">
        <v>4513</v>
      </c>
      <c r="M158" s="44" t="s">
        <v>259</v>
      </c>
      <c r="N158" s="51" t="s">
        <v>10</v>
      </c>
      <c r="O158" s="52">
        <f>7*0.3</f>
        <v>2.1</v>
      </c>
      <c r="P158" s="50">
        <f>P53</f>
        <v>1.17</v>
      </c>
      <c r="Q158" s="53">
        <f>P158*O158</f>
        <v>2.4569999999999999</v>
      </c>
    </row>
    <row r="159" spans="1:17">
      <c r="A159" s="434" t="s">
        <v>151</v>
      </c>
      <c r="B159" s="434"/>
      <c r="C159" s="434"/>
      <c r="D159" s="434"/>
      <c r="E159" s="434"/>
      <c r="F159" s="434"/>
      <c r="G159" s="440">
        <f>H156+H157+H158</f>
        <v>241.63300000000001</v>
      </c>
      <c r="H159" s="441"/>
      <c r="J159" s="434" t="s">
        <v>151</v>
      </c>
      <c r="K159" s="434"/>
      <c r="L159" s="434"/>
      <c r="M159" s="434"/>
      <c r="N159" s="434"/>
      <c r="O159" s="434"/>
      <c r="P159" s="440">
        <f>Q156+Q157+Q158</f>
        <v>213.773</v>
      </c>
      <c r="Q159" s="441"/>
    </row>
    <row r="160" spans="1:17">
      <c r="A160" s="51" t="s">
        <v>106</v>
      </c>
      <c r="B160" s="425" t="s">
        <v>156</v>
      </c>
      <c r="C160" s="425"/>
      <c r="D160" s="425"/>
      <c r="E160" s="425"/>
      <c r="F160" s="425"/>
      <c r="G160" s="425"/>
      <c r="H160" s="425"/>
      <c r="J160" s="51" t="s">
        <v>106</v>
      </c>
      <c r="K160" s="425" t="s">
        <v>156</v>
      </c>
      <c r="L160" s="425"/>
      <c r="M160" s="425"/>
      <c r="N160" s="425"/>
      <c r="O160" s="425"/>
      <c r="P160" s="425"/>
      <c r="Q160" s="425"/>
    </row>
    <row r="161" spans="1:17">
      <c r="A161" s="51" t="s">
        <v>108</v>
      </c>
      <c r="B161" s="78" t="s">
        <v>389</v>
      </c>
      <c r="C161" s="44" t="s">
        <v>259</v>
      </c>
      <c r="D161" s="44" t="s">
        <v>259</v>
      </c>
      <c r="E161" s="51" t="s">
        <v>154</v>
      </c>
      <c r="F161" s="48">
        <v>40</v>
      </c>
      <c r="G161" s="54">
        <f>G56</f>
        <v>0.15</v>
      </c>
      <c r="H161" s="54">
        <f>G161*F161</f>
        <v>6</v>
      </c>
      <c r="J161" s="51" t="s">
        <v>108</v>
      </c>
      <c r="K161" s="78" t="s">
        <v>389</v>
      </c>
      <c r="L161" s="44" t="s">
        <v>259</v>
      </c>
      <c r="M161" s="44" t="s">
        <v>259</v>
      </c>
      <c r="N161" s="51" t="s">
        <v>154</v>
      </c>
      <c r="O161" s="48">
        <v>40</v>
      </c>
      <c r="P161" s="54">
        <f>P56</f>
        <v>0.15</v>
      </c>
      <c r="Q161" s="54">
        <f>P161*O161</f>
        <v>6</v>
      </c>
    </row>
    <row r="162" spans="1:17">
      <c r="A162" s="51" t="s">
        <v>153</v>
      </c>
      <c r="B162" s="78" t="s">
        <v>105</v>
      </c>
      <c r="C162" s="44" t="s">
        <v>259</v>
      </c>
      <c r="D162" s="44" t="s">
        <v>259</v>
      </c>
      <c r="E162" s="51" t="s">
        <v>154</v>
      </c>
      <c r="F162" s="48">
        <v>2</v>
      </c>
      <c r="G162" s="54">
        <f>G57</f>
        <v>2</v>
      </c>
      <c r="H162" s="54">
        <f>G162*F162</f>
        <v>4</v>
      </c>
      <c r="J162" s="51" t="s">
        <v>153</v>
      </c>
      <c r="K162" s="78" t="s">
        <v>105</v>
      </c>
      <c r="L162" s="44" t="s">
        <v>259</v>
      </c>
      <c r="M162" s="44" t="s">
        <v>259</v>
      </c>
      <c r="N162" s="51" t="s">
        <v>154</v>
      </c>
      <c r="O162" s="48">
        <v>2</v>
      </c>
      <c r="P162" s="54">
        <f>P57</f>
        <v>2</v>
      </c>
      <c r="Q162" s="54">
        <f>P162*O162</f>
        <v>4</v>
      </c>
    </row>
    <row r="163" spans="1:17">
      <c r="A163" s="51" t="s">
        <v>282</v>
      </c>
      <c r="B163" s="78" t="s">
        <v>387</v>
      </c>
      <c r="C163" s="44" t="s">
        <v>259</v>
      </c>
      <c r="D163" s="44" t="s">
        <v>259</v>
      </c>
      <c r="E163" s="51" t="s">
        <v>154</v>
      </c>
      <c r="F163" s="48">
        <v>2</v>
      </c>
      <c r="G163" s="54">
        <f>G58</f>
        <v>1.5</v>
      </c>
      <c r="H163" s="54">
        <f>G163*F163</f>
        <v>3</v>
      </c>
      <c r="J163" s="51" t="s">
        <v>282</v>
      </c>
      <c r="K163" s="78" t="s">
        <v>387</v>
      </c>
      <c r="L163" s="44" t="s">
        <v>259</v>
      </c>
      <c r="M163" s="44" t="s">
        <v>259</v>
      </c>
      <c r="N163" s="51" t="s">
        <v>154</v>
      </c>
      <c r="O163" s="48">
        <v>2</v>
      </c>
      <c r="P163" s="54">
        <f>P58</f>
        <v>1.5</v>
      </c>
      <c r="Q163" s="54">
        <f>P163*O163</f>
        <v>3</v>
      </c>
    </row>
    <row r="164" spans="1:17">
      <c r="A164" s="52"/>
      <c r="B164" s="434" t="s">
        <v>155</v>
      </c>
      <c r="C164" s="434"/>
      <c r="D164" s="434"/>
      <c r="E164" s="434"/>
      <c r="F164" s="434"/>
      <c r="G164" s="435">
        <f>SUM(H161:H163)</f>
        <v>13</v>
      </c>
      <c r="H164" s="436"/>
      <c r="J164" s="52"/>
      <c r="K164" s="434" t="s">
        <v>155</v>
      </c>
      <c r="L164" s="434"/>
      <c r="M164" s="434"/>
      <c r="N164" s="434"/>
      <c r="O164" s="434"/>
      <c r="P164" s="435">
        <f>SUM(Q161:Q163)</f>
        <v>13</v>
      </c>
      <c r="Q164" s="436"/>
    </row>
    <row r="165" spans="1:17">
      <c r="A165" s="409"/>
      <c r="B165" s="410"/>
      <c r="C165" s="410"/>
      <c r="D165" s="410"/>
      <c r="E165" s="410"/>
      <c r="F165" s="410"/>
      <c r="G165" s="410"/>
      <c r="H165" s="411"/>
      <c r="J165" s="409"/>
      <c r="K165" s="410"/>
      <c r="L165" s="410"/>
      <c r="M165" s="410"/>
      <c r="N165" s="410"/>
      <c r="O165" s="410"/>
      <c r="P165" s="410"/>
      <c r="Q165" s="411"/>
    </row>
    <row r="166" spans="1:17">
      <c r="A166" s="417" t="s">
        <v>527</v>
      </c>
      <c r="B166" s="418"/>
      <c r="C166" s="418"/>
      <c r="D166" s="418"/>
      <c r="E166" s="418"/>
      <c r="F166" s="419"/>
      <c r="G166" s="420">
        <f>G146+G150+G153+G159+G164</f>
        <v>449.53183000000001</v>
      </c>
      <c r="H166" s="421"/>
      <c r="I166" s="80"/>
      <c r="J166" s="417" t="s">
        <v>527</v>
      </c>
      <c r="K166" s="418"/>
      <c r="L166" s="418"/>
      <c r="M166" s="418"/>
      <c r="N166" s="418"/>
      <c r="O166" s="419"/>
      <c r="P166" s="420">
        <f>P146+P150+P153+P159+P164</f>
        <v>412.47348</v>
      </c>
      <c r="Q166" s="421"/>
    </row>
    <row r="167" spans="1:17">
      <c r="A167" s="41"/>
      <c r="B167" s="451"/>
      <c r="C167" s="451"/>
      <c r="D167" s="451"/>
      <c r="E167" s="451"/>
      <c r="F167" s="451"/>
      <c r="G167" s="451"/>
      <c r="H167" s="451"/>
      <c r="J167" s="41"/>
      <c r="K167" s="451"/>
      <c r="L167" s="451"/>
      <c r="M167" s="451"/>
      <c r="N167" s="451"/>
      <c r="O167" s="451"/>
      <c r="P167" s="451"/>
      <c r="Q167" s="451"/>
    </row>
    <row r="168" spans="1:17">
      <c r="A168" s="452" t="s">
        <v>185</v>
      </c>
      <c r="B168" s="452"/>
      <c r="C168" s="452"/>
      <c r="D168" s="452"/>
      <c r="E168" s="452"/>
      <c r="F168" s="452"/>
      <c r="G168" s="452"/>
      <c r="H168" s="452"/>
      <c r="J168" s="452" t="s">
        <v>390</v>
      </c>
      <c r="K168" s="452"/>
      <c r="L168" s="452"/>
      <c r="M168" s="452"/>
      <c r="N168" s="452"/>
      <c r="O168" s="452"/>
      <c r="P168" s="452"/>
      <c r="Q168" s="452"/>
    </row>
    <row r="169" spans="1:17">
      <c r="A169" s="453" t="s">
        <v>133</v>
      </c>
      <c r="B169" s="453"/>
      <c r="C169" s="453"/>
      <c r="D169" s="453"/>
      <c r="E169" s="453"/>
      <c r="F169" s="453"/>
      <c r="G169" s="453"/>
      <c r="H169" s="453"/>
      <c r="J169" s="453" t="s">
        <v>133</v>
      </c>
      <c r="K169" s="453"/>
      <c r="L169" s="453"/>
      <c r="M169" s="453"/>
      <c r="N169" s="453"/>
      <c r="O169" s="453"/>
      <c r="P169" s="453"/>
      <c r="Q169" s="453"/>
    </row>
    <row r="170" spans="1:17" ht="30.75" customHeight="1">
      <c r="A170" s="448" t="s">
        <v>178</v>
      </c>
      <c r="B170" s="449"/>
      <c r="C170" s="450"/>
      <c r="D170" s="79"/>
      <c r="E170" s="445" t="s">
        <v>163</v>
      </c>
      <c r="F170" s="446"/>
      <c r="G170" s="446"/>
      <c r="H170" s="447"/>
      <c r="J170" s="448" t="s">
        <v>178</v>
      </c>
      <c r="K170" s="449"/>
      <c r="L170" s="450"/>
      <c r="M170" s="79"/>
      <c r="N170" s="445" t="s">
        <v>163</v>
      </c>
      <c r="O170" s="446"/>
      <c r="P170" s="446"/>
      <c r="Q170" s="447"/>
    </row>
    <row r="171" spans="1:17">
      <c r="A171" s="415" t="s">
        <v>136</v>
      </c>
      <c r="B171" s="410"/>
      <c r="C171" s="410"/>
      <c r="D171" s="410"/>
      <c r="E171" s="410"/>
      <c r="F171" s="410"/>
      <c r="G171" s="410"/>
      <c r="H171" s="411"/>
      <c r="J171" s="415" t="s">
        <v>136</v>
      </c>
      <c r="K171" s="410"/>
      <c r="L171" s="410"/>
      <c r="M171" s="410"/>
      <c r="N171" s="410"/>
      <c r="O171" s="410"/>
      <c r="P171" s="410"/>
      <c r="Q171" s="411"/>
    </row>
    <row r="172" spans="1:17">
      <c r="A172" s="416" t="s">
        <v>137</v>
      </c>
      <c r="B172" s="410"/>
      <c r="C172" s="410"/>
      <c r="D172" s="410"/>
      <c r="E172" s="410"/>
      <c r="F172" s="410"/>
      <c r="G172" s="410"/>
      <c r="H172" s="411"/>
      <c r="J172" s="416" t="s">
        <v>137</v>
      </c>
      <c r="K172" s="410"/>
      <c r="L172" s="410"/>
      <c r="M172" s="410"/>
      <c r="N172" s="410"/>
      <c r="O172" s="410"/>
      <c r="P172" s="410"/>
      <c r="Q172" s="411"/>
    </row>
    <row r="173" spans="1:17">
      <c r="A173" s="442"/>
      <c r="B173" s="443"/>
      <c r="C173" s="443"/>
      <c r="D173" s="443"/>
      <c r="E173" s="443"/>
      <c r="F173" s="443"/>
      <c r="G173" s="443"/>
      <c r="H173" s="444"/>
      <c r="J173" s="442"/>
      <c r="K173" s="443"/>
      <c r="L173" s="443"/>
      <c r="M173" s="443"/>
      <c r="N173" s="443"/>
      <c r="O173" s="443"/>
      <c r="P173" s="443"/>
      <c r="Q173" s="444"/>
    </row>
    <row r="174" spans="1:17">
      <c r="A174" s="426" t="s">
        <v>138</v>
      </c>
      <c r="B174" s="426" t="s">
        <v>16</v>
      </c>
      <c r="C174" s="429" t="s">
        <v>180</v>
      </c>
      <c r="D174" s="429" t="s">
        <v>254</v>
      </c>
      <c r="E174" s="426" t="s">
        <v>19</v>
      </c>
      <c r="F174" s="427" t="s">
        <v>164</v>
      </c>
      <c r="G174" s="426" t="s">
        <v>139</v>
      </c>
      <c r="H174" s="426"/>
      <c r="J174" s="426" t="s">
        <v>138</v>
      </c>
      <c r="K174" s="426" t="s">
        <v>16</v>
      </c>
      <c r="L174" s="429" t="s">
        <v>180</v>
      </c>
      <c r="M174" s="429" t="s">
        <v>254</v>
      </c>
      <c r="N174" s="426" t="s">
        <v>19</v>
      </c>
      <c r="O174" s="426" t="s">
        <v>164</v>
      </c>
      <c r="P174" s="426" t="s">
        <v>139</v>
      </c>
      <c r="Q174" s="426"/>
    </row>
    <row r="175" spans="1:17" ht="30">
      <c r="A175" s="426"/>
      <c r="B175" s="426"/>
      <c r="C175" s="430"/>
      <c r="D175" s="430"/>
      <c r="E175" s="426"/>
      <c r="F175" s="427"/>
      <c r="G175" s="59" t="s">
        <v>140</v>
      </c>
      <c r="H175" s="59" t="s">
        <v>141</v>
      </c>
      <c r="J175" s="426"/>
      <c r="K175" s="426"/>
      <c r="L175" s="430"/>
      <c r="M175" s="430"/>
      <c r="N175" s="426"/>
      <c r="O175" s="426"/>
      <c r="P175" s="59" t="s">
        <v>140</v>
      </c>
      <c r="Q175" s="59" t="s">
        <v>141</v>
      </c>
    </row>
    <row r="176" spans="1:17">
      <c r="A176" s="51" t="s">
        <v>34</v>
      </c>
      <c r="B176" s="425" t="s">
        <v>41</v>
      </c>
      <c r="C176" s="425"/>
      <c r="D176" s="425"/>
      <c r="E176" s="425"/>
      <c r="F176" s="425"/>
      <c r="G176" s="425"/>
      <c r="H176" s="425"/>
      <c r="J176" s="51" t="s">
        <v>34</v>
      </c>
      <c r="K176" s="425" t="s">
        <v>41</v>
      </c>
      <c r="L176" s="425"/>
      <c r="M176" s="425"/>
      <c r="N176" s="425"/>
      <c r="O176" s="425"/>
      <c r="P176" s="425"/>
      <c r="Q176" s="425"/>
    </row>
    <row r="177" spans="1:17">
      <c r="A177" s="51" t="s">
        <v>35</v>
      </c>
      <c r="B177" s="53" t="s">
        <v>142</v>
      </c>
      <c r="C177" s="69">
        <f>C37</f>
        <v>90781</v>
      </c>
      <c r="D177" s="44" t="s">
        <v>259</v>
      </c>
      <c r="E177" s="51" t="s">
        <v>103</v>
      </c>
      <c r="F177" s="48">
        <v>2.496</v>
      </c>
      <c r="G177" s="69">
        <f>G37</f>
        <v>33.520000000000003</v>
      </c>
      <c r="H177" s="53">
        <f>G177*F177</f>
        <v>83.665920000000014</v>
      </c>
      <c r="J177" s="51" t="s">
        <v>35</v>
      </c>
      <c r="K177" s="53" t="s">
        <v>142</v>
      </c>
      <c r="L177" s="69">
        <f>C37</f>
        <v>90781</v>
      </c>
      <c r="M177" s="44" t="s">
        <v>259</v>
      </c>
      <c r="N177" s="51" t="s">
        <v>103</v>
      </c>
      <c r="O177" s="52">
        <v>2.496</v>
      </c>
      <c r="P177" s="69">
        <f>P37</f>
        <v>29.54</v>
      </c>
      <c r="Q177" s="53">
        <f>P177*O177</f>
        <v>73.731839999999991</v>
      </c>
    </row>
    <row r="178" spans="1:17">
      <c r="A178" s="73" t="s">
        <v>36</v>
      </c>
      <c r="B178" s="53" t="s">
        <v>143</v>
      </c>
      <c r="C178" s="69">
        <f>C38</f>
        <v>88253</v>
      </c>
      <c r="D178" s="44" t="s">
        <v>259</v>
      </c>
      <c r="E178" s="51" t="s">
        <v>103</v>
      </c>
      <c r="F178" s="48">
        <v>4.992</v>
      </c>
      <c r="G178" s="69">
        <f>G38</f>
        <v>27.35</v>
      </c>
      <c r="H178" s="53">
        <f>G178*F178</f>
        <v>136.53120000000001</v>
      </c>
      <c r="J178" s="73" t="s">
        <v>36</v>
      </c>
      <c r="K178" s="53" t="s">
        <v>143</v>
      </c>
      <c r="L178" s="52">
        <f>C38</f>
        <v>88253</v>
      </c>
      <c r="M178" s="44" t="s">
        <v>259</v>
      </c>
      <c r="N178" s="51" t="s">
        <v>103</v>
      </c>
      <c r="O178" s="52">
        <v>4.992</v>
      </c>
      <c r="P178" s="69">
        <f>P38</f>
        <v>24.36</v>
      </c>
      <c r="Q178" s="53">
        <f>P178*O178</f>
        <v>121.60512</v>
      </c>
    </row>
    <row r="179" spans="1:17">
      <c r="A179" s="51" t="s">
        <v>37</v>
      </c>
      <c r="B179" s="53" t="s">
        <v>165</v>
      </c>
      <c r="C179" s="52">
        <f>C144</f>
        <v>88597</v>
      </c>
      <c r="D179" s="44" t="s">
        <v>259</v>
      </c>
      <c r="E179" s="51" t="s">
        <v>103</v>
      </c>
      <c r="F179" s="48">
        <v>0.49920000000000003</v>
      </c>
      <c r="G179" s="46">
        <f>'DADOS A INSERIR'!E16</f>
        <v>22.98</v>
      </c>
      <c r="H179" s="53">
        <f>G179*F179</f>
        <v>11.471616000000001</v>
      </c>
      <c r="J179" s="51" t="s">
        <v>37</v>
      </c>
      <c r="K179" s="53" t="s">
        <v>165</v>
      </c>
      <c r="L179" s="52">
        <f>C144</f>
        <v>88597</v>
      </c>
      <c r="M179" s="44" t="s">
        <v>259</v>
      </c>
      <c r="N179" s="51" t="s">
        <v>103</v>
      </c>
      <c r="O179" s="52">
        <v>0.49920000000000003</v>
      </c>
      <c r="P179" s="46">
        <f>'DADOS A INSERIR'!F16</f>
        <v>20.420000000000002</v>
      </c>
      <c r="Q179" s="53">
        <f>P179*O179</f>
        <v>10.193664000000002</v>
      </c>
    </row>
    <row r="180" spans="1:17">
      <c r="A180" s="51" t="s">
        <v>38</v>
      </c>
      <c r="B180" s="53" t="s">
        <v>145</v>
      </c>
      <c r="C180" s="52">
        <f>C40</f>
        <v>90775</v>
      </c>
      <c r="D180" s="44" t="s">
        <v>259</v>
      </c>
      <c r="E180" s="51" t="s">
        <v>103</v>
      </c>
      <c r="F180" s="48">
        <v>0.49920000000000003</v>
      </c>
      <c r="G180" s="69">
        <f>G40</f>
        <v>28.65</v>
      </c>
      <c r="H180" s="53">
        <f>G180*F180</f>
        <v>14.30208</v>
      </c>
      <c r="J180" s="51" t="s">
        <v>38</v>
      </c>
      <c r="K180" s="53" t="s">
        <v>145</v>
      </c>
      <c r="L180" s="52">
        <f>C40</f>
        <v>90775</v>
      </c>
      <c r="M180" s="44" t="s">
        <v>259</v>
      </c>
      <c r="N180" s="51" t="s">
        <v>103</v>
      </c>
      <c r="O180" s="52">
        <v>0.49920000000000003</v>
      </c>
      <c r="P180" s="69">
        <f>P40</f>
        <v>24.82</v>
      </c>
      <c r="Q180" s="53">
        <f>P180*O180</f>
        <v>12.390144000000001</v>
      </c>
    </row>
    <row r="181" spans="1:17">
      <c r="A181" s="404" t="s">
        <v>146</v>
      </c>
      <c r="B181" s="405"/>
      <c r="C181" s="405"/>
      <c r="D181" s="405"/>
      <c r="E181" s="405"/>
      <c r="F181" s="406"/>
      <c r="G181" s="437">
        <f>H177+H178+H179+H180</f>
        <v>245.97081600000004</v>
      </c>
      <c r="H181" s="457"/>
      <c r="J181" s="404" t="s">
        <v>146</v>
      </c>
      <c r="K181" s="405"/>
      <c r="L181" s="405"/>
      <c r="M181" s="405"/>
      <c r="N181" s="405"/>
      <c r="O181" s="406"/>
      <c r="P181" s="437">
        <f>Q177+Q178+Q179+Q180</f>
        <v>217.92076799999998</v>
      </c>
      <c r="Q181" s="457"/>
    </row>
    <row r="182" spans="1:17">
      <c r="A182" s="51" t="s">
        <v>42</v>
      </c>
      <c r="B182" s="409" t="s">
        <v>148</v>
      </c>
      <c r="C182" s="410"/>
      <c r="D182" s="410"/>
      <c r="E182" s="410"/>
      <c r="F182" s="410"/>
      <c r="G182" s="410"/>
      <c r="H182" s="411"/>
      <c r="J182" s="51" t="s">
        <v>42</v>
      </c>
      <c r="K182" s="409" t="s">
        <v>148</v>
      </c>
      <c r="L182" s="410"/>
      <c r="M182" s="410"/>
      <c r="N182" s="410"/>
      <c r="O182" s="410"/>
      <c r="P182" s="410"/>
      <c r="Q182" s="411"/>
    </row>
    <row r="183" spans="1:17" ht="30">
      <c r="A183" s="51" t="s">
        <v>182</v>
      </c>
      <c r="B183" s="65" t="s">
        <v>347</v>
      </c>
      <c r="C183" s="43">
        <v>7247</v>
      </c>
      <c r="D183" s="44" t="s">
        <v>259</v>
      </c>
      <c r="E183" s="51" t="s">
        <v>103</v>
      </c>
      <c r="F183" s="48">
        <v>2.496</v>
      </c>
      <c r="G183" s="47">
        <f>G43</f>
        <v>2.27</v>
      </c>
      <c r="H183" s="53">
        <f>G183*F183</f>
        <v>5.6659199999999998</v>
      </c>
      <c r="J183" s="51" t="s">
        <v>182</v>
      </c>
      <c r="K183" s="65" t="s">
        <v>347</v>
      </c>
      <c r="L183" s="43">
        <v>7247</v>
      </c>
      <c r="M183" s="44" t="s">
        <v>259</v>
      </c>
      <c r="N183" s="51" t="s">
        <v>103</v>
      </c>
      <c r="O183" s="52">
        <v>2.496</v>
      </c>
      <c r="P183" s="47">
        <f>P43</f>
        <v>2.27</v>
      </c>
      <c r="Q183" s="53">
        <f>P183*O183</f>
        <v>5.6659199999999998</v>
      </c>
    </row>
    <row r="184" spans="1:17">
      <c r="A184" s="51" t="s">
        <v>183</v>
      </c>
      <c r="B184" s="65" t="s">
        <v>346</v>
      </c>
      <c r="C184" s="43">
        <v>7252</v>
      </c>
      <c r="D184" s="44" t="s">
        <v>259</v>
      </c>
      <c r="E184" s="51" t="s">
        <v>103</v>
      </c>
      <c r="F184" s="48">
        <v>1.248</v>
      </c>
      <c r="G184" s="47">
        <f>G44</f>
        <v>2.27</v>
      </c>
      <c r="H184" s="53">
        <f>G184*F184</f>
        <v>2.8329599999999999</v>
      </c>
      <c r="J184" s="51" t="s">
        <v>183</v>
      </c>
      <c r="K184" s="65" t="s">
        <v>346</v>
      </c>
      <c r="L184" s="43">
        <v>7252</v>
      </c>
      <c r="M184" s="44" t="s">
        <v>259</v>
      </c>
      <c r="N184" s="51" t="s">
        <v>103</v>
      </c>
      <c r="O184" s="52">
        <v>1.248</v>
      </c>
      <c r="P184" s="47">
        <f>P44</f>
        <v>2.27</v>
      </c>
      <c r="Q184" s="53">
        <f>P184*O184</f>
        <v>2.8329599999999999</v>
      </c>
    </row>
    <row r="185" spans="1:17">
      <c r="A185" s="412" t="s">
        <v>147</v>
      </c>
      <c r="B185" s="413"/>
      <c r="C185" s="413"/>
      <c r="D185" s="413"/>
      <c r="E185" s="413"/>
      <c r="F185" s="414"/>
      <c r="G185" s="437">
        <f>H183+H184</f>
        <v>8.4988799999999998</v>
      </c>
      <c r="H185" s="438"/>
      <c r="J185" s="412" t="s">
        <v>147</v>
      </c>
      <c r="K185" s="413"/>
      <c r="L185" s="413"/>
      <c r="M185" s="413"/>
      <c r="N185" s="413"/>
      <c r="O185" s="414"/>
      <c r="P185" s="437">
        <f>Q183+Q184</f>
        <v>8.4988799999999998</v>
      </c>
      <c r="Q185" s="438"/>
    </row>
    <row r="186" spans="1:17">
      <c r="A186" s="51" t="s">
        <v>43</v>
      </c>
      <c r="B186" s="409" t="s">
        <v>150</v>
      </c>
      <c r="C186" s="410"/>
      <c r="D186" s="410"/>
      <c r="E186" s="410"/>
      <c r="F186" s="410"/>
      <c r="G186" s="410"/>
      <c r="H186" s="411"/>
      <c r="J186" s="51" t="s">
        <v>43</v>
      </c>
      <c r="K186" s="409" t="s">
        <v>150</v>
      </c>
      <c r="L186" s="410"/>
      <c r="M186" s="410"/>
      <c r="N186" s="410"/>
      <c r="O186" s="410"/>
      <c r="P186" s="410"/>
      <c r="Q186" s="411"/>
    </row>
    <row r="187" spans="1:17">
      <c r="A187" s="51" t="s">
        <v>46</v>
      </c>
      <c r="B187" s="65" t="s">
        <v>424</v>
      </c>
      <c r="C187" s="44">
        <v>92138</v>
      </c>
      <c r="D187" s="44" t="s">
        <v>259</v>
      </c>
      <c r="E187" s="51" t="s">
        <v>215</v>
      </c>
      <c r="F187" s="71">
        <v>4.992</v>
      </c>
      <c r="G187" s="50">
        <f>G47</f>
        <v>120</v>
      </c>
      <c r="H187" s="53">
        <f>G187*F187</f>
        <v>599.04</v>
      </c>
      <c r="J187" s="51" t="s">
        <v>46</v>
      </c>
      <c r="K187" s="65" t="s">
        <v>424</v>
      </c>
      <c r="L187" s="44">
        <v>92138</v>
      </c>
      <c r="M187" s="44" t="s">
        <v>259</v>
      </c>
      <c r="N187" s="51" t="s">
        <v>215</v>
      </c>
      <c r="O187" s="58">
        <v>4.992</v>
      </c>
      <c r="P187" s="50">
        <f>P47</f>
        <v>117.57</v>
      </c>
      <c r="Q187" s="53">
        <f>P187*O187</f>
        <v>586.90944000000002</v>
      </c>
    </row>
    <row r="188" spans="1:17">
      <c r="A188" s="404" t="s">
        <v>149</v>
      </c>
      <c r="B188" s="405"/>
      <c r="C188" s="405"/>
      <c r="D188" s="405"/>
      <c r="E188" s="405"/>
      <c r="F188" s="406"/>
      <c r="G188" s="437">
        <f>H187</f>
        <v>599.04</v>
      </c>
      <c r="H188" s="438"/>
      <c r="J188" s="404" t="s">
        <v>149</v>
      </c>
      <c r="K188" s="405"/>
      <c r="L188" s="405"/>
      <c r="M188" s="405"/>
      <c r="N188" s="405"/>
      <c r="O188" s="406"/>
      <c r="P188" s="437">
        <f>Q187</f>
        <v>586.90944000000002</v>
      </c>
      <c r="Q188" s="438"/>
    </row>
    <row r="189" spans="1:17">
      <c r="A189" s="439"/>
      <c r="B189" s="439"/>
      <c r="C189" s="439"/>
      <c r="D189" s="439"/>
      <c r="E189" s="439"/>
      <c r="F189" s="439"/>
      <c r="G189" s="439"/>
      <c r="H189" s="439"/>
      <c r="J189" s="439"/>
      <c r="K189" s="439"/>
      <c r="L189" s="439"/>
      <c r="M189" s="439"/>
      <c r="N189" s="439"/>
      <c r="O189" s="439"/>
      <c r="P189" s="439"/>
      <c r="Q189" s="439"/>
    </row>
    <row r="190" spans="1:17">
      <c r="A190" s="51" t="s">
        <v>52</v>
      </c>
      <c r="B190" s="409" t="s">
        <v>152</v>
      </c>
      <c r="C190" s="410"/>
      <c r="D190" s="410"/>
      <c r="E190" s="410"/>
      <c r="F190" s="410"/>
      <c r="G190" s="410"/>
      <c r="H190" s="411"/>
      <c r="J190" s="51" t="s">
        <v>52</v>
      </c>
      <c r="K190" s="425" t="s">
        <v>152</v>
      </c>
      <c r="L190" s="425"/>
      <c r="M190" s="425"/>
      <c r="N190" s="425"/>
      <c r="O190" s="425"/>
      <c r="P190" s="425"/>
      <c r="Q190" s="425"/>
    </row>
    <row r="191" spans="1:17">
      <c r="A191" s="51" t="s">
        <v>53</v>
      </c>
      <c r="B191" s="65" t="s">
        <v>348</v>
      </c>
      <c r="C191" s="45">
        <v>4517</v>
      </c>
      <c r="D191" s="44" t="s">
        <v>259</v>
      </c>
      <c r="E191" s="51" t="s">
        <v>10</v>
      </c>
      <c r="F191" s="48">
        <v>11.231999999999999</v>
      </c>
      <c r="G191" s="50">
        <f>G51</f>
        <v>0.81</v>
      </c>
      <c r="H191" s="53">
        <f>G191*F191</f>
        <v>9.0979200000000002</v>
      </c>
      <c r="J191" s="51" t="s">
        <v>53</v>
      </c>
      <c r="K191" s="65" t="s">
        <v>348</v>
      </c>
      <c r="L191" s="45">
        <v>4517</v>
      </c>
      <c r="M191" s="44" t="s">
        <v>259</v>
      </c>
      <c r="N191" s="51" t="s">
        <v>10</v>
      </c>
      <c r="O191" s="52">
        <v>11.231999999999999</v>
      </c>
      <c r="P191" s="50">
        <f>P51</f>
        <v>0.81</v>
      </c>
      <c r="Q191" s="53">
        <f>P191*O191</f>
        <v>9.0979200000000002</v>
      </c>
    </row>
    <row r="192" spans="1:17">
      <c r="A192" s="51" t="s">
        <v>54</v>
      </c>
      <c r="B192" s="76" t="s">
        <v>353</v>
      </c>
      <c r="C192" s="68">
        <v>7592</v>
      </c>
      <c r="D192" s="44" t="s">
        <v>259</v>
      </c>
      <c r="E192" s="51" t="s">
        <v>103</v>
      </c>
      <c r="F192" s="48">
        <v>13.728000000000002</v>
      </c>
      <c r="G192" s="50">
        <f>G52</f>
        <v>33.520000000000003</v>
      </c>
      <c r="H192" s="53">
        <f>G192*F192</f>
        <v>460.1625600000001</v>
      </c>
      <c r="J192" s="51" t="s">
        <v>54</v>
      </c>
      <c r="K192" s="76" t="s">
        <v>353</v>
      </c>
      <c r="L192" s="68">
        <v>7592</v>
      </c>
      <c r="M192" s="44" t="s">
        <v>259</v>
      </c>
      <c r="N192" s="51" t="s">
        <v>103</v>
      </c>
      <c r="O192" s="52">
        <v>13.728000000000002</v>
      </c>
      <c r="P192" s="50">
        <f>P52</f>
        <v>29.54</v>
      </c>
      <c r="Q192" s="53">
        <f>P192*O192</f>
        <v>405.52512000000002</v>
      </c>
    </row>
    <row r="193" spans="1:17">
      <c r="A193" s="51" t="s">
        <v>104</v>
      </c>
      <c r="B193" s="76" t="s">
        <v>354</v>
      </c>
      <c r="C193" s="45">
        <v>4513</v>
      </c>
      <c r="D193" s="44" t="s">
        <v>259</v>
      </c>
      <c r="E193" s="51" t="s">
        <v>10</v>
      </c>
      <c r="F193" s="48">
        <f>9.984*0.3</f>
        <v>2.9952000000000001</v>
      </c>
      <c r="G193" s="50">
        <f>G53</f>
        <v>1.17</v>
      </c>
      <c r="H193" s="53">
        <f>G193*F193</f>
        <v>3.5043839999999999</v>
      </c>
      <c r="J193" s="51" t="s">
        <v>104</v>
      </c>
      <c r="K193" s="76" t="s">
        <v>354</v>
      </c>
      <c r="L193" s="45">
        <v>4513</v>
      </c>
      <c r="M193" s="44" t="s">
        <v>259</v>
      </c>
      <c r="N193" s="51" t="s">
        <v>10</v>
      </c>
      <c r="O193" s="52">
        <f>9.984*0.3</f>
        <v>2.9952000000000001</v>
      </c>
      <c r="P193" s="50">
        <f>P53</f>
        <v>1.17</v>
      </c>
      <c r="Q193" s="53">
        <f>P193*O193</f>
        <v>3.5043839999999999</v>
      </c>
    </row>
    <row r="194" spans="1:17">
      <c r="A194" s="434" t="s">
        <v>151</v>
      </c>
      <c r="B194" s="434"/>
      <c r="C194" s="434"/>
      <c r="D194" s="434"/>
      <c r="E194" s="434"/>
      <c r="F194" s="434"/>
      <c r="G194" s="440">
        <f>H191+H192+H193</f>
        <v>472.7648640000001</v>
      </c>
      <c r="H194" s="441"/>
      <c r="J194" s="434" t="s">
        <v>151</v>
      </c>
      <c r="K194" s="434"/>
      <c r="L194" s="434"/>
      <c r="M194" s="434"/>
      <c r="N194" s="434"/>
      <c r="O194" s="434"/>
      <c r="P194" s="440">
        <f>Q191+Q192+Q193</f>
        <v>418.12742400000002</v>
      </c>
      <c r="Q194" s="441"/>
    </row>
    <row r="195" spans="1:17">
      <c r="A195" s="51" t="s">
        <v>106</v>
      </c>
      <c r="B195" s="425" t="s">
        <v>156</v>
      </c>
      <c r="C195" s="425"/>
      <c r="D195" s="425"/>
      <c r="E195" s="425"/>
      <c r="F195" s="425"/>
      <c r="G195" s="425"/>
      <c r="H195" s="425"/>
      <c r="J195" s="51" t="s">
        <v>106</v>
      </c>
      <c r="K195" s="425" t="s">
        <v>156</v>
      </c>
      <c r="L195" s="425"/>
      <c r="M195" s="425"/>
      <c r="N195" s="425"/>
      <c r="O195" s="425"/>
      <c r="P195" s="425"/>
      <c r="Q195" s="425"/>
    </row>
    <row r="196" spans="1:17">
      <c r="A196" s="51" t="s">
        <v>108</v>
      </c>
      <c r="B196" s="78" t="s">
        <v>389</v>
      </c>
      <c r="C196" s="44" t="s">
        <v>259</v>
      </c>
      <c r="D196" s="44" t="s">
        <v>259</v>
      </c>
      <c r="E196" s="51" t="s">
        <v>154</v>
      </c>
      <c r="F196" s="48">
        <v>40</v>
      </c>
      <c r="G196" s="54">
        <f>G56</f>
        <v>0.15</v>
      </c>
      <c r="H196" s="54">
        <f>G196*F196</f>
        <v>6</v>
      </c>
      <c r="J196" s="51" t="s">
        <v>108</v>
      </c>
      <c r="K196" s="78" t="s">
        <v>389</v>
      </c>
      <c r="L196" s="44" t="s">
        <v>259</v>
      </c>
      <c r="M196" s="44" t="s">
        <v>259</v>
      </c>
      <c r="N196" s="51" t="s">
        <v>154</v>
      </c>
      <c r="O196" s="48">
        <v>40</v>
      </c>
      <c r="P196" s="54">
        <f>P56</f>
        <v>0.15</v>
      </c>
      <c r="Q196" s="54">
        <f>P196*O196</f>
        <v>6</v>
      </c>
    </row>
    <row r="197" spans="1:17">
      <c r="A197" s="51" t="s">
        <v>153</v>
      </c>
      <c r="B197" s="78" t="s">
        <v>105</v>
      </c>
      <c r="C197" s="44" t="s">
        <v>259</v>
      </c>
      <c r="D197" s="44" t="s">
        <v>259</v>
      </c>
      <c r="E197" s="51" t="s">
        <v>154</v>
      </c>
      <c r="F197" s="48">
        <v>2</v>
      </c>
      <c r="G197" s="54">
        <f>G57</f>
        <v>2</v>
      </c>
      <c r="H197" s="54">
        <f>G197*F197</f>
        <v>4</v>
      </c>
      <c r="J197" s="51" t="s">
        <v>153</v>
      </c>
      <c r="K197" s="78" t="s">
        <v>105</v>
      </c>
      <c r="L197" s="44" t="s">
        <v>259</v>
      </c>
      <c r="M197" s="44" t="s">
        <v>259</v>
      </c>
      <c r="N197" s="51" t="s">
        <v>154</v>
      </c>
      <c r="O197" s="48">
        <v>2</v>
      </c>
      <c r="P197" s="54">
        <f>P57</f>
        <v>2</v>
      </c>
      <c r="Q197" s="54">
        <f>P197*O197</f>
        <v>4</v>
      </c>
    </row>
    <row r="198" spans="1:17">
      <c r="A198" s="51" t="s">
        <v>282</v>
      </c>
      <c r="B198" s="78" t="s">
        <v>387</v>
      </c>
      <c r="C198" s="44" t="s">
        <v>259</v>
      </c>
      <c r="D198" s="44" t="s">
        <v>259</v>
      </c>
      <c r="E198" s="51" t="s">
        <v>154</v>
      </c>
      <c r="F198" s="48">
        <v>2</v>
      </c>
      <c r="G198" s="54">
        <f>G58</f>
        <v>1.5</v>
      </c>
      <c r="H198" s="54">
        <f>G198*F198</f>
        <v>3</v>
      </c>
      <c r="J198" s="51" t="s">
        <v>282</v>
      </c>
      <c r="K198" s="78" t="s">
        <v>387</v>
      </c>
      <c r="L198" s="44" t="s">
        <v>259</v>
      </c>
      <c r="M198" s="44" t="s">
        <v>259</v>
      </c>
      <c r="N198" s="51" t="s">
        <v>154</v>
      </c>
      <c r="O198" s="48">
        <v>2</v>
      </c>
      <c r="P198" s="54">
        <f>P58</f>
        <v>1.5</v>
      </c>
      <c r="Q198" s="54">
        <f>P198*O198</f>
        <v>3</v>
      </c>
    </row>
    <row r="199" spans="1:17">
      <c r="A199" s="52"/>
      <c r="B199" s="434" t="s">
        <v>157</v>
      </c>
      <c r="C199" s="434"/>
      <c r="D199" s="434"/>
      <c r="E199" s="434"/>
      <c r="F199" s="434"/>
      <c r="G199" s="435">
        <f>SUM(H196:H198)</f>
        <v>13</v>
      </c>
      <c r="H199" s="436"/>
      <c r="J199" s="52"/>
      <c r="K199" s="434" t="s">
        <v>157</v>
      </c>
      <c r="L199" s="434"/>
      <c r="M199" s="434"/>
      <c r="N199" s="434"/>
      <c r="O199" s="434"/>
      <c r="P199" s="435">
        <f>SUM(Q196:Q198)</f>
        <v>13</v>
      </c>
      <c r="Q199" s="436"/>
    </row>
    <row r="200" spans="1:17">
      <c r="A200" s="409"/>
      <c r="B200" s="410"/>
      <c r="C200" s="410"/>
      <c r="D200" s="410"/>
      <c r="E200" s="410"/>
      <c r="F200" s="410"/>
      <c r="G200" s="410"/>
      <c r="H200" s="411"/>
      <c r="J200" s="409"/>
      <c r="K200" s="410"/>
      <c r="L200" s="410"/>
      <c r="M200" s="410"/>
      <c r="N200" s="410"/>
      <c r="O200" s="410"/>
      <c r="P200" s="410"/>
      <c r="Q200" s="411"/>
    </row>
    <row r="201" spans="1:17">
      <c r="A201" s="417" t="s">
        <v>527</v>
      </c>
      <c r="B201" s="418"/>
      <c r="C201" s="418"/>
      <c r="D201" s="418"/>
      <c r="E201" s="418"/>
      <c r="F201" s="419"/>
      <c r="G201" s="420">
        <f>G181+G185+G188+G194+G199</f>
        <v>1339.2745600000003</v>
      </c>
      <c r="H201" s="421"/>
      <c r="J201" s="417" t="s">
        <v>527</v>
      </c>
      <c r="K201" s="418"/>
      <c r="L201" s="418"/>
      <c r="M201" s="418"/>
      <c r="N201" s="418"/>
      <c r="O201" s="419"/>
      <c r="P201" s="420">
        <f>P181+P185+P188+P194+P199</f>
        <v>1244.456512</v>
      </c>
      <c r="Q201" s="421"/>
    </row>
    <row r="202" spans="1:17">
      <c r="A202" s="41"/>
      <c r="B202" s="451"/>
      <c r="C202" s="451"/>
      <c r="D202" s="451"/>
      <c r="E202" s="451"/>
      <c r="F202" s="451"/>
      <c r="G202" s="451"/>
      <c r="H202" s="451"/>
      <c r="J202" s="41"/>
      <c r="K202" s="451"/>
      <c r="L202" s="451"/>
      <c r="M202" s="451"/>
      <c r="N202" s="451"/>
      <c r="O202" s="451"/>
      <c r="P202" s="451"/>
      <c r="Q202" s="451"/>
    </row>
    <row r="203" spans="1:17">
      <c r="A203" s="452" t="s">
        <v>184</v>
      </c>
      <c r="B203" s="452"/>
      <c r="C203" s="452"/>
      <c r="D203" s="452"/>
      <c r="E203" s="452"/>
      <c r="F203" s="452"/>
      <c r="G203" s="452"/>
      <c r="H203" s="452"/>
      <c r="J203" s="452" t="s">
        <v>390</v>
      </c>
      <c r="K203" s="452"/>
      <c r="L203" s="452"/>
      <c r="M203" s="452"/>
      <c r="N203" s="452"/>
      <c r="O203" s="452"/>
      <c r="P203" s="452"/>
      <c r="Q203" s="452"/>
    </row>
    <row r="204" spans="1:17">
      <c r="A204" s="453" t="s">
        <v>133</v>
      </c>
      <c r="B204" s="453"/>
      <c r="C204" s="453"/>
      <c r="D204" s="453"/>
      <c r="E204" s="453"/>
      <c r="F204" s="453"/>
      <c r="G204" s="453"/>
      <c r="H204" s="453"/>
      <c r="J204" s="453" t="s">
        <v>133</v>
      </c>
      <c r="K204" s="453"/>
      <c r="L204" s="453"/>
      <c r="M204" s="453"/>
      <c r="N204" s="453"/>
      <c r="O204" s="453"/>
      <c r="P204" s="453"/>
      <c r="Q204" s="453"/>
    </row>
    <row r="205" spans="1:17" ht="45.75" customHeight="1">
      <c r="A205" s="448" t="s">
        <v>166</v>
      </c>
      <c r="B205" s="449"/>
      <c r="C205" s="450"/>
      <c r="D205" s="79"/>
      <c r="E205" s="454" t="s">
        <v>179</v>
      </c>
      <c r="F205" s="455"/>
      <c r="G205" s="455"/>
      <c r="H205" s="456"/>
      <c r="J205" s="448" t="s">
        <v>166</v>
      </c>
      <c r="K205" s="449"/>
      <c r="L205" s="450"/>
      <c r="M205" s="79"/>
      <c r="N205" s="454" t="s">
        <v>179</v>
      </c>
      <c r="O205" s="455"/>
      <c r="P205" s="455"/>
      <c r="Q205" s="456"/>
    </row>
    <row r="206" spans="1:17">
      <c r="A206" s="415" t="s">
        <v>160</v>
      </c>
      <c r="B206" s="410"/>
      <c r="C206" s="410"/>
      <c r="D206" s="410"/>
      <c r="E206" s="410"/>
      <c r="F206" s="410"/>
      <c r="G206" s="410"/>
      <c r="H206" s="411"/>
      <c r="J206" s="415" t="s">
        <v>160</v>
      </c>
      <c r="K206" s="410"/>
      <c r="L206" s="410"/>
      <c r="M206" s="410"/>
      <c r="N206" s="410"/>
      <c r="O206" s="410"/>
      <c r="P206" s="410"/>
      <c r="Q206" s="411"/>
    </row>
    <row r="207" spans="1:17">
      <c r="A207" s="416" t="s">
        <v>137</v>
      </c>
      <c r="B207" s="410"/>
      <c r="C207" s="410"/>
      <c r="D207" s="410"/>
      <c r="E207" s="410"/>
      <c r="F207" s="410"/>
      <c r="G207" s="410"/>
      <c r="H207" s="411"/>
      <c r="J207" s="416" t="s">
        <v>137</v>
      </c>
      <c r="K207" s="410"/>
      <c r="L207" s="410"/>
      <c r="M207" s="410"/>
      <c r="N207" s="410"/>
      <c r="O207" s="410"/>
      <c r="P207" s="410"/>
      <c r="Q207" s="411"/>
    </row>
    <row r="208" spans="1:17">
      <c r="A208" s="442"/>
      <c r="B208" s="443"/>
      <c r="C208" s="443"/>
      <c r="D208" s="443"/>
      <c r="E208" s="443"/>
      <c r="F208" s="443"/>
      <c r="G208" s="443"/>
      <c r="H208" s="444"/>
      <c r="J208" s="442"/>
      <c r="K208" s="443"/>
      <c r="L208" s="443"/>
      <c r="M208" s="443"/>
      <c r="N208" s="443"/>
      <c r="O208" s="443"/>
      <c r="P208" s="443"/>
      <c r="Q208" s="444"/>
    </row>
    <row r="209" spans="1:17">
      <c r="A209" s="426" t="s">
        <v>138</v>
      </c>
      <c r="B209" s="426" t="s">
        <v>16</v>
      </c>
      <c r="C209" s="429" t="s">
        <v>180</v>
      </c>
      <c r="D209" s="429" t="s">
        <v>254</v>
      </c>
      <c r="E209" s="426" t="s">
        <v>19</v>
      </c>
      <c r="F209" s="427" t="s">
        <v>28</v>
      </c>
      <c r="G209" s="426" t="s">
        <v>139</v>
      </c>
      <c r="H209" s="426"/>
      <c r="J209" s="426" t="s">
        <v>138</v>
      </c>
      <c r="K209" s="426" t="s">
        <v>16</v>
      </c>
      <c r="L209" s="429" t="s">
        <v>180</v>
      </c>
      <c r="M209" s="429" t="s">
        <v>254</v>
      </c>
      <c r="N209" s="426" t="s">
        <v>19</v>
      </c>
      <c r="O209" s="426" t="s">
        <v>28</v>
      </c>
      <c r="P209" s="426" t="s">
        <v>139</v>
      </c>
      <c r="Q209" s="426"/>
    </row>
    <row r="210" spans="1:17" ht="30">
      <c r="A210" s="426"/>
      <c r="B210" s="426"/>
      <c r="C210" s="430"/>
      <c r="D210" s="430"/>
      <c r="E210" s="426"/>
      <c r="F210" s="427"/>
      <c r="G210" s="59" t="s">
        <v>140</v>
      </c>
      <c r="H210" s="59" t="s">
        <v>141</v>
      </c>
      <c r="J210" s="426"/>
      <c r="K210" s="426"/>
      <c r="L210" s="430"/>
      <c r="M210" s="430"/>
      <c r="N210" s="426"/>
      <c r="O210" s="426"/>
      <c r="P210" s="59" t="s">
        <v>140</v>
      </c>
      <c r="Q210" s="59" t="s">
        <v>141</v>
      </c>
    </row>
    <row r="211" spans="1:17">
      <c r="A211" s="51" t="s">
        <v>34</v>
      </c>
      <c r="B211" s="425" t="s">
        <v>41</v>
      </c>
      <c r="C211" s="425"/>
      <c r="D211" s="425"/>
      <c r="E211" s="425"/>
      <c r="F211" s="425"/>
      <c r="G211" s="425"/>
      <c r="H211" s="425"/>
      <c r="J211" s="51" t="s">
        <v>34</v>
      </c>
      <c r="K211" s="425" t="s">
        <v>41</v>
      </c>
      <c r="L211" s="425"/>
      <c r="M211" s="425"/>
      <c r="N211" s="425"/>
      <c r="O211" s="425"/>
      <c r="P211" s="425"/>
      <c r="Q211" s="425"/>
    </row>
    <row r="212" spans="1:17">
      <c r="A212" s="51" t="s">
        <v>35</v>
      </c>
      <c r="B212" s="53" t="s">
        <v>142</v>
      </c>
      <c r="C212" s="69">
        <f>C37</f>
        <v>90781</v>
      </c>
      <c r="D212" s="44" t="s">
        <v>259</v>
      </c>
      <c r="E212" s="51" t="s">
        <v>103</v>
      </c>
      <c r="F212" s="48">
        <v>4.8909000000000008E-4</v>
      </c>
      <c r="G212" s="69">
        <f>G37</f>
        <v>33.520000000000003</v>
      </c>
      <c r="H212" s="83">
        <f>G212*F212</f>
        <v>1.6394296800000003E-2</v>
      </c>
      <c r="J212" s="51" t="s">
        <v>35</v>
      </c>
      <c r="K212" s="53" t="s">
        <v>142</v>
      </c>
      <c r="L212" s="69">
        <f>C37</f>
        <v>90781</v>
      </c>
      <c r="M212" s="44" t="s">
        <v>259</v>
      </c>
      <c r="N212" s="51" t="s">
        <v>103</v>
      </c>
      <c r="O212" s="52">
        <v>4.8909000000000008E-4</v>
      </c>
      <c r="P212" s="69">
        <f>P37</f>
        <v>29.54</v>
      </c>
      <c r="Q212" s="83">
        <f>P212*O212</f>
        <v>1.4447718600000001E-2</v>
      </c>
    </row>
    <row r="213" spans="1:17">
      <c r="A213" s="73" t="s">
        <v>36</v>
      </c>
      <c r="B213" s="53" t="s">
        <v>143</v>
      </c>
      <c r="C213" s="69">
        <f t="shared" ref="C213:C215" si="5">C38</f>
        <v>88253</v>
      </c>
      <c r="D213" s="44" t="s">
        <v>259</v>
      </c>
      <c r="E213" s="51" t="s">
        <v>103</v>
      </c>
      <c r="F213" s="48">
        <v>4.8909000000000008E-4</v>
      </c>
      <c r="G213" s="69">
        <f>G38</f>
        <v>27.35</v>
      </c>
      <c r="H213" s="83">
        <f>G213*F213</f>
        <v>1.3376611500000003E-2</v>
      </c>
      <c r="J213" s="73" t="s">
        <v>36</v>
      </c>
      <c r="K213" s="53" t="s">
        <v>143</v>
      </c>
      <c r="L213" s="69">
        <f t="shared" ref="L213:L215" si="6">C38</f>
        <v>88253</v>
      </c>
      <c r="M213" s="44" t="s">
        <v>259</v>
      </c>
      <c r="N213" s="51" t="s">
        <v>103</v>
      </c>
      <c r="O213" s="52">
        <v>4.8909000000000008E-4</v>
      </c>
      <c r="P213" s="69">
        <f>P38</f>
        <v>24.36</v>
      </c>
      <c r="Q213" s="83">
        <f>P213*O213</f>
        <v>1.1914232400000002E-2</v>
      </c>
    </row>
    <row r="214" spans="1:17">
      <c r="A214" s="73" t="s">
        <v>37</v>
      </c>
      <c r="B214" s="53" t="s">
        <v>144</v>
      </c>
      <c r="C214" s="69">
        <f t="shared" si="5"/>
        <v>88241</v>
      </c>
      <c r="D214" s="44" t="s">
        <v>259</v>
      </c>
      <c r="E214" s="51" t="s">
        <v>103</v>
      </c>
      <c r="F214" s="48">
        <v>9.3801707999999998E-4</v>
      </c>
      <c r="G214" s="69">
        <f>G39</f>
        <v>15.78</v>
      </c>
      <c r="H214" s="83">
        <f>G214*F214</f>
        <v>1.4801909522399999E-2</v>
      </c>
      <c r="J214" s="73" t="s">
        <v>37</v>
      </c>
      <c r="K214" s="53" t="s">
        <v>144</v>
      </c>
      <c r="L214" s="69">
        <f t="shared" si="6"/>
        <v>88241</v>
      </c>
      <c r="M214" s="44" t="s">
        <v>259</v>
      </c>
      <c r="N214" s="51" t="s">
        <v>103</v>
      </c>
      <c r="O214" s="52">
        <v>9.3801707999999998E-4</v>
      </c>
      <c r="P214" s="69">
        <f>P39</f>
        <v>14.36</v>
      </c>
      <c r="Q214" s="83">
        <f>P214*O214</f>
        <v>1.3469925268799999E-2</v>
      </c>
    </row>
    <row r="215" spans="1:17">
      <c r="A215" s="73" t="s">
        <v>38</v>
      </c>
      <c r="B215" s="53" t="s">
        <v>145</v>
      </c>
      <c r="C215" s="69">
        <f t="shared" si="5"/>
        <v>90775</v>
      </c>
      <c r="D215" s="44" t="s">
        <v>259</v>
      </c>
      <c r="E215" s="51" t="s">
        <v>103</v>
      </c>
      <c r="F215" s="48">
        <v>1.1699799999999999E-4</v>
      </c>
      <c r="G215" s="69">
        <f>G40</f>
        <v>28.65</v>
      </c>
      <c r="H215" s="83">
        <f>G215*F215</f>
        <v>3.3519926999999996E-3</v>
      </c>
      <c r="J215" s="73" t="s">
        <v>38</v>
      </c>
      <c r="K215" s="53" t="s">
        <v>145</v>
      </c>
      <c r="L215" s="69">
        <f t="shared" si="6"/>
        <v>90775</v>
      </c>
      <c r="M215" s="44" t="s">
        <v>259</v>
      </c>
      <c r="N215" s="51" t="s">
        <v>103</v>
      </c>
      <c r="O215" s="52">
        <v>1.1699799999999999E-4</v>
      </c>
      <c r="P215" s="69">
        <f>P40</f>
        <v>24.82</v>
      </c>
      <c r="Q215" s="83">
        <f>P215*O215</f>
        <v>2.90389036E-3</v>
      </c>
    </row>
    <row r="216" spans="1:17">
      <c r="A216" s="404" t="s">
        <v>146</v>
      </c>
      <c r="B216" s="405"/>
      <c r="C216" s="405"/>
      <c r="D216" s="405"/>
      <c r="E216" s="405"/>
      <c r="F216" s="406"/>
      <c r="G216" s="407">
        <f>H212+H213+H214+H215</f>
        <v>4.7924810522400003E-2</v>
      </c>
      <c r="H216" s="408"/>
      <c r="J216" s="404" t="s">
        <v>146</v>
      </c>
      <c r="K216" s="405"/>
      <c r="L216" s="405"/>
      <c r="M216" s="405"/>
      <c r="N216" s="405"/>
      <c r="O216" s="406"/>
      <c r="P216" s="407">
        <f>Q212+Q213+Q214+Q215</f>
        <v>4.27357666288E-2</v>
      </c>
      <c r="Q216" s="408"/>
    </row>
    <row r="217" spans="1:17">
      <c r="A217" s="51" t="s">
        <v>42</v>
      </c>
      <c r="B217" s="409" t="s">
        <v>148</v>
      </c>
      <c r="C217" s="410"/>
      <c r="D217" s="410"/>
      <c r="E217" s="410"/>
      <c r="F217" s="410"/>
      <c r="G217" s="410"/>
      <c r="H217" s="411"/>
      <c r="J217" s="51" t="s">
        <v>42</v>
      </c>
      <c r="K217" s="409" t="s">
        <v>148</v>
      </c>
      <c r="L217" s="410"/>
      <c r="M217" s="410"/>
      <c r="N217" s="410"/>
      <c r="O217" s="410"/>
      <c r="P217" s="410"/>
      <c r="Q217" s="411"/>
    </row>
    <row r="218" spans="1:17" ht="30">
      <c r="A218" s="51" t="s">
        <v>182</v>
      </c>
      <c r="B218" s="65" t="s">
        <v>347</v>
      </c>
      <c r="C218" s="43">
        <v>7247</v>
      </c>
      <c r="D218" s="44" t="s">
        <v>259</v>
      </c>
      <c r="E218" s="51" t="s">
        <v>103</v>
      </c>
      <c r="F218" s="48">
        <v>4.8909000000000008E-4</v>
      </c>
      <c r="G218" s="47">
        <f>G43</f>
        <v>2.27</v>
      </c>
      <c r="H218" s="83">
        <f>G218*F218</f>
        <v>1.1102343000000002E-3</v>
      </c>
      <c r="J218" s="51" t="s">
        <v>182</v>
      </c>
      <c r="K218" s="65" t="s">
        <v>347</v>
      </c>
      <c r="L218" s="43">
        <v>7247</v>
      </c>
      <c r="M218" s="44" t="s">
        <v>259</v>
      </c>
      <c r="N218" s="51" t="s">
        <v>103</v>
      </c>
      <c r="O218" s="52">
        <v>4.8909000000000008E-4</v>
      </c>
      <c r="P218" s="47">
        <f>P43</f>
        <v>2.27</v>
      </c>
      <c r="Q218" s="83">
        <f>P218*O218</f>
        <v>1.1102343000000002E-3</v>
      </c>
    </row>
    <row r="219" spans="1:17">
      <c r="A219" s="51" t="s">
        <v>183</v>
      </c>
      <c r="B219" s="65" t="s">
        <v>346</v>
      </c>
      <c r="C219" s="43">
        <v>7252</v>
      </c>
      <c r="D219" s="44" t="s">
        <v>259</v>
      </c>
      <c r="E219" s="51" t="s">
        <v>103</v>
      </c>
      <c r="F219" s="48">
        <v>4.8909000000000008E-4</v>
      </c>
      <c r="G219" s="47">
        <f>G44</f>
        <v>2.27</v>
      </c>
      <c r="H219" s="83">
        <f>G219*F219</f>
        <v>1.1102343000000002E-3</v>
      </c>
      <c r="J219" s="51" t="s">
        <v>183</v>
      </c>
      <c r="K219" s="65" t="s">
        <v>346</v>
      </c>
      <c r="L219" s="43">
        <v>7252</v>
      </c>
      <c r="M219" s="44" t="s">
        <v>259</v>
      </c>
      <c r="N219" s="51" t="s">
        <v>103</v>
      </c>
      <c r="O219" s="52">
        <v>4.8909000000000008E-4</v>
      </c>
      <c r="P219" s="47">
        <f>P44</f>
        <v>2.27</v>
      </c>
      <c r="Q219" s="83">
        <f>P219*O219</f>
        <v>1.1102343000000002E-3</v>
      </c>
    </row>
    <row r="220" spans="1:17">
      <c r="A220" s="412" t="s">
        <v>149</v>
      </c>
      <c r="B220" s="413"/>
      <c r="C220" s="413"/>
      <c r="D220" s="413"/>
      <c r="E220" s="413"/>
      <c r="F220" s="414"/>
      <c r="G220" s="407">
        <f>H218+H219</f>
        <v>2.2204686000000004E-3</v>
      </c>
      <c r="H220" s="408"/>
      <c r="J220" s="412" t="s">
        <v>149</v>
      </c>
      <c r="K220" s="413"/>
      <c r="L220" s="413"/>
      <c r="M220" s="413"/>
      <c r="N220" s="413"/>
      <c r="O220" s="414"/>
      <c r="P220" s="407">
        <f>Q218+Q219</f>
        <v>2.2204686000000004E-3</v>
      </c>
      <c r="Q220" s="408"/>
    </row>
    <row r="221" spans="1:17">
      <c r="A221" s="51" t="s">
        <v>43</v>
      </c>
      <c r="B221" s="409" t="s">
        <v>150</v>
      </c>
      <c r="C221" s="410"/>
      <c r="D221" s="410"/>
      <c r="E221" s="410"/>
      <c r="F221" s="410"/>
      <c r="G221" s="410"/>
      <c r="H221" s="411"/>
      <c r="J221" s="51" t="s">
        <v>43</v>
      </c>
      <c r="K221" s="409" t="s">
        <v>150</v>
      </c>
      <c r="L221" s="410"/>
      <c r="M221" s="410"/>
      <c r="N221" s="410"/>
      <c r="O221" s="410"/>
      <c r="P221" s="410"/>
      <c r="Q221" s="411"/>
    </row>
    <row r="222" spans="1:17">
      <c r="A222" s="51" t="s">
        <v>46</v>
      </c>
      <c r="B222" s="65" t="s">
        <v>424</v>
      </c>
      <c r="C222" s="44">
        <v>92138</v>
      </c>
      <c r="D222" s="44" t="s">
        <v>259</v>
      </c>
      <c r="E222" s="51" t="s">
        <v>215</v>
      </c>
      <c r="F222" s="48">
        <v>4.8909000000000008E-4</v>
      </c>
      <c r="G222" s="50">
        <f>G47</f>
        <v>120</v>
      </c>
      <c r="H222" s="83">
        <f>F222*G222</f>
        <v>5.8690800000000008E-2</v>
      </c>
      <c r="J222" s="51" t="s">
        <v>46</v>
      </c>
      <c r="K222" s="65" t="s">
        <v>424</v>
      </c>
      <c r="L222" s="44">
        <v>92138</v>
      </c>
      <c r="M222" s="44" t="s">
        <v>259</v>
      </c>
      <c r="N222" s="51" t="s">
        <v>215</v>
      </c>
      <c r="O222" s="52">
        <v>4.8909000000000008E-4</v>
      </c>
      <c r="P222" s="50">
        <f>P47</f>
        <v>117.57</v>
      </c>
      <c r="Q222" s="83">
        <f>O222*P222</f>
        <v>5.7502311300000004E-2</v>
      </c>
    </row>
    <row r="223" spans="1:17">
      <c r="A223" s="404" t="s">
        <v>151</v>
      </c>
      <c r="B223" s="405"/>
      <c r="C223" s="405"/>
      <c r="D223" s="405"/>
      <c r="E223" s="405"/>
      <c r="F223" s="406"/>
      <c r="G223" s="407">
        <f>H222</f>
        <v>5.8690800000000008E-2</v>
      </c>
      <c r="H223" s="408"/>
      <c r="J223" s="404" t="s">
        <v>151</v>
      </c>
      <c r="K223" s="405"/>
      <c r="L223" s="405"/>
      <c r="M223" s="405"/>
      <c r="N223" s="405"/>
      <c r="O223" s="406"/>
      <c r="P223" s="407">
        <f>Q222</f>
        <v>5.7502311300000004E-2</v>
      </c>
      <c r="Q223" s="408"/>
    </row>
    <row r="224" spans="1:17">
      <c r="A224" s="422"/>
      <c r="B224" s="423"/>
      <c r="C224" s="423"/>
      <c r="D224" s="423"/>
      <c r="E224" s="423"/>
      <c r="F224" s="423"/>
      <c r="G224" s="423"/>
      <c r="H224" s="424"/>
      <c r="J224" s="422"/>
      <c r="K224" s="423"/>
      <c r="L224" s="423"/>
      <c r="M224" s="423"/>
      <c r="N224" s="423"/>
      <c r="O224" s="423"/>
      <c r="P224" s="423"/>
      <c r="Q224" s="424"/>
    </row>
    <row r="225" spans="1:17">
      <c r="A225" s="51" t="s">
        <v>52</v>
      </c>
      <c r="B225" s="409" t="s">
        <v>152</v>
      </c>
      <c r="C225" s="410"/>
      <c r="D225" s="410"/>
      <c r="E225" s="410"/>
      <c r="F225" s="410"/>
      <c r="G225" s="410"/>
      <c r="H225" s="411"/>
      <c r="J225" s="51" t="s">
        <v>52</v>
      </c>
      <c r="K225" s="425" t="s">
        <v>152</v>
      </c>
      <c r="L225" s="425"/>
      <c r="M225" s="425"/>
      <c r="N225" s="425"/>
      <c r="O225" s="425"/>
      <c r="P225" s="425"/>
      <c r="Q225" s="425"/>
    </row>
    <row r="226" spans="1:17">
      <c r="A226" s="51" t="s">
        <v>53</v>
      </c>
      <c r="B226" s="65" t="s">
        <v>348</v>
      </c>
      <c r="C226" s="45">
        <v>4517</v>
      </c>
      <c r="D226" s="44" t="s">
        <v>259</v>
      </c>
      <c r="E226" s="51" t="s">
        <v>10</v>
      </c>
      <c r="F226" s="48">
        <v>4.0278000000000004E-4</v>
      </c>
      <c r="G226" s="50">
        <f>G51</f>
        <v>0.81</v>
      </c>
      <c r="H226" s="83">
        <f>G226*F226</f>
        <v>3.2625180000000006E-4</v>
      </c>
      <c r="J226" s="51" t="s">
        <v>53</v>
      </c>
      <c r="K226" s="65" t="s">
        <v>348</v>
      </c>
      <c r="L226" s="45">
        <v>4517</v>
      </c>
      <c r="M226" s="44" t="s">
        <v>259</v>
      </c>
      <c r="N226" s="51" t="s">
        <v>10</v>
      </c>
      <c r="O226" s="52">
        <v>4.0278000000000004E-4</v>
      </c>
      <c r="P226" s="50">
        <f>P51</f>
        <v>0.81</v>
      </c>
      <c r="Q226" s="83">
        <f>P226*O226</f>
        <v>3.2625180000000006E-4</v>
      </c>
    </row>
    <row r="227" spans="1:17">
      <c r="A227" s="51" t="s">
        <v>54</v>
      </c>
      <c r="B227" s="76" t="s">
        <v>353</v>
      </c>
      <c r="C227" s="68">
        <v>7592</v>
      </c>
      <c r="D227" s="44" t="s">
        <v>259</v>
      </c>
      <c r="E227" s="51" t="s">
        <v>103</v>
      </c>
      <c r="F227" s="48">
        <v>1.2466999999999998E-4</v>
      </c>
      <c r="G227" s="50">
        <f>G52</f>
        <v>33.520000000000003</v>
      </c>
      <c r="H227" s="83">
        <f>G227*F227</f>
        <v>4.1789384000000002E-3</v>
      </c>
      <c r="J227" s="51" t="s">
        <v>54</v>
      </c>
      <c r="K227" s="76" t="s">
        <v>353</v>
      </c>
      <c r="L227" s="68">
        <v>7592</v>
      </c>
      <c r="M227" s="44" t="s">
        <v>259</v>
      </c>
      <c r="N227" s="51" t="s">
        <v>103</v>
      </c>
      <c r="O227" s="52">
        <v>1.2466999999999998E-4</v>
      </c>
      <c r="P227" s="50">
        <f>P52</f>
        <v>29.54</v>
      </c>
      <c r="Q227" s="83">
        <f>P227*O227</f>
        <v>3.6827517999999996E-3</v>
      </c>
    </row>
    <row r="228" spans="1:17">
      <c r="A228" s="51" t="s">
        <v>104</v>
      </c>
      <c r="B228" s="76" t="s">
        <v>354</v>
      </c>
      <c r="C228" s="45">
        <v>4513</v>
      </c>
      <c r="D228" s="44" t="s">
        <v>259</v>
      </c>
      <c r="E228" s="51" t="s">
        <v>10</v>
      </c>
      <c r="F228" s="48">
        <f>0.00586260675*0.3</f>
        <v>1.7587820249999999E-3</v>
      </c>
      <c r="G228" s="50">
        <f>G53</f>
        <v>1.17</v>
      </c>
      <c r="H228" s="83">
        <f>G228*F228</f>
        <v>2.0577749692499998E-3</v>
      </c>
      <c r="J228" s="51" t="s">
        <v>104</v>
      </c>
      <c r="K228" s="76" t="s">
        <v>354</v>
      </c>
      <c r="L228" s="45">
        <v>4513</v>
      </c>
      <c r="M228" s="44" t="s">
        <v>259</v>
      </c>
      <c r="N228" s="51" t="s">
        <v>10</v>
      </c>
      <c r="O228" s="52">
        <f>0.00586260675*0.3</f>
        <v>1.7587820249999999E-3</v>
      </c>
      <c r="P228" s="50">
        <f>P53</f>
        <v>1.17</v>
      </c>
      <c r="Q228" s="83">
        <f>P228*O228</f>
        <v>2.0577749692499998E-3</v>
      </c>
    </row>
    <row r="229" spans="1:17">
      <c r="A229" s="404" t="s">
        <v>155</v>
      </c>
      <c r="B229" s="405"/>
      <c r="C229" s="405"/>
      <c r="D229" s="405"/>
      <c r="E229" s="405"/>
      <c r="F229" s="406"/>
      <c r="G229" s="407">
        <f>H226+H227+H228</f>
        <v>6.5629651692499999E-3</v>
      </c>
      <c r="H229" s="408"/>
      <c r="J229" s="404" t="s">
        <v>155</v>
      </c>
      <c r="K229" s="405"/>
      <c r="L229" s="405"/>
      <c r="M229" s="405"/>
      <c r="N229" s="405"/>
      <c r="O229" s="406"/>
      <c r="P229" s="407">
        <f>Q226+Q227+Q228</f>
        <v>6.0667785692499997E-3</v>
      </c>
      <c r="Q229" s="408"/>
    </row>
    <row r="230" spans="1:17">
      <c r="A230" s="409"/>
      <c r="B230" s="410"/>
      <c r="C230" s="410"/>
      <c r="D230" s="410"/>
      <c r="E230" s="410"/>
      <c r="F230" s="410"/>
      <c r="G230" s="410"/>
      <c r="H230" s="411"/>
      <c r="J230" s="409"/>
      <c r="K230" s="410"/>
      <c r="L230" s="410"/>
      <c r="M230" s="410"/>
      <c r="N230" s="410"/>
      <c r="O230" s="410"/>
      <c r="P230" s="410"/>
      <c r="Q230" s="411"/>
    </row>
    <row r="231" spans="1:17">
      <c r="A231" s="417" t="s">
        <v>527</v>
      </c>
      <c r="B231" s="418"/>
      <c r="C231" s="418"/>
      <c r="D231" s="418"/>
      <c r="E231" s="418"/>
      <c r="F231" s="419"/>
      <c r="G231" s="420">
        <f>G216+G220+G223+G229</f>
        <v>0.11539904429165002</v>
      </c>
      <c r="H231" s="421"/>
      <c r="I231" s="80"/>
      <c r="J231" s="417" t="s">
        <v>527</v>
      </c>
      <c r="K231" s="418"/>
      <c r="L231" s="418"/>
      <c r="M231" s="418"/>
      <c r="N231" s="418"/>
      <c r="O231" s="419"/>
      <c r="P231" s="420">
        <f>P216+P220+P223+P229</f>
        <v>0.10852532509805</v>
      </c>
      <c r="Q231" s="421"/>
    </row>
  </sheetData>
  <sheetProtection algorithmName="SHA-512" hashValue="PKHZB0lNpqpAf7j4HdlWbnF3/yTt9yzg5H8QTnD5SBqmIwwA2t8fWvBjFo8VOt69zVLNp933dgteuSbO9OLPnw==" saltValue="eWFDLwkYDkrwuBapoIrMPw==" spinCount="100000" sheet="1" objects="1" scenarios="1"/>
  <mergeCells count="454">
    <mergeCell ref="J230:Q230"/>
    <mergeCell ref="K12:Q12"/>
    <mergeCell ref="J24:O24"/>
    <mergeCell ref="P24:Q24"/>
    <mergeCell ref="J6:L6"/>
    <mergeCell ref="N6:Q6"/>
    <mergeCell ref="A60:H60"/>
    <mergeCell ref="J60:Q60"/>
    <mergeCell ref="A95:H95"/>
    <mergeCell ref="J95:Q95"/>
    <mergeCell ref="A130:H130"/>
    <mergeCell ref="J130:Q130"/>
    <mergeCell ref="A165:H165"/>
    <mergeCell ref="J165:Q165"/>
    <mergeCell ref="J200:Q200"/>
    <mergeCell ref="A200:H200"/>
    <mergeCell ref="P223:Q223"/>
    <mergeCell ref="J204:Q204"/>
    <mergeCell ref="J205:L205"/>
    <mergeCell ref="N205:Q205"/>
    <mergeCell ref="J206:Q206"/>
    <mergeCell ref="J207:Q207"/>
    <mergeCell ref="J208:Q208"/>
    <mergeCell ref="J209:J210"/>
    <mergeCell ref="J4:Q4"/>
    <mergeCell ref="J5:Q5"/>
    <mergeCell ref="J7:Q7"/>
    <mergeCell ref="J8:Q8"/>
    <mergeCell ref="J9:Q9"/>
    <mergeCell ref="J10:J11"/>
    <mergeCell ref="K10:K11"/>
    <mergeCell ref="L10:L11"/>
    <mergeCell ref="N10:N11"/>
    <mergeCell ref="O10:O11"/>
    <mergeCell ref="P10:Q10"/>
    <mergeCell ref="M10:M11"/>
    <mergeCell ref="J231:O231"/>
    <mergeCell ref="P231:Q231"/>
    <mergeCell ref="J224:Q224"/>
    <mergeCell ref="J229:O229"/>
    <mergeCell ref="P229:Q229"/>
    <mergeCell ref="K225:Q225"/>
    <mergeCell ref="J16:O16"/>
    <mergeCell ref="P16:Q16"/>
    <mergeCell ref="K17:Q17"/>
    <mergeCell ref="J21:O21"/>
    <mergeCell ref="P21:Q21"/>
    <mergeCell ref="K22:Q22"/>
    <mergeCell ref="J26:O26"/>
    <mergeCell ref="P26:Q26"/>
    <mergeCell ref="K27:Q27"/>
    <mergeCell ref="J25:Q25"/>
    <mergeCell ref="K211:Q211"/>
    <mergeCell ref="J216:O216"/>
    <mergeCell ref="P216:Q216"/>
    <mergeCell ref="K217:Q217"/>
    <mergeCell ref="J220:O220"/>
    <mergeCell ref="P220:Q220"/>
    <mergeCell ref="K221:Q221"/>
    <mergeCell ref="J223:O223"/>
    <mergeCell ref="K209:K210"/>
    <mergeCell ref="L209:L210"/>
    <mergeCell ref="N209:N210"/>
    <mergeCell ref="O209:O210"/>
    <mergeCell ref="P209:Q209"/>
    <mergeCell ref="M209:M210"/>
    <mergeCell ref="J201:O201"/>
    <mergeCell ref="P201:Q201"/>
    <mergeCell ref="K202:Q202"/>
    <mergeCell ref="J203:Q203"/>
    <mergeCell ref="J189:Q189"/>
    <mergeCell ref="J194:O194"/>
    <mergeCell ref="P194:Q194"/>
    <mergeCell ref="K195:Q195"/>
    <mergeCell ref="K199:O199"/>
    <mergeCell ref="P199:Q199"/>
    <mergeCell ref="K190:Q190"/>
    <mergeCell ref="K176:Q176"/>
    <mergeCell ref="J181:O181"/>
    <mergeCell ref="P181:Q181"/>
    <mergeCell ref="K182:Q182"/>
    <mergeCell ref="J185:O185"/>
    <mergeCell ref="P185:Q185"/>
    <mergeCell ref="K186:Q186"/>
    <mergeCell ref="J188:O188"/>
    <mergeCell ref="P188:Q188"/>
    <mergeCell ref="J169:Q169"/>
    <mergeCell ref="J170:L170"/>
    <mergeCell ref="N170:Q170"/>
    <mergeCell ref="J171:Q171"/>
    <mergeCell ref="J172:Q172"/>
    <mergeCell ref="J173:Q173"/>
    <mergeCell ref="J174:J175"/>
    <mergeCell ref="K174:K175"/>
    <mergeCell ref="L174:L175"/>
    <mergeCell ref="N174:N175"/>
    <mergeCell ref="O174:O175"/>
    <mergeCell ref="P174:Q174"/>
    <mergeCell ref="M174:M175"/>
    <mergeCell ref="J166:O166"/>
    <mergeCell ref="P166:Q166"/>
    <mergeCell ref="K167:Q167"/>
    <mergeCell ref="J168:Q168"/>
    <mergeCell ref="J154:Q154"/>
    <mergeCell ref="J159:O159"/>
    <mergeCell ref="P159:Q159"/>
    <mergeCell ref="K160:Q160"/>
    <mergeCell ref="K164:O164"/>
    <mergeCell ref="P164:Q164"/>
    <mergeCell ref="K155:Q155"/>
    <mergeCell ref="K141:Q141"/>
    <mergeCell ref="J146:O146"/>
    <mergeCell ref="P146:Q146"/>
    <mergeCell ref="K147:Q147"/>
    <mergeCell ref="J150:O150"/>
    <mergeCell ref="P150:Q150"/>
    <mergeCell ref="K151:Q151"/>
    <mergeCell ref="J153:O153"/>
    <mergeCell ref="P153:Q153"/>
    <mergeCell ref="J136:Q136"/>
    <mergeCell ref="J137:Q137"/>
    <mergeCell ref="J138:Q138"/>
    <mergeCell ref="J139:J140"/>
    <mergeCell ref="K139:K140"/>
    <mergeCell ref="L139:L140"/>
    <mergeCell ref="N139:N140"/>
    <mergeCell ref="O139:O140"/>
    <mergeCell ref="P139:Q139"/>
    <mergeCell ref="M139:M140"/>
    <mergeCell ref="J131:O131"/>
    <mergeCell ref="P131:Q131"/>
    <mergeCell ref="J133:Q133"/>
    <mergeCell ref="J134:Q134"/>
    <mergeCell ref="J135:L135"/>
    <mergeCell ref="N135:Q135"/>
    <mergeCell ref="J119:Q119"/>
    <mergeCell ref="J124:O124"/>
    <mergeCell ref="P124:Q124"/>
    <mergeCell ref="K125:Q125"/>
    <mergeCell ref="K129:O129"/>
    <mergeCell ref="P129:Q129"/>
    <mergeCell ref="K120:Q120"/>
    <mergeCell ref="K106:Q106"/>
    <mergeCell ref="J111:O111"/>
    <mergeCell ref="P111:Q111"/>
    <mergeCell ref="K112:Q112"/>
    <mergeCell ref="J115:O115"/>
    <mergeCell ref="P115:Q115"/>
    <mergeCell ref="K116:Q116"/>
    <mergeCell ref="J118:O118"/>
    <mergeCell ref="P118:Q118"/>
    <mergeCell ref="J100:L100"/>
    <mergeCell ref="N100:Q100"/>
    <mergeCell ref="J101:Q101"/>
    <mergeCell ref="J102:Q102"/>
    <mergeCell ref="J103:Q103"/>
    <mergeCell ref="J104:J105"/>
    <mergeCell ref="K104:K105"/>
    <mergeCell ref="L104:L105"/>
    <mergeCell ref="N104:N105"/>
    <mergeCell ref="O104:O105"/>
    <mergeCell ref="P104:Q104"/>
    <mergeCell ref="M104:M105"/>
    <mergeCell ref="J96:O96"/>
    <mergeCell ref="P96:Q96"/>
    <mergeCell ref="K97:Q97"/>
    <mergeCell ref="J98:Q98"/>
    <mergeCell ref="J99:Q99"/>
    <mergeCell ref="J84:Q84"/>
    <mergeCell ref="J89:O89"/>
    <mergeCell ref="P89:Q89"/>
    <mergeCell ref="K90:Q90"/>
    <mergeCell ref="K94:O94"/>
    <mergeCell ref="P94:Q94"/>
    <mergeCell ref="K85:Q85"/>
    <mergeCell ref="K71:Q71"/>
    <mergeCell ref="J76:O76"/>
    <mergeCell ref="P76:Q76"/>
    <mergeCell ref="K77:Q77"/>
    <mergeCell ref="J80:O80"/>
    <mergeCell ref="P80:Q80"/>
    <mergeCell ref="K81:Q81"/>
    <mergeCell ref="J83:O83"/>
    <mergeCell ref="P83:Q83"/>
    <mergeCell ref="J64:Q64"/>
    <mergeCell ref="J65:L65"/>
    <mergeCell ref="N65:Q65"/>
    <mergeCell ref="J66:Q66"/>
    <mergeCell ref="J67:Q67"/>
    <mergeCell ref="J68:Q68"/>
    <mergeCell ref="J69:J70"/>
    <mergeCell ref="K69:K70"/>
    <mergeCell ref="L69:L70"/>
    <mergeCell ref="N69:N70"/>
    <mergeCell ref="O69:O70"/>
    <mergeCell ref="P69:Q69"/>
    <mergeCell ref="M69:M70"/>
    <mergeCell ref="J61:O61"/>
    <mergeCell ref="P61:Q61"/>
    <mergeCell ref="K62:Q62"/>
    <mergeCell ref="J63:Q63"/>
    <mergeCell ref="J49:Q49"/>
    <mergeCell ref="J54:O54"/>
    <mergeCell ref="P54:Q54"/>
    <mergeCell ref="K55:Q55"/>
    <mergeCell ref="K59:O59"/>
    <mergeCell ref="P59:Q59"/>
    <mergeCell ref="K50:Q50"/>
    <mergeCell ref="K36:Q36"/>
    <mergeCell ref="J41:O41"/>
    <mergeCell ref="P41:Q41"/>
    <mergeCell ref="K42:Q42"/>
    <mergeCell ref="J45:O45"/>
    <mergeCell ref="P45:Q45"/>
    <mergeCell ref="K46:Q46"/>
    <mergeCell ref="J48:O48"/>
    <mergeCell ref="P48:Q48"/>
    <mergeCell ref="J28:Q28"/>
    <mergeCell ref="J29:Q29"/>
    <mergeCell ref="J30:L30"/>
    <mergeCell ref="N30:Q30"/>
    <mergeCell ref="J31:Q31"/>
    <mergeCell ref="J32:Q32"/>
    <mergeCell ref="J33:Q33"/>
    <mergeCell ref="J34:J35"/>
    <mergeCell ref="K34:K35"/>
    <mergeCell ref="L34:L35"/>
    <mergeCell ref="M34:M35"/>
    <mergeCell ref="N34:N35"/>
    <mergeCell ref="O34:O35"/>
    <mergeCell ref="P34:Q34"/>
    <mergeCell ref="G54:H54"/>
    <mergeCell ref="B50:H50"/>
    <mergeCell ref="A5:H5"/>
    <mergeCell ref="E6:H6"/>
    <mergeCell ref="A7:H7"/>
    <mergeCell ref="A8:H8"/>
    <mergeCell ref="A9:H9"/>
    <mergeCell ref="A10:A11"/>
    <mergeCell ref="B10:B11"/>
    <mergeCell ref="E10:E11"/>
    <mergeCell ref="F10:F11"/>
    <mergeCell ref="G10:H10"/>
    <mergeCell ref="C10:C11"/>
    <mergeCell ref="A6:C6"/>
    <mergeCell ref="D10:D11"/>
    <mergeCell ref="A26:F26"/>
    <mergeCell ref="G26:H26"/>
    <mergeCell ref="B27:H27"/>
    <mergeCell ref="B12:H12"/>
    <mergeCell ref="A24:F24"/>
    <mergeCell ref="G24:H24"/>
    <mergeCell ref="A16:F16"/>
    <mergeCell ref="G16:H16"/>
    <mergeCell ref="B17:H17"/>
    <mergeCell ref="A4:H4"/>
    <mergeCell ref="B36:H36"/>
    <mergeCell ref="A41:F41"/>
    <mergeCell ref="G41:H41"/>
    <mergeCell ref="B42:H42"/>
    <mergeCell ref="A45:F45"/>
    <mergeCell ref="G45:H45"/>
    <mergeCell ref="A33:H33"/>
    <mergeCell ref="A34:A35"/>
    <mergeCell ref="B34:B35"/>
    <mergeCell ref="E34:E35"/>
    <mergeCell ref="F34:F35"/>
    <mergeCell ref="G34:H34"/>
    <mergeCell ref="A21:F21"/>
    <mergeCell ref="G21:H21"/>
    <mergeCell ref="B22:H22"/>
    <mergeCell ref="A25:H25"/>
    <mergeCell ref="A66:H66"/>
    <mergeCell ref="A67:H67"/>
    <mergeCell ref="B62:H62"/>
    <mergeCell ref="A63:H63"/>
    <mergeCell ref="A64:H64"/>
    <mergeCell ref="E65:H65"/>
    <mergeCell ref="A28:H28"/>
    <mergeCell ref="A29:H29"/>
    <mergeCell ref="E30:H30"/>
    <mergeCell ref="A31:H31"/>
    <mergeCell ref="A32:H32"/>
    <mergeCell ref="C34:C35"/>
    <mergeCell ref="A30:C30"/>
    <mergeCell ref="A65:C65"/>
    <mergeCell ref="A61:F61"/>
    <mergeCell ref="G61:H61"/>
    <mergeCell ref="B55:H55"/>
    <mergeCell ref="B59:F59"/>
    <mergeCell ref="G59:H59"/>
    <mergeCell ref="B46:H46"/>
    <mergeCell ref="A48:F48"/>
    <mergeCell ref="G48:H48"/>
    <mergeCell ref="A49:H49"/>
    <mergeCell ref="A54:F54"/>
    <mergeCell ref="B77:H77"/>
    <mergeCell ref="A80:F80"/>
    <mergeCell ref="G80:H80"/>
    <mergeCell ref="A68:H68"/>
    <mergeCell ref="A69:A70"/>
    <mergeCell ref="B69:B70"/>
    <mergeCell ref="E69:E70"/>
    <mergeCell ref="F69:F70"/>
    <mergeCell ref="G69:H69"/>
    <mergeCell ref="C69:C70"/>
    <mergeCell ref="B71:H71"/>
    <mergeCell ref="A76:F76"/>
    <mergeCell ref="G76:H76"/>
    <mergeCell ref="B90:H90"/>
    <mergeCell ref="B94:F94"/>
    <mergeCell ref="G94:H94"/>
    <mergeCell ref="B81:H81"/>
    <mergeCell ref="A83:F83"/>
    <mergeCell ref="G83:H83"/>
    <mergeCell ref="A84:H84"/>
    <mergeCell ref="A89:F89"/>
    <mergeCell ref="G89:H89"/>
    <mergeCell ref="B85:H85"/>
    <mergeCell ref="B97:H97"/>
    <mergeCell ref="A98:H98"/>
    <mergeCell ref="A99:H99"/>
    <mergeCell ref="E100:H100"/>
    <mergeCell ref="A101:H101"/>
    <mergeCell ref="C104:C105"/>
    <mergeCell ref="A100:C100"/>
    <mergeCell ref="A96:F96"/>
    <mergeCell ref="G96:H96"/>
    <mergeCell ref="B106:H106"/>
    <mergeCell ref="A111:F111"/>
    <mergeCell ref="G111:H111"/>
    <mergeCell ref="B112:H112"/>
    <mergeCell ref="A115:F115"/>
    <mergeCell ref="G115:H115"/>
    <mergeCell ref="A102:H102"/>
    <mergeCell ref="A103:H103"/>
    <mergeCell ref="A104:A105"/>
    <mergeCell ref="B104:B105"/>
    <mergeCell ref="E104:E105"/>
    <mergeCell ref="F104:F105"/>
    <mergeCell ref="G104:H104"/>
    <mergeCell ref="B125:H125"/>
    <mergeCell ref="B129:F129"/>
    <mergeCell ref="G129:H129"/>
    <mergeCell ref="B116:H116"/>
    <mergeCell ref="A118:F118"/>
    <mergeCell ref="G118:H118"/>
    <mergeCell ref="A119:H119"/>
    <mergeCell ref="A124:F124"/>
    <mergeCell ref="G124:H124"/>
    <mergeCell ref="B120:H120"/>
    <mergeCell ref="A133:H133"/>
    <mergeCell ref="A134:H134"/>
    <mergeCell ref="E135:H135"/>
    <mergeCell ref="A136:H136"/>
    <mergeCell ref="A137:H137"/>
    <mergeCell ref="C139:C140"/>
    <mergeCell ref="A135:C135"/>
    <mergeCell ref="A131:F131"/>
    <mergeCell ref="G131:H131"/>
    <mergeCell ref="B141:H141"/>
    <mergeCell ref="A146:F146"/>
    <mergeCell ref="G146:H146"/>
    <mergeCell ref="B147:H147"/>
    <mergeCell ref="A150:F150"/>
    <mergeCell ref="G150:H150"/>
    <mergeCell ref="A138:H138"/>
    <mergeCell ref="A139:A140"/>
    <mergeCell ref="B139:B140"/>
    <mergeCell ref="E139:E140"/>
    <mergeCell ref="F139:F140"/>
    <mergeCell ref="G139:H139"/>
    <mergeCell ref="A166:F166"/>
    <mergeCell ref="G166:H166"/>
    <mergeCell ref="B176:H176"/>
    <mergeCell ref="B160:H160"/>
    <mergeCell ref="B164:F164"/>
    <mergeCell ref="G164:H164"/>
    <mergeCell ref="B151:H151"/>
    <mergeCell ref="A153:F153"/>
    <mergeCell ref="G153:H153"/>
    <mergeCell ref="A154:H154"/>
    <mergeCell ref="A159:F159"/>
    <mergeCell ref="G159:H159"/>
    <mergeCell ref="B155:H155"/>
    <mergeCell ref="A171:H171"/>
    <mergeCell ref="A172:H172"/>
    <mergeCell ref="A173:H173"/>
    <mergeCell ref="A174:A175"/>
    <mergeCell ref="B174:B175"/>
    <mergeCell ref="E174:E175"/>
    <mergeCell ref="F174:F175"/>
    <mergeCell ref="G174:H174"/>
    <mergeCell ref="B167:H167"/>
    <mergeCell ref="A168:H168"/>
    <mergeCell ref="A169:H169"/>
    <mergeCell ref="C174:C175"/>
    <mergeCell ref="A170:C170"/>
    <mergeCell ref="B202:H202"/>
    <mergeCell ref="A203:H203"/>
    <mergeCell ref="A204:H204"/>
    <mergeCell ref="E205:H205"/>
    <mergeCell ref="C209:C210"/>
    <mergeCell ref="A181:F181"/>
    <mergeCell ref="G181:H181"/>
    <mergeCell ref="B182:H182"/>
    <mergeCell ref="A185:F185"/>
    <mergeCell ref="G185:H185"/>
    <mergeCell ref="A205:C205"/>
    <mergeCell ref="J2:Q2"/>
    <mergeCell ref="D34:D35"/>
    <mergeCell ref="A2:H2"/>
    <mergeCell ref="D69:D70"/>
    <mergeCell ref="D104:D105"/>
    <mergeCell ref="D139:D140"/>
    <mergeCell ref="D174:D175"/>
    <mergeCell ref="D209:D210"/>
    <mergeCell ref="A201:F201"/>
    <mergeCell ref="G201:H201"/>
    <mergeCell ref="B195:H195"/>
    <mergeCell ref="B199:F199"/>
    <mergeCell ref="G199:H199"/>
    <mergeCell ref="B186:H186"/>
    <mergeCell ref="A188:F188"/>
    <mergeCell ref="G188:H188"/>
    <mergeCell ref="A189:H189"/>
    <mergeCell ref="A194:F194"/>
    <mergeCell ref="G194:H194"/>
    <mergeCell ref="B190:H190"/>
    <mergeCell ref="A208:H208"/>
    <mergeCell ref="A209:A210"/>
    <mergeCell ref="B209:B210"/>
    <mergeCell ref="E170:H170"/>
    <mergeCell ref="A216:F216"/>
    <mergeCell ref="G216:H216"/>
    <mergeCell ref="B217:H217"/>
    <mergeCell ref="A220:F220"/>
    <mergeCell ref="G220:H220"/>
    <mergeCell ref="A206:H206"/>
    <mergeCell ref="A207:H207"/>
    <mergeCell ref="A231:F231"/>
    <mergeCell ref="G231:H231"/>
    <mergeCell ref="B221:H221"/>
    <mergeCell ref="A223:F223"/>
    <mergeCell ref="G223:H223"/>
    <mergeCell ref="A224:H224"/>
    <mergeCell ref="A229:F229"/>
    <mergeCell ref="G229:H229"/>
    <mergeCell ref="B225:H225"/>
    <mergeCell ref="B211:H211"/>
    <mergeCell ref="E209:E210"/>
    <mergeCell ref="F209:F210"/>
    <mergeCell ref="G209:H209"/>
    <mergeCell ref="A230:H230"/>
  </mergeCells>
  <pageMargins left="1.66" right="0.51181102362204722" top="0.78740157480314965" bottom="0.78740157480314965" header="0.37" footer="0.31496062992125984"/>
  <pageSetup paperSize="9" scale="73" orientation="landscape" r:id="rId1"/>
  <rowBreaks count="4" manualBreakCount="4">
    <brk id="61" max="5" man="1"/>
    <brk id="96" max="5" man="1"/>
    <brk id="131" max="5" man="1"/>
    <brk id="16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Q42"/>
  <sheetViews>
    <sheetView zoomScale="70" zoomScaleNormal="70" workbookViewId="0">
      <pane ySplit="2" topLeftCell="A3" activePane="bottomLeft" state="frozen"/>
      <selection pane="bottomLeft" activeCell="I28" sqref="I28"/>
    </sheetView>
  </sheetViews>
  <sheetFormatPr defaultColWidth="11.42578125" defaultRowHeight="15" customHeight="1"/>
  <cols>
    <col min="1" max="1" width="11.42578125" style="88"/>
    <col min="2" max="2" width="51" style="90" customWidth="1"/>
    <col min="3" max="5" width="11.42578125" style="88"/>
    <col min="6" max="6" width="11.42578125" style="88" customWidth="1"/>
    <col min="7" max="8" width="13.140625" style="90" customWidth="1"/>
    <col min="9" max="9" width="10.7109375" style="88" customWidth="1"/>
    <col min="10" max="10" width="11.5703125" style="88" customWidth="1"/>
    <col min="11" max="11" width="50.85546875" style="88" customWidth="1"/>
    <col min="12" max="15" width="11.42578125" style="88" customWidth="1"/>
    <col min="16" max="17" width="13" style="88" customWidth="1"/>
    <col min="18" max="16384" width="11.42578125" style="88"/>
  </cols>
  <sheetData>
    <row r="2" spans="1:17" s="41" customFormat="1">
      <c r="A2" s="431" t="s">
        <v>252</v>
      </c>
      <c r="B2" s="432"/>
      <c r="C2" s="432"/>
      <c r="D2" s="432"/>
      <c r="E2" s="432"/>
      <c r="F2" s="432"/>
      <c r="G2" s="432"/>
      <c r="H2" s="433"/>
      <c r="J2" s="428" t="s">
        <v>253</v>
      </c>
      <c r="K2" s="428"/>
      <c r="L2" s="428"/>
      <c r="M2" s="428"/>
      <c r="N2" s="428"/>
      <c r="O2" s="428"/>
      <c r="P2" s="428"/>
      <c r="Q2" s="428"/>
    </row>
    <row r="4" spans="1:17" ht="15" customHeight="1">
      <c r="A4" s="452" t="s">
        <v>181</v>
      </c>
      <c r="B4" s="452"/>
      <c r="C4" s="452"/>
      <c r="D4" s="452"/>
      <c r="E4" s="452"/>
      <c r="F4" s="452"/>
      <c r="G4" s="452"/>
      <c r="H4" s="452"/>
      <c r="J4" s="452" t="s">
        <v>390</v>
      </c>
      <c r="K4" s="452"/>
      <c r="L4" s="452"/>
      <c r="M4" s="452"/>
      <c r="N4" s="452"/>
      <c r="O4" s="452"/>
      <c r="P4" s="452"/>
      <c r="Q4" s="452"/>
    </row>
    <row r="5" spans="1:17" ht="15" customHeight="1">
      <c r="A5" s="453" t="s">
        <v>216</v>
      </c>
      <c r="B5" s="453"/>
      <c r="C5" s="453"/>
      <c r="D5" s="453"/>
      <c r="E5" s="453"/>
      <c r="F5" s="453"/>
      <c r="G5" s="453"/>
      <c r="H5" s="453"/>
      <c r="J5" s="453" t="s">
        <v>216</v>
      </c>
      <c r="K5" s="453"/>
      <c r="L5" s="453"/>
      <c r="M5" s="453"/>
      <c r="N5" s="453"/>
      <c r="O5" s="453"/>
      <c r="P5" s="453"/>
      <c r="Q5" s="453"/>
    </row>
    <row r="6" spans="1:17" ht="15" customHeight="1">
      <c r="A6" s="471" t="s">
        <v>361</v>
      </c>
      <c r="B6" s="472"/>
      <c r="C6" s="472"/>
      <c r="D6" s="473"/>
      <c r="E6" s="474" t="s">
        <v>360</v>
      </c>
      <c r="F6" s="474"/>
      <c r="G6" s="474"/>
      <c r="H6" s="474"/>
      <c r="J6" s="471" t="s">
        <v>361</v>
      </c>
      <c r="K6" s="472"/>
      <c r="L6" s="472"/>
      <c r="M6" s="473"/>
      <c r="N6" s="474" t="s">
        <v>360</v>
      </c>
      <c r="O6" s="474"/>
      <c r="P6" s="474"/>
      <c r="Q6" s="474"/>
    </row>
    <row r="7" spans="1:17" ht="15" customHeight="1">
      <c r="A7" s="475" t="s">
        <v>359</v>
      </c>
      <c r="B7" s="476"/>
      <c r="C7" s="476"/>
      <c r="D7" s="476"/>
      <c r="E7" s="476"/>
      <c r="F7" s="476"/>
      <c r="G7" s="476"/>
      <c r="H7" s="476"/>
      <c r="J7" s="475" t="s">
        <v>359</v>
      </c>
      <c r="K7" s="476"/>
      <c r="L7" s="476"/>
      <c r="M7" s="476"/>
      <c r="N7" s="476"/>
      <c r="O7" s="476"/>
      <c r="P7" s="476"/>
      <c r="Q7" s="476"/>
    </row>
    <row r="8" spans="1:17" ht="15" customHeight="1">
      <c r="A8" s="477" t="s">
        <v>137</v>
      </c>
      <c r="B8" s="476"/>
      <c r="C8" s="476"/>
      <c r="D8" s="476"/>
      <c r="E8" s="476"/>
      <c r="F8" s="476"/>
      <c r="G8" s="476"/>
      <c r="H8" s="476"/>
      <c r="J8" s="477" t="s">
        <v>137</v>
      </c>
      <c r="K8" s="476"/>
      <c r="L8" s="476"/>
      <c r="M8" s="476"/>
      <c r="N8" s="476"/>
      <c r="O8" s="476"/>
      <c r="P8" s="476"/>
      <c r="Q8" s="476"/>
    </row>
    <row r="9" spans="1:17" ht="15" customHeight="1">
      <c r="A9" s="478"/>
      <c r="B9" s="478"/>
      <c r="C9" s="478"/>
      <c r="D9" s="478"/>
      <c r="E9" s="478"/>
      <c r="F9" s="478"/>
      <c r="G9" s="478"/>
      <c r="H9" s="478"/>
      <c r="J9" s="478"/>
      <c r="K9" s="478"/>
      <c r="L9" s="478"/>
      <c r="M9" s="478"/>
      <c r="N9" s="478"/>
      <c r="O9" s="478"/>
      <c r="P9" s="478"/>
      <c r="Q9" s="478"/>
    </row>
    <row r="10" spans="1:17" ht="15" customHeight="1">
      <c r="A10" s="426" t="s">
        <v>138</v>
      </c>
      <c r="B10" s="426" t="s">
        <v>16</v>
      </c>
      <c r="C10" s="426" t="s">
        <v>180</v>
      </c>
      <c r="D10" s="426" t="s">
        <v>254</v>
      </c>
      <c r="E10" s="426" t="s">
        <v>19</v>
      </c>
      <c r="F10" s="427" t="s">
        <v>28</v>
      </c>
      <c r="G10" s="426" t="s">
        <v>139</v>
      </c>
      <c r="H10" s="426"/>
      <c r="J10" s="426" t="s">
        <v>138</v>
      </c>
      <c r="K10" s="426" t="s">
        <v>16</v>
      </c>
      <c r="L10" s="426" t="s">
        <v>180</v>
      </c>
      <c r="M10" s="426" t="s">
        <v>254</v>
      </c>
      <c r="N10" s="426" t="s">
        <v>19</v>
      </c>
      <c r="O10" s="427" t="s">
        <v>28</v>
      </c>
      <c r="P10" s="426" t="s">
        <v>139</v>
      </c>
      <c r="Q10" s="426"/>
    </row>
    <row r="11" spans="1:17" ht="15" customHeight="1">
      <c r="A11" s="426"/>
      <c r="B11" s="426"/>
      <c r="C11" s="426"/>
      <c r="D11" s="426"/>
      <c r="E11" s="426"/>
      <c r="F11" s="427"/>
      <c r="G11" s="59" t="s">
        <v>140</v>
      </c>
      <c r="H11" s="59" t="s">
        <v>141</v>
      </c>
      <c r="J11" s="426"/>
      <c r="K11" s="426"/>
      <c r="L11" s="426"/>
      <c r="M11" s="426"/>
      <c r="N11" s="426"/>
      <c r="O11" s="427"/>
      <c r="P11" s="59" t="s">
        <v>140</v>
      </c>
      <c r="Q11" s="59" t="s">
        <v>141</v>
      </c>
    </row>
    <row r="12" spans="1:17" ht="15" customHeight="1">
      <c r="A12" s="60" t="s">
        <v>34</v>
      </c>
      <c r="B12" s="469" t="s">
        <v>41</v>
      </c>
      <c r="C12" s="469"/>
      <c r="D12" s="469"/>
      <c r="E12" s="469"/>
      <c r="F12" s="469"/>
      <c r="G12" s="469"/>
      <c r="H12" s="469"/>
      <c r="J12" s="60" t="s">
        <v>34</v>
      </c>
      <c r="K12" s="469" t="s">
        <v>41</v>
      </c>
      <c r="L12" s="469"/>
      <c r="M12" s="469"/>
      <c r="N12" s="469"/>
      <c r="O12" s="469"/>
      <c r="P12" s="469"/>
      <c r="Q12" s="469"/>
    </row>
    <row r="13" spans="1:17" ht="15" customHeight="1">
      <c r="A13" s="60" t="s">
        <v>35</v>
      </c>
      <c r="B13" s="66" t="s">
        <v>357</v>
      </c>
      <c r="C13" s="57">
        <v>88241</v>
      </c>
      <c r="D13" s="60" t="s">
        <v>259</v>
      </c>
      <c r="E13" s="60" t="s">
        <v>103</v>
      </c>
      <c r="F13" s="91">
        <v>1.6666E-2</v>
      </c>
      <c r="G13" s="62">
        <f>'DADOS A INSERIR'!E19</f>
        <v>15.78</v>
      </c>
      <c r="H13" s="63">
        <f>G13*F13</f>
        <v>0.26298948</v>
      </c>
      <c r="J13" s="60" t="s">
        <v>35</v>
      </c>
      <c r="K13" s="66" t="s">
        <v>357</v>
      </c>
      <c r="L13" s="57">
        <v>88241</v>
      </c>
      <c r="M13" s="60" t="s">
        <v>259</v>
      </c>
      <c r="N13" s="60" t="s">
        <v>103</v>
      </c>
      <c r="O13" s="91">
        <v>1.6666E-2</v>
      </c>
      <c r="P13" s="67">
        <f>'DADOS A INSERIR'!F19</f>
        <v>14.36</v>
      </c>
      <c r="Q13" s="89">
        <f>P13*O13</f>
        <v>0.23932376</v>
      </c>
    </row>
    <row r="14" spans="1:17" ht="15" customHeight="1">
      <c r="A14" s="60" t="s">
        <v>36</v>
      </c>
      <c r="B14" s="66" t="s">
        <v>420</v>
      </c>
      <c r="C14" s="57">
        <v>88322</v>
      </c>
      <c r="D14" s="60" t="s">
        <v>259</v>
      </c>
      <c r="E14" s="60" t="s">
        <v>103</v>
      </c>
      <c r="F14" s="91">
        <v>1.6666E-2</v>
      </c>
      <c r="G14" s="62">
        <f>'DADOS A INSERIR'!E20</f>
        <v>46.93</v>
      </c>
      <c r="H14" s="63">
        <f>G14*F14</f>
        <v>0.78213538000000005</v>
      </c>
      <c r="J14" s="60" t="s">
        <v>36</v>
      </c>
      <c r="K14" s="66" t="s">
        <v>420</v>
      </c>
      <c r="L14" s="57">
        <v>88322</v>
      </c>
      <c r="M14" s="60" t="s">
        <v>259</v>
      </c>
      <c r="N14" s="60" t="s">
        <v>103</v>
      </c>
      <c r="O14" s="91">
        <v>1.6666E-2</v>
      </c>
      <c r="P14" s="67">
        <f>'DADOS A INSERIR'!F20</f>
        <v>41.29</v>
      </c>
      <c r="Q14" s="89">
        <f>P14*O14</f>
        <v>0.68813913999999998</v>
      </c>
    </row>
    <row r="15" spans="1:17" ht="15" customHeight="1">
      <c r="A15" s="57"/>
      <c r="B15" s="470" t="s">
        <v>146</v>
      </c>
      <c r="C15" s="470"/>
      <c r="D15" s="470"/>
      <c r="E15" s="470"/>
      <c r="F15" s="470"/>
      <c r="G15" s="470"/>
      <c r="H15" s="114">
        <f>SUM(H13:H14)</f>
        <v>1.04512486</v>
      </c>
      <c r="J15" s="57"/>
      <c r="K15" s="470" t="s">
        <v>146</v>
      </c>
      <c r="L15" s="470"/>
      <c r="M15" s="470"/>
      <c r="N15" s="470"/>
      <c r="O15" s="470"/>
      <c r="P15" s="470"/>
      <c r="Q15" s="115">
        <f>SUM(Q13:Q14)</f>
        <v>0.92746289999999998</v>
      </c>
    </row>
    <row r="16" spans="1:17" ht="15" customHeight="1">
      <c r="A16" s="60" t="s">
        <v>42</v>
      </c>
      <c r="B16" s="469" t="s">
        <v>393</v>
      </c>
      <c r="C16" s="469"/>
      <c r="D16" s="469"/>
      <c r="E16" s="469"/>
      <c r="F16" s="469"/>
      <c r="G16" s="469"/>
      <c r="H16" s="469"/>
      <c r="J16" s="60" t="s">
        <v>42</v>
      </c>
      <c r="K16" s="469" t="s">
        <v>393</v>
      </c>
      <c r="L16" s="469"/>
      <c r="M16" s="469"/>
      <c r="N16" s="469"/>
      <c r="O16" s="469"/>
      <c r="P16" s="469"/>
      <c r="Q16" s="469"/>
    </row>
    <row r="17" spans="1:17" ht="30" customHeight="1">
      <c r="A17" s="60" t="s">
        <v>182</v>
      </c>
      <c r="B17" s="66" t="s">
        <v>358</v>
      </c>
      <c r="C17" s="57">
        <v>5824</v>
      </c>
      <c r="D17" s="60" t="s">
        <v>259</v>
      </c>
      <c r="E17" s="60" t="s">
        <v>103</v>
      </c>
      <c r="F17" s="91">
        <v>1.6666E-2</v>
      </c>
      <c r="G17" s="62">
        <f>'DADOS A INSERIR'!E28</f>
        <v>128.74</v>
      </c>
      <c r="H17" s="63">
        <f>G17*F17</f>
        <v>2.14558084</v>
      </c>
      <c r="J17" s="60" t="s">
        <v>182</v>
      </c>
      <c r="K17" s="66" t="s">
        <v>358</v>
      </c>
      <c r="L17" s="57">
        <v>5824</v>
      </c>
      <c r="M17" s="60" t="s">
        <v>259</v>
      </c>
      <c r="N17" s="60" t="s">
        <v>103</v>
      </c>
      <c r="O17" s="91">
        <v>1.6666E-2</v>
      </c>
      <c r="P17" s="67">
        <f>'DADOS A INSERIR'!F28</f>
        <v>126.11</v>
      </c>
      <c r="Q17" s="89">
        <f>P17*O17</f>
        <v>2.1017492600000001</v>
      </c>
    </row>
    <row r="18" spans="1:17" ht="15" customHeight="1">
      <c r="A18" s="57"/>
      <c r="B18" s="470" t="s">
        <v>147</v>
      </c>
      <c r="C18" s="470"/>
      <c r="D18" s="470"/>
      <c r="E18" s="470"/>
      <c r="F18" s="470"/>
      <c r="G18" s="470"/>
      <c r="H18" s="114">
        <f>SUM(H17:H17)</f>
        <v>2.14558084</v>
      </c>
      <c r="J18" s="57"/>
      <c r="K18" s="470" t="s">
        <v>147</v>
      </c>
      <c r="L18" s="470"/>
      <c r="M18" s="470"/>
      <c r="N18" s="470"/>
      <c r="O18" s="470"/>
      <c r="P18" s="470"/>
      <c r="Q18" s="115">
        <f>SUM(Q17:Q17)</f>
        <v>2.1017492600000001</v>
      </c>
    </row>
    <row r="19" spans="1:17" ht="15" customHeight="1">
      <c r="A19" s="469"/>
      <c r="B19" s="469"/>
      <c r="C19" s="469"/>
      <c r="D19" s="469"/>
      <c r="E19" s="469"/>
      <c r="F19" s="469"/>
      <c r="G19" s="469"/>
      <c r="H19" s="469"/>
      <c r="J19" s="469"/>
      <c r="K19" s="469"/>
      <c r="L19" s="469"/>
      <c r="M19" s="469"/>
      <c r="N19" s="469"/>
      <c r="O19" s="469"/>
      <c r="P19" s="469"/>
      <c r="Q19" s="469"/>
    </row>
    <row r="20" spans="1:17" ht="15" customHeight="1">
      <c r="A20" s="417" t="s">
        <v>527</v>
      </c>
      <c r="B20" s="418"/>
      <c r="C20" s="418"/>
      <c r="D20" s="418"/>
      <c r="E20" s="418"/>
      <c r="F20" s="419"/>
      <c r="G20" s="468">
        <f>H18+H15</f>
        <v>3.1907057000000001</v>
      </c>
      <c r="H20" s="468"/>
      <c r="J20" s="417" t="s">
        <v>527</v>
      </c>
      <c r="K20" s="418"/>
      <c r="L20" s="418"/>
      <c r="M20" s="418"/>
      <c r="N20" s="418"/>
      <c r="O20" s="419"/>
      <c r="P20" s="468">
        <f>Q18+Q15</f>
        <v>3.0292121600000002</v>
      </c>
      <c r="Q20" s="468"/>
    </row>
    <row r="21" spans="1:17" ht="15" customHeight="1">
      <c r="B21" s="88"/>
      <c r="G21" s="88"/>
      <c r="H21" s="88"/>
    </row>
    <row r="22" spans="1:17" ht="15" customHeight="1">
      <c r="B22" s="88"/>
      <c r="G22" s="88"/>
      <c r="H22" s="88"/>
    </row>
    <row r="23" spans="1:17" ht="15" customHeight="1">
      <c r="K23" s="90"/>
    </row>
    <row r="24" spans="1:17" ht="15" customHeight="1">
      <c r="K24" s="90"/>
    </row>
    <row r="25" spans="1:17" ht="15" customHeight="1">
      <c r="K25" s="90"/>
    </row>
    <row r="26" spans="1:17" ht="15" customHeight="1">
      <c r="K26" s="90"/>
    </row>
    <row r="27" spans="1:17" ht="15" customHeight="1">
      <c r="K27" s="90"/>
    </row>
    <row r="28" spans="1:17" ht="15" customHeight="1">
      <c r="K28" s="90"/>
    </row>
    <row r="29" spans="1:17" ht="15" customHeight="1">
      <c r="K29" s="90"/>
    </row>
    <row r="30" spans="1:17" ht="15" customHeight="1">
      <c r="K30" s="90"/>
    </row>
    <row r="31" spans="1:17" ht="15" customHeight="1">
      <c r="K31" s="90"/>
    </row>
    <row r="32" spans="1:17" ht="15" customHeight="1">
      <c r="K32" s="90"/>
    </row>
    <row r="33" spans="11:11" ht="15" customHeight="1">
      <c r="K33" s="90"/>
    </row>
    <row r="34" spans="11:11" ht="15" customHeight="1">
      <c r="K34" s="90"/>
    </row>
    <row r="35" spans="11:11" ht="15" customHeight="1">
      <c r="K35" s="90"/>
    </row>
    <row r="36" spans="11:11" ht="15" customHeight="1">
      <c r="K36" s="90"/>
    </row>
    <row r="37" spans="11:11" ht="15" customHeight="1">
      <c r="K37" s="90"/>
    </row>
    <row r="38" spans="11:11" ht="15" customHeight="1">
      <c r="K38" s="90"/>
    </row>
    <row r="39" spans="11:11" ht="15" customHeight="1">
      <c r="K39" s="90"/>
    </row>
    <row r="40" spans="11:11" ht="15" customHeight="1">
      <c r="K40" s="90"/>
    </row>
    <row r="41" spans="11:11" ht="15" customHeight="1">
      <c r="K41" s="90"/>
    </row>
    <row r="42" spans="11:11" ht="15" customHeight="1">
      <c r="K42" s="90"/>
    </row>
  </sheetData>
  <sheetProtection algorithmName="SHA-512" hashValue="FJed5b+ZkbXVISGHQSZBHRlauY3rBrbth71oc7rLqY5sK9J56zJylWDEa1/HG24e6lReNdRfU6Pacxy0JcjBRA==" saltValue="b/SjscCx18mj+YU1B+R1iA==" spinCount="100000" sheet="1" objects="1" scenarios="1"/>
  <mergeCells count="44">
    <mergeCell ref="A4:H4"/>
    <mergeCell ref="A5:H5"/>
    <mergeCell ref="J4:Q4"/>
    <mergeCell ref="J5:Q5"/>
    <mergeCell ref="B16:H16"/>
    <mergeCell ref="F10:F11"/>
    <mergeCell ref="A6:D6"/>
    <mergeCell ref="E6:H6"/>
    <mergeCell ref="A7:H7"/>
    <mergeCell ref="A8:H8"/>
    <mergeCell ref="A9:H9"/>
    <mergeCell ref="A10:A11"/>
    <mergeCell ref="J8:Q8"/>
    <mergeCell ref="J9:Q9"/>
    <mergeCell ref="P10:Q10"/>
    <mergeCell ref="J7:Q7"/>
    <mergeCell ref="J6:M6"/>
    <mergeCell ref="N6:Q6"/>
    <mergeCell ref="J10:J11"/>
    <mergeCell ref="K10:K11"/>
    <mergeCell ref="L10:L11"/>
    <mergeCell ref="M10:M11"/>
    <mergeCell ref="N10:N11"/>
    <mergeCell ref="K15:P15"/>
    <mergeCell ref="K18:P18"/>
    <mergeCell ref="B18:G18"/>
    <mergeCell ref="B10:B11"/>
    <mergeCell ref="C10:C11"/>
    <mergeCell ref="A2:H2"/>
    <mergeCell ref="J2:Q2"/>
    <mergeCell ref="P20:Q20"/>
    <mergeCell ref="J19:Q19"/>
    <mergeCell ref="A20:F20"/>
    <mergeCell ref="G20:H20"/>
    <mergeCell ref="A19:H19"/>
    <mergeCell ref="O10:O11"/>
    <mergeCell ref="D10:D11"/>
    <mergeCell ref="E10:E11"/>
    <mergeCell ref="G10:H10"/>
    <mergeCell ref="J20:O20"/>
    <mergeCell ref="K16:Q16"/>
    <mergeCell ref="B12:H12"/>
    <mergeCell ref="B15:G15"/>
    <mergeCell ref="K12:Q12"/>
  </mergeCells>
  <printOptions horizontalCentered="1"/>
  <pageMargins left="0.78749999999999998" right="0.39374999999999999" top="0.98402777777777783" bottom="0.39374999999999999" header="0.51180555555555562" footer="0.5118055555555556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Q79"/>
  <sheetViews>
    <sheetView workbookViewId="0">
      <pane ySplit="2" topLeftCell="A3" activePane="bottomLeft" state="frozen"/>
      <selection pane="bottomLeft" activeCell="B18" sqref="B18:G18"/>
    </sheetView>
  </sheetViews>
  <sheetFormatPr defaultRowHeight="15"/>
  <cols>
    <col min="1" max="1" width="10.7109375" style="41" customWidth="1"/>
    <col min="2" max="2" width="38.7109375" style="41" customWidth="1"/>
    <col min="3" max="5" width="11.28515625" style="41" customWidth="1"/>
    <col min="6" max="6" width="12.85546875" style="41" customWidth="1"/>
    <col min="7" max="7" width="11.28515625" style="41" customWidth="1"/>
    <col min="8" max="8" width="14" style="41" customWidth="1"/>
    <col min="9" max="9" width="10.7109375" style="41" customWidth="1"/>
    <col min="10" max="10" width="11.28515625" style="41" customWidth="1"/>
    <col min="11" max="11" width="38.7109375" style="41" customWidth="1"/>
    <col min="12" max="16" width="11.28515625" style="41" customWidth="1"/>
    <col min="17" max="17" width="14" style="41" customWidth="1"/>
    <col min="18" max="16384" width="9.140625" style="41"/>
  </cols>
  <sheetData>
    <row r="2" spans="1:17">
      <c r="A2" s="431" t="s">
        <v>279</v>
      </c>
      <c r="B2" s="432"/>
      <c r="C2" s="432"/>
      <c r="D2" s="432"/>
      <c r="E2" s="432"/>
      <c r="F2" s="432"/>
      <c r="G2" s="432"/>
      <c r="H2" s="433"/>
      <c r="J2" s="431" t="s">
        <v>280</v>
      </c>
      <c r="K2" s="432"/>
      <c r="L2" s="432"/>
      <c r="M2" s="432"/>
      <c r="N2" s="432"/>
      <c r="O2" s="432"/>
      <c r="P2" s="432"/>
      <c r="Q2" s="433"/>
    </row>
    <row r="3" spans="1:17">
      <c r="A3" s="56"/>
      <c r="B3" s="56"/>
      <c r="C3" s="56"/>
      <c r="D3" s="56"/>
      <c r="E3" s="56"/>
      <c r="F3" s="56"/>
      <c r="G3" s="56"/>
      <c r="H3" s="56"/>
      <c r="J3" s="56"/>
      <c r="K3" s="56"/>
      <c r="L3" s="56"/>
      <c r="M3" s="56"/>
      <c r="N3" s="56"/>
      <c r="O3" s="56"/>
      <c r="P3" s="56"/>
      <c r="Q3" s="56"/>
    </row>
    <row r="4" spans="1:17" ht="15" customHeight="1">
      <c r="A4" s="452" t="s">
        <v>181</v>
      </c>
      <c r="B4" s="452"/>
      <c r="C4" s="452"/>
      <c r="D4" s="452"/>
      <c r="E4" s="452"/>
      <c r="F4" s="452"/>
      <c r="G4" s="452"/>
      <c r="H4" s="452"/>
      <c r="J4" s="452" t="s">
        <v>390</v>
      </c>
      <c r="K4" s="452"/>
      <c r="L4" s="452"/>
      <c r="M4" s="452"/>
      <c r="N4" s="452"/>
      <c r="O4" s="452"/>
      <c r="P4" s="452"/>
      <c r="Q4" s="452"/>
    </row>
    <row r="5" spans="1:17" ht="15" customHeight="1">
      <c r="A5" s="453" t="s">
        <v>379</v>
      </c>
      <c r="B5" s="453"/>
      <c r="C5" s="453"/>
      <c r="D5" s="453"/>
      <c r="E5" s="453"/>
      <c r="F5" s="453"/>
      <c r="G5" s="453"/>
      <c r="H5" s="453"/>
      <c r="J5" s="453" t="s">
        <v>379</v>
      </c>
      <c r="K5" s="453"/>
      <c r="L5" s="453"/>
      <c r="M5" s="453"/>
      <c r="N5" s="453"/>
      <c r="O5" s="453"/>
      <c r="P5" s="453"/>
      <c r="Q5" s="453"/>
    </row>
    <row r="6" spans="1:17">
      <c r="A6" s="471" t="s">
        <v>385</v>
      </c>
      <c r="B6" s="472"/>
      <c r="C6" s="472"/>
      <c r="D6" s="473"/>
      <c r="E6" s="474" t="s">
        <v>380</v>
      </c>
      <c r="F6" s="474"/>
      <c r="G6" s="474"/>
      <c r="H6" s="474"/>
      <c r="J6" s="471" t="s">
        <v>385</v>
      </c>
      <c r="K6" s="472"/>
      <c r="L6" s="472"/>
      <c r="M6" s="473"/>
      <c r="N6" s="474" t="s">
        <v>380</v>
      </c>
      <c r="O6" s="474"/>
      <c r="P6" s="474"/>
      <c r="Q6" s="474"/>
    </row>
    <row r="7" spans="1:17">
      <c r="A7" s="475" t="s">
        <v>359</v>
      </c>
      <c r="B7" s="476"/>
      <c r="C7" s="476"/>
      <c r="D7" s="476"/>
      <c r="E7" s="476"/>
      <c r="F7" s="476"/>
      <c r="G7" s="476"/>
      <c r="H7" s="476"/>
      <c r="J7" s="475" t="s">
        <v>359</v>
      </c>
      <c r="K7" s="476"/>
      <c r="L7" s="476"/>
      <c r="M7" s="476"/>
      <c r="N7" s="476"/>
      <c r="O7" s="476"/>
      <c r="P7" s="476"/>
      <c r="Q7" s="476"/>
    </row>
    <row r="8" spans="1:17">
      <c r="A8" s="477" t="s">
        <v>137</v>
      </c>
      <c r="B8" s="476"/>
      <c r="C8" s="476"/>
      <c r="D8" s="476"/>
      <c r="E8" s="476"/>
      <c r="F8" s="476"/>
      <c r="G8" s="476"/>
      <c r="H8" s="476"/>
      <c r="J8" s="477" t="s">
        <v>137</v>
      </c>
      <c r="K8" s="476"/>
      <c r="L8" s="476"/>
      <c r="M8" s="476"/>
      <c r="N8" s="476"/>
      <c r="O8" s="476"/>
      <c r="P8" s="476"/>
      <c r="Q8" s="476"/>
    </row>
    <row r="9" spans="1:17">
      <c r="A9" s="478"/>
      <c r="B9" s="478"/>
      <c r="C9" s="478"/>
      <c r="D9" s="478"/>
      <c r="E9" s="478"/>
      <c r="F9" s="478"/>
      <c r="G9" s="478"/>
      <c r="H9" s="478"/>
      <c r="J9" s="478"/>
      <c r="K9" s="478"/>
      <c r="L9" s="478"/>
      <c r="M9" s="478"/>
      <c r="N9" s="478"/>
      <c r="O9" s="478"/>
      <c r="P9" s="478"/>
      <c r="Q9" s="478"/>
    </row>
    <row r="10" spans="1:17">
      <c r="A10" s="426" t="s">
        <v>138</v>
      </c>
      <c r="B10" s="426" t="s">
        <v>16</v>
      </c>
      <c r="C10" s="426" t="s">
        <v>180</v>
      </c>
      <c r="D10" s="426" t="s">
        <v>254</v>
      </c>
      <c r="E10" s="426" t="s">
        <v>19</v>
      </c>
      <c r="F10" s="427" t="s">
        <v>28</v>
      </c>
      <c r="G10" s="426" t="s">
        <v>139</v>
      </c>
      <c r="H10" s="426"/>
      <c r="J10" s="426" t="s">
        <v>138</v>
      </c>
      <c r="K10" s="426" t="s">
        <v>16</v>
      </c>
      <c r="L10" s="426" t="s">
        <v>180</v>
      </c>
      <c r="M10" s="426" t="s">
        <v>254</v>
      </c>
      <c r="N10" s="426" t="s">
        <v>19</v>
      </c>
      <c r="O10" s="427" t="s">
        <v>28</v>
      </c>
      <c r="P10" s="426" t="s">
        <v>139</v>
      </c>
      <c r="Q10" s="426"/>
    </row>
    <row r="11" spans="1:17" ht="30">
      <c r="A11" s="426"/>
      <c r="B11" s="426"/>
      <c r="C11" s="426"/>
      <c r="D11" s="426"/>
      <c r="E11" s="426"/>
      <c r="F11" s="427"/>
      <c r="G11" s="59" t="s">
        <v>140</v>
      </c>
      <c r="H11" s="59" t="s">
        <v>141</v>
      </c>
      <c r="J11" s="426"/>
      <c r="K11" s="426"/>
      <c r="L11" s="426"/>
      <c r="M11" s="426"/>
      <c r="N11" s="426"/>
      <c r="O11" s="427"/>
      <c r="P11" s="59" t="s">
        <v>140</v>
      </c>
      <c r="Q11" s="59" t="s">
        <v>141</v>
      </c>
    </row>
    <row r="12" spans="1:17">
      <c r="A12" s="60" t="s">
        <v>34</v>
      </c>
      <c r="B12" s="469" t="s">
        <v>41</v>
      </c>
      <c r="C12" s="469"/>
      <c r="D12" s="469"/>
      <c r="E12" s="469"/>
      <c r="F12" s="469"/>
      <c r="G12" s="469"/>
      <c r="H12" s="469"/>
      <c r="J12" s="60" t="s">
        <v>34</v>
      </c>
      <c r="K12" s="469" t="s">
        <v>41</v>
      </c>
      <c r="L12" s="469"/>
      <c r="M12" s="469"/>
      <c r="N12" s="469"/>
      <c r="O12" s="469"/>
      <c r="P12" s="469"/>
      <c r="Q12" s="469"/>
    </row>
    <row r="13" spans="1:17">
      <c r="A13" s="60" t="s">
        <v>35</v>
      </c>
      <c r="B13" s="66" t="s">
        <v>381</v>
      </c>
      <c r="C13" s="60" t="s">
        <v>259</v>
      </c>
      <c r="D13" s="64" t="s">
        <v>281</v>
      </c>
      <c r="E13" s="60" t="s">
        <v>103</v>
      </c>
      <c r="F13" s="61">
        <v>56</v>
      </c>
      <c r="G13" s="62">
        <f>'DADOS A INSERIR'!E11</f>
        <v>146.96</v>
      </c>
      <c r="H13" s="63">
        <f>G13*F13</f>
        <v>8229.76</v>
      </c>
      <c r="J13" s="60" t="s">
        <v>35</v>
      </c>
      <c r="K13" s="66" t="s">
        <v>381</v>
      </c>
      <c r="L13" s="60" t="s">
        <v>259</v>
      </c>
      <c r="M13" s="60" t="str">
        <f>$D$13</f>
        <v>P9836</v>
      </c>
      <c r="N13" s="60" t="s">
        <v>103</v>
      </c>
      <c r="O13" s="61">
        <v>56</v>
      </c>
      <c r="P13" s="62">
        <f>'DADOS A INSERIR'!F11</f>
        <v>127.71</v>
      </c>
      <c r="Q13" s="63">
        <f>P13*O13</f>
        <v>7151.7599999999993</v>
      </c>
    </row>
    <row r="14" spans="1:17">
      <c r="A14" s="60" t="s">
        <v>36</v>
      </c>
      <c r="B14" s="66" t="s">
        <v>144</v>
      </c>
      <c r="C14" s="57">
        <v>84241</v>
      </c>
      <c r="D14" s="60" t="s">
        <v>259</v>
      </c>
      <c r="E14" s="60" t="s">
        <v>103</v>
      </c>
      <c r="F14" s="61">
        <v>16</v>
      </c>
      <c r="G14" s="62">
        <f>'DADOS A INSERIR'!E19</f>
        <v>15.78</v>
      </c>
      <c r="H14" s="63">
        <f>G14*F14</f>
        <v>252.48</v>
      </c>
      <c r="J14" s="60" t="s">
        <v>36</v>
      </c>
      <c r="K14" s="66" t="s">
        <v>144</v>
      </c>
      <c r="L14" s="57">
        <f>$C$14</f>
        <v>84241</v>
      </c>
      <c r="M14" s="60" t="s">
        <v>259</v>
      </c>
      <c r="N14" s="60" t="s">
        <v>103</v>
      </c>
      <c r="O14" s="61">
        <v>16</v>
      </c>
      <c r="P14" s="62">
        <f>'DADOS A INSERIR'!F19</f>
        <v>14.36</v>
      </c>
      <c r="Q14" s="63">
        <f>P14*O14</f>
        <v>229.76</v>
      </c>
    </row>
    <row r="15" spans="1:17">
      <c r="A15" s="57"/>
      <c r="B15" s="470" t="s">
        <v>146</v>
      </c>
      <c r="C15" s="470"/>
      <c r="D15" s="470"/>
      <c r="E15" s="470"/>
      <c r="F15" s="470"/>
      <c r="G15" s="470"/>
      <c r="H15" s="114">
        <f>SUM(H13:H14)</f>
        <v>8482.24</v>
      </c>
      <c r="J15" s="57"/>
      <c r="K15" s="470" t="s">
        <v>146</v>
      </c>
      <c r="L15" s="470"/>
      <c r="M15" s="470"/>
      <c r="N15" s="470"/>
      <c r="O15" s="470"/>
      <c r="P15" s="470"/>
      <c r="Q15" s="114">
        <f>SUM(Q13:Q14)</f>
        <v>7381.5199999999995</v>
      </c>
    </row>
    <row r="16" spans="1:17">
      <c r="A16" s="51" t="s">
        <v>42</v>
      </c>
      <c r="B16" s="409" t="s">
        <v>150</v>
      </c>
      <c r="C16" s="410"/>
      <c r="D16" s="410"/>
      <c r="E16" s="410"/>
      <c r="F16" s="410"/>
      <c r="G16" s="410"/>
      <c r="H16" s="411"/>
      <c r="J16" s="51" t="s">
        <v>42</v>
      </c>
      <c r="K16" s="409" t="s">
        <v>150</v>
      </c>
      <c r="L16" s="410"/>
      <c r="M16" s="410"/>
      <c r="N16" s="410"/>
      <c r="O16" s="410"/>
      <c r="P16" s="410"/>
      <c r="Q16" s="411"/>
    </row>
    <row r="17" spans="1:17">
      <c r="A17" s="51" t="s">
        <v>182</v>
      </c>
      <c r="B17" s="58" t="s">
        <v>418</v>
      </c>
      <c r="C17" s="44" t="s">
        <v>259</v>
      </c>
      <c r="D17" s="70" t="s">
        <v>417</v>
      </c>
      <c r="E17" s="51" t="s">
        <v>215</v>
      </c>
      <c r="F17" s="54">
        <v>10</v>
      </c>
      <c r="G17" s="49">
        <f>'DADOS A INSERIR'!E27</f>
        <v>45.4</v>
      </c>
      <c r="H17" s="53">
        <f>F17*G17</f>
        <v>454</v>
      </c>
      <c r="J17" s="51" t="s">
        <v>182</v>
      </c>
      <c r="K17" s="58" t="s">
        <v>418</v>
      </c>
      <c r="L17" s="44" t="s">
        <v>259</v>
      </c>
      <c r="M17" s="70" t="s">
        <v>417</v>
      </c>
      <c r="N17" s="51" t="s">
        <v>215</v>
      </c>
      <c r="O17" s="54">
        <v>10</v>
      </c>
      <c r="P17" s="49">
        <f>'DADOS A INSERIR'!F27</f>
        <v>45.4</v>
      </c>
      <c r="Q17" s="53">
        <f>O17*P17</f>
        <v>454</v>
      </c>
    </row>
    <row r="18" spans="1:17">
      <c r="A18" s="57"/>
      <c r="B18" s="470" t="s">
        <v>147</v>
      </c>
      <c r="C18" s="470"/>
      <c r="D18" s="470"/>
      <c r="E18" s="470"/>
      <c r="F18" s="470"/>
      <c r="G18" s="470"/>
      <c r="H18" s="116">
        <f>SUM(H17)</f>
        <v>454</v>
      </c>
      <c r="J18" s="57"/>
      <c r="K18" s="470" t="s">
        <v>147</v>
      </c>
      <c r="L18" s="470"/>
      <c r="M18" s="470"/>
      <c r="N18" s="470"/>
      <c r="O18" s="470"/>
      <c r="P18" s="470"/>
      <c r="Q18" s="116">
        <f>SUM(Q17)</f>
        <v>454</v>
      </c>
    </row>
    <row r="19" spans="1:17">
      <c r="A19" s="60" t="s">
        <v>43</v>
      </c>
      <c r="B19" s="469" t="s">
        <v>394</v>
      </c>
      <c r="C19" s="469"/>
      <c r="D19" s="469"/>
      <c r="E19" s="469"/>
      <c r="F19" s="469"/>
      <c r="G19" s="469"/>
      <c r="H19" s="469"/>
      <c r="J19" s="60" t="s">
        <v>43</v>
      </c>
      <c r="K19" s="469" t="s">
        <v>394</v>
      </c>
      <c r="L19" s="469"/>
      <c r="M19" s="469"/>
      <c r="N19" s="469"/>
      <c r="O19" s="469"/>
      <c r="P19" s="469"/>
      <c r="Q19" s="469"/>
    </row>
    <row r="20" spans="1:17">
      <c r="A20" s="60" t="s">
        <v>46</v>
      </c>
      <c r="B20" s="55" t="s">
        <v>389</v>
      </c>
      <c r="C20" s="60" t="s">
        <v>259</v>
      </c>
      <c r="D20" s="60" t="s">
        <v>259</v>
      </c>
      <c r="E20" s="60" t="s">
        <v>383</v>
      </c>
      <c r="F20" s="61">
        <v>70</v>
      </c>
      <c r="G20" s="62">
        <f>'DADOS A INSERIR'!E42</f>
        <v>0.15</v>
      </c>
      <c r="H20" s="63">
        <f>G20*F20</f>
        <v>10.5</v>
      </c>
      <c r="J20" s="60" t="s">
        <v>46</v>
      </c>
      <c r="K20" s="55" t="s">
        <v>389</v>
      </c>
      <c r="L20" s="60" t="s">
        <v>259</v>
      </c>
      <c r="M20" s="60" t="s">
        <v>259</v>
      </c>
      <c r="N20" s="60" t="s">
        <v>383</v>
      </c>
      <c r="O20" s="61">
        <v>70</v>
      </c>
      <c r="P20" s="62">
        <f>'DADOS A INSERIR'!F42</f>
        <v>0.15</v>
      </c>
      <c r="Q20" s="63">
        <f>P20*O20</f>
        <v>10.5</v>
      </c>
    </row>
    <row r="21" spans="1:17">
      <c r="A21" s="60" t="s">
        <v>47</v>
      </c>
      <c r="B21" s="55" t="s">
        <v>386</v>
      </c>
      <c r="C21" s="60" t="s">
        <v>259</v>
      </c>
      <c r="D21" s="60" t="s">
        <v>259</v>
      </c>
      <c r="E21" s="60" t="s">
        <v>9</v>
      </c>
      <c r="F21" s="61">
        <v>2</v>
      </c>
      <c r="G21" s="62">
        <f>'DADOS A INSERIR'!E44</f>
        <v>30</v>
      </c>
      <c r="H21" s="63">
        <f>G21*F21</f>
        <v>60</v>
      </c>
      <c r="J21" s="60" t="s">
        <v>47</v>
      </c>
      <c r="K21" s="55" t="s">
        <v>386</v>
      </c>
      <c r="L21" s="60" t="s">
        <v>259</v>
      </c>
      <c r="M21" s="60" t="s">
        <v>259</v>
      </c>
      <c r="N21" s="60" t="s">
        <v>9</v>
      </c>
      <c r="O21" s="61">
        <v>2</v>
      </c>
      <c r="P21" s="62">
        <f>'DADOS A INSERIR'!F44</f>
        <v>30</v>
      </c>
      <c r="Q21" s="63">
        <f>P21*O21</f>
        <v>60</v>
      </c>
    </row>
    <row r="22" spans="1:17">
      <c r="A22" s="60" t="s">
        <v>48</v>
      </c>
      <c r="B22" s="55" t="s">
        <v>105</v>
      </c>
      <c r="C22" s="60" t="s">
        <v>259</v>
      </c>
      <c r="D22" s="60" t="s">
        <v>259</v>
      </c>
      <c r="E22" s="60" t="s">
        <v>9</v>
      </c>
      <c r="F22" s="61">
        <v>2</v>
      </c>
      <c r="G22" s="62">
        <f>'DADOS A INSERIR'!E43</f>
        <v>2</v>
      </c>
      <c r="H22" s="63">
        <f>G22*F22</f>
        <v>4</v>
      </c>
      <c r="J22" s="60" t="s">
        <v>48</v>
      </c>
      <c r="K22" s="55" t="s">
        <v>105</v>
      </c>
      <c r="L22" s="60" t="s">
        <v>259</v>
      </c>
      <c r="M22" s="60" t="s">
        <v>259</v>
      </c>
      <c r="N22" s="60" t="s">
        <v>9</v>
      </c>
      <c r="O22" s="61">
        <v>2</v>
      </c>
      <c r="P22" s="62">
        <f>'DADOS A INSERIR'!F43</f>
        <v>2</v>
      </c>
      <c r="Q22" s="63">
        <f>P22*O22</f>
        <v>4</v>
      </c>
    </row>
    <row r="23" spans="1:17">
      <c r="A23" s="60" t="s">
        <v>382</v>
      </c>
      <c r="B23" s="55" t="s">
        <v>387</v>
      </c>
      <c r="C23" s="60" t="s">
        <v>259</v>
      </c>
      <c r="D23" s="60" t="s">
        <v>259</v>
      </c>
      <c r="E23" s="60" t="s">
        <v>9</v>
      </c>
      <c r="F23" s="61">
        <v>2</v>
      </c>
      <c r="G23" s="62">
        <f>'DADOS A INSERIR'!E34</f>
        <v>1.5</v>
      </c>
      <c r="H23" s="63">
        <f>G23*F23</f>
        <v>3</v>
      </c>
      <c r="J23" s="60" t="s">
        <v>382</v>
      </c>
      <c r="K23" s="55" t="s">
        <v>387</v>
      </c>
      <c r="L23" s="60" t="s">
        <v>259</v>
      </c>
      <c r="M23" s="60" t="s">
        <v>259</v>
      </c>
      <c r="N23" s="60" t="s">
        <v>9</v>
      </c>
      <c r="O23" s="61">
        <v>2</v>
      </c>
      <c r="P23" s="62">
        <f>'DADOS A INSERIR'!F34</f>
        <v>1.5</v>
      </c>
      <c r="Q23" s="63">
        <f>P23*O23</f>
        <v>3</v>
      </c>
    </row>
    <row r="24" spans="1:17">
      <c r="A24" s="57"/>
      <c r="B24" s="470" t="s">
        <v>149</v>
      </c>
      <c r="C24" s="470"/>
      <c r="D24" s="470"/>
      <c r="E24" s="470"/>
      <c r="F24" s="470"/>
      <c r="G24" s="470"/>
      <c r="H24" s="114">
        <f>SUM(H20:H23)</f>
        <v>77.5</v>
      </c>
      <c r="J24" s="57"/>
      <c r="K24" s="470" t="s">
        <v>146</v>
      </c>
      <c r="L24" s="470"/>
      <c r="M24" s="470"/>
      <c r="N24" s="470"/>
      <c r="O24" s="470"/>
      <c r="P24" s="470"/>
      <c r="Q24" s="114">
        <f>SUM(Q20:Q23)</f>
        <v>77.5</v>
      </c>
    </row>
    <row r="25" spans="1:17">
      <c r="A25" s="51" t="s">
        <v>52</v>
      </c>
      <c r="B25" s="409" t="s">
        <v>107</v>
      </c>
      <c r="C25" s="410"/>
      <c r="D25" s="410"/>
      <c r="E25" s="410"/>
      <c r="F25" s="410"/>
      <c r="G25" s="410"/>
      <c r="H25" s="411"/>
      <c r="J25" s="51" t="s">
        <v>52</v>
      </c>
      <c r="K25" s="409" t="s">
        <v>107</v>
      </c>
      <c r="L25" s="410"/>
      <c r="M25" s="410"/>
      <c r="N25" s="410"/>
      <c r="O25" s="410"/>
      <c r="P25" s="410"/>
      <c r="Q25" s="411"/>
    </row>
    <row r="26" spans="1:17">
      <c r="A26" s="51" t="s">
        <v>53</v>
      </c>
      <c r="B26" s="58" t="s">
        <v>384</v>
      </c>
      <c r="C26" s="44" t="s">
        <v>259</v>
      </c>
      <c r="D26" s="44" t="s">
        <v>259</v>
      </c>
      <c r="E26" s="51" t="s">
        <v>9</v>
      </c>
      <c r="F26" s="54">
        <v>1</v>
      </c>
      <c r="G26" s="49">
        <f>'DADOS A INSERIR'!E59</f>
        <v>35</v>
      </c>
      <c r="H26" s="50">
        <f>F26*G26</f>
        <v>35</v>
      </c>
      <c r="J26" s="51" t="s">
        <v>53</v>
      </c>
      <c r="K26" s="58" t="s">
        <v>384</v>
      </c>
      <c r="L26" s="44" t="s">
        <v>259</v>
      </c>
      <c r="M26" s="44" t="s">
        <v>259</v>
      </c>
      <c r="N26" s="51" t="s">
        <v>9</v>
      </c>
      <c r="O26" s="54">
        <v>1</v>
      </c>
      <c r="P26" s="49">
        <f>'DADOS A INSERIR'!F59</f>
        <v>35</v>
      </c>
      <c r="Q26" s="53">
        <f>O26*P26</f>
        <v>35</v>
      </c>
    </row>
    <row r="27" spans="1:17">
      <c r="A27" s="57"/>
      <c r="B27" s="470" t="s">
        <v>151</v>
      </c>
      <c r="C27" s="470"/>
      <c r="D27" s="470"/>
      <c r="E27" s="470"/>
      <c r="F27" s="470"/>
      <c r="G27" s="470"/>
      <c r="H27" s="116">
        <f>SUM(H26)</f>
        <v>35</v>
      </c>
      <c r="J27" s="57"/>
      <c r="K27" s="470" t="s">
        <v>147</v>
      </c>
      <c r="L27" s="470"/>
      <c r="M27" s="470"/>
      <c r="N27" s="470"/>
      <c r="O27" s="470"/>
      <c r="P27" s="470"/>
      <c r="Q27" s="114">
        <f>SUM(Q26)</f>
        <v>35</v>
      </c>
    </row>
    <row r="28" spans="1:17" ht="15" customHeight="1">
      <c r="A28" s="469"/>
      <c r="B28" s="469"/>
      <c r="C28" s="469"/>
      <c r="D28" s="469"/>
      <c r="E28" s="469"/>
      <c r="F28" s="469"/>
      <c r="G28" s="469"/>
      <c r="H28" s="469"/>
      <c r="J28" s="469"/>
      <c r="K28" s="469"/>
      <c r="L28" s="469"/>
      <c r="M28" s="469"/>
      <c r="N28" s="469"/>
      <c r="O28" s="469"/>
      <c r="P28" s="469"/>
      <c r="Q28" s="469"/>
    </row>
    <row r="29" spans="1:17" ht="15" customHeight="1">
      <c r="A29" s="434" t="s">
        <v>158</v>
      </c>
      <c r="B29" s="434"/>
      <c r="C29" s="434"/>
      <c r="D29" s="434"/>
      <c r="E29" s="434"/>
      <c r="F29" s="434"/>
      <c r="G29" s="479">
        <f>H27+H24+H18+H15</f>
        <v>9048.74</v>
      </c>
      <c r="H29" s="479"/>
      <c r="J29" s="434" t="s">
        <v>158</v>
      </c>
      <c r="K29" s="434"/>
      <c r="L29" s="434"/>
      <c r="M29" s="434"/>
      <c r="N29" s="434"/>
      <c r="O29" s="434"/>
      <c r="P29" s="479">
        <f>Q27+Q24+Q18+Q15</f>
        <v>7948.0199999999995</v>
      </c>
      <c r="Q29" s="479"/>
    </row>
    <row r="31" spans="1:17" ht="15" customHeight="1">
      <c r="A31" s="452" t="s">
        <v>181</v>
      </c>
      <c r="B31" s="452"/>
      <c r="C31" s="452"/>
      <c r="D31" s="452"/>
      <c r="E31" s="452"/>
      <c r="F31" s="452"/>
      <c r="G31" s="452"/>
      <c r="H31" s="452"/>
      <c r="J31" s="452" t="s">
        <v>390</v>
      </c>
      <c r="K31" s="452"/>
      <c r="L31" s="452"/>
      <c r="M31" s="452"/>
      <c r="N31" s="452"/>
      <c r="O31" s="452"/>
      <c r="P31" s="452"/>
      <c r="Q31" s="452"/>
    </row>
    <row r="32" spans="1:17" ht="15" customHeight="1">
      <c r="A32" s="453" t="s">
        <v>379</v>
      </c>
      <c r="B32" s="453"/>
      <c r="C32" s="453"/>
      <c r="D32" s="453"/>
      <c r="E32" s="453"/>
      <c r="F32" s="453"/>
      <c r="G32" s="453"/>
      <c r="H32" s="453"/>
      <c r="J32" s="453" t="s">
        <v>379</v>
      </c>
      <c r="K32" s="453"/>
      <c r="L32" s="453"/>
      <c r="M32" s="453"/>
      <c r="N32" s="453"/>
      <c r="O32" s="453"/>
      <c r="P32" s="453"/>
      <c r="Q32" s="453"/>
    </row>
    <row r="33" spans="1:17" ht="30.75" customHeight="1">
      <c r="A33" s="471" t="s">
        <v>391</v>
      </c>
      <c r="B33" s="472"/>
      <c r="C33" s="472"/>
      <c r="D33" s="473"/>
      <c r="E33" s="474" t="s">
        <v>380</v>
      </c>
      <c r="F33" s="474"/>
      <c r="G33" s="474"/>
      <c r="H33" s="474"/>
      <c r="J33" s="471" t="s">
        <v>391</v>
      </c>
      <c r="K33" s="472"/>
      <c r="L33" s="472"/>
      <c r="M33" s="473"/>
      <c r="N33" s="474" t="s">
        <v>380</v>
      </c>
      <c r="O33" s="474"/>
      <c r="P33" s="474"/>
      <c r="Q33" s="474"/>
    </row>
    <row r="34" spans="1:17">
      <c r="A34" s="475" t="s">
        <v>359</v>
      </c>
      <c r="B34" s="476"/>
      <c r="C34" s="476"/>
      <c r="D34" s="476"/>
      <c r="E34" s="476"/>
      <c r="F34" s="476"/>
      <c r="G34" s="476"/>
      <c r="H34" s="476"/>
      <c r="J34" s="475" t="s">
        <v>359</v>
      </c>
      <c r="K34" s="476"/>
      <c r="L34" s="476"/>
      <c r="M34" s="476"/>
      <c r="N34" s="476"/>
      <c r="O34" s="476"/>
      <c r="P34" s="476"/>
      <c r="Q34" s="476"/>
    </row>
    <row r="35" spans="1:17">
      <c r="A35" s="477" t="s">
        <v>137</v>
      </c>
      <c r="B35" s="476"/>
      <c r="C35" s="476"/>
      <c r="D35" s="476"/>
      <c r="E35" s="476"/>
      <c r="F35" s="476"/>
      <c r="G35" s="476"/>
      <c r="H35" s="476"/>
      <c r="J35" s="477" t="s">
        <v>137</v>
      </c>
      <c r="K35" s="476"/>
      <c r="L35" s="476"/>
      <c r="M35" s="476"/>
      <c r="N35" s="476"/>
      <c r="O35" s="476"/>
      <c r="P35" s="476"/>
      <c r="Q35" s="476"/>
    </row>
    <row r="36" spans="1:17">
      <c r="A36" s="478"/>
      <c r="B36" s="478"/>
      <c r="C36" s="478"/>
      <c r="D36" s="478"/>
      <c r="E36" s="478"/>
      <c r="F36" s="478"/>
      <c r="G36" s="478"/>
      <c r="H36" s="478"/>
      <c r="J36" s="478"/>
      <c r="K36" s="478"/>
      <c r="L36" s="478"/>
      <c r="M36" s="478"/>
      <c r="N36" s="478"/>
      <c r="O36" s="478"/>
      <c r="P36" s="478"/>
      <c r="Q36" s="478"/>
    </row>
    <row r="37" spans="1:17">
      <c r="A37" s="426" t="s">
        <v>138</v>
      </c>
      <c r="B37" s="426" t="s">
        <v>16</v>
      </c>
      <c r="C37" s="426" t="s">
        <v>180</v>
      </c>
      <c r="D37" s="426" t="s">
        <v>254</v>
      </c>
      <c r="E37" s="426" t="s">
        <v>19</v>
      </c>
      <c r="F37" s="427" t="s">
        <v>28</v>
      </c>
      <c r="G37" s="426" t="s">
        <v>139</v>
      </c>
      <c r="H37" s="426"/>
      <c r="J37" s="426" t="s">
        <v>138</v>
      </c>
      <c r="K37" s="426" t="s">
        <v>16</v>
      </c>
      <c r="L37" s="426" t="s">
        <v>180</v>
      </c>
      <c r="M37" s="426" t="s">
        <v>254</v>
      </c>
      <c r="N37" s="426" t="s">
        <v>19</v>
      </c>
      <c r="O37" s="427" t="s">
        <v>28</v>
      </c>
      <c r="P37" s="426" t="s">
        <v>139</v>
      </c>
      <c r="Q37" s="426"/>
    </row>
    <row r="38" spans="1:17" ht="30">
      <c r="A38" s="426"/>
      <c r="B38" s="426"/>
      <c r="C38" s="426"/>
      <c r="D38" s="426"/>
      <c r="E38" s="426"/>
      <c r="F38" s="427"/>
      <c r="G38" s="59" t="s">
        <v>140</v>
      </c>
      <c r="H38" s="59" t="s">
        <v>141</v>
      </c>
      <c r="J38" s="426"/>
      <c r="K38" s="426"/>
      <c r="L38" s="426"/>
      <c r="M38" s="426"/>
      <c r="N38" s="426"/>
      <c r="O38" s="427"/>
      <c r="P38" s="59" t="s">
        <v>140</v>
      </c>
      <c r="Q38" s="59" t="s">
        <v>141</v>
      </c>
    </row>
    <row r="39" spans="1:17">
      <c r="A39" s="60" t="s">
        <v>34</v>
      </c>
      <c r="B39" s="469" t="s">
        <v>41</v>
      </c>
      <c r="C39" s="469"/>
      <c r="D39" s="469"/>
      <c r="E39" s="469"/>
      <c r="F39" s="469"/>
      <c r="G39" s="469"/>
      <c r="H39" s="469"/>
      <c r="J39" s="60" t="s">
        <v>34</v>
      </c>
      <c r="K39" s="469" t="s">
        <v>41</v>
      </c>
      <c r="L39" s="469"/>
      <c r="M39" s="469"/>
      <c r="N39" s="469"/>
      <c r="O39" s="469"/>
      <c r="P39" s="469"/>
      <c r="Q39" s="469"/>
    </row>
    <row r="40" spans="1:17">
      <c r="A40" s="60" t="s">
        <v>35</v>
      </c>
      <c r="B40" s="66" t="s">
        <v>381</v>
      </c>
      <c r="C40" s="60" t="s">
        <v>259</v>
      </c>
      <c r="D40" s="60" t="str">
        <f>$D$13</f>
        <v>P9836</v>
      </c>
      <c r="E40" s="60" t="s">
        <v>103</v>
      </c>
      <c r="F40" s="61">
        <v>72</v>
      </c>
      <c r="G40" s="62">
        <f>'DADOS A INSERIR'!E11</f>
        <v>146.96</v>
      </c>
      <c r="H40" s="63">
        <f>G40*F40</f>
        <v>10581.12</v>
      </c>
      <c r="J40" s="60" t="s">
        <v>35</v>
      </c>
      <c r="K40" s="66" t="s">
        <v>381</v>
      </c>
      <c r="L40" s="60" t="s">
        <v>259</v>
      </c>
      <c r="M40" s="60" t="str">
        <f>$D$13</f>
        <v>P9836</v>
      </c>
      <c r="N40" s="60" t="s">
        <v>103</v>
      </c>
      <c r="O40" s="61">
        <v>72</v>
      </c>
      <c r="P40" s="62">
        <f>'DADOS A INSERIR'!F11</f>
        <v>127.71</v>
      </c>
      <c r="Q40" s="63">
        <f>P40*O40</f>
        <v>9195.119999999999</v>
      </c>
    </row>
    <row r="41" spans="1:17">
      <c r="A41" s="60" t="s">
        <v>36</v>
      </c>
      <c r="B41" s="66" t="s">
        <v>144</v>
      </c>
      <c r="C41" s="57">
        <f>$C$14</f>
        <v>84241</v>
      </c>
      <c r="D41" s="60" t="s">
        <v>259</v>
      </c>
      <c r="E41" s="60" t="s">
        <v>103</v>
      </c>
      <c r="F41" s="61">
        <v>64</v>
      </c>
      <c r="G41" s="62">
        <f>'DADOS A INSERIR'!E19</f>
        <v>15.78</v>
      </c>
      <c r="H41" s="63">
        <f>G41*F41</f>
        <v>1009.92</v>
      </c>
      <c r="J41" s="60" t="s">
        <v>36</v>
      </c>
      <c r="K41" s="66" t="s">
        <v>144</v>
      </c>
      <c r="L41" s="57">
        <f>$C$14</f>
        <v>84241</v>
      </c>
      <c r="M41" s="60" t="s">
        <v>259</v>
      </c>
      <c r="N41" s="60" t="s">
        <v>103</v>
      </c>
      <c r="O41" s="61">
        <v>64</v>
      </c>
      <c r="P41" s="62">
        <f>'DADOS A INSERIR'!F19</f>
        <v>14.36</v>
      </c>
      <c r="Q41" s="63">
        <f>P41*O41</f>
        <v>919.04</v>
      </c>
    </row>
    <row r="42" spans="1:17" s="118" customFormat="1">
      <c r="A42" s="117"/>
      <c r="B42" s="470" t="s">
        <v>146</v>
      </c>
      <c r="C42" s="470"/>
      <c r="D42" s="470"/>
      <c r="E42" s="470"/>
      <c r="F42" s="470"/>
      <c r="G42" s="470"/>
      <c r="H42" s="114">
        <f>SUM(H40:H41)</f>
        <v>11591.04</v>
      </c>
      <c r="J42" s="117"/>
      <c r="K42" s="470" t="s">
        <v>146</v>
      </c>
      <c r="L42" s="470"/>
      <c r="M42" s="470"/>
      <c r="N42" s="470"/>
      <c r="O42" s="470"/>
      <c r="P42" s="470"/>
      <c r="Q42" s="114">
        <f>SUM(Q40:Q41)</f>
        <v>10114.16</v>
      </c>
    </row>
    <row r="43" spans="1:17">
      <c r="A43" s="51" t="s">
        <v>42</v>
      </c>
      <c r="B43" s="409" t="s">
        <v>150</v>
      </c>
      <c r="C43" s="410"/>
      <c r="D43" s="410"/>
      <c r="E43" s="410"/>
      <c r="F43" s="410"/>
      <c r="G43" s="410"/>
      <c r="H43" s="411"/>
      <c r="J43" s="51" t="s">
        <v>42</v>
      </c>
      <c r="K43" s="409" t="s">
        <v>150</v>
      </c>
      <c r="L43" s="410"/>
      <c r="M43" s="410"/>
      <c r="N43" s="410"/>
      <c r="O43" s="410"/>
      <c r="P43" s="410"/>
      <c r="Q43" s="411"/>
    </row>
    <row r="44" spans="1:17">
      <c r="A44" s="51" t="s">
        <v>182</v>
      </c>
      <c r="B44" s="58" t="s">
        <v>418</v>
      </c>
      <c r="C44" s="44" t="s">
        <v>259</v>
      </c>
      <c r="D44" s="70" t="s">
        <v>417</v>
      </c>
      <c r="E44" s="51" t="s">
        <v>215</v>
      </c>
      <c r="F44" s="54">
        <v>20</v>
      </c>
      <c r="G44" s="49">
        <f>'DADOS A INSERIR'!E27</f>
        <v>45.4</v>
      </c>
      <c r="H44" s="53">
        <f>F44*G44</f>
        <v>908</v>
      </c>
      <c r="J44" s="51" t="s">
        <v>182</v>
      </c>
      <c r="K44" s="58" t="s">
        <v>418</v>
      </c>
      <c r="L44" s="44" t="s">
        <v>259</v>
      </c>
      <c r="M44" s="70" t="s">
        <v>417</v>
      </c>
      <c r="N44" s="51" t="s">
        <v>215</v>
      </c>
      <c r="O44" s="54">
        <v>20</v>
      </c>
      <c r="P44" s="49">
        <f>'DADOS A INSERIR'!F27</f>
        <v>45.4</v>
      </c>
      <c r="Q44" s="53">
        <f>O44*P44</f>
        <v>908</v>
      </c>
    </row>
    <row r="45" spans="1:17" s="118" customFormat="1">
      <c r="A45" s="117"/>
      <c r="B45" s="470" t="s">
        <v>147</v>
      </c>
      <c r="C45" s="470"/>
      <c r="D45" s="470"/>
      <c r="E45" s="470"/>
      <c r="F45" s="470"/>
      <c r="G45" s="470"/>
      <c r="H45" s="116">
        <f>SUM(H44)</f>
        <v>908</v>
      </c>
      <c r="J45" s="117"/>
      <c r="K45" s="470" t="s">
        <v>147</v>
      </c>
      <c r="L45" s="470"/>
      <c r="M45" s="470"/>
      <c r="N45" s="470"/>
      <c r="O45" s="470"/>
      <c r="P45" s="470"/>
      <c r="Q45" s="116">
        <f>SUM(Q44)</f>
        <v>908</v>
      </c>
    </row>
    <row r="46" spans="1:17">
      <c r="A46" s="60" t="s">
        <v>43</v>
      </c>
      <c r="B46" s="469" t="s">
        <v>394</v>
      </c>
      <c r="C46" s="469"/>
      <c r="D46" s="469"/>
      <c r="E46" s="469"/>
      <c r="F46" s="469"/>
      <c r="G46" s="469"/>
      <c r="H46" s="469"/>
      <c r="J46" s="60" t="s">
        <v>43</v>
      </c>
      <c r="K46" s="469" t="s">
        <v>394</v>
      </c>
      <c r="L46" s="469"/>
      <c r="M46" s="469"/>
      <c r="N46" s="469"/>
      <c r="O46" s="469"/>
      <c r="P46" s="469"/>
      <c r="Q46" s="469"/>
    </row>
    <row r="47" spans="1:17">
      <c r="A47" s="60" t="s">
        <v>46</v>
      </c>
      <c r="B47" s="55" t="s">
        <v>389</v>
      </c>
      <c r="C47" s="60" t="s">
        <v>259</v>
      </c>
      <c r="D47" s="60" t="s">
        <v>259</v>
      </c>
      <c r="E47" s="60" t="s">
        <v>383</v>
      </c>
      <c r="F47" s="61">
        <v>100</v>
      </c>
      <c r="G47" s="62">
        <f>'DADOS A INSERIR'!E42</f>
        <v>0.15</v>
      </c>
      <c r="H47" s="63">
        <f>G47*F47</f>
        <v>15</v>
      </c>
      <c r="J47" s="60" t="s">
        <v>46</v>
      </c>
      <c r="K47" s="55" t="s">
        <v>389</v>
      </c>
      <c r="L47" s="60" t="s">
        <v>259</v>
      </c>
      <c r="M47" s="60" t="s">
        <v>259</v>
      </c>
      <c r="N47" s="60" t="s">
        <v>383</v>
      </c>
      <c r="O47" s="61">
        <v>100</v>
      </c>
      <c r="P47" s="62">
        <f>'DADOS A INSERIR'!F42</f>
        <v>0.15</v>
      </c>
      <c r="Q47" s="63">
        <f>P47*O47</f>
        <v>15</v>
      </c>
    </row>
    <row r="48" spans="1:17">
      <c r="A48" s="60" t="s">
        <v>47</v>
      </c>
      <c r="B48" s="55" t="s">
        <v>386</v>
      </c>
      <c r="C48" s="60" t="s">
        <v>259</v>
      </c>
      <c r="D48" s="60" t="s">
        <v>259</v>
      </c>
      <c r="E48" s="60" t="s">
        <v>9</v>
      </c>
      <c r="F48" s="61">
        <v>2</v>
      </c>
      <c r="G48" s="62">
        <f>'DADOS A INSERIR'!E44</f>
        <v>30</v>
      </c>
      <c r="H48" s="63">
        <f>G48*F48</f>
        <v>60</v>
      </c>
      <c r="J48" s="60" t="s">
        <v>47</v>
      </c>
      <c r="K48" s="55" t="s">
        <v>386</v>
      </c>
      <c r="L48" s="60" t="s">
        <v>259</v>
      </c>
      <c r="M48" s="60" t="s">
        <v>259</v>
      </c>
      <c r="N48" s="60" t="s">
        <v>9</v>
      </c>
      <c r="O48" s="61">
        <v>2</v>
      </c>
      <c r="P48" s="62">
        <f>'DADOS A INSERIR'!F44</f>
        <v>30</v>
      </c>
      <c r="Q48" s="63">
        <f>P48*O48</f>
        <v>60</v>
      </c>
    </row>
    <row r="49" spans="1:17">
      <c r="A49" s="60" t="s">
        <v>48</v>
      </c>
      <c r="B49" s="55" t="s">
        <v>105</v>
      </c>
      <c r="C49" s="60" t="s">
        <v>259</v>
      </c>
      <c r="D49" s="60" t="s">
        <v>259</v>
      </c>
      <c r="E49" s="60" t="s">
        <v>9</v>
      </c>
      <c r="F49" s="61">
        <v>2</v>
      </c>
      <c r="G49" s="62">
        <f>'DADOS A INSERIR'!E43</f>
        <v>2</v>
      </c>
      <c r="H49" s="63">
        <f>G49*F49</f>
        <v>4</v>
      </c>
      <c r="J49" s="60" t="s">
        <v>48</v>
      </c>
      <c r="K49" s="55" t="s">
        <v>105</v>
      </c>
      <c r="L49" s="60" t="s">
        <v>259</v>
      </c>
      <c r="M49" s="60" t="s">
        <v>259</v>
      </c>
      <c r="N49" s="60" t="s">
        <v>9</v>
      </c>
      <c r="O49" s="61">
        <v>2</v>
      </c>
      <c r="P49" s="62">
        <f>'DADOS A INSERIR'!F43</f>
        <v>2</v>
      </c>
      <c r="Q49" s="63">
        <f>P49*O49</f>
        <v>4</v>
      </c>
    </row>
    <row r="50" spans="1:17">
      <c r="A50" s="60" t="s">
        <v>382</v>
      </c>
      <c r="B50" s="55" t="s">
        <v>387</v>
      </c>
      <c r="C50" s="60" t="s">
        <v>259</v>
      </c>
      <c r="D50" s="60" t="s">
        <v>259</v>
      </c>
      <c r="E50" s="60" t="s">
        <v>9</v>
      </c>
      <c r="F50" s="61">
        <v>2</v>
      </c>
      <c r="G50" s="62">
        <f>'DADOS A INSERIR'!E34</f>
        <v>1.5</v>
      </c>
      <c r="H50" s="63">
        <f>G50*F50</f>
        <v>3</v>
      </c>
      <c r="J50" s="60" t="s">
        <v>382</v>
      </c>
      <c r="K50" s="55" t="s">
        <v>387</v>
      </c>
      <c r="L50" s="60" t="s">
        <v>259</v>
      </c>
      <c r="M50" s="60" t="s">
        <v>259</v>
      </c>
      <c r="N50" s="60" t="s">
        <v>9</v>
      </c>
      <c r="O50" s="61">
        <v>2</v>
      </c>
      <c r="P50" s="62">
        <f>'DADOS A INSERIR'!F34</f>
        <v>1.5</v>
      </c>
      <c r="Q50" s="63">
        <f>P50*O50</f>
        <v>3</v>
      </c>
    </row>
    <row r="51" spans="1:17" s="118" customFormat="1">
      <c r="A51" s="117"/>
      <c r="B51" s="470" t="s">
        <v>149</v>
      </c>
      <c r="C51" s="470"/>
      <c r="D51" s="470"/>
      <c r="E51" s="470"/>
      <c r="F51" s="470"/>
      <c r="G51" s="470"/>
      <c r="H51" s="114">
        <f>SUM(H47:H50)</f>
        <v>82</v>
      </c>
      <c r="J51" s="117"/>
      <c r="K51" s="470" t="s">
        <v>146</v>
      </c>
      <c r="L51" s="470"/>
      <c r="M51" s="470"/>
      <c r="N51" s="470"/>
      <c r="O51" s="470"/>
      <c r="P51" s="470"/>
      <c r="Q51" s="114">
        <f>SUM(Q47:Q50)</f>
        <v>82</v>
      </c>
    </row>
    <row r="52" spans="1:17">
      <c r="A52" s="51" t="s">
        <v>52</v>
      </c>
      <c r="B52" s="409" t="s">
        <v>107</v>
      </c>
      <c r="C52" s="410"/>
      <c r="D52" s="410"/>
      <c r="E52" s="410"/>
      <c r="F52" s="410"/>
      <c r="G52" s="410"/>
      <c r="H52" s="411"/>
      <c r="J52" s="51" t="s">
        <v>52</v>
      </c>
      <c r="K52" s="409" t="s">
        <v>107</v>
      </c>
      <c r="L52" s="410"/>
      <c r="M52" s="410"/>
      <c r="N52" s="410"/>
      <c r="O52" s="410"/>
      <c r="P52" s="410"/>
      <c r="Q52" s="411"/>
    </row>
    <row r="53" spans="1:17">
      <c r="A53" s="51" t="s">
        <v>53</v>
      </c>
      <c r="B53" s="58" t="s">
        <v>384</v>
      </c>
      <c r="C53" s="44" t="s">
        <v>259</v>
      </c>
      <c r="D53" s="44" t="s">
        <v>259</v>
      </c>
      <c r="E53" s="51" t="s">
        <v>9</v>
      </c>
      <c r="F53" s="54">
        <v>1</v>
      </c>
      <c r="G53" s="49">
        <f>'DADOS A INSERIR'!E59</f>
        <v>35</v>
      </c>
      <c r="H53" s="50">
        <f>F53*G53</f>
        <v>35</v>
      </c>
      <c r="J53" s="51" t="s">
        <v>53</v>
      </c>
      <c r="K53" s="58" t="s">
        <v>384</v>
      </c>
      <c r="L53" s="44" t="s">
        <v>259</v>
      </c>
      <c r="M53" s="44" t="s">
        <v>259</v>
      </c>
      <c r="N53" s="51" t="s">
        <v>9</v>
      </c>
      <c r="O53" s="54">
        <v>1</v>
      </c>
      <c r="P53" s="49">
        <f>'DADOS A INSERIR'!F59</f>
        <v>35</v>
      </c>
      <c r="Q53" s="53">
        <f>O53*P53</f>
        <v>35</v>
      </c>
    </row>
    <row r="54" spans="1:17" s="118" customFormat="1">
      <c r="A54" s="117"/>
      <c r="B54" s="470" t="s">
        <v>151</v>
      </c>
      <c r="C54" s="470"/>
      <c r="D54" s="470"/>
      <c r="E54" s="470"/>
      <c r="F54" s="470"/>
      <c r="G54" s="470"/>
      <c r="H54" s="116">
        <f>SUM(H53)</f>
        <v>35</v>
      </c>
      <c r="J54" s="117"/>
      <c r="K54" s="470" t="s">
        <v>147</v>
      </c>
      <c r="L54" s="470"/>
      <c r="M54" s="470"/>
      <c r="N54" s="470"/>
      <c r="O54" s="470"/>
      <c r="P54" s="470"/>
      <c r="Q54" s="114">
        <f>SUM(Q53)</f>
        <v>35</v>
      </c>
    </row>
    <row r="55" spans="1:17" ht="15" customHeight="1">
      <c r="A55" s="469"/>
      <c r="B55" s="469"/>
      <c r="C55" s="469"/>
      <c r="D55" s="469"/>
      <c r="E55" s="469"/>
      <c r="F55" s="469"/>
      <c r="G55" s="469"/>
      <c r="H55" s="469"/>
      <c r="J55" s="469"/>
      <c r="K55" s="469"/>
      <c r="L55" s="469"/>
      <c r="M55" s="469"/>
      <c r="N55" s="469"/>
      <c r="O55" s="469"/>
      <c r="P55" s="469"/>
      <c r="Q55" s="469"/>
    </row>
    <row r="56" spans="1:17" ht="15" customHeight="1">
      <c r="A56" s="483" t="s">
        <v>158</v>
      </c>
      <c r="B56" s="483"/>
      <c r="C56" s="483"/>
      <c r="D56" s="483"/>
      <c r="E56" s="483"/>
      <c r="F56" s="483"/>
      <c r="G56" s="468">
        <f>H54+H51+H45+H42</f>
        <v>12616.04</v>
      </c>
      <c r="H56" s="468"/>
      <c r="J56" s="483" t="s">
        <v>158</v>
      </c>
      <c r="K56" s="483"/>
      <c r="L56" s="483"/>
      <c r="M56" s="483"/>
      <c r="N56" s="483"/>
      <c r="O56" s="483"/>
      <c r="P56" s="468">
        <f>Q54+Q51+Q45+Q42</f>
        <v>11139.16</v>
      </c>
      <c r="Q56" s="468"/>
    </row>
    <row r="58" spans="1:17" ht="15" customHeight="1">
      <c r="A58" s="452" t="s">
        <v>181</v>
      </c>
      <c r="B58" s="452"/>
      <c r="C58" s="452"/>
      <c r="D58" s="452"/>
      <c r="E58" s="452"/>
      <c r="F58" s="452"/>
      <c r="G58" s="452"/>
      <c r="H58" s="452"/>
      <c r="J58" s="452" t="s">
        <v>390</v>
      </c>
      <c r="K58" s="452"/>
      <c r="L58" s="452"/>
      <c r="M58" s="452"/>
      <c r="N58" s="452"/>
      <c r="O58" s="452"/>
      <c r="P58" s="452"/>
      <c r="Q58" s="452"/>
    </row>
    <row r="59" spans="1:17" ht="15" customHeight="1">
      <c r="A59" s="453" t="s">
        <v>379</v>
      </c>
      <c r="B59" s="453"/>
      <c r="C59" s="453"/>
      <c r="D59" s="453"/>
      <c r="E59" s="453"/>
      <c r="F59" s="453"/>
      <c r="G59" s="453"/>
      <c r="H59" s="453"/>
      <c r="J59" s="453" t="s">
        <v>379</v>
      </c>
      <c r="K59" s="453"/>
      <c r="L59" s="453"/>
      <c r="M59" s="453"/>
      <c r="N59" s="453"/>
      <c r="O59" s="453"/>
      <c r="P59" s="453"/>
      <c r="Q59" s="453"/>
    </row>
    <row r="60" spans="1:17" ht="30" customHeight="1">
      <c r="A60" s="480" t="s">
        <v>395</v>
      </c>
      <c r="B60" s="481"/>
      <c r="C60" s="481"/>
      <c r="D60" s="482"/>
      <c r="E60" s="474" t="s">
        <v>380</v>
      </c>
      <c r="F60" s="474"/>
      <c r="G60" s="474"/>
      <c r="H60" s="474"/>
      <c r="J60" s="480" t="s">
        <v>395</v>
      </c>
      <c r="K60" s="481"/>
      <c r="L60" s="481"/>
      <c r="M60" s="482"/>
      <c r="N60" s="474" t="s">
        <v>380</v>
      </c>
      <c r="O60" s="474"/>
      <c r="P60" s="474"/>
      <c r="Q60" s="474"/>
    </row>
    <row r="61" spans="1:17">
      <c r="A61" s="475" t="s">
        <v>359</v>
      </c>
      <c r="B61" s="476"/>
      <c r="C61" s="476"/>
      <c r="D61" s="476"/>
      <c r="E61" s="476"/>
      <c r="F61" s="476"/>
      <c r="G61" s="476"/>
      <c r="H61" s="476"/>
      <c r="J61" s="475" t="s">
        <v>359</v>
      </c>
      <c r="K61" s="476"/>
      <c r="L61" s="476"/>
      <c r="M61" s="476"/>
      <c r="N61" s="476"/>
      <c r="O61" s="476"/>
      <c r="P61" s="476"/>
      <c r="Q61" s="476"/>
    </row>
    <row r="62" spans="1:17">
      <c r="A62" s="477" t="s">
        <v>137</v>
      </c>
      <c r="B62" s="476"/>
      <c r="C62" s="476"/>
      <c r="D62" s="476"/>
      <c r="E62" s="476"/>
      <c r="F62" s="476"/>
      <c r="G62" s="476"/>
      <c r="H62" s="476"/>
      <c r="J62" s="477" t="s">
        <v>137</v>
      </c>
      <c r="K62" s="476"/>
      <c r="L62" s="476"/>
      <c r="M62" s="476"/>
      <c r="N62" s="476"/>
      <c r="O62" s="476"/>
      <c r="P62" s="476"/>
      <c r="Q62" s="476"/>
    </row>
    <row r="63" spans="1:17">
      <c r="A63" s="478"/>
      <c r="B63" s="478"/>
      <c r="C63" s="478"/>
      <c r="D63" s="478"/>
      <c r="E63" s="478"/>
      <c r="F63" s="478"/>
      <c r="G63" s="478"/>
      <c r="H63" s="478"/>
      <c r="J63" s="478"/>
      <c r="K63" s="478"/>
      <c r="L63" s="478"/>
      <c r="M63" s="478"/>
      <c r="N63" s="478"/>
      <c r="O63" s="478"/>
      <c r="P63" s="478"/>
      <c r="Q63" s="478"/>
    </row>
    <row r="64" spans="1:17">
      <c r="A64" s="426" t="s">
        <v>138</v>
      </c>
      <c r="B64" s="426" t="s">
        <v>16</v>
      </c>
      <c r="C64" s="426" t="s">
        <v>180</v>
      </c>
      <c r="D64" s="426" t="s">
        <v>254</v>
      </c>
      <c r="E64" s="426" t="s">
        <v>19</v>
      </c>
      <c r="F64" s="427" t="s">
        <v>28</v>
      </c>
      <c r="G64" s="426" t="s">
        <v>139</v>
      </c>
      <c r="H64" s="426"/>
      <c r="J64" s="426" t="s">
        <v>138</v>
      </c>
      <c r="K64" s="426" t="s">
        <v>16</v>
      </c>
      <c r="L64" s="426" t="s">
        <v>180</v>
      </c>
      <c r="M64" s="426" t="s">
        <v>254</v>
      </c>
      <c r="N64" s="426" t="s">
        <v>19</v>
      </c>
      <c r="O64" s="427" t="s">
        <v>28</v>
      </c>
      <c r="P64" s="426" t="s">
        <v>139</v>
      </c>
      <c r="Q64" s="426"/>
    </row>
    <row r="65" spans="1:17" ht="30">
      <c r="A65" s="426"/>
      <c r="B65" s="426"/>
      <c r="C65" s="426"/>
      <c r="D65" s="426"/>
      <c r="E65" s="426"/>
      <c r="F65" s="427"/>
      <c r="G65" s="59" t="s">
        <v>140</v>
      </c>
      <c r="H65" s="59" t="s">
        <v>141</v>
      </c>
      <c r="J65" s="426"/>
      <c r="K65" s="426"/>
      <c r="L65" s="426"/>
      <c r="M65" s="426"/>
      <c r="N65" s="426"/>
      <c r="O65" s="427"/>
      <c r="P65" s="59" t="s">
        <v>140</v>
      </c>
      <c r="Q65" s="59" t="s">
        <v>141</v>
      </c>
    </row>
    <row r="66" spans="1:17">
      <c r="A66" s="60" t="s">
        <v>34</v>
      </c>
      <c r="B66" s="469" t="s">
        <v>207</v>
      </c>
      <c r="C66" s="469"/>
      <c r="D66" s="469"/>
      <c r="E66" s="469"/>
      <c r="F66" s="469"/>
      <c r="G66" s="469"/>
      <c r="H66" s="469"/>
      <c r="J66" s="60" t="s">
        <v>34</v>
      </c>
      <c r="K66" s="469" t="s">
        <v>207</v>
      </c>
      <c r="L66" s="469"/>
      <c r="M66" s="469"/>
      <c r="N66" s="469"/>
      <c r="O66" s="469"/>
      <c r="P66" s="469"/>
      <c r="Q66" s="469"/>
    </row>
    <row r="67" spans="1:17" ht="30">
      <c r="A67" s="60" t="s">
        <v>35</v>
      </c>
      <c r="B67" s="92" t="s">
        <v>430</v>
      </c>
      <c r="C67" s="60" t="s">
        <v>259</v>
      </c>
      <c r="D67" s="60" t="s">
        <v>259</v>
      </c>
      <c r="E67" s="60" t="s">
        <v>103</v>
      </c>
      <c r="F67" s="61">
        <v>5</v>
      </c>
      <c r="G67" s="62">
        <f>'DADOS A INSERIR'!E60</f>
        <v>90</v>
      </c>
      <c r="H67" s="63">
        <f>G67*F67</f>
        <v>450</v>
      </c>
      <c r="J67" s="60" t="s">
        <v>35</v>
      </c>
      <c r="K67" s="92" t="s">
        <v>430</v>
      </c>
      <c r="L67" s="60" t="s">
        <v>259</v>
      </c>
      <c r="M67" s="60" t="s">
        <v>259</v>
      </c>
      <c r="N67" s="60" t="s">
        <v>103</v>
      </c>
      <c r="O67" s="61">
        <v>5</v>
      </c>
      <c r="P67" s="62">
        <f>'DADOS A INSERIR'!F60</f>
        <v>90</v>
      </c>
      <c r="Q67" s="63">
        <f>P67*O67</f>
        <v>450</v>
      </c>
    </row>
    <row r="68" spans="1:17" ht="30">
      <c r="A68" s="60" t="s">
        <v>36</v>
      </c>
      <c r="B68" s="92" t="s">
        <v>208</v>
      </c>
      <c r="C68" s="60" t="s">
        <v>259</v>
      </c>
      <c r="D68" s="60" t="s">
        <v>259</v>
      </c>
      <c r="E68" s="60" t="s">
        <v>103</v>
      </c>
      <c r="F68" s="61">
        <v>24</v>
      </c>
      <c r="G68" s="62">
        <f>'DADOS A INSERIR'!E61</f>
        <v>97</v>
      </c>
      <c r="H68" s="63">
        <f>G68*F68</f>
        <v>2328</v>
      </c>
      <c r="J68" s="60" t="s">
        <v>36</v>
      </c>
      <c r="K68" s="92" t="s">
        <v>208</v>
      </c>
      <c r="L68" s="60" t="s">
        <v>259</v>
      </c>
      <c r="M68" s="60" t="s">
        <v>259</v>
      </c>
      <c r="N68" s="60" t="s">
        <v>103</v>
      </c>
      <c r="O68" s="61">
        <v>24</v>
      </c>
      <c r="P68" s="62">
        <f>'DADOS A INSERIR'!F61</f>
        <v>97</v>
      </c>
      <c r="Q68" s="63">
        <f>P68*O68</f>
        <v>2328</v>
      </c>
    </row>
    <row r="69" spans="1:17" s="118" customFormat="1">
      <c r="A69" s="117"/>
      <c r="B69" s="470" t="s">
        <v>146</v>
      </c>
      <c r="C69" s="470"/>
      <c r="D69" s="470"/>
      <c r="E69" s="470"/>
      <c r="F69" s="470"/>
      <c r="G69" s="470"/>
      <c r="H69" s="114">
        <f>SUM(H67:H68)</f>
        <v>2778</v>
      </c>
      <c r="J69" s="117"/>
      <c r="K69" s="470" t="s">
        <v>146</v>
      </c>
      <c r="L69" s="470"/>
      <c r="M69" s="470"/>
      <c r="N69" s="470"/>
      <c r="O69" s="470"/>
      <c r="P69" s="470"/>
      <c r="Q69" s="114">
        <f>SUM(Q67:Q68)</f>
        <v>2778</v>
      </c>
    </row>
    <row r="70" spans="1:17">
      <c r="A70" s="60" t="s">
        <v>42</v>
      </c>
      <c r="B70" s="469" t="s">
        <v>394</v>
      </c>
      <c r="C70" s="469"/>
      <c r="D70" s="469"/>
      <c r="E70" s="469"/>
      <c r="F70" s="469"/>
      <c r="G70" s="469"/>
      <c r="H70" s="469"/>
      <c r="J70" s="60" t="s">
        <v>42</v>
      </c>
      <c r="K70" s="469" t="s">
        <v>394</v>
      </c>
      <c r="L70" s="469"/>
      <c r="M70" s="469"/>
      <c r="N70" s="469"/>
      <c r="O70" s="469"/>
      <c r="P70" s="469"/>
      <c r="Q70" s="469"/>
    </row>
    <row r="71" spans="1:17">
      <c r="A71" s="60" t="s">
        <v>182</v>
      </c>
      <c r="B71" s="55" t="s">
        <v>389</v>
      </c>
      <c r="C71" s="60" t="s">
        <v>259</v>
      </c>
      <c r="D71" s="60" t="s">
        <v>259</v>
      </c>
      <c r="E71" s="60" t="s">
        <v>383</v>
      </c>
      <c r="F71" s="61">
        <v>20</v>
      </c>
      <c r="G71" s="62">
        <f>'DADOS A INSERIR'!E42</f>
        <v>0.15</v>
      </c>
      <c r="H71" s="63">
        <f>G71*F71</f>
        <v>3</v>
      </c>
      <c r="J71" s="60" t="s">
        <v>182</v>
      </c>
      <c r="K71" s="55" t="s">
        <v>389</v>
      </c>
      <c r="L71" s="60" t="s">
        <v>259</v>
      </c>
      <c r="M71" s="60" t="s">
        <v>259</v>
      </c>
      <c r="N71" s="60" t="s">
        <v>383</v>
      </c>
      <c r="O71" s="61">
        <v>20</v>
      </c>
      <c r="P71" s="62">
        <f>'DADOS A INSERIR'!F42</f>
        <v>0.15</v>
      </c>
      <c r="Q71" s="63">
        <f>P71*O71</f>
        <v>3</v>
      </c>
    </row>
    <row r="72" spans="1:17">
      <c r="A72" s="60" t="s">
        <v>211</v>
      </c>
      <c r="B72" s="55" t="s">
        <v>105</v>
      </c>
      <c r="C72" s="60" t="s">
        <v>259</v>
      </c>
      <c r="D72" s="60" t="s">
        <v>259</v>
      </c>
      <c r="E72" s="60" t="s">
        <v>9</v>
      </c>
      <c r="F72" s="61">
        <v>1</v>
      </c>
      <c r="G72" s="62">
        <f>'DADOS A INSERIR'!E43</f>
        <v>2</v>
      </c>
      <c r="H72" s="63">
        <f>G72*F72</f>
        <v>2</v>
      </c>
      <c r="J72" s="60" t="s">
        <v>211</v>
      </c>
      <c r="K72" s="55" t="s">
        <v>105</v>
      </c>
      <c r="L72" s="60" t="s">
        <v>259</v>
      </c>
      <c r="M72" s="60" t="s">
        <v>259</v>
      </c>
      <c r="N72" s="60" t="s">
        <v>9</v>
      </c>
      <c r="O72" s="61">
        <v>1</v>
      </c>
      <c r="P72" s="62">
        <f>'DADOS A INSERIR'!F43</f>
        <v>2</v>
      </c>
      <c r="Q72" s="63">
        <f>P72*O72</f>
        <v>2</v>
      </c>
    </row>
    <row r="73" spans="1:17">
      <c r="A73" s="60" t="s">
        <v>212</v>
      </c>
      <c r="B73" s="55" t="s">
        <v>387</v>
      </c>
      <c r="C73" s="60" t="s">
        <v>259</v>
      </c>
      <c r="D73" s="60" t="s">
        <v>259</v>
      </c>
      <c r="E73" s="60" t="s">
        <v>9</v>
      </c>
      <c r="F73" s="61">
        <v>1</v>
      </c>
      <c r="G73" s="62">
        <f>'DADOS A INSERIR'!E34</f>
        <v>1.5</v>
      </c>
      <c r="H73" s="63">
        <f>G73*F73</f>
        <v>1.5</v>
      </c>
      <c r="J73" s="60" t="s">
        <v>212</v>
      </c>
      <c r="K73" s="55" t="s">
        <v>387</v>
      </c>
      <c r="L73" s="60" t="s">
        <v>259</v>
      </c>
      <c r="M73" s="60" t="s">
        <v>259</v>
      </c>
      <c r="N73" s="60" t="s">
        <v>9</v>
      </c>
      <c r="O73" s="61">
        <v>1</v>
      </c>
      <c r="P73" s="62">
        <f>'DADOS A INSERIR'!F34</f>
        <v>1.5</v>
      </c>
      <c r="Q73" s="63">
        <f>P73*O73</f>
        <v>1.5</v>
      </c>
    </row>
    <row r="74" spans="1:17" s="118" customFormat="1">
      <c r="A74" s="117"/>
      <c r="B74" s="470" t="s">
        <v>147</v>
      </c>
      <c r="C74" s="470"/>
      <c r="D74" s="470"/>
      <c r="E74" s="470"/>
      <c r="F74" s="470"/>
      <c r="G74" s="470"/>
      <c r="H74" s="114">
        <f>SUM(H71:H73)</f>
        <v>6.5</v>
      </c>
      <c r="J74" s="117"/>
      <c r="K74" s="470" t="s">
        <v>147</v>
      </c>
      <c r="L74" s="470"/>
      <c r="M74" s="470"/>
      <c r="N74" s="470"/>
      <c r="O74" s="470"/>
      <c r="P74" s="470"/>
      <c r="Q74" s="114">
        <f>SUM(Q71:Q73)</f>
        <v>6.5</v>
      </c>
    </row>
    <row r="75" spans="1:17">
      <c r="A75" s="51" t="s">
        <v>43</v>
      </c>
      <c r="B75" s="409" t="s">
        <v>107</v>
      </c>
      <c r="C75" s="410"/>
      <c r="D75" s="410"/>
      <c r="E75" s="410"/>
      <c r="F75" s="410"/>
      <c r="G75" s="410"/>
      <c r="H75" s="411"/>
      <c r="J75" s="51" t="s">
        <v>43</v>
      </c>
      <c r="K75" s="409" t="s">
        <v>107</v>
      </c>
      <c r="L75" s="410"/>
      <c r="M75" s="410"/>
      <c r="N75" s="410"/>
      <c r="O75" s="410"/>
      <c r="P75" s="410"/>
      <c r="Q75" s="411"/>
    </row>
    <row r="76" spans="1:17">
      <c r="A76" s="51" t="s">
        <v>46</v>
      </c>
      <c r="B76" s="58" t="s">
        <v>384</v>
      </c>
      <c r="C76" s="44" t="s">
        <v>259</v>
      </c>
      <c r="D76" s="44" t="s">
        <v>259</v>
      </c>
      <c r="E76" s="51" t="s">
        <v>9</v>
      </c>
      <c r="F76" s="54">
        <v>1</v>
      </c>
      <c r="G76" s="49">
        <f>'DADOS A INSERIR'!E59</f>
        <v>35</v>
      </c>
      <c r="H76" s="50">
        <f>F76*G76</f>
        <v>35</v>
      </c>
      <c r="J76" s="51" t="s">
        <v>46</v>
      </c>
      <c r="K76" s="58" t="s">
        <v>384</v>
      </c>
      <c r="L76" s="44" t="s">
        <v>259</v>
      </c>
      <c r="M76" s="44" t="s">
        <v>259</v>
      </c>
      <c r="N76" s="51" t="s">
        <v>9</v>
      </c>
      <c r="O76" s="54">
        <v>1</v>
      </c>
      <c r="P76" s="49">
        <f>'DADOS A INSERIR'!F59</f>
        <v>35</v>
      </c>
      <c r="Q76" s="53">
        <f>O76*P76</f>
        <v>35</v>
      </c>
    </row>
    <row r="77" spans="1:17" s="118" customFormat="1">
      <c r="A77" s="117"/>
      <c r="B77" s="470" t="s">
        <v>149</v>
      </c>
      <c r="C77" s="470"/>
      <c r="D77" s="470"/>
      <c r="E77" s="470"/>
      <c r="F77" s="470"/>
      <c r="G77" s="470"/>
      <c r="H77" s="116">
        <f>SUM(H76)</f>
        <v>35</v>
      </c>
      <c r="J77" s="117"/>
      <c r="K77" s="470" t="s">
        <v>149</v>
      </c>
      <c r="L77" s="470"/>
      <c r="M77" s="470"/>
      <c r="N77" s="470"/>
      <c r="O77" s="470"/>
      <c r="P77" s="470"/>
      <c r="Q77" s="114">
        <f>SUM(Q76)</f>
        <v>35</v>
      </c>
    </row>
    <row r="78" spans="1:17" ht="15" customHeight="1">
      <c r="A78" s="469"/>
      <c r="B78" s="469"/>
      <c r="C78" s="469"/>
      <c r="D78" s="469"/>
      <c r="E78" s="469"/>
      <c r="F78" s="469"/>
      <c r="G78" s="469"/>
      <c r="H78" s="469"/>
      <c r="J78" s="469"/>
      <c r="K78" s="469"/>
      <c r="L78" s="469"/>
      <c r="M78" s="469"/>
      <c r="N78" s="469"/>
      <c r="O78" s="469"/>
      <c r="P78" s="469"/>
      <c r="Q78" s="469"/>
    </row>
    <row r="79" spans="1:17" ht="15" customHeight="1">
      <c r="A79" s="483" t="s">
        <v>158</v>
      </c>
      <c r="B79" s="483"/>
      <c r="C79" s="483"/>
      <c r="D79" s="483"/>
      <c r="E79" s="483"/>
      <c r="F79" s="483"/>
      <c r="G79" s="468">
        <f>H77+H74+H69</f>
        <v>2819.5</v>
      </c>
      <c r="H79" s="468"/>
      <c r="J79" s="483" t="s">
        <v>158</v>
      </c>
      <c r="K79" s="483"/>
      <c r="L79" s="483"/>
      <c r="M79" s="483"/>
      <c r="N79" s="483"/>
      <c r="O79" s="483"/>
      <c r="P79" s="468">
        <f>Q77+Q74+Q69</f>
        <v>2819.5</v>
      </c>
      <c r="Q79" s="468"/>
    </row>
  </sheetData>
  <sheetProtection algorithmName="SHA-512" hashValue="IL2nIrlcSRXHLJ9JnSiWTOqt0SCaEcC1A0uwSIFM1aU4sKY8dXcd3a05qYxTPgfNV2Rsp+9HSmqQkS6PfNUM9w==" saltValue="xXdrfRWfvVLkJhKz3xo3dA==" spinCount="100000" sheet="1" objects="1" scenarios="1"/>
  <mergeCells count="148">
    <mergeCell ref="K69:P69"/>
    <mergeCell ref="B66:H66"/>
    <mergeCell ref="K66:Q66"/>
    <mergeCell ref="A78:H78"/>
    <mergeCell ref="J78:Q78"/>
    <mergeCell ref="B70:H70"/>
    <mergeCell ref="A79:F79"/>
    <mergeCell ref="G79:H79"/>
    <mergeCell ref="J79:O79"/>
    <mergeCell ref="P79:Q79"/>
    <mergeCell ref="K70:Q70"/>
    <mergeCell ref="B74:G74"/>
    <mergeCell ref="K74:P74"/>
    <mergeCell ref="B75:H75"/>
    <mergeCell ref="K75:Q75"/>
    <mergeCell ref="N64:N65"/>
    <mergeCell ref="O64:O65"/>
    <mergeCell ref="P64:Q64"/>
    <mergeCell ref="A61:H61"/>
    <mergeCell ref="J61:Q61"/>
    <mergeCell ref="A62:H62"/>
    <mergeCell ref="J62:Q62"/>
    <mergeCell ref="A63:H63"/>
    <mergeCell ref="J63:Q63"/>
    <mergeCell ref="A64:A65"/>
    <mergeCell ref="B64:B65"/>
    <mergeCell ref="C64:C65"/>
    <mergeCell ref="D64:D65"/>
    <mergeCell ref="E64:E65"/>
    <mergeCell ref="F64:F65"/>
    <mergeCell ref="G64:H64"/>
    <mergeCell ref="J64:J65"/>
    <mergeCell ref="K64:K65"/>
    <mergeCell ref="L64:L65"/>
    <mergeCell ref="M64:M65"/>
    <mergeCell ref="A55:H55"/>
    <mergeCell ref="J55:Q55"/>
    <mergeCell ref="J60:M60"/>
    <mergeCell ref="B39:H39"/>
    <mergeCell ref="K39:Q39"/>
    <mergeCell ref="B42:G42"/>
    <mergeCell ref="K42:P42"/>
    <mergeCell ref="B45:G45"/>
    <mergeCell ref="K45:P45"/>
    <mergeCell ref="K54:P54"/>
    <mergeCell ref="B43:H43"/>
    <mergeCell ref="K43:Q43"/>
    <mergeCell ref="N60:Q60"/>
    <mergeCell ref="A56:F56"/>
    <mergeCell ref="G56:H56"/>
    <mergeCell ref="J56:O56"/>
    <mergeCell ref="P56:Q56"/>
    <mergeCell ref="A58:H58"/>
    <mergeCell ref="J58:Q58"/>
    <mergeCell ref="A59:H59"/>
    <mergeCell ref="J59:Q59"/>
    <mergeCell ref="A60:D60"/>
    <mergeCell ref="E60:H60"/>
    <mergeCell ref="A31:H31"/>
    <mergeCell ref="J31:Q31"/>
    <mergeCell ref="A33:D33"/>
    <mergeCell ref="E33:H33"/>
    <mergeCell ref="J33:M33"/>
    <mergeCell ref="N33:Q33"/>
    <mergeCell ref="B77:G77"/>
    <mergeCell ref="K77:P77"/>
    <mergeCell ref="B46:H46"/>
    <mergeCell ref="K46:Q46"/>
    <mergeCell ref="B51:G51"/>
    <mergeCell ref="K51:P51"/>
    <mergeCell ref="B52:H52"/>
    <mergeCell ref="K52:Q52"/>
    <mergeCell ref="B54:G54"/>
    <mergeCell ref="A32:H32"/>
    <mergeCell ref="J32:Q32"/>
    <mergeCell ref="A34:H34"/>
    <mergeCell ref="J34:Q34"/>
    <mergeCell ref="A35:H35"/>
    <mergeCell ref="J35:Q35"/>
    <mergeCell ref="A36:H36"/>
    <mergeCell ref="J36:Q36"/>
    <mergeCell ref="B69:G69"/>
    <mergeCell ref="A37:A38"/>
    <mergeCell ref="B37:B38"/>
    <mergeCell ref="C37:C38"/>
    <mergeCell ref="D37:D38"/>
    <mergeCell ref="L37:L38"/>
    <mergeCell ref="M37:M38"/>
    <mergeCell ref="N37:N38"/>
    <mergeCell ref="O37:O38"/>
    <mergeCell ref="P37:Q37"/>
    <mergeCell ref="E37:E38"/>
    <mergeCell ref="F37:F38"/>
    <mergeCell ref="G37:H37"/>
    <mergeCell ref="J37:J38"/>
    <mergeCell ref="K37:K38"/>
    <mergeCell ref="A7:H7"/>
    <mergeCell ref="A8:H8"/>
    <mergeCell ref="A9:H9"/>
    <mergeCell ref="A10:A11"/>
    <mergeCell ref="B10:B11"/>
    <mergeCell ref="C10:C11"/>
    <mergeCell ref="D10:D11"/>
    <mergeCell ref="E10:E11"/>
    <mergeCell ref="F10:F11"/>
    <mergeCell ref="G10:H10"/>
    <mergeCell ref="B12:H12"/>
    <mergeCell ref="B16:H16"/>
    <mergeCell ref="B15:G15"/>
    <mergeCell ref="B18:G18"/>
    <mergeCell ref="B19:H19"/>
    <mergeCell ref="B24:G24"/>
    <mergeCell ref="B25:H25"/>
    <mergeCell ref="B27:G27"/>
    <mergeCell ref="A28:H28"/>
    <mergeCell ref="A29:F29"/>
    <mergeCell ref="G29:H29"/>
    <mergeCell ref="A2:H2"/>
    <mergeCell ref="J2:Q2"/>
    <mergeCell ref="J4:Q4"/>
    <mergeCell ref="J5:Q5"/>
    <mergeCell ref="J6:M6"/>
    <mergeCell ref="N6:Q6"/>
    <mergeCell ref="A4:H4"/>
    <mergeCell ref="A5:H5"/>
    <mergeCell ref="A6:D6"/>
    <mergeCell ref="E6:H6"/>
    <mergeCell ref="J7:Q7"/>
    <mergeCell ref="J8:Q8"/>
    <mergeCell ref="J9:Q9"/>
    <mergeCell ref="J10:J11"/>
    <mergeCell ref="K10:K11"/>
    <mergeCell ref="L10:L11"/>
    <mergeCell ref="M10:M11"/>
    <mergeCell ref="N10:N11"/>
    <mergeCell ref="O10:O11"/>
    <mergeCell ref="P10:Q10"/>
    <mergeCell ref="P29:Q29"/>
    <mergeCell ref="K12:Q12"/>
    <mergeCell ref="K15:P15"/>
    <mergeCell ref="K16:Q16"/>
    <mergeCell ref="K18:P18"/>
    <mergeCell ref="K19:Q19"/>
    <mergeCell ref="K24:P24"/>
    <mergeCell ref="K25:Q25"/>
    <mergeCell ref="K27:P27"/>
    <mergeCell ref="J29:O29"/>
    <mergeCell ref="J28:Q28"/>
  </mergeCells>
  <pageMargins left="0.51181102362204722" right="0.51181102362204722" top="0.78740157480314965" bottom="0.78740157480314965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RTP 1.000 hab</vt:lpstr>
      <vt:lpstr>RTP 5.000 hab</vt:lpstr>
      <vt:lpstr>RTP 20.000 hab</vt:lpstr>
      <vt:lpstr>RTP 50.000 hab</vt:lpstr>
      <vt:lpstr>DADOS A INSERIR</vt:lpstr>
      <vt:lpstr>Planlha Orçamentária</vt:lpstr>
      <vt:lpstr>Composições-Topografia</vt:lpstr>
      <vt:lpstr>Composições-Geotecnia</vt:lpstr>
      <vt:lpstr>Composições-Hidrogeologia</vt:lpstr>
      <vt:lpstr>Composições-Projetos</vt:lpstr>
      <vt:lpstr>Composições-BDI</vt:lpstr>
      <vt:lpstr>Composições-Encargos Soc.</vt:lpstr>
      <vt:lpstr>EIA</vt:lpstr>
      <vt:lpstr>PCA_RCA</vt:lpstr>
      <vt:lpstr>'Composições-Encargos Soc.'!Area_de_impressao</vt:lpstr>
      <vt:lpstr>'Composições-Topografia'!Area_de_impressao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robson.trajano</dc:creator>
  <cp:lastModifiedBy>Usuário do Windows</cp:lastModifiedBy>
  <cp:lastPrinted>2011-08-25T14:22:09Z</cp:lastPrinted>
  <dcterms:created xsi:type="dcterms:W3CDTF">2011-03-02T17:34:28Z</dcterms:created>
  <dcterms:modified xsi:type="dcterms:W3CDTF">2018-12-06T18:31:42Z</dcterms:modified>
</cp:coreProperties>
</file>