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uários\ana.finazzi\Desktop\sei msd\"/>
    </mc:Choice>
  </mc:AlternateContent>
  <bookViews>
    <workbookView xWindow="0" yWindow="0" windowWidth="28800" windowHeight="11730" tabRatio="923"/>
  </bookViews>
  <sheets>
    <sheet name="1. Resumo" sheetId="12" r:id="rId1"/>
    <sheet name="2. Módulo" sheetId="5" r:id="rId2"/>
    <sheet name="2.1 Mod Mem Cál" sheetId="28" r:id="rId3"/>
    <sheet name="3. Elétrico" sheetId="17" r:id="rId4"/>
    <sheet name="4. Hidrosanit" sheetId="6" r:id="rId5"/>
    <sheet name="5. Cx de Inspeção" sheetId="10" r:id="rId6"/>
    <sheet name="6. Fossa - Cálculo" sheetId="18" r:id="rId7"/>
    <sheet name="6A. Fossa" sheetId="9" r:id="rId8"/>
    <sheet name="7. Sumidouro cálculo" sheetId="19" r:id="rId9"/>
    <sheet name="7A. Sumid. Argil." sheetId="11" r:id="rId10"/>
    <sheet name="7B. Sumid. Aren." sheetId="8" r:id="rId11"/>
    <sheet name="8. Cálculo Vala" sheetId="24" r:id="rId12"/>
    <sheet name="8A. Vala de infiltração" sheetId="23" r:id="rId13"/>
    <sheet name="9A Torre de Elevação - Tipo 1" sheetId="26" r:id="rId14"/>
    <sheet name="9B Torre de Elevação - Tipo 2" sheetId="27" r:id="rId15"/>
    <sheet name="10. Placa Obra" sheetId="13" r:id="rId16"/>
    <sheet name="11. Composições" sheetId="16" r:id="rId17"/>
  </sheets>
  <definedNames>
    <definedName name="_xlnm.Print_Area" localSheetId="0">'1. Resumo'!$A$1:$F$58</definedName>
    <definedName name="_xlnm.Print_Area" localSheetId="15">'10. Placa Obra'!$A$1:$H$10</definedName>
    <definedName name="_xlnm.Print_Area" localSheetId="16">'11. Composições'!$A$1:$H$69</definedName>
    <definedName name="_xlnm.Print_Area" localSheetId="1">'2. Módulo'!$A$1:$H$42</definedName>
    <definedName name="_xlnm.Print_Area" localSheetId="2">'2.1 Mod Mem Cál'!$A$1:$K$152</definedName>
    <definedName name="_xlnm.Print_Area" localSheetId="3">'3. Elétrico'!$A$1:$H$20</definedName>
    <definedName name="_xlnm.Print_Area" localSheetId="4">'4. Hidrosanit'!$A$1:$H$40</definedName>
    <definedName name="_xlnm.Print_Area" localSheetId="5">'5. Cx de Inspeção'!$A$1:$H$10</definedName>
    <definedName name="_xlnm.Print_Area" localSheetId="6">'6. Fossa - Cálculo'!$C$10:$K$87</definedName>
    <definedName name="_xlnm.Print_Area" localSheetId="7">'6A. Fossa'!$A$1:$H$19</definedName>
    <definedName name="_xlnm.Print_Area" localSheetId="8">'7. Sumidouro cálculo'!$C$10:$K$47</definedName>
    <definedName name="_xlnm.Print_Area" localSheetId="9">'7A. Sumid. Argil.'!$A$1:$H$17</definedName>
    <definedName name="_xlnm.Print_Area" localSheetId="10">'7B. Sumid. Aren.'!$A$1:$H$18</definedName>
    <definedName name="_xlnm.Print_Area" localSheetId="11">'8. Cálculo Vala'!$C$9:$I$68</definedName>
    <definedName name="_xlnm.Print_Area" localSheetId="12">'8A. Vala de infiltração'!$A$1:$H$19</definedName>
    <definedName name="_xlnm.Print_Area" localSheetId="13">'9A Torre de Elevação - Tipo 1'!$A$1:$H$40</definedName>
    <definedName name="_xlnm.Print_Area" localSheetId="14">'9B Torre de Elevação - Tipo 2'!$A$1:$H$41</definedName>
    <definedName name="_xlnm.Print_Titles" localSheetId="16">'11. Composições'!$6:$7</definedName>
    <definedName name="_xlnm.Print_Titles" localSheetId="1">'2. Módulo'!$7:$7</definedName>
    <definedName name="_xlnm.Print_Titles" localSheetId="2">'2.1 Mod Mem Cál'!$4:$7</definedName>
    <definedName name="_xlnm.Print_Titles" localSheetId="4">'4. Hidrosanit'!$1:$7</definedName>
    <definedName name="_xlnm.Print_Titles" localSheetId="13">'9A Torre de Elevação - Tipo 1'!$1:$7</definedName>
    <definedName name="_xlnm.Print_Titles" localSheetId="14">'9B Torre de Elevação - Tipo 2'!$1:$7</definedName>
  </definedNames>
  <calcPr calcId="162913"/>
</workbook>
</file>

<file path=xl/calcChain.xml><?xml version="1.0" encoding="utf-8"?>
<calcChain xmlns="http://schemas.openxmlformats.org/spreadsheetml/2006/main">
  <c r="G9" i="13" l="1"/>
  <c r="G4" i="13" l="1"/>
  <c r="G3" i="13"/>
  <c r="C4" i="13"/>
  <c r="C3" i="13"/>
  <c r="G4" i="27"/>
  <c r="C4" i="27"/>
  <c r="G3" i="27"/>
  <c r="C3" i="27"/>
  <c r="G4" i="26"/>
  <c r="C4" i="26"/>
  <c r="G3" i="26"/>
  <c r="C3" i="26"/>
  <c r="G4" i="23"/>
  <c r="C4" i="23"/>
  <c r="G3" i="23"/>
  <c r="C3" i="23"/>
  <c r="G4" i="8" l="1"/>
  <c r="C4" i="8"/>
  <c r="G3" i="8"/>
  <c r="C3" i="8"/>
  <c r="G4" i="11"/>
  <c r="C4" i="11"/>
  <c r="G3" i="11"/>
  <c r="C3" i="11"/>
  <c r="G4" i="9"/>
  <c r="C4" i="9"/>
  <c r="G3" i="9"/>
  <c r="C3" i="9"/>
  <c r="G46" i="16"/>
  <c r="G4" i="10"/>
  <c r="C4" i="10"/>
  <c r="G3" i="10"/>
  <c r="C3" i="10"/>
  <c r="B118" i="28"/>
  <c r="B122" i="28"/>
  <c r="G4" i="6" l="1"/>
  <c r="C4" i="6"/>
  <c r="G3" i="6"/>
  <c r="C3" i="6"/>
  <c r="C4" i="16"/>
  <c r="C3" i="16"/>
  <c r="G4" i="17" l="1"/>
  <c r="C4" i="17"/>
  <c r="G3" i="17"/>
  <c r="C3" i="17"/>
  <c r="E9" i="5"/>
  <c r="G9" i="5" s="1"/>
  <c r="E10" i="5"/>
  <c r="E12" i="5"/>
  <c r="G12" i="5"/>
  <c r="E13" i="5"/>
  <c r="G13" i="5" s="1"/>
  <c r="E14" i="5"/>
  <c r="G14" i="5" s="1"/>
  <c r="E15" i="5"/>
  <c r="G15" i="5" s="1"/>
  <c r="E16" i="5"/>
  <c r="G16" i="5"/>
  <c r="E17" i="5"/>
  <c r="G17" i="5" s="1"/>
  <c r="E19" i="5"/>
  <c r="G19" i="5" s="1"/>
  <c r="E21" i="5"/>
  <c r="G21" i="5"/>
  <c r="E22" i="5"/>
  <c r="G22" i="5" s="1"/>
  <c r="E23" i="5"/>
  <c r="G23" i="5" s="1"/>
  <c r="E25" i="5"/>
  <c r="E26" i="5"/>
  <c r="G26" i="5" s="1"/>
  <c r="E27" i="5"/>
  <c r="G27" i="5" s="1"/>
  <c r="E30" i="5"/>
  <c r="G30" i="5"/>
  <c r="E33" i="5"/>
  <c r="E34" i="5"/>
  <c r="G34" i="5"/>
  <c r="E35" i="5"/>
  <c r="G35" i="5" s="1"/>
  <c r="E36" i="5"/>
  <c r="G36" i="5" s="1"/>
  <c r="E38" i="5"/>
  <c r="G38" i="5"/>
  <c r="E39" i="5"/>
  <c r="G39" i="5" s="1"/>
  <c r="E40" i="5"/>
  <c r="G40" i="5" s="1"/>
  <c r="E41" i="5"/>
  <c r="G41" i="5" s="1"/>
  <c r="P71" i="28"/>
  <c r="G36" i="16" l="1"/>
  <c r="G4" i="5" l="1"/>
  <c r="G4" i="16" s="1"/>
  <c r="G3" i="5"/>
  <c r="G3" i="16" s="1"/>
  <c r="C4" i="5"/>
  <c r="C3" i="5"/>
  <c r="G13" i="26" l="1"/>
  <c r="G48" i="16"/>
  <c r="G47" i="16"/>
  <c r="G49" i="16" l="1"/>
  <c r="F9" i="17"/>
  <c r="G36" i="6"/>
  <c r="G35" i="16" l="1"/>
  <c r="G34" i="16"/>
  <c r="G30" i="16"/>
  <c r="G37" i="16" l="1"/>
  <c r="F31" i="5" s="1"/>
  <c r="G31" i="5" s="1"/>
  <c r="G18" i="6" l="1"/>
  <c r="G68" i="16" l="1"/>
  <c r="G67" i="16"/>
  <c r="G66" i="16"/>
  <c r="G65" i="16"/>
  <c r="G64" i="16"/>
  <c r="G63" i="16"/>
  <c r="G62" i="16"/>
  <c r="G61" i="16"/>
  <c r="G60" i="16"/>
  <c r="G69" i="16" l="1"/>
  <c r="G55" i="16"/>
  <c r="G52" i="16"/>
  <c r="F9" i="10" l="1"/>
  <c r="F17" i="23"/>
  <c r="G19" i="17"/>
  <c r="G54" i="16" l="1"/>
  <c r="G53" i="16"/>
  <c r="G56" i="16" l="1"/>
  <c r="F34" i="6" l="1"/>
  <c r="J99" i="28"/>
  <c r="J94" i="28"/>
  <c r="J95" i="28"/>
  <c r="K92" i="28"/>
  <c r="J90" i="28"/>
  <c r="J92" i="28" s="1"/>
  <c r="D89" i="28" s="1"/>
  <c r="J97" i="28" l="1"/>
  <c r="G24" i="16"/>
  <c r="G9" i="26" l="1"/>
  <c r="K12" i="28" l="1"/>
  <c r="E10" i="28"/>
  <c r="F10" i="28"/>
  <c r="K16" i="28"/>
  <c r="J14" i="28"/>
  <c r="J16" i="28" s="1"/>
  <c r="D13" i="28" s="1"/>
  <c r="K21" i="28"/>
  <c r="J18" i="28"/>
  <c r="J19" i="28"/>
  <c r="K26" i="28"/>
  <c r="J23" i="28"/>
  <c r="J24" i="28"/>
  <c r="K31" i="28"/>
  <c r="J28" i="28"/>
  <c r="J29" i="28"/>
  <c r="K36" i="28"/>
  <c r="J33" i="28"/>
  <c r="J34" i="28"/>
  <c r="K41" i="28"/>
  <c r="J38" i="28"/>
  <c r="J39" i="28"/>
  <c r="K48" i="28"/>
  <c r="J43" i="28"/>
  <c r="J44" i="28"/>
  <c r="J45" i="28"/>
  <c r="J46" i="28"/>
  <c r="K56" i="28"/>
  <c r="J50" i="28"/>
  <c r="J51" i="28"/>
  <c r="J52" i="28"/>
  <c r="J53" i="28"/>
  <c r="J54" i="28"/>
  <c r="K67" i="28"/>
  <c r="J58" i="28"/>
  <c r="J59" i="28"/>
  <c r="J60" i="28"/>
  <c r="J61" i="28"/>
  <c r="J62" i="28"/>
  <c r="J63" i="28"/>
  <c r="J64" i="28"/>
  <c r="J65" i="28"/>
  <c r="K78" i="28"/>
  <c r="J69" i="28"/>
  <c r="J70" i="28"/>
  <c r="J71" i="28"/>
  <c r="J72" i="28"/>
  <c r="J73" i="28"/>
  <c r="J74" i="28"/>
  <c r="J75" i="28"/>
  <c r="J76" i="28"/>
  <c r="K83" i="28"/>
  <c r="J80" i="28"/>
  <c r="J81" i="28"/>
  <c r="J86" i="28"/>
  <c r="J88" i="28" s="1"/>
  <c r="D85" i="28" s="1"/>
  <c r="K88" i="28"/>
  <c r="D93" i="28"/>
  <c r="K97" i="28"/>
  <c r="J101" i="28"/>
  <c r="D98" i="28" s="1"/>
  <c r="K101" i="28"/>
  <c r="J103" i="28"/>
  <c r="J105" i="28" s="1"/>
  <c r="D102" i="28" s="1"/>
  <c r="K105" i="28"/>
  <c r="J107" i="28"/>
  <c r="J109" i="28" s="1"/>
  <c r="D106" i="28" s="1"/>
  <c r="K109" i="28"/>
  <c r="K113" i="28"/>
  <c r="J111" i="28"/>
  <c r="J113" i="28" s="1"/>
  <c r="D110" i="28" s="1"/>
  <c r="K117" i="28"/>
  <c r="J115" i="28"/>
  <c r="J117" i="28" s="1"/>
  <c r="D114" i="28" s="1"/>
  <c r="J119" i="28"/>
  <c r="J121" i="28" s="1"/>
  <c r="D118" i="28" s="1"/>
  <c r="K121" i="28"/>
  <c r="K126" i="28"/>
  <c r="J123" i="28"/>
  <c r="J124" i="28"/>
  <c r="J128" i="28"/>
  <c r="J129" i="28"/>
  <c r="J130" i="28"/>
  <c r="J131" i="28"/>
  <c r="J132" i="28"/>
  <c r="K135" i="28"/>
  <c r="J137" i="28"/>
  <c r="J138" i="28"/>
  <c r="J139" i="28"/>
  <c r="J140" i="28"/>
  <c r="J141" i="28"/>
  <c r="K143" i="28"/>
  <c r="K148" i="28"/>
  <c r="J145" i="28"/>
  <c r="J146" i="28"/>
  <c r="J150" i="28"/>
  <c r="J152" i="28" s="1"/>
  <c r="D149" i="28" s="1"/>
  <c r="K152" i="28"/>
  <c r="J78" i="28" l="1"/>
  <c r="J36" i="28"/>
  <c r="D32" i="28" s="1"/>
  <c r="J10" i="28"/>
  <c r="J12" i="28" s="1"/>
  <c r="D9" i="28" s="1"/>
  <c r="J21" i="28"/>
  <c r="D17" i="28" s="1"/>
  <c r="J83" i="28"/>
  <c r="D79" i="28" s="1"/>
  <c r="J148" i="28"/>
  <c r="D144" i="28" s="1"/>
  <c r="J31" i="28"/>
  <c r="J48" i="28"/>
  <c r="J56" i="28"/>
  <c r="J26" i="28"/>
  <c r="J126" i="28"/>
  <c r="J41" i="28"/>
  <c r="J143" i="28"/>
  <c r="J67" i="28"/>
  <c r="J133" i="28" l="1"/>
  <c r="J135" i="28" s="1"/>
  <c r="D127" i="28" s="1"/>
  <c r="D27" i="28"/>
  <c r="D136" i="28"/>
  <c r="D49" i="28"/>
  <c r="D42" i="28"/>
  <c r="D22" i="28"/>
  <c r="D57" i="28"/>
  <c r="D68" i="28"/>
  <c r="D122" i="28"/>
  <c r="D37" i="28"/>
  <c r="G26" i="6"/>
  <c r="G16" i="23" l="1"/>
  <c r="G15" i="23"/>
  <c r="G14" i="23"/>
  <c r="G13" i="23"/>
  <c r="G12" i="23"/>
  <c r="G39" i="27" l="1"/>
  <c r="G38" i="27"/>
  <c r="G37" i="27"/>
  <c r="G36" i="27"/>
  <c r="G35" i="27"/>
  <c r="G34" i="27"/>
  <c r="G33" i="27"/>
  <c r="G32" i="27"/>
  <c r="G31" i="27"/>
  <c r="G29" i="27"/>
  <c r="G27" i="27"/>
  <c r="G25" i="27"/>
  <c r="G22" i="27"/>
  <c r="G20" i="27"/>
  <c r="G17" i="27"/>
  <c r="G13" i="27"/>
  <c r="G12" i="27"/>
  <c r="G9" i="27"/>
  <c r="G39" i="26"/>
  <c r="G38" i="26"/>
  <c r="G37" i="26"/>
  <c r="G36" i="26"/>
  <c r="G35" i="26"/>
  <c r="G34" i="26"/>
  <c r="G33" i="26"/>
  <c r="G32" i="26"/>
  <c r="G31" i="26"/>
  <c r="G27" i="26"/>
  <c r="G26" i="26"/>
  <c r="G24" i="26"/>
  <c r="G21" i="26"/>
  <c r="G18" i="26"/>
  <c r="G12" i="26"/>
  <c r="G18" i="27" l="1"/>
  <c r="G19" i="27"/>
  <c r="G29" i="26"/>
  <c r="G16" i="26"/>
  <c r="G22" i="26"/>
  <c r="G19" i="26"/>
  <c r="G28" i="26"/>
  <c r="G23" i="27"/>
  <c r="G24" i="27"/>
  <c r="G14" i="27"/>
  <c r="G23" i="26"/>
  <c r="G17" i="26"/>
  <c r="G13" i="16" l="1"/>
  <c r="G12" i="16"/>
  <c r="G15" i="16"/>
  <c r="G14" i="16"/>
  <c r="G11" i="16"/>
  <c r="G10" i="16"/>
  <c r="G16" i="16" l="1"/>
  <c r="G25" i="6"/>
  <c r="F10" i="5" l="1"/>
  <c r="G10" i="5" s="1"/>
  <c r="F10" i="26"/>
  <c r="G10" i="26" s="1"/>
  <c r="G40" i="26" s="1"/>
  <c r="E28" i="12" s="1"/>
  <c r="G10" i="27"/>
  <c r="G40" i="27" s="1"/>
  <c r="E29" i="12" s="1"/>
  <c r="F29" i="12" s="1"/>
  <c r="G17" i="23"/>
  <c r="G17" i="17"/>
  <c r="F28" i="12" l="1"/>
  <c r="D19" i="24" l="1"/>
  <c r="I13" i="24"/>
  <c r="D31" i="24" s="1"/>
  <c r="G17" i="8"/>
  <c r="G13" i="8"/>
  <c r="G12" i="8"/>
  <c r="G16" i="11"/>
  <c r="G13" i="11"/>
  <c r="E21" i="19"/>
  <c r="C34" i="19" s="1"/>
  <c r="F34" i="19" s="1"/>
  <c r="G9" i="23" l="1"/>
  <c r="H37" i="24"/>
  <c r="H48" i="24"/>
  <c r="E53" i="24" s="1"/>
  <c r="G12" i="11"/>
  <c r="G11" i="11"/>
  <c r="C39" i="19"/>
  <c r="F39" i="19" s="1"/>
  <c r="C43" i="19"/>
  <c r="F43" i="19" s="1"/>
  <c r="E59" i="24" l="1"/>
  <c r="E43" i="24"/>
  <c r="G10" i="23" s="1"/>
  <c r="G9" i="6"/>
  <c r="G10" i="6"/>
  <c r="G11" i="6"/>
  <c r="G12" i="6"/>
  <c r="G13" i="6"/>
  <c r="G14" i="6"/>
  <c r="G15" i="6"/>
  <c r="G16" i="6"/>
  <c r="G17" i="6"/>
  <c r="G21" i="6"/>
  <c r="G22" i="6"/>
  <c r="G23" i="6"/>
  <c r="G24" i="6"/>
  <c r="G29" i="6"/>
  <c r="G30" i="6"/>
  <c r="G31" i="6"/>
  <c r="G32" i="6"/>
  <c r="G33" i="6"/>
  <c r="G34" i="6"/>
  <c r="G35" i="6"/>
  <c r="G37" i="6" l="1"/>
  <c r="G19" i="6"/>
  <c r="G11" i="23"/>
  <c r="G18" i="23" s="1"/>
  <c r="G27" i="6"/>
  <c r="I25" i="18"/>
  <c r="F35" i="18" s="1"/>
  <c r="C35" i="18" s="1"/>
  <c r="G18" i="17"/>
  <c r="G16" i="17"/>
  <c r="G15" i="17"/>
  <c r="G14" i="17"/>
  <c r="G13" i="17"/>
  <c r="G12" i="17"/>
  <c r="G11" i="17"/>
  <c r="G10" i="17"/>
  <c r="G9" i="17"/>
  <c r="G15" i="8"/>
  <c r="G14" i="8"/>
  <c r="G11" i="8"/>
  <c r="G9" i="8"/>
  <c r="G10" i="8"/>
  <c r="G14" i="11"/>
  <c r="G10" i="11"/>
  <c r="G9" i="11"/>
  <c r="G29" i="16"/>
  <c r="G28" i="16"/>
  <c r="G41" i="16"/>
  <c r="G40" i="16"/>
  <c r="G23" i="16"/>
  <c r="G22" i="16"/>
  <c r="G21" i="16"/>
  <c r="G20" i="16"/>
  <c r="G19" i="16"/>
  <c r="G9" i="10"/>
  <c r="G10" i="10" s="1"/>
  <c r="E16" i="12" s="1"/>
  <c r="F16" i="12" s="1"/>
  <c r="G16" i="8"/>
  <c r="G15" i="11"/>
  <c r="G17" i="9"/>
  <c r="G15" i="9"/>
  <c r="G10" i="13"/>
  <c r="E32" i="12" l="1"/>
  <c r="G39" i="6"/>
  <c r="E15" i="12" s="1"/>
  <c r="F15" i="12" s="1"/>
  <c r="G31" i="16"/>
  <c r="G20" i="17"/>
  <c r="E14" i="12" s="1"/>
  <c r="F14" i="12" s="1"/>
  <c r="G25" i="16"/>
  <c r="F25" i="5" s="1"/>
  <c r="G25" i="5" s="1"/>
  <c r="E25" i="12"/>
  <c r="F25" i="12" s="1"/>
  <c r="F30" i="18"/>
  <c r="E30" i="18" s="1"/>
  <c r="G17" i="11"/>
  <c r="E23" i="12" s="1"/>
  <c r="G18" i="8"/>
  <c r="E24" i="12" s="1"/>
  <c r="F24" i="12" s="1"/>
  <c r="G42" i="16"/>
  <c r="F33" i="5" s="1"/>
  <c r="G33" i="5" s="1"/>
  <c r="F29" i="5" l="1"/>
  <c r="G29" i="5"/>
  <c r="G42" i="5" s="1"/>
  <c r="F32" i="12"/>
  <c r="F33" i="12"/>
  <c r="E50" i="12"/>
  <c r="F50" i="12" s="1"/>
  <c r="F23" i="12"/>
  <c r="G18" i="9"/>
  <c r="G16" i="9"/>
  <c r="G9" i="9"/>
  <c r="G14" i="9"/>
  <c r="G11" i="9"/>
  <c r="E13" i="12" l="1"/>
  <c r="G10" i="9"/>
  <c r="G12" i="9"/>
  <c r="G13" i="9"/>
  <c r="E17" i="12" l="1"/>
  <c r="F13" i="12"/>
  <c r="F17" i="12" s="1"/>
  <c r="G19" i="9"/>
  <c r="E48" i="12" l="1"/>
  <c r="F48" i="12" s="1"/>
  <c r="E21" i="12"/>
  <c r="E42" i="12" s="1"/>
  <c r="F42" i="12" s="1"/>
  <c r="E46" i="12" l="1"/>
  <c r="F46" i="12" s="1"/>
  <c r="E44" i="12"/>
  <c r="F44" i="12" s="1"/>
  <c r="E40" i="12"/>
  <c r="F40" i="12" s="1"/>
  <c r="E36" i="12"/>
  <c r="E38" i="12"/>
  <c r="F38" i="12" s="1"/>
  <c r="F21" i="12"/>
  <c r="E52" i="12" l="1"/>
  <c r="F36" i="12"/>
  <c r="F52" i="12" s="1"/>
</calcChain>
</file>

<file path=xl/comments1.xml><?xml version="1.0" encoding="utf-8"?>
<comments xmlns="http://schemas.openxmlformats.org/spreadsheetml/2006/main">
  <authors>
    <author>Ana Elisa Martinelli Finazzi</author>
  </authors>
  <commentList>
    <comment ref="F4" authorId="0" shapeId="0">
      <text>
        <r>
          <rPr>
            <sz val="9"/>
            <color indexed="81"/>
            <rFont val="Segoe UI"/>
            <family val="2"/>
          </rPr>
          <t>O proponente deverá fazer o cálculo, respeitando as diretrizes do Acordão 2622/2013.</t>
        </r>
      </text>
    </comment>
    <comment ref="F9" authorId="0" shapeId="0">
      <text>
        <r>
          <rPr>
            <sz val="9"/>
            <color indexed="81"/>
            <rFont val="Segoe UI"/>
            <family val="2"/>
          </rPr>
          <t xml:space="preserve">Indicar o mês e o ano do SINAPI referência utilizado. </t>
        </r>
      </text>
    </comment>
  </commentList>
</comments>
</file>

<file path=xl/comments2.xml><?xml version="1.0" encoding="utf-8"?>
<comments xmlns="http://schemas.openxmlformats.org/spreadsheetml/2006/main">
  <authors>
    <author>Ana Elisa Martinelli Finazzi</author>
  </authors>
  <commentList>
    <comment ref="E12" authorId="0" shapeId="0">
      <text>
        <r>
          <rPr>
            <sz val="9"/>
            <color indexed="81"/>
            <rFont val="Segoe UI"/>
            <family val="2"/>
          </rPr>
          <t xml:space="preserve">A quantidade das estacas deverão serem dimensionados de acordo com  o tipo de solo. 
</t>
        </r>
      </text>
    </comment>
  </commentList>
</comments>
</file>

<file path=xl/sharedStrings.xml><?xml version="1.0" encoding="utf-8"?>
<sst xmlns="http://schemas.openxmlformats.org/spreadsheetml/2006/main" count="1573" uniqueCount="659">
  <si>
    <t>Item</t>
  </si>
  <si>
    <t>Especificação</t>
  </si>
  <si>
    <t>Un.</t>
  </si>
  <si>
    <t>Quant.</t>
  </si>
  <si>
    <t>Valor Unit. (R$)</t>
  </si>
  <si>
    <t>Total (R$)</t>
  </si>
  <si>
    <t>Serviços Preliminares</t>
  </si>
  <si>
    <t>1.1</t>
  </si>
  <si>
    <t>m²</t>
  </si>
  <si>
    <t>1.2</t>
  </si>
  <si>
    <t>2.1</t>
  </si>
  <si>
    <t>m³</t>
  </si>
  <si>
    <t>3.1</t>
  </si>
  <si>
    <t>Impermeabilização com tintas betuminosa  (aplicado em 2 demãos)</t>
  </si>
  <si>
    <t>Alvenaria de Elevação</t>
  </si>
  <si>
    <t>4.1</t>
  </si>
  <si>
    <t>Revestimento Interno e Externo</t>
  </si>
  <si>
    <t>5.1</t>
  </si>
  <si>
    <t>5.2</t>
  </si>
  <si>
    <t>6.1</t>
  </si>
  <si>
    <t>6.2</t>
  </si>
  <si>
    <t>Esquadrias</t>
  </si>
  <si>
    <t>7.1</t>
  </si>
  <si>
    <t>un</t>
  </si>
  <si>
    <t>8.1</t>
  </si>
  <si>
    <t>Sumidouro (dimensões conforme projeto)</t>
  </si>
  <si>
    <t>Pintura</t>
  </si>
  <si>
    <t>2.2</t>
  </si>
  <si>
    <t>Cobertura</t>
  </si>
  <si>
    <t>Total</t>
  </si>
  <si>
    <t>Subtotal</t>
  </si>
  <si>
    <t>Instalações Elétricas</t>
  </si>
  <si>
    <t>und</t>
  </si>
  <si>
    <t>1.3</t>
  </si>
  <si>
    <t>1.4</t>
  </si>
  <si>
    <t>1.5</t>
  </si>
  <si>
    <t>1.6</t>
  </si>
  <si>
    <t>1.7</t>
  </si>
  <si>
    <t>2.3</t>
  </si>
  <si>
    <t>2.4</t>
  </si>
  <si>
    <t>2.5</t>
  </si>
  <si>
    <t>2.6</t>
  </si>
  <si>
    <t>3.2</t>
  </si>
  <si>
    <t>3.3</t>
  </si>
  <si>
    <t xml:space="preserve">Total </t>
  </si>
  <si>
    <t>m</t>
  </si>
  <si>
    <t>Acessórios</t>
  </si>
  <si>
    <t>1.8</t>
  </si>
  <si>
    <t>Instalações Hidrosanitárias</t>
  </si>
  <si>
    <t>Fossa Séptica</t>
  </si>
  <si>
    <t>Instalações Hidrosanitárias - Água, incluindo instalação</t>
  </si>
  <si>
    <t>Instalações Hidrosanitárias - Esgoto, incluindo instalação</t>
  </si>
  <si>
    <t>Valor Unitário (R$)</t>
  </si>
  <si>
    <t>1. RESUMO DO ORÇAMENTO</t>
  </si>
  <si>
    <t>2. MÓDULO SANITÁRIO</t>
  </si>
  <si>
    <t>3. INSTALAÇÕES ELÉTRICAS</t>
  </si>
  <si>
    <t>4. INSTALAÇÕES HIDROSANITÁRIAS</t>
  </si>
  <si>
    <t>m2</t>
  </si>
  <si>
    <t>74106/001</t>
  </si>
  <si>
    <t>Lançamento/aplicação manual de concreto em fundações</t>
  </si>
  <si>
    <t>74157/004</t>
  </si>
  <si>
    <t>Telhamento com telha de fibrocimento ondulada, espessura 6 mm, incluindo juntas de vedação e acessórios de fixação</t>
  </si>
  <si>
    <t>Vidro Fantasia tipo canelado, espessura 4 mm</t>
  </si>
  <si>
    <t>Lastro de brita n°2 apiloada manualmente, espessura 5 cm</t>
  </si>
  <si>
    <t>CAP PVC esgoto 100 mm - fornecimento e instalação</t>
  </si>
  <si>
    <t>74209/001</t>
  </si>
  <si>
    <t>um</t>
  </si>
  <si>
    <t>BDI  (%) =</t>
  </si>
  <si>
    <t>unid</t>
  </si>
  <si>
    <t>Chuveiro elétrico comum corpo plástico  fornecimento e instalação</t>
  </si>
  <si>
    <t>1.9</t>
  </si>
  <si>
    <t>Armadura CA-50 p/m³ de concreto</t>
  </si>
  <si>
    <t>73990/001</t>
  </si>
  <si>
    <t>6.3</t>
  </si>
  <si>
    <t>6.4</t>
  </si>
  <si>
    <t>7.2</t>
  </si>
  <si>
    <t>7.3</t>
  </si>
  <si>
    <t>3.4</t>
  </si>
  <si>
    <t>Forro de PVC em placas com largura de 10 cm, espessura 8 mm, comp. 6,0 m, liso, parte interna , ( inclusive colocação, exclusive estrutura de suporte)</t>
  </si>
  <si>
    <t>Assento Sanitário de Plástico, tipo convencional</t>
  </si>
  <si>
    <t>Tubo de Descida Externo de PVC para Caixa de Descarga Externa Alta - 40mm - 1,60m</t>
  </si>
  <si>
    <t>3.5</t>
  </si>
  <si>
    <t>3.6</t>
  </si>
  <si>
    <t>3.7</t>
  </si>
  <si>
    <t xml:space="preserve">Data: </t>
  </si>
  <si>
    <t>Assinatura e CREA do Responsável Tecnico:</t>
  </si>
  <si>
    <t>Assinatura do Gestor Municpal:</t>
  </si>
  <si>
    <t>4.2</t>
  </si>
  <si>
    <t xml:space="preserve">Módulo Sanitário </t>
  </si>
  <si>
    <t>Módulo</t>
  </si>
  <si>
    <t>Coef.</t>
  </si>
  <si>
    <t>88316</t>
  </si>
  <si>
    <t>h</t>
  </si>
  <si>
    <t>Servente com encargos complementares</t>
  </si>
  <si>
    <t>Pedra britada n. 2 (19 a 38 mm) posto pedreira/fornecedor, sem frete</t>
  </si>
  <si>
    <t>Pedreiro com encargos complementares</t>
  </si>
  <si>
    <t>TOTAL</t>
  </si>
  <si>
    <r>
      <t>m</t>
    </r>
    <r>
      <rPr>
        <b/>
        <vertAlign val="superscript"/>
        <sz val="10"/>
        <rFont val="Arial"/>
        <family val="2"/>
      </rPr>
      <t>3</t>
    </r>
  </si>
  <si>
    <t>cj</t>
  </si>
  <si>
    <t>Telhadista com encargos complementares</t>
  </si>
  <si>
    <t>Conjunto arruelas de vedacao 5/16" para telha fibrocimento (uma arruela metalica e uma arruela pvc - conicas)</t>
  </si>
  <si>
    <t>Parafuso zincado rosca soberba, cabeca sextavada, 5/16 " x 110 mm, para fixacao de telha em madeira</t>
  </si>
  <si>
    <t>Telha de fibrocimento ondulada e = 6 mm, de *2,44  x 1,10* m (sem amianto)</t>
  </si>
  <si>
    <t>1.10</t>
  </si>
  <si>
    <t>1.11</t>
  </si>
  <si>
    <t>Registro de Pressão Bruto de Latão 3/4", roscável, em ramal de água - Fornecimento e Instalação</t>
  </si>
  <si>
    <t xml:space="preserve">Alvenaria de vedação de blocos cerâmicos furados na horizontal de 9x14 x19cm (espessura 9cm) de paredes com área líquida menor que 6m² sem vã os e argamassa de assentamento com preparo manual. </t>
  </si>
  <si>
    <t>Alvenaria de vedação de blocos cerâmicos furados na horizontal de 14x9 x19cm (espessura 14cm, bloco deitado) de paredes com área líquida menor que 6m² sem vãos e argamassa de assentamento com preparo manual.</t>
  </si>
  <si>
    <t>Pintura esmalte brilhante, duas demãos, para madeirame beiral (expostas)</t>
  </si>
  <si>
    <t>74065/003</t>
  </si>
  <si>
    <t>Janela Basculante de ferro em cantoneira 5/8"x1/8", linha popular, 40X70 cm</t>
  </si>
  <si>
    <t/>
  </si>
  <si>
    <t>5. CAIXA DE INSPEÇÃO</t>
  </si>
  <si>
    <t>Caixa de Inspeção (dimensões conforme projeto)</t>
  </si>
  <si>
    <t>Revestimento cerâmico para piso com placas tipo esmaltada extra de dimensões 35x35 cm aplicada em ambientes de área menor que 5 m2</t>
  </si>
  <si>
    <r>
      <t>m</t>
    </r>
    <r>
      <rPr>
        <vertAlign val="superscript"/>
        <sz val="10"/>
        <rFont val="Arial"/>
        <family val="2"/>
      </rPr>
      <t>3</t>
    </r>
  </si>
  <si>
    <t>Ver aba composições</t>
  </si>
  <si>
    <t>a câmara de gases</t>
  </si>
  <si>
    <t>mais 30cm na altura para</t>
  </si>
  <si>
    <t>tanque séptico, aumentar</t>
  </si>
  <si>
    <t>Obs:   Na   construção do</t>
  </si>
  <si>
    <t xml:space="preserve">  </t>
  </si>
  <si>
    <t>t  &gt; 20</t>
  </si>
  <si>
    <t>10 &lt; t &lt; 21</t>
  </si>
  <si>
    <t>t  &lt; 11</t>
  </si>
  <si>
    <t xml:space="preserve">ambiente ( t ), em </t>
  </si>
  <si>
    <t>( anos )</t>
  </si>
  <si>
    <t>Valores de K por faixa de temperatura</t>
  </si>
  <si>
    <t>Intervalo entre limpezas</t>
  </si>
  <si>
    <t xml:space="preserve">              intervalo entre limpezas e temperatura do mês mais frio</t>
  </si>
  <si>
    <t>TABELA 3 - Taxa de acumulação total de lodo ( K ), em dias, por</t>
  </si>
  <si>
    <t>2.80</t>
  </si>
  <si>
    <t>1.80</t>
  </si>
  <si>
    <t>Mais de 10,0</t>
  </si>
  <si>
    <t>Mais que 9000</t>
  </si>
  <si>
    <t>De  7501  a  9000</t>
  </si>
  <si>
    <t>2.50</t>
  </si>
  <si>
    <t>1.50</t>
  </si>
  <si>
    <t>De 6,0 a 10,0</t>
  </si>
  <si>
    <t>De  6001  a  7500</t>
  </si>
  <si>
    <t>adotado</t>
  </si>
  <si>
    <t>De  4501  a  6000</t>
  </si>
  <si>
    <t>2.20</t>
  </si>
  <si>
    <t>1.20</t>
  </si>
  <si>
    <t>Até 6,0</t>
  </si>
  <si>
    <t>De  3001  a  4500</t>
  </si>
  <si>
    <t>De  1501  a  3000</t>
  </si>
  <si>
    <t>( m )</t>
  </si>
  <si>
    <t>( m3 )</t>
  </si>
  <si>
    <t>1.00</t>
  </si>
  <si>
    <t>Até 1500</t>
  </si>
  <si>
    <t>útil máxima</t>
  </si>
  <si>
    <t>útil mínima</t>
  </si>
  <si>
    <t xml:space="preserve"> </t>
  </si>
  <si>
    <t>Horas</t>
  </si>
  <si>
    <t>Dias</t>
  </si>
  <si>
    <t xml:space="preserve">            ( litros )</t>
  </si>
  <si>
    <t>Profundidade</t>
  </si>
  <si>
    <t>Volume útil</t>
  </si>
  <si>
    <t>Tempo de detenção</t>
  </si>
  <si>
    <t xml:space="preserve">Contribuição diária </t>
  </si>
  <si>
    <t xml:space="preserve">        e máxima, por faixa de volume útil</t>
  </si>
  <si>
    <t xml:space="preserve">                   por faixa de contribuição diária</t>
  </si>
  <si>
    <t>TABELA 4 - Profundidade útil mínima</t>
  </si>
  <si>
    <t>Período de detenção dos despejos,</t>
  </si>
  <si>
    <t xml:space="preserve">TABELA 2 - </t>
  </si>
  <si>
    <t>* logradouro público, rodoviária, estádio, etc.</t>
  </si>
  <si>
    <t>vaso</t>
  </si>
  <si>
    <t xml:space="preserve">   -Sanitários públicos*</t>
  </si>
  <si>
    <t>lugar</t>
  </si>
  <si>
    <t xml:space="preserve">    permanência</t>
  </si>
  <si>
    <t xml:space="preserve">   -Cinemas teatros e locais de curta per-</t>
  </si>
  <si>
    <t>refeições</t>
  </si>
  <si>
    <t xml:space="preserve">   -Restaurantes e similares</t>
  </si>
  <si>
    <t>pessoa/litros</t>
  </si>
  <si>
    <t xml:space="preserve">   -Bares</t>
  </si>
  <si>
    <t xml:space="preserve">   -Escolas (externatos) e locais de longa</t>
  </si>
  <si>
    <t xml:space="preserve">   -Edifícios públicos ou comerciais</t>
  </si>
  <si>
    <t xml:space="preserve">   -Escritório</t>
  </si>
  <si>
    <t xml:space="preserve">   -Fábrica em geral</t>
  </si>
  <si>
    <t>2.Ocupantes Temporários</t>
  </si>
  <si>
    <t xml:space="preserve">   -Alojamento provisório</t>
  </si>
  <si>
    <t xml:space="preserve">   -Hotel (exceto lavanderia e cozinha)  </t>
  </si>
  <si>
    <t>100*</t>
  </si>
  <si>
    <t xml:space="preserve">      Padrão baixo</t>
  </si>
  <si>
    <t xml:space="preserve">      Padrão médio</t>
  </si>
  <si>
    <t xml:space="preserve">      Padrão alto</t>
  </si>
  <si>
    <t xml:space="preserve">   -Residência: </t>
  </si>
  <si>
    <t>1.Ocupantes permanentes</t>
  </si>
  <si>
    <t>Fresco  ( Lf )</t>
  </si>
  <si>
    <t>Esgoto  ( C )</t>
  </si>
  <si>
    <t>Contribuição de Lodo</t>
  </si>
  <si>
    <t>Contribuição de</t>
  </si>
  <si>
    <t>Unidade</t>
  </si>
  <si>
    <t>P r é d i o</t>
  </si>
  <si>
    <t>TABELA 1 - Contribuição diária de esgoto ( C ) e de lodo fresco ( Lf ) por tipo de prédio e de ocupante</t>
  </si>
  <si>
    <t>Diâmetro interno mínimo = 1,10m</t>
  </si>
  <si>
    <t>( litros )</t>
  </si>
  <si>
    <t>de T.Séptico</t>
  </si>
  <si>
    <t>Até 6,0 m³ de volume útil - profundidade útil mínima de 1,20 m</t>
  </si>
  <si>
    <t>Quantidade</t>
  </si>
  <si>
    <t>Altura</t>
  </si>
  <si>
    <t>Diâmetro</t>
  </si>
  <si>
    <t>Altura ( Profundidade ) ( Tabela 4 )</t>
  </si>
  <si>
    <t>DIMENSÕES INTERNAS DO TANQUE SÉPTICO CILÍNDRICO</t>
  </si>
  <si>
    <t>Máximo= 4:1</t>
  </si>
  <si>
    <t>Mínimo = 2:1</t>
  </si>
  <si>
    <t>Relação Comprimento/largura:</t>
  </si>
  <si>
    <t>Largura</t>
  </si>
  <si>
    <t>Comprimento</t>
  </si>
  <si>
    <t>Largura Interna Mínima = 0,80m</t>
  </si>
  <si>
    <t>DIMENSÕES INTERNAS DO TANQUE SÉPTICO PRISMÁTICO</t>
  </si>
  <si>
    <t>V (litros)</t>
  </si>
  <si>
    <t>Lf</t>
  </si>
  <si>
    <t>K</t>
  </si>
  <si>
    <t>T</t>
  </si>
  <si>
    <t>C</t>
  </si>
  <si>
    <t>N</t>
  </si>
  <si>
    <t>Constante</t>
  </si>
  <si>
    <t>Lf = Contribuição de lodo fresco, em litro/pessoa x dia ou em litro/unidade x dia (Tabela 1)</t>
  </si>
  <si>
    <t xml:space="preserve">       lodo fresco (Tabela 3)</t>
  </si>
  <si>
    <t xml:space="preserve">K = Taxa de acumulação de lodo digerido em dias, equivalente ao tempo de acumulação de </t>
  </si>
  <si>
    <t>T = Período de detenção, em dias (Tabela 2)</t>
  </si>
  <si>
    <t>C = Contribuição de despejos, em litro/pessoa x dia ou litro/unidade x dia (Tabela 1)</t>
  </si>
  <si>
    <t>N = Número de pessoas ou unidades de contribuição</t>
  </si>
  <si>
    <t>V = Volume útil, em litros</t>
  </si>
  <si>
    <t xml:space="preserve"> ( ABNT/NBR/7229/93)</t>
  </si>
  <si>
    <t>V = 1000 + N ( CT + K Lf )</t>
  </si>
  <si>
    <t>DIMENSIONAMENTO DA FOSSA SÉPTICA</t>
  </si>
  <si>
    <t>Chapisco aplicado em alvenaria (com presença de vãos) e estruturas de concreto de fachada, com colher de pedreiro. Argamassa traço 1:3 com preparo manual. Af_06/2014</t>
  </si>
  <si>
    <t>Concreto fck = 15mpa, traço 1:3,4:3,5 (cimento/ areia média/ brita 1) - preparo manual. para a tampa</t>
  </si>
  <si>
    <t>Nota:      1 m³  =  1000 litros</t>
  </si>
  <si>
    <t>c) Altura útil do sumidouro deve ser determinada de modo a manter distância vertical mínima de 1,50m entre o fundo do poço e o nível máximo aqüífero</t>
  </si>
  <si>
    <t xml:space="preserve"> sumidouro</t>
  </si>
  <si>
    <t>( m2 )</t>
  </si>
  <si>
    <t>b) Distância mínima entre paredes dos poços múltiplos deve ser de 1,50m</t>
  </si>
  <si>
    <t>perímetro</t>
  </si>
  <si>
    <t>h util</t>
  </si>
  <si>
    <t>Af</t>
  </si>
  <si>
    <t>considerando paredes laterais</t>
  </si>
  <si>
    <t>-</t>
  </si>
  <si>
    <t>L (só fundo)</t>
  </si>
  <si>
    <t>a) Para o cálculo da área de infiltração deve ser considerada a área vertical interna do sumidouro abaixo da geratriz inferior da tubulação de lançamento do afluente no sumidouro, acrescida da superfície do fundo.</t>
  </si>
  <si>
    <t>quadrado</t>
  </si>
  <si>
    <t>D</t>
  </si>
  <si>
    <t>cilíndrico</t>
  </si>
  <si>
    <t>D = Diâmetro do sumidouro</t>
  </si>
  <si>
    <t>Af = Área de infiltração ( Área lateral )</t>
  </si>
  <si>
    <t>h = Altura do sumidouro (profundidade)</t>
  </si>
  <si>
    <t>Impermeável</t>
  </si>
  <si>
    <t>Argila compacta ou rocha</t>
  </si>
  <si>
    <t>Semi-imperm.</t>
  </si>
  <si>
    <t>Argila</t>
  </si>
  <si>
    <t>3,14 . D</t>
  </si>
  <si>
    <t>Vagarosa</t>
  </si>
  <si>
    <t>Argila arenosa</t>
  </si>
  <si>
    <t xml:space="preserve">                  h =</t>
  </si>
  <si>
    <t>Média</t>
  </si>
  <si>
    <t>Areia fina</t>
  </si>
  <si>
    <t>Rápida</t>
  </si>
  <si>
    <t>Areia grossa ou cascalho</t>
  </si>
  <si>
    <t>( l/m2/dia )</t>
  </si>
  <si>
    <t>relativa</t>
  </si>
  <si>
    <t>colação (Cp)</t>
  </si>
  <si>
    <t>Tipos de solo</t>
  </si>
  <si>
    <t>Absorção</t>
  </si>
  <si>
    <t>Coef. de Per-</t>
  </si>
  <si>
    <t>Cp</t>
  </si>
  <si>
    <t>Ve</t>
  </si>
  <si>
    <t>Tabela 5 - Absorção relativa do solo</t>
  </si>
  <si>
    <t>Cp = Coeficiente de percolação ( Tabela 5 )</t>
  </si>
  <si>
    <t>Ve = Volume de efluente ( N . C )</t>
  </si>
  <si>
    <t>Af = Área da fossa ou sumidouro ( Área lateral )</t>
  </si>
  <si>
    <t xml:space="preserve">                 Af = </t>
  </si>
  <si>
    <t xml:space="preserve">DIMENSIONAMENTO DE SUMIDOURO </t>
  </si>
  <si>
    <t>&gt;  90</t>
  </si>
  <si>
    <t>INSTRUÇÕES</t>
  </si>
  <si>
    <t>60 a 90</t>
  </si>
  <si>
    <t>40 a 60</t>
  </si>
  <si>
    <t>20 a 40</t>
  </si>
  <si>
    <t>&lt;   20</t>
  </si>
  <si>
    <t>4. Se o Cp &gt; 90, vá para a aba "7B. Sumidouro Arenoso"</t>
  </si>
  <si>
    <t>2. Após o teste realizado, inserir o valor do Cp na tabela abaixo, na célula de cor laranja.  A tabela calculará o volume do sumidouro automaticamente</t>
  </si>
  <si>
    <t>3. Se o 40 &lt; Cp &lt; 90, vá para a aba "7A. Sumidouro Argiloso"</t>
  </si>
  <si>
    <t>Vala de infiltração (dimensões conforme projeto)</t>
  </si>
  <si>
    <t>Tubo dreno, corrugado, espiralado, flexivel, perfurado, em polietileno de alta densidade (PEAD), DN 100 mm, (4") para drenagem - em rolo.**</t>
  </si>
  <si>
    <t>Tubo PVC serie normal, DN 100 mm, para esgoto predial (NBR 5688) **</t>
  </si>
  <si>
    <t>Junção simples, PVC, serie normal, esgoto predial, DN 100 x 100 mm, junta elástica, fornecido e instalado em ramal de descarga ou ramal de esgoto sanitário.</t>
  </si>
  <si>
    <t>Lona Plastica instalada para impermeabilização</t>
  </si>
  <si>
    <t>Caixa de distribuição(dimensões conforme projeto), com tampa em concreto armado</t>
  </si>
  <si>
    <t>** O comprimento do tubo depende do comprimento da vala de infiltração a ser calculada pelo município.</t>
  </si>
  <si>
    <t>*** O comprimento do tubo depende da posição da fossa séptica  em relalção a caixa de distribuição e pode variar conforme o projeto</t>
  </si>
  <si>
    <t>1. Para o cálculo do volume do sumidouro, deve-se fazer o teste de percolação descrito no memorial descritivo e de cálculo.</t>
  </si>
  <si>
    <t>ÁREA LATERAL</t>
  </si>
  <si>
    <t>* Considerado Vala de 0,80m de profundidade e 1,00m de largura de fundo</t>
  </si>
  <si>
    <t>IMPORTANTE: É de inteira responsabilidade do município, onde houver necessidade de vala de infiltração, calcular a dimensão necessária para a eficiencia da vala.</t>
  </si>
  <si>
    <t>5. Cálculo da Área de Lona de cobrimento da Brita.</t>
  </si>
  <si>
    <t>Vb = AxC</t>
  </si>
  <si>
    <t>então, o volume de reaterro será:</t>
  </si>
  <si>
    <t>4. Volume de Recomposição de Terra.</t>
  </si>
  <si>
    <t>então, o volume de brita será:</t>
  </si>
  <si>
    <t>3. Volume de Brita.</t>
  </si>
  <si>
    <t>L = largura de fundo da vala</t>
  </si>
  <si>
    <t>A = Área de Infintração</t>
  </si>
  <si>
    <t>C = comprimento da Vala</t>
  </si>
  <si>
    <t>C = A/L</t>
  </si>
  <si>
    <t>Para Vala com largura de fundo de 1,00 metros, temos:</t>
  </si>
  <si>
    <r>
      <t>V</t>
    </r>
    <r>
      <rPr>
        <vertAlign val="subscript"/>
        <sz val="10"/>
        <rFont val="Arial"/>
        <family val="2"/>
      </rPr>
      <t>u</t>
    </r>
    <r>
      <rPr>
        <sz val="10"/>
        <rFont val="Arial"/>
        <family val="2"/>
      </rPr>
      <t xml:space="preserve"> = Volume útil, em litros</t>
    </r>
  </si>
  <si>
    <t>1. Determinação da Área de Infiltração.</t>
  </si>
  <si>
    <t>DIMENSIONAMENTO DA VALA DE INFILTRAÇÃO</t>
  </si>
  <si>
    <t>6. TANQUE SÉPTICO</t>
  </si>
  <si>
    <t>5. Se o Cp &lt; 40, vá para a aba "8. Cálculo Vala"</t>
  </si>
  <si>
    <t>1. Para o cálculo do volume da vala de infiltração, deve-se fazer o teste de percolação descrito no memorial descritivo e de cálculo.</t>
  </si>
  <si>
    <t>Vu</t>
  </si>
  <si>
    <r>
      <t>A</t>
    </r>
    <r>
      <rPr>
        <b/>
        <vertAlign val="subscript"/>
        <sz val="12"/>
        <rFont val="Arial"/>
        <family val="2"/>
      </rPr>
      <t>i</t>
    </r>
    <r>
      <rPr>
        <b/>
        <sz val="12"/>
        <rFont val="Arial"/>
        <family val="2"/>
      </rPr>
      <t xml:space="preserve"> = V</t>
    </r>
    <r>
      <rPr>
        <b/>
        <vertAlign val="subscript"/>
        <sz val="12"/>
        <rFont val="Arial"/>
        <family val="2"/>
      </rPr>
      <t>u</t>
    </r>
    <r>
      <rPr>
        <b/>
        <sz val="12"/>
        <rFont val="Arial"/>
        <family val="2"/>
      </rPr>
      <t>/Cp</t>
    </r>
  </si>
  <si>
    <r>
      <t>C</t>
    </r>
    <r>
      <rPr>
        <vertAlign val="subscript"/>
        <sz val="10"/>
        <rFont val="Arial"/>
        <family val="2"/>
      </rPr>
      <t>p</t>
    </r>
    <r>
      <rPr>
        <sz val="10"/>
        <rFont val="Arial"/>
        <family val="2"/>
      </rPr>
      <t xml:space="preserve"> = Coeficiente de percolação do solo</t>
    </r>
  </si>
  <si>
    <t>C=</t>
  </si>
  <si>
    <t>Af =</t>
  </si>
  <si>
    <t>Largura =</t>
  </si>
  <si>
    <t>Altura =</t>
  </si>
  <si>
    <t>Comp. =</t>
  </si>
  <si>
    <t>A = (Larg.xAlt.)/2</t>
  </si>
  <si>
    <t>A = (1,00)*0,80/2</t>
  </si>
  <si>
    <r>
      <t>A = 0,40m</t>
    </r>
    <r>
      <rPr>
        <b/>
        <i/>
        <vertAlign val="superscript"/>
        <sz val="10"/>
        <rFont val="Arial"/>
        <family val="2"/>
      </rPr>
      <t>2</t>
    </r>
  </si>
  <si>
    <t xml:space="preserve">Vb = </t>
  </si>
  <si>
    <t>metro</t>
  </si>
  <si>
    <t>A = 1,00 X C</t>
  </si>
  <si>
    <t xml:space="preserve">A = </t>
  </si>
  <si>
    <t>* Para fins construtivos, se a vala tiver um comprimento muito longo, pode-se dividir em mais valas de comprimento menor, desde que respeitadas a área de infiltração e as distâncias entre valas e obstáculos previstas em norma.</t>
  </si>
  <si>
    <t>2. Determinação do Comprimento da Vala prismática</t>
  </si>
  <si>
    <t>metros de comprimento</t>
  </si>
  <si>
    <t>3. Vá para a aba "6A. Fossa"</t>
  </si>
  <si>
    <t>2. Os valores de K estão disponíveis na tabela 3;</t>
  </si>
  <si>
    <t xml:space="preserve">Fabricação, montagem e desmontagem de fôrma para viga baldrame, em chapa de madeira compensada resinada, e=17 mm, 4 utilizações. </t>
  </si>
  <si>
    <t>Pintura esmalte brilhante (2 demaos) sobre superficie metalica, inclusive protecao com zarcao (1 demao) para a porta</t>
  </si>
  <si>
    <t>Chapisco aplicado em alvenaria (com presença de vãos) e estruturas de concreto de fachada, com colher de pedreiro. Argamassa traço 1:3 com preparo manual.</t>
  </si>
  <si>
    <t>2. Após o teste realizado, inserir o valor do Cp na tabela abaixo, na célula de cor laranja.  A tabela calculará a área de infiltração, considerando um volume de 400m³</t>
  </si>
  <si>
    <t>3. Vá para a aba "8. Cálculo"</t>
  </si>
  <si>
    <t>1. Para calcular o orçamento da fossa séptica, Basta inserir o valor de K, nas células de cor laranja.</t>
  </si>
  <si>
    <t>Atenção: para preencher a planilha basta buscar o código na tabela SINAPI e colocar o preço do item na coluna "Valor Unit. (R$)". A planilha está programada para calcular tudo automaticamente.</t>
  </si>
  <si>
    <t>73859/002</t>
  </si>
  <si>
    <t>kg</t>
  </si>
  <si>
    <t>Carpinteiro de formas com encargos complementares</t>
  </si>
  <si>
    <t>Arame recozido 18 bwg, 1,25 mm (0,01 kg/m)</t>
  </si>
  <si>
    <t>Tabua madeira  3A qualidade 2,5 x 23 cm (1x9) não aparelhada</t>
  </si>
  <si>
    <t xml:space="preserve">Prego de aço polido com cabeça 18 x  27 </t>
  </si>
  <si>
    <t>Locação convencional da obra, através de gabarito de tábuas corridas pontaletadas com  reaproveitamento</t>
  </si>
  <si>
    <t>Locação convencional da obra, através de gabarito de tábuas corridas pontaletadas com reaproveitamento</t>
  </si>
  <si>
    <t>4.3</t>
  </si>
  <si>
    <t>Revestimento cerâmico para paredes internas com placas tipo esmaltada padrão popular de dimensões 20x20 cm, argamassa tipo AC I, aplicadas e m ambientes de área menor que 5 m2 na altura inteira das paredes</t>
  </si>
  <si>
    <t xml:space="preserve">Alvenaria de Vedação de Blocos Cerâmicos Furados na horizontal, em paredes </t>
  </si>
  <si>
    <t>Cimento portland composto CP II-32</t>
  </si>
  <si>
    <t xml:space="preserve">Argamassa traço 1:2:8 (cimento, cal e areia média) para emboço/massa única/assentamento de alvenaria de vedação, preparo mecânico com misturador de eixo horizontal de 300 kg. </t>
  </si>
  <si>
    <t xml:space="preserve">Argamassa traço 1:4 (cimento e areia média), preparo mecânico com betoneira 400 l. </t>
  </si>
  <si>
    <t xml:space="preserve">Escavação manual de vala com profundidade menor ou igual a 1,30 m. </t>
  </si>
  <si>
    <t>Concreto fck = 15mpa, traço 1:3,4:3,5 (cimento/ areia média/ brita 1)  - preparo mecânico com betoneira 600 l</t>
  </si>
  <si>
    <t>CONJUNTO MÓDULO SANITÁRIO</t>
  </si>
  <si>
    <t>Vala de Infiltração</t>
  </si>
  <si>
    <t>TRATAMENTO</t>
  </si>
  <si>
    <t>DISPOSIÇÃO FINAL</t>
  </si>
  <si>
    <t>TORRE DE ELEVAÇÃO PARA CAIXA D´ÁGUA 500 LITROS</t>
  </si>
  <si>
    <r>
      <rPr>
        <b/>
        <sz val="9"/>
        <rFont val="Arial"/>
        <family val="2"/>
      </rPr>
      <t>1</t>
    </r>
  </si>
  <si>
    <r>
      <rPr>
        <b/>
        <sz val="9"/>
        <rFont val="Arial"/>
        <family val="2"/>
      </rPr>
      <t>Serviços Preliminares</t>
    </r>
  </si>
  <si>
    <r>
      <rPr>
        <sz val="9"/>
        <rFont val="Arial"/>
        <family val="2"/>
      </rPr>
      <t>1.1</t>
    </r>
  </si>
  <si>
    <r>
      <rPr>
        <sz val="9"/>
        <rFont val="Arial"/>
        <family val="2"/>
      </rPr>
      <t>Capina e limpeza manual do terreno.</t>
    </r>
  </si>
  <si>
    <r>
      <rPr>
        <sz val="9"/>
        <rFont val="Arial"/>
        <family val="2"/>
      </rPr>
      <t>m²</t>
    </r>
  </si>
  <si>
    <r>
      <rPr>
        <sz val="9"/>
        <rFont val="Arial"/>
        <family val="2"/>
      </rPr>
      <t>73859/002</t>
    </r>
  </si>
  <si>
    <t>Estaca Broca de Concreto, Diâmetro de 30cm, profundidade até 3m, escavação manual com trado concha não armada.</t>
  </si>
  <si>
    <t>Concreto FCK=25MPA, preparo com betoneira, traço 1:2,3:2,7, sem lançamento</t>
  </si>
  <si>
    <t>Estrutura de Elevação</t>
  </si>
  <si>
    <t>Estrutura - Pilar</t>
  </si>
  <si>
    <t>3.1.1</t>
  </si>
  <si>
    <t>3.1.2</t>
  </si>
  <si>
    <t>3.1.3</t>
  </si>
  <si>
    <t>3.1.4</t>
  </si>
  <si>
    <t>Estrutura - Mão Francesa</t>
  </si>
  <si>
    <t>3.2.1</t>
  </si>
  <si>
    <t>3.2.2</t>
  </si>
  <si>
    <t>3.2.3</t>
  </si>
  <si>
    <t>3.2.4</t>
  </si>
  <si>
    <t>Estrutura - Base de apoio para caixa d' água</t>
  </si>
  <si>
    <t>3.3.1</t>
  </si>
  <si>
    <t>3.3.2</t>
  </si>
  <si>
    <t>3.3.3</t>
  </si>
  <si>
    <t>3.3.4</t>
  </si>
  <si>
    <t>Instalações Hidraulicas - Água (Incluindo instalação).</t>
  </si>
  <si>
    <t>Tubo em PVC soldavel, DN 25 mm, instalado em ramal de água.</t>
  </si>
  <si>
    <t>Adaptador soldavel com flanges um flange fixo para caixa d' água, PVC soldavel DN25 mm x 3/4".</t>
  </si>
  <si>
    <t>Torneira Boia para caixa d' água "</t>
  </si>
  <si>
    <t>4.4</t>
  </si>
  <si>
    <r>
      <t>Joelho 90</t>
    </r>
    <r>
      <rPr>
        <sz val="10"/>
        <rFont val="Calibri"/>
        <family val="2"/>
      </rPr>
      <t>˚</t>
    </r>
    <r>
      <rPr>
        <sz val="10"/>
        <rFont val="Arial"/>
        <family val="2"/>
      </rPr>
      <t xml:space="preserve"> soldavel em PVC DN25 mm.</t>
    </r>
  </si>
  <si>
    <t>4.5</t>
  </si>
  <si>
    <t>Tê 90˚ soldavel em PVC DN25 mm.</t>
  </si>
  <si>
    <t>4.6</t>
  </si>
  <si>
    <t xml:space="preserve">Registro de gaveta bruto de latão 3/4", roscavel, instalado em ramal de água fria - . </t>
  </si>
  <si>
    <t>4.7</t>
  </si>
  <si>
    <t>Adaptador soldavel PVC soldavel curto com bolsa e rosca para registro DN25 mm (3/4").</t>
  </si>
  <si>
    <t>4.8</t>
  </si>
  <si>
    <t>Joelho 45˚ soldavel em PVC DN25 mm.</t>
  </si>
  <si>
    <t>4.9</t>
  </si>
  <si>
    <t>Caixa  d' água em polietileno 500 litros com tampa.</t>
  </si>
  <si>
    <t>Estaca Broca de Concreto, Diâmetro de 20cm, profundidade até 3m, escavação manual com trado concha não armada.</t>
  </si>
  <si>
    <t>Fabricação, montagem e desmontagem de fôrma para baldrame, em chapa de madeira compensada resinada, e=17 mm, 4
utilizações.</t>
  </si>
  <si>
    <t>Concreto FCK=20MPA, preparo com betoneira, traço 1:2,7:3, sem lançamento</t>
  </si>
  <si>
    <t xml:space="preserve">Revestimento </t>
  </si>
  <si>
    <t>6.5</t>
  </si>
  <si>
    <t>6.6</t>
  </si>
  <si>
    <t>6.7</t>
  </si>
  <si>
    <t>6.8</t>
  </si>
  <si>
    <t>6.9</t>
  </si>
  <si>
    <t>Torre Tipo 01</t>
  </si>
  <si>
    <t>Torre Tipo 02</t>
  </si>
  <si>
    <t>SERVIÇOS COMPLEMENTARES</t>
  </si>
  <si>
    <t>SISTEMA INDIVIDUAL DE TRATAMENTO DO EFLUENTE SANITÁRIO</t>
  </si>
  <si>
    <t>Sumidouro para solo ARGILOSO (sem grelha de tijolos)</t>
  </si>
  <si>
    <t>Sumidouro para solo ARENOSO (com grelha de tijolos)</t>
  </si>
  <si>
    <t xml:space="preserve">Registro de gaveta bruto de latão 3/4", roscável, instalado em ramal de água fria - fornecimento e instalação. </t>
  </si>
  <si>
    <t>SINAPI</t>
  </si>
  <si>
    <t>10. PLACA DE OBRA</t>
  </si>
  <si>
    <t>8. VALA DE INFILTRAÇÃO</t>
  </si>
  <si>
    <t>9.B.TORRE DE ELEVAÇÃO PARA CAIXA D' ÁGUA - TIPO 02 - CAIXA D' ÁGUA 500 LITROS.</t>
  </si>
  <si>
    <t>9.A. TORRE DE ELEVAÇÃO PARA CAIXA D' ÁGUA - TIPO 01 - CAIXA D' ÁGUA 500 LITROS.</t>
  </si>
  <si>
    <t>1</t>
  </si>
  <si>
    <t>Capina e limpeza manual do terreno.</t>
  </si>
  <si>
    <t>2</t>
  </si>
  <si>
    <t>Fundação - Blocos e Estacas</t>
  </si>
  <si>
    <t>3</t>
  </si>
  <si>
    <t>Lançamento com uso de baldes, adensamento e acabamento
de concreto em estruturas</t>
  </si>
  <si>
    <t>Tampa em concreto armado 60x60x5cm p/ cx de inspeção/fossa séptica</t>
  </si>
  <si>
    <t>OBRA:</t>
  </si>
  <si>
    <t>MUNICÍPIO:</t>
  </si>
  <si>
    <t>Capina e limpeza manual do terreno</t>
  </si>
  <si>
    <t>Bolsa de ligação em PVC flexível para vaso sanitário 1.1/2' (40MM)</t>
  </si>
  <si>
    <t xml:space="preserve">Fornecimento e lançamento de brita n° 4 </t>
  </si>
  <si>
    <t>Fornecimento e lançamento de brita n° 4</t>
  </si>
  <si>
    <t>Reaterro manual apiloado com soquete</t>
  </si>
  <si>
    <t>Torneira de boia convencional para caixa d'agua, 1/2", com haste e torneira metalicos e balao plastico</t>
  </si>
  <si>
    <t>Concreto FCK=15MPA, preparo com betoneira, traço 1:3,4:3,5 sem lançamento</t>
  </si>
  <si>
    <r>
      <t xml:space="preserve">Aplicação manual de pintura </t>
    </r>
    <r>
      <rPr>
        <b/>
        <sz val="9"/>
        <rFont val="Arial"/>
        <family val="2"/>
      </rPr>
      <t>interna</t>
    </r>
    <r>
      <rPr>
        <sz val="9"/>
        <rFont val="Arial"/>
        <family val="2"/>
      </rPr>
      <t xml:space="preserve"> com tinta latex acrílica, duas demãos</t>
    </r>
  </si>
  <si>
    <r>
      <t xml:space="preserve">Aplicação Manual de Pintura </t>
    </r>
    <r>
      <rPr>
        <b/>
        <sz val="9"/>
        <rFont val="Arial"/>
        <family val="2"/>
      </rPr>
      <t>externa</t>
    </r>
    <r>
      <rPr>
        <sz val="9"/>
        <rFont val="Arial"/>
        <family val="2"/>
      </rPr>
      <t xml:space="preserve"> com Tinta latex acrílica, 2 demãos</t>
    </r>
  </si>
  <si>
    <t>Pontalete de madeira não aparelhada *7,5 x 7,5* cm (3 x 3 ") Pinus, mista ou equivalente da região</t>
  </si>
  <si>
    <t xml:space="preserve">Obs: </t>
  </si>
  <si>
    <t>JANELA70X40</t>
  </si>
  <si>
    <t>PORTA 70X210</t>
  </si>
  <si>
    <t>Parede 4 Externo</t>
  </si>
  <si>
    <t>Parede 2  Externo</t>
  </si>
  <si>
    <t>h médio</t>
  </si>
  <si>
    <t>Parede 1 e 3 Externo</t>
  </si>
  <si>
    <t>M2</t>
  </si>
  <si>
    <t>Parede 4 Interno</t>
  </si>
  <si>
    <t>Parede 2 Interno</t>
  </si>
  <si>
    <t>Parede 1 e 3 Interno</t>
  </si>
  <si>
    <t>Telha Comercial (3x)</t>
  </si>
  <si>
    <t>P2 e P3</t>
  </si>
  <si>
    <t>P1</t>
  </si>
  <si>
    <t>Parede 4</t>
  </si>
  <si>
    <t xml:space="preserve">Parede 2 </t>
  </si>
  <si>
    <t>Parede 1 e 3</t>
  </si>
  <si>
    <t>Obs:</t>
  </si>
  <si>
    <t>Rep.</t>
  </si>
  <si>
    <t>Larg. (m)</t>
  </si>
  <si>
    <t>Comp. (m)</t>
  </si>
  <si>
    <t>Memória de cálculo</t>
  </si>
  <si>
    <t>QUANT.</t>
  </si>
  <si>
    <t>UND</t>
  </si>
  <si>
    <t>DESCRIÇÃO</t>
  </si>
  <si>
    <t>ITEM</t>
  </si>
  <si>
    <t>MEMORIAL DE CÁLCULO - ORÇAMENTO MODELO MSD FUNASA</t>
  </si>
  <si>
    <t>Escavação manual de vala com profundidade menor ou igual a 1,30 m</t>
  </si>
  <si>
    <t>Fabricação, montagem e desmontagem de fôrma para viga baldrame, em chapa de madeira compensada resinada, e=17 mm, 4 utilizações.</t>
  </si>
  <si>
    <t>Concreto FCK=15MPA, preparo com betoneira, traço 1;3,5;3,4 (Cimento/Areia/Brita 1)</t>
  </si>
  <si>
    <t>Armadura CA-50 p/ 1m³ de concreto</t>
  </si>
  <si>
    <t xml:space="preserve">Alvenaria de Vedação de Blocos Cerâmicos Furados na horizontal de 9x14x19 cm ( Espessura 9 cm) em paredes </t>
  </si>
  <si>
    <t>Massa única, para recebimento de pintura, em argamassa traço 1:2:8, preparo manual, aplicada manualmente em faces internas de paredes, espessura de 20mm, com execução de taliscas.</t>
  </si>
  <si>
    <t>Forro de PVC em placas com largura de 10 cm, espessura 8 mm, comp. 6,0 m, liso, parte interna , ( inclusive colocação)</t>
  </si>
  <si>
    <t>Porta de Ferro (0,70 m x 2,10 m), de abrir, barra chata com requadro e guarnição completa</t>
  </si>
  <si>
    <t>Lastro de brita n°2 apiloada manualmente, espessura 5 cm (piso interno e externo)</t>
  </si>
  <si>
    <t>Aplicação manual de pintura interna com tinta acrílica, duas demãos</t>
  </si>
  <si>
    <t>Aplicação Manual de Pintura externa com Tinta Acrílica, 2 demãos</t>
  </si>
  <si>
    <t>M3</t>
  </si>
  <si>
    <t>Lastro de brita n°2 apiloada manualmente, espessura 5 cm (interno e externo)</t>
  </si>
  <si>
    <t xml:space="preserve">Massa única, para recebimento de pintura, em argamassa traço 1:2:8, preparo manual, aplicada manualmente em faces internas de paredes, espessura de 20mm, com execução de taliscas. </t>
  </si>
  <si>
    <t>Para o memorial de cálculo do projeto elétrico e hidrosanitário, verificar o projeto.</t>
  </si>
  <si>
    <t>11587*</t>
  </si>
  <si>
    <t>12296*</t>
  </si>
  <si>
    <t>20147*</t>
  </si>
  <si>
    <t>6140*</t>
  </si>
  <si>
    <t>1030*</t>
  </si>
  <si>
    <t>377*</t>
  </si>
  <si>
    <t>1031*</t>
  </si>
  <si>
    <t>20088*</t>
  </si>
  <si>
    <t>38052*</t>
  </si>
  <si>
    <t>11829*</t>
  </si>
  <si>
    <t>34637*</t>
  </si>
  <si>
    <t>Instalações Hidraulicas - Água (Incluindo instalação)</t>
  </si>
  <si>
    <t>Registro de gaveta bruto de latão 3/4", roscavel, instalado em ramal de água fria</t>
  </si>
  <si>
    <t>Alvenaria de Vedação de Blocos Cerâmicos Furados na horizontal, em paredes com área molhada (09x14x19) cm</t>
  </si>
  <si>
    <t>Montagem e desmontagem de  fôrma para pilares  retangulares e estruturas similares, com seção menor e iguai a 0,25m² pé direito simples em chapa de madeira compensada
resinada, 6 utilizações (Incluso Fabricação)</t>
  </si>
  <si>
    <t xml:space="preserve"> ITEM</t>
  </si>
  <si>
    <t>M</t>
  </si>
  <si>
    <t xml:space="preserve">Vigata de madeira não aparelhada  5 X 10  cm, em madeira de lei - Comp. 3 X 3,00 </t>
  </si>
  <si>
    <t>36250*</t>
  </si>
  <si>
    <t>Rodaforro em PVC</t>
  </si>
  <si>
    <t>5.3</t>
  </si>
  <si>
    <t>Escavação manual de valas com profundidade menor ou igual a 1,30 m. Af_03/2016</t>
  </si>
  <si>
    <t>Impermeabilização de estruturas enterradas, com tinta asfaltica, 2 demãos</t>
  </si>
  <si>
    <t>Cabo de cobre flexível isolado, 2,5 mm², anti-chama 450/750 v, para circuitos terminais-fornecimento e instalação.</t>
  </si>
  <si>
    <t xml:space="preserve"> Interruptor simples ( 1 módulo ) com 1 tomada de embutir 2p+t 10 A, incluindo suporte e placa - fornecimento e instalação</t>
  </si>
  <si>
    <t>Tomada alta de embutir (1 módulo) , 2p+t 20 A, incluindo suporte e placa - Fornecimento e instalação</t>
  </si>
  <si>
    <t>Cabo de cobre flexível isolado,10 mm², anti-chama 450/750 v, para circuitos terminais - fornecimento e instalação</t>
  </si>
  <si>
    <t>Soquete de porcelana base E27, fixo de teto, para lampadas</t>
  </si>
  <si>
    <t>Lampada led 10 w bivolt branca, formato tradicional (base E27)</t>
  </si>
  <si>
    <t>Eletroduto flexível corrugado, PVC, dn 25 mm (3/4") , para circuitos terminais, instalado em forro - fornecimento e instalação</t>
  </si>
  <si>
    <t>Joelho 90°, PVC, soldável, DN25 MM, instalado em ramal ou sub-ramal de água - fornecimento e instalação</t>
  </si>
  <si>
    <t>Joelho PVC, soldável, com bucha de latão, 90 graus, 25MM x 1/2" para água fria predial</t>
  </si>
  <si>
    <t>Tubo, PVC, Soldável, DN 25mm instalado em ramal ou sub-ramal de água</t>
  </si>
  <si>
    <t>Adaptador curto com bolsa e rosca para registro,PVC, soldável, DN 25mm x 3/4, instalado em ramal ou sub-ramal de água fornecimento e ins talação</t>
  </si>
  <si>
    <t>Te, PVC, soldável, dn 25 MM, instalado em ramal ou sub-ramal de água - fornecimento e instalação</t>
  </si>
  <si>
    <t>Te, com bucha de latão na bolsa central, PVC,soldável, dn 25 mm x 1/2, instalado em ramal ou sub-ramal de água</t>
  </si>
  <si>
    <t>Luva soldável e com rosca, PVC, soldável, DN 25mm x 3/4, instalado em prumada de água - fornecimento e instalação.</t>
  </si>
  <si>
    <t>Tubo PVC, seria normal, esgoto predial, dn 40 mm, fornecido e instalado em ramal de descarga ou ramal de esgoto sanitário.</t>
  </si>
  <si>
    <t>Curva curta 90 graus, PVC, serie normal, esgoto predial, dn 100 mm, junta elastica, fornecido e instalado em ramal de descarga ou ramal de esgoto sanitário.</t>
  </si>
  <si>
    <t>Curva curta 90 graus, PVC, serie normal, esgoto predial, dn 40 mm, junta soldável, fornecido e instalado em ramal de descarga ou ramal de esgoto sanitário.</t>
  </si>
  <si>
    <t>Te, PVC, seria normal, esgoto predial, dn 100 x 100 mm, junta elastica, fonecido e instalado em ramal de descarga ou ramal de esgoto sanitário.</t>
  </si>
  <si>
    <t>Tubo PVC, serie normal, esgoto predial, dn 100 mm, fornecido e instalado em ramal de descarga ou ramal de esgoto sanitário.</t>
  </si>
  <si>
    <t>Vaso sanitário sifonado convencional com louça branca, incluso conjunto de ligação para bacia sanitária ajustável - fornec. e instalação</t>
  </si>
  <si>
    <t xml:space="preserve">Lastro de concreto magro, aplicado em pisos ou radiers, espessura de 5 cm. </t>
  </si>
  <si>
    <t>CAP PVC, serie R, dn 100 mm, para esgoto predial</t>
  </si>
  <si>
    <t>Armação aço CA-50 p/1,0m³ de concreto</t>
  </si>
  <si>
    <t>Escavação Manual de Vala com profundidade menor ou igual a 1,30 m</t>
  </si>
  <si>
    <t>Lançamento/aplicação manual de concreto em fundações- para a tampa</t>
  </si>
  <si>
    <t>Armação aço CA-50 p/1,0m³ de concreto - para a tampa</t>
  </si>
  <si>
    <t>Escavação manual de vala com profundidade menor ou igual a 1,30m.</t>
  </si>
  <si>
    <t>Armação aço CA-50 p/1,30m³ de concreto - para a tampa</t>
  </si>
  <si>
    <t>9836*</t>
  </si>
  <si>
    <t>Estrutura - Coluna Central</t>
  </si>
  <si>
    <r>
      <rPr>
        <b/>
        <sz val="10"/>
        <rFont val="Arial"/>
        <family val="2"/>
      </rPr>
      <t>TIPO 01</t>
    </r>
    <r>
      <rPr>
        <sz val="10"/>
        <rFont val="Arial"/>
        <family val="2"/>
      </rPr>
      <t xml:space="preserve"> - ESTACAS (Prof. 2,00m</t>
    </r>
    <r>
      <rPr>
        <sz val="10"/>
        <rFont val="Calibri"/>
        <family val="2"/>
      </rPr>
      <t>Ø30CM</t>
    </r>
    <r>
      <rPr>
        <sz val="10"/>
        <rFont val="Arial"/>
        <family val="2"/>
      </rPr>
      <t>) +  PILAR (25X25CM) + VIGA SUPERIOR (15X15CM) + BASE PARA CX.(120X120X6CM) - ALTURA TOTAL 3,25 M.</t>
    </r>
  </si>
  <si>
    <t xml:space="preserve">Tanque de concreto com esfregadeira (padrão popular), com pés de apoio, sem revestimento - 22 L. </t>
  </si>
  <si>
    <t>Sifão do tipo flexivel em PVC 1 X 1.1/2, fornecimento e instalação.</t>
  </si>
  <si>
    <t xml:space="preserve">TOTAL </t>
  </si>
  <si>
    <t>Lançamento/aplicação manual de concreto em fundações/tampa.</t>
  </si>
  <si>
    <t>Haste de aterramento 5/8" para SPDA - Fornecimento e Instalação.</t>
  </si>
  <si>
    <t>Caixa de descarga de plástico externa, de *9* L, puxador de Fio de Nylon, não incluso cano, bolsa, engate.</t>
  </si>
  <si>
    <t>--</t>
  </si>
  <si>
    <t>Tanque de concreto com pé e esfregadeira (padrão popular) ou equivalente, incluso sifão, valvula e torneira metálica.</t>
  </si>
  <si>
    <t>Valvula em plastico 1" para tanque (fornecimento e instalação).</t>
  </si>
  <si>
    <t>Torneira cromada de mesa 1/2" 0u 3/4", para lavatório, padrão medio - fornecimento e instalação.</t>
  </si>
  <si>
    <t>Cotação</t>
  </si>
  <si>
    <t>Janela em aço basculante, fixação com argamassa, sem vidros, padronizada - ref. 40 x 70 cm.</t>
  </si>
  <si>
    <t>1379*</t>
  </si>
  <si>
    <t>Disjuntor termomagnético monopolar padrão DIN,  corrente nominal de 10 A/240V, fornecimento e instalação</t>
  </si>
  <si>
    <t>Disjuntor termomagnético monopolar padrão DIN,  corrente nominal de 40 a 50A/240V, fornecimento e instalação</t>
  </si>
  <si>
    <t>Engate/Rabicho flexivel plastico (PVC ou ABS) Branco 1/2" x 40 cm.</t>
  </si>
  <si>
    <t>Concreto FCK=25MPA, preparo com betoneira, traço 1:2,3:2,7, sem lançamento.</t>
  </si>
  <si>
    <t>Janela basculante, aco, com batente/requadro, 40 x 70 cm (sem vidros)</t>
  </si>
  <si>
    <t>Porta em chapa metálica (0,70 m x 2,10 m), tipo veneziana,  sem guarnição, dobradiça e fechadura.</t>
  </si>
  <si>
    <t>Porta em chapa metálica (0,70 m x 2,10 m), de abrir, tipo veneziana, guarnição, dobradiça e fechadura inclusa  (Fornecimento e instalação).</t>
  </si>
  <si>
    <t xml:space="preserve">7 - A. SUMIDOURO (Sem grelha de tijolos, para solo ARGILOSO) </t>
  </si>
  <si>
    <t>3.8</t>
  </si>
  <si>
    <t>Instalações Eletricas</t>
  </si>
  <si>
    <t>Caixa de inspeção</t>
  </si>
  <si>
    <t>Valor Total com BDI (R$)</t>
  </si>
  <si>
    <t>VALOR  PARA CONSTRUÇÃO DO MÓDULO SANITÁRIO - ITEM 1.</t>
  </si>
  <si>
    <t>TOTAL SERVIÇOS COMPLEMENTARES - ITEM 04</t>
  </si>
  <si>
    <t>5.4</t>
  </si>
  <si>
    <t xml:space="preserve">OBRAS A SEREM EXECUTADAS </t>
  </si>
  <si>
    <t>5.5</t>
  </si>
  <si>
    <t>Eletricista com encargos complementares</t>
  </si>
  <si>
    <t>Quadro de distribuição de energia de embutir, em PVC, para 4 disjuntores termomagnéticos monopolares sem barramento. Fornecimento e instalação</t>
  </si>
  <si>
    <t>Caixa de Inpeção em alvenaria de tijolos (9x14x19) com dimensões internas de 60x60x60 cm, revestida internamento com barra lisa (cimento e areia, traço 1:4). E=2,0 cm, com tampa pré-moldada de concreto e fundo de concreto 15 mpa (Material e Execução).</t>
  </si>
  <si>
    <t>Caixa de Inpeção em alvenaria de tijolos (9x14x19) com dimensões internas de 60x60x60, revestida internamento com barra lisa (cimento e areia, traço 1:4). E=2,0 cm, com tampa pré-moldada de concreto e fundo de concreto 15 mpa (Material e Execução).</t>
  </si>
  <si>
    <t>Bloco ceramico  9 x 14 x 19 cm (6 furos).</t>
  </si>
  <si>
    <t>Montagem e desmontagem de  fôrma para pilares  retangulares e estruturas similares, com seção menor e iguai a 0,25m² pé direito simples em chapa de madeira compensada
resinada, 6 utilizações (Incluso Fabricação).</t>
  </si>
  <si>
    <t>Lançamento com uso de baldes, adensamento e acabamento de concreto em estruturas.</t>
  </si>
  <si>
    <t>5.6</t>
  </si>
  <si>
    <t>5.7</t>
  </si>
  <si>
    <t>Placa de Obra (Modelo FUNASA)</t>
  </si>
  <si>
    <t>Quadro de distribuição de energia de embutir, em PVC, para 4 disjuntores termomagnéticos monopolares sem barramento fornecimento e instalação</t>
  </si>
  <si>
    <t>Placa de obra (modelo FUNASA) em chapa galvanizada nº 22, nas dimensões 2,00x1,50 m, colocada.</t>
  </si>
  <si>
    <t>MUNICIPIO:</t>
  </si>
  <si>
    <t xml:space="preserve">7-B. SUMIDOURO (Com grelha de tijolos, para solo ARENOSO) </t>
  </si>
  <si>
    <t>Sumidouro com revestimento em tijolo ceramico (dimensões conforme projeto)</t>
  </si>
  <si>
    <t>Locação convencional da obra, com gabarito de tábuas - com
reaproveitamento</t>
  </si>
  <si>
    <t>Programa de Melhorias Sanitárias Domiciliares - MSD.</t>
  </si>
  <si>
    <r>
      <t xml:space="preserve">Obs: </t>
    </r>
    <r>
      <rPr>
        <sz val="9"/>
        <rFont val="Arial"/>
        <family val="2"/>
      </rPr>
      <t>Preencher as células cinzas com a quantidade de itens a serem executados</t>
    </r>
  </si>
  <si>
    <t xml:space="preserve">MÓDULO SANITÁRIO DOMICILIAR - ANO 2019     </t>
  </si>
  <si>
    <t xml:space="preserve"> PROJETO PADRÃO </t>
  </si>
  <si>
    <t>MÓDULO SANITÁRIO DOMICILIAR - ANO 2019 - PROJETO PADRÃO.</t>
  </si>
  <si>
    <t>Conjunto Modulo Sanitário - Item 01 +</t>
  </si>
  <si>
    <t>Fossa Séptica + Vala de infiltração.</t>
  </si>
  <si>
    <t>Interligado a Rede de Coletora de Esgoto - SES.</t>
  </si>
  <si>
    <t>Placa de Obra - Padrão Funasa.</t>
  </si>
  <si>
    <t>Placa de obra em chapa galvanizada nº 22, nas dimensões 2,00x1,50 m, colocada.</t>
  </si>
  <si>
    <t>Já dimencionado no Projeto Padrão.</t>
  </si>
  <si>
    <t>Fossa Séptica + Sumidouro (Solo Arenoso).</t>
  </si>
  <si>
    <t>Fossa Séptica + Sumidouro (Solo Argiloso).</t>
  </si>
  <si>
    <t>5.8</t>
  </si>
  <si>
    <t xml:space="preserve">MÓDULO SANITÁRIO DOMICILIAR - ANO 2019 </t>
  </si>
  <si>
    <t>CONVÊNIO:</t>
  </si>
  <si>
    <t>SINAPI:</t>
  </si>
  <si>
    <t>SINAPI REFERÊNCIA:</t>
  </si>
  <si>
    <t>Total Módulo Sanitário</t>
  </si>
  <si>
    <t>H (m)</t>
  </si>
  <si>
    <t>Area Molhada Revestida com Ceramica</t>
  </si>
  <si>
    <t>MÓDULO SANITÁRIO</t>
  </si>
  <si>
    <t xml:space="preserve">MEMORIAL DE CÁLCULO - MÓDULO SANITÁRIO </t>
  </si>
  <si>
    <t>un.</t>
  </si>
  <si>
    <t>UD.</t>
  </si>
  <si>
    <t xml:space="preserve">Chapisco aplicado em alvenaria.  Argamassa traço 1:3 com preparo manual. </t>
  </si>
  <si>
    <t>TOTAL DAS OBRAS - ITEM 05</t>
  </si>
  <si>
    <t>C 0001</t>
  </si>
  <si>
    <t>C 0002</t>
  </si>
  <si>
    <t>C 0003</t>
  </si>
  <si>
    <t>C 0004</t>
  </si>
  <si>
    <t>C 0005</t>
  </si>
  <si>
    <t>Porta em chapa metálica (0,70 m x 2,10 m), de abrir, tipo veneziana com requadro e guarnição, dobradiça e fechadura. (fornecimento e instalação).</t>
  </si>
  <si>
    <t>C 0006</t>
  </si>
  <si>
    <t>C 0007</t>
  </si>
  <si>
    <t>8.2</t>
  </si>
  <si>
    <t>8.3</t>
  </si>
  <si>
    <t>8.4</t>
  </si>
  <si>
    <t>7.4</t>
  </si>
  <si>
    <t>Lastro de concreto magro, aplicado em pisos ou radiers, espessura de 5 cm (externo)</t>
  </si>
  <si>
    <t>Lastro de concreto magro, aplicado em pisos ou radiers, espessura de 5 cm (interno)</t>
  </si>
  <si>
    <t xml:space="preserve">Piso </t>
  </si>
  <si>
    <t>MÓDULO SANITÁRIO DOMICILIAR - ANO 2019</t>
  </si>
  <si>
    <t>Composições</t>
  </si>
  <si>
    <t>C 0008</t>
  </si>
  <si>
    <t xml:space="preserve">Cod. Sinapi* </t>
  </si>
  <si>
    <t>7267*</t>
  </si>
  <si>
    <t>337*</t>
  </si>
  <si>
    <t>4491*</t>
  </si>
  <si>
    <t>5061*</t>
  </si>
  <si>
    <t>10567*</t>
  </si>
  <si>
    <t>1607*</t>
  </si>
  <si>
    <t>4299*</t>
  </si>
  <si>
    <t>7194*</t>
  </si>
  <si>
    <t>4487*</t>
  </si>
  <si>
    <t>74077/002 #</t>
  </si>
  <si>
    <t>74088/001#</t>
  </si>
  <si>
    <t>6103#</t>
  </si>
  <si>
    <t>74164/004#</t>
  </si>
  <si>
    <t>74104/1#</t>
  </si>
  <si>
    <t>Quadro de distribuição de energia de embutir, em PVC, para 4 disjuntores termomagnéticos monopolares sem barramento</t>
  </si>
  <si>
    <t>Auxiliar de eletricista com encargos complementares</t>
  </si>
  <si>
    <t>Tanque Séptico (dimensões conforme projeto)</t>
  </si>
  <si>
    <t xml:space="preserve">MÓDULO SANITÁRIO DOMICILIAR </t>
  </si>
  <si>
    <t>XXX</t>
  </si>
  <si>
    <t>XXXX/2019</t>
  </si>
  <si>
    <t>Estrutura - Vigas baldrame (15x15)</t>
  </si>
  <si>
    <t>Lavatorio Louça Branca com coluna, 44 x 35,5 cm, padrão popular - fornecimento e instalação (incluso torneira cromada, valvula, engate e sifão).</t>
  </si>
  <si>
    <t xml:space="preserve">Como referencia de cálculo foi usado o volume de efluente líquido vindo da fossa. (1615 litros) </t>
  </si>
  <si>
    <r>
      <rPr>
        <b/>
        <sz val="10"/>
        <rFont val="Arial"/>
        <family val="2"/>
      </rPr>
      <t>TIPO 02</t>
    </r>
    <r>
      <rPr>
        <sz val="10"/>
        <rFont val="Arial"/>
        <family val="2"/>
      </rPr>
      <t xml:space="preserve"> - ESTACAS (ajustar de acordo com o tipo de solo) + BALDRAME (20X20) + ALVENARIA (290X15CM) +  PILAR CENTRAL (15X15CM)+ BASE PARA CX.(120X120X6CM) - ALTURA TOTAL 3,20 M.</t>
    </r>
  </si>
  <si>
    <t>*OBSERVAÇÃO: As composições são referência a serviços que já existiram no SINAPI.</t>
  </si>
  <si>
    <t xml:space="preserve">Nota: Os itens 6.1 e 6.3 poderão serem substituídos por esquadrias de alumínio, sugere-se utilizar os códigos do SINAPI 94569 e 91341, respectivamente.  </t>
  </si>
  <si>
    <t xml:space="preserve">Nota: O item 3.6 poderá ser substituído pelo código SINAPI 86929, alterando o material de concreto para o mármore sintético. </t>
  </si>
  <si>
    <t>Fossa Séptica + Sumidouro (Solo Argiloso) + Torre "tipo 01".</t>
  </si>
  <si>
    <t>Fossa Séptica + Sumidouro (Solo Arenoso) + Torre "tipo 01".</t>
  </si>
  <si>
    <t>Fossa Séptica + Valade de infiltração + Torre "tipo 01".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</si>
</sst>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.00_);_(* \(#,##0.00\);_(* &quot;-&quot;??_);_(@_)"/>
    <numFmt numFmtId="165" formatCode="0.00;[Red]0.00"/>
    <numFmt numFmtId="166" formatCode="0;[Red]0"/>
    <numFmt numFmtId="167" formatCode="#,##0.00;[Red]#,##0.00"/>
    <numFmt numFmtId="168" formatCode="0.0000"/>
    <numFmt numFmtId="169" formatCode="_-[$R$-416]\ * #,##0.00_-;\-[$R$-416]\ * #,##0.00_-;_-[$R$-416]\ * &quot;-&quot;??_-;_-@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Bookman Old Style"/>
      <family val="1"/>
    </font>
    <font>
      <b/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name val="Bookman Old Style"/>
      <family val="1"/>
    </font>
    <font>
      <b/>
      <i/>
      <sz val="10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i/>
      <vertAlign val="superscript"/>
      <sz val="10"/>
      <name val="Arial"/>
      <family val="2"/>
    </font>
    <font>
      <sz val="12"/>
      <name val="Bookman Old Style"/>
      <family val="1"/>
    </font>
    <font>
      <vertAlign val="subscript"/>
      <sz val="10"/>
      <name val="Arial"/>
      <family val="2"/>
    </font>
    <font>
      <b/>
      <vertAlign val="subscript"/>
      <sz val="12"/>
      <name val="Arial"/>
      <family val="2"/>
    </font>
    <font>
      <sz val="16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10"/>
      <name val="Calibri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22" fillId="3" borderId="0" applyNumberFormat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63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/>
    <xf numFmtId="2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horizontal="right" vertical="center"/>
    </xf>
    <xf numFmtId="4" fontId="4" fillId="0" borderId="0" xfId="0" applyNumberFormat="1" applyFont="1" applyFill="1" applyAlignment="1">
      <alignment vertical="center"/>
    </xf>
    <xf numFmtId="0" fontId="3" fillId="0" borderId="3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2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3" fillId="4" borderId="0" xfId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Alignment="1">
      <alignment vertical="center"/>
    </xf>
    <xf numFmtId="0" fontId="0" fillId="0" borderId="0" xfId="0" applyFill="1"/>
    <xf numFmtId="0" fontId="0" fillId="0" borderId="37" xfId="0" applyFill="1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36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54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54" xfId="0" applyFill="1" applyBorder="1" applyAlignment="1" applyProtection="1">
      <alignment horizontal="centerContinuous"/>
      <protection locked="0"/>
    </xf>
    <xf numFmtId="0" fontId="0" fillId="0" borderId="11" xfId="0" applyFill="1" applyBorder="1" applyAlignment="1" applyProtection="1">
      <alignment horizontal="centerContinuous"/>
      <protection locked="0"/>
    </xf>
    <xf numFmtId="0" fontId="0" fillId="0" borderId="21" xfId="0" applyFill="1" applyBorder="1" applyAlignment="1" applyProtection="1">
      <protection locked="0"/>
    </xf>
    <xf numFmtId="0" fontId="0" fillId="0" borderId="29" xfId="0" applyFill="1" applyBorder="1" applyAlignment="1" applyProtection="1">
      <protection locked="0"/>
    </xf>
    <xf numFmtId="0" fontId="0" fillId="0" borderId="21" xfId="0" applyFill="1" applyBorder="1" applyAlignment="1" applyProtection="1">
      <alignment horizontal="centerContinuous"/>
      <protection locked="0"/>
    </xf>
    <xf numFmtId="0" fontId="0" fillId="0" borderId="14" xfId="0" applyFill="1" applyBorder="1" applyAlignment="1" applyProtection="1">
      <alignment horizontal="centerContinuous"/>
      <protection locked="0"/>
    </xf>
    <xf numFmtId="0" fontId="0" fillId="0" borderId="55" xfId="0" applyFill="1" applyBorder="1" applyAlignment="1" applyProtection="1">
      <protection locked="0"/>
    </xf>
    <xf numFmtId="0" fontId="0" fillId="0" borderId="30" xfId="0" applyFill="1" applyBorder="1" applyAlignment="1" applyProtection="1">
      <protection locked="0"/>
    </xf>
    <xf numFmtId="0" fontId="0" fillId="0" borderId="55" xfId="0" applyFill="1" applyBorder="1" applyAlignment="1" applyProtection="1">
      <alignment horizontal="centerContinuous"/>
      <protection locked="0"/>
    </xf>
    <xf numFmtId="0" fontId="0" fillId="0" borderId="56" xfId="0" applyFill="1" applyBorder="1" applyAlignment="1" applyProtection="1">
      <alignment horizontal="centerContinuous"/>
      <protection locked="0"/>
    </xf>
    <xf numFmtId="0" fontId="10" fillId="0" borderId="54" xfId="0" applyFont="1" applyFill="1" applyBorder="1" applyAlignment="1" applyProtection="1">
      <alignment horizontal="center"/>
      <protection locked="0"/>
    </xf>
    <xf numFmtId="0" fontId="10" fillId="0" borderId="54" xfId="0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10" fillId="0" borderId="54" xfId="0" applyFont="1" applyFill="1" applyBorder="1" applyAlignment="1" applyProtection="1">
      <alignment horizontal="centerContinuous"/>
      <protection locked="0"/>
    </xf>
    <xf numFmtId="0" fontId="10" fillId="0" borderId="22" xfId="0" applyFont="1" applyFill="1" applyBorder="1" applyAlignment="1" applyProtection="1">
      <alignment horizontal="centerContinuous"/>
      <protection locked="0"/>
    </xf>
    <xf numFmtId="0" fontId="10" fillId="0" borderId="21" xfId="0" applyFont="1" applyFill="1" applyBorder="1" applyAlignment="1" applyProtection="1">
      <alignment horizontal="centerContinuous"/>
      <protection locked="0"/>
    </xf>
    <xf numFmtId="0" fontId="10" fillId="0" borderId="14" xfId="0" applyFont="1" applyFill="1" applyBorder="1" applyAlignment="1" applyProtection="1">
      <alignment horizontal="centerContinuous"/>
      <protection locked="0"/>
    </xf>
    <xf numFmtId="0" fontId="10" fillId="0" borderId="55" xfId="0" applyFont="1" applyFill="1" applyBorder="1" applyAlignment="1" applyProtection="1">
      <alignment horizontal="centerContinuous"/>
      <protection locked="0"/>
    </xf>
    <xf numFmtId="0" fontId="10" fillId="0" borderId="7" xfId="0" applyFont="1" applyFill="1" applyBorder="1" applyAlignment="1" applyProtection="1">
      <alignment horizontal="centerContinuous"/>
      <protection locked="0"/>
    </xf>
    <xf numFmtId="0" fontId="10" fillId="0" borderId="56" xfId="0" applyFont="1" applyFill="1" applyBorder="1" applyAlignment="1" applyProtection="1">
      <alignment horizontal="centerContinuous"/>
      <protection locked="0"/>
    </xf>
    <xf numFmtId="0" fontId="11" fillId="0" borderId="0" xfId="0" applyFont="1" applyFill="1" applyBorder="1" applyProtection="1">
      <protection locked="0"/>
    </xf>
    <xf numFmtId="0" fontId="12" fillId="0" borderId="14" xfId="0" applyFont="1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Continuous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54" xfId="0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55" xfId="0" applyFill="1" applyBorder="1" applyAlignment="1" applyProtection="1">
      <alignment horizontal="center"/>
      <protection locked="0"/>
    </xf>
    <xf numFmtId="0" fontId="10" fillId="0" borderId="6" xfId="0" applyFont="1" applyFill="1" applyBorder="1" applyAlignment="1" applyProtection="1">
      <alignment horizontal="centerContinuous"/>
      <protection locked="0"/>
    </xf>
    <xf numFmtId="0" fontId="10" fillId="0" borderId="12" xfId="0" applyFont="1" applyFill="1" applyBorder="1" applyAlignment="1" applyProtection="1">
      <alignment horizontal="centerContinuous"/>
      <protection locked="0"/>
    </xf>
    <xf numFmtId="0" fontId="10" fillId="0" borderId="13" xfId="0" applyFont="1" applyFill="1" applyBorder="1" applyAlignment="1" applyProtection="1">
      <alignment horizontal="centerContinuous"/>
      <protection locked="0"/>
    </xf>
    <xf numFmtId="0" fontId="10" fillId="0" borderId="42" xfId="0" applyFont="1" applyFill="1" applyBorder="1" applyAlignment="1" applyProtection="1">
      <alignment horizontal="centerContinuous"/>
      <protection locked="0"/>
    </xf>
    <xf numFmtId="0" fontId="10" fillId="0" borderId="3" xfId="0" applyFont="1" applyFill="1" applyBorder="1" applyAlignment="1" applyProtection="1">
      <alignment horizontal="centerContinuous"/>
      <protection locked="0"/>
    </xf>
    <xf numFmtId="0" fontId="12" fillId="0" borderId="0" xfId="0" applyFont="1" applyFill="1" applyBorder="1" applyProtection="1">
      <protection locked="0"/>
    </xf>
    <xf numFmtId="0" fontId="0" fillId="0" borderId="35" xfId="0" applyFill="1" applyBorder="1" applyProtection="1">
      <protection locked="0"/>
    </xf>
    <xf numFmtId="0" fontId="0" fillId="0" borderId="57" xfId="0" applyFill="1" applyBorder="1" applyProtection="1">
      <protection locked="0"/>
    </xf>
    <xf numFmtId="0" fontId="0" fillId="0" borderId="58" xfId="0" applyFill="1" applyBorder="1" applyProtection="1">
      <protection locked="0"/>
    </xf>
    <xf numFmtId="0" fontId="0" fillId="0" borderId="19" xfId="0" applyFill="1" applyBorder="1" applyAlignment="1" applyProtection="1">
      <alignment horizontal="centerContinuous"/>
      <protection locked="0"/>
    </xf>
    <xf numFmtId="0" fontId="0" fillId="0" borderId="22" xfId="0" applyFill="1" applyBorder="1" applyAlignment="1" applyProtection="1">
      <alignment horizontal="centerContinuous"/>
      <protection locked="0"/>
    </xf>
    <xf numFmtId="0" fontId="4" fillId="0" borderId="54" xfId="0" applyFont="1" applyFill="1" applyBorder="1" applyAlignment="1" applyProtection="1">
      <alignment horizontal="center"/>
      <protection locked="0"/>
    </xf>
    <xf numFmtId="0" fontId="0" fillId="0" borderId="54" xfId="0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29" xfId="0" applyFill="1" applyBorder="1" applyAlignment="1" applyProtection="1">
      <alignment horizontal="centerContinuous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0" fillId="0" borderId="21" xfId="0" applyFill="1" applyBorder="1" applyProtection="1">
      <protection locked="0"/>
    </xf>
    <xf numFmtId="0" fontId="4" fillId="0" borderId="21" xfId="0" applyFont="1" applyFill="1" applyBorder="1" applyProtection="1">
      <protection locked="0"/>
    </xf>
    <xf numFmtId="0" fontId="13" fillId="0" borderId="54" xfId="0" applyFont="1" applyFill="1" applyBorder="1" applyProtection="1">
      <protection locked="0"/>
    </xf>
    <xf numFmtId="0" fontId="14" fillId="0" borderId="11" xfId="0" applyFont="1" applyFill="1" applyBorder="1" applyAlignment="1" applyProtection="1">
      <alignment horizontal="centerContinuous"/>
      <protection locked="0"/>
    </xf>
    <xf numFmtId="0" fontId="10" fillId="0" borderId="55" xfId="0" applyFont="1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Continuous"/>
      <protection locked="0"/>
    </xf>
    <xf numFmtId="0" fontId="3" fillId="0" borderId="14" xfId="0" applyFont="1" applyFill="1" applyBorder="1" applyProtection="1">
      <protection locked="0"/>
    </xf>
    <xf numFmtId="0" fontId="0" fillId="0" borderId="34" xfId="0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24" xfId="0" applyFill="1" applyBorder="1" applyProtection="1">
      <protection locked="0"/>
    </xf>
    <xf numFmtId="1" fontId="15" fillId="0" borderId="37" xfId="0" applyNumberFormat="1" applyFont="1" applyFill="1" applyBorder="1" applyAlignment="1" applyProtection="1">
      <alignment horizontal="center"/>
    </xf>
    <xf numFmtId="0" fontId="15" fillId="0" borderId="59" xfId="0" applyFont="1" applyFill="1" applyBorder="1" applyAlignment="1" applyProtection="1">
      <alignment horizontal="center"/>
      <protection locked="0"/>
    </xf>
    <xf numFmtId="0" fontId="15" fillId="0" borderId="32" xfId="0" applyFont="1" applyFill="1" applyBorder="1" applyAlignment="1" applyProtection="1">
      <alignment horizontal="center"/>
      <protection locked="0"/>
    </xf>
    <xf numFmtId="0" fontId="0" fillId="0" borderId="40" xfId="0" applyFill="1" applyBorder="1" applyAlignment="1" applyProtection="1">
      <alignment horizontal="center"/>
      <protection locked="0"/>
    </xf>
    <xf numFmtId="0" fontId="6" fillId="0" borderId="54" xfId="0" applyFon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6" fillId="0" borderId="35" xfId="0" applyFont="1" applyFill="1" applyBorder="1" applyAlignment="1" applyProtection="1">
      <alignment horizontal="center"/>
      <protection locked="0"/>
    </xf>
    <xf numFmtId="0" fontId="6" fillId="0" borderId="60" xfId="0" applyFont="1" applyFill="1" applyBorder="1" applyAlignment="1" applyProtection="1">
      <alignment horizontal="center"/>
      <protection locked="0"/>
    </xf>
    <xf numFmtId="0" fontId="6" fillId="0" borderId="61" xfId="0" applyFont="1" applyFill="1" applyBorder="1" applyAlignment="1" applyProtection="1">
      <alignment horizontal="center"/>
      <protection locked="0"/>
    </xf>
    <xf numFmtId="0" fontId="0" fillId="0" borderId="34" xfId="0" applyFill="1" applyBorder="1" applyAlignment="1" applyProtection="1">
      <alignment horizontal="left"/>
      <protection locked="0"/>
    </xf>
    <xf numFmtId="0" fontId="0" fillId="0" borderId="23" xfId="0" applyFill="1" applyBorder="1" applyAlignment="1" applyProtection="1">
      <alignment horizontal="left"/>
      <protection locked="0"/>
    </xf>
    <xf numFmtId="0" fontId="16" fillId="0" borderId="24" xfId="0" applyFont="1" applyFill="1" applyBorder="1" applyAlignment="1" applyProtection="1">
      <alignment horizontal="left"/>
      <protection locked="0"/>
    </xf>
    <xf numFmtId="0" fontId="15" fillId="0" borderId="37" xfId="0" applyFont="1" applyFill="1" applyBorder="1" applyAlignment="1" applyProtection="1">
      <alignment horizontal="center"/>
    </xf>
    <xf numFmtId="165" fontId="15" fillId="0" borderId="32" xfId="0" applyNumberFormat="1" applyFont="1" applyFill="1" applyBorder="1" applyAlignment="1" applyProtection="1">
      <alignment horizontal="center"/>
      <protection locked="0"/>
    </xf>
    <xf numFmtId="0" fontId="14" fillId="0" borderId="40" xfId="0" applyFont="1" applyFill="1" applyBorder="1" applyAlignment="1" applyProtection="1">
      <alignment horizontal="center"/>
      <protection locked="0"/>
    </xf>
    <xf numFmtId="0" fontId="14" fillId="0" borderId="54" xfId="0" applyFont="1" applyFill="1" applyBorder="1" applyAlignment="1" applyProtection="1">
      <alignment horizontal="center"/>
      <protection locked="0"/>
    </xf>
    <xf numFmtId="0" fontId="14" fillId="0" borderId="9" xfId="0" applyFont="1" applyFill="1" applyBorder="1" applyAlignment="1" applyProtection="1">
      <alignment horizontal="center"/>
      <protection locked="0"/>
    </xf>
    <xf numFmtId="0" fontId="13" fillId="0" borderId="35" xfId="0" applyFont="1" applyFill="1" applyBorder="1" applyAlignment="1" applyProtection="1">
      <alignment horizontal="center"/>
      <protection locked="0"/>
    </xf>
    <xf numFmtId="0" fontId="13" fillId="0" borderId="60" xfId="0" applyFont="1" applyFill="1" applyBorder="1" applyAlignment="1" applyProtection="1">
      <alignment horizontal="center"/>
      <protection locked="0"/>
    </xf>
    <xf numFmtId="0" fontId="13" fillId="0" borderId="61" xfId="0" applyFont="1" applyFill="1" applyBorder="1" applyAlignment="1" applyProtection="1">
      <alignment horizontal="center"/>
      <protection locked="0"/>
    </xf>
    <xf numFmtId="0" fontId="0" fillId="0" borderId="53" xfId="0" applyFill="1" applyBorder="1" applyProtection="1">
      <protection locked="0"/>
    </xf>
    <xf numFmtId="0" fontId="0" fillId="0" borderId="62" xfId="0" applyFill="1" applyBorder="1" applyProtection="1">
      <protection locked="0"/>
    </xf>
    <xf numFmtId="0" fontId="0" fillId="0" borderId="51" xfId="0" applyFill="1" applyBorder="1" applyProtection="1">
      <protection locked="0"/>
    </xf>
    <xf numFmtId="0" fontId="15" fillId="0" borderId="63" xfId="0" applyFont="1" applyFill="1" applyBorder="1" applyAlignment="1" applyProtection="1">
      <alignment horizontal="center"/>
    </xf>
    <xf numFmtId="0" fontId="15" fillId="0" borderId="63" xfId="0" applyFont="1" applyFill="1" applyBorder="1" applyAlignment="1" applyProtection="1">
      <alignment horizontal="centerContinuous"/>
      <protection locked="0"/>
    </xf>
    <xf numFmtId="0" fontId="15" fillId="0" borderId="64" xfId="0" applyFont="1" applyFill="1" applyBorder="1" applyAlignment="1" applyProtection="1">
      <alignment horizontal="centerContinuous"/>
    </xf>
    <xf numFmtId="0" fontId="10" fillId="0" borderId="65" xfId="0" applyFont="1" applyFill="1" applyBorder="1" applyAlignment="1" applyProtection="1">
      <alignment horizontal="center"/>
      <protection locked="0"/>
    </xf>
    <xf numFmtId="0" fontId="10" fillId="0" borderId="65" xfId="0" applyFont="1" applyFill="1" applyBorder="1" applyAlignment="1" applyProtection="1">
      <alignment horizontal="centerContinuous"/>
      <protection locked="0"/>
    </xf>
    <xf numFmtId="0" fontId="10" fillId="0" borderId="66" xfId="0" applyFont="1" applyFill="1" applyBorder="1" applyAlignment="1" applyProtection="1">
      <alignment horizontal="centerContinuous"/>
      <protection locked="0"/>
    </xf>
    <xf numFmtId="0" fontId="17" fillId="0" borderId="14" xfId="0" applyFont="1" applyFill="1" applyBorder="1" applyAlignment="1" applyProtection="1">
      <alignment horizontal="centerContinuous"/>
      <protection locked="0"/>
    </xf>
    <xf numFmtId="0" fontId="0" fillId="0" borderId="37" xfId="0" applyFill="1" applyBorder="1" applyAlignment="1" applyProtection="1">
      <alignment horizontal="centerContinuous"/>
      <protection locked="0"/>
    </xf>
    <xf numFmtId="0" fontId="0" fillId="0" borderId="26" xfId="0" applyFill="1" applyBorder="1" applyAlignment="1" applyProtection="1">
      <alignment horizontal="centerContinuous"/>
      <protection locked="0"/>
    </xf>
    <xf numFmtId="0" fontId="17" fillId="0" borderId="25" xfId="0" applyFont="1" applyFill="1" applyBorder="1" applyAlignment="1" applyProtection="1">
      <alignment horizontal="centerContinuous"/>
      <protection locked="0"/>
    </xf>
    <xf numFmtId="0" fontId="0" fillId="0" borderId="36" xfId="0" applyFill="1" applyBorder="1" applyAlignment="1" applyProtection="1">
      <alignment horizontal="centerContinuous"/>
      <protection locked="0"/>
    </xf>
    <xf numFmtId="0" fontId="18" fillId="0" borderId="14" xfId="0" applyFont="1" applyFill="1" applyBorder="1" applyAlignment="1" applyProtection="1">
      <alignment horizontal="centerContinuous"/>
      <protection locked="0"/>
    </xf>
    <xf numFmtId="0" fontId="3" fillId="0" borderId="0" xfId="0" applyFont="1" applyFill="1" applyBorder="1" applyAlignment="1" applyProtection="1">
      <protection locked="0"/>
    </xf>
    <xf numFmtId="0" fontId="19" fillId="0" borderId="0" xfId="0" applyFont="1" applyFill="1" applyBorder="1" applyAlignment="1" applyProtection="1">
      <alignment horizontal="centerContinuous"/>
      <protection locked="0"/>
    </xf>
    <xf numFmtId="0" fontId="20" fillId="0" borderId="14" xfId="0" applyFont="1" applyFill="1" applyBorder="1" applyAlignment="1" applyProtection="1">
      <alignment horizontal="centerContinuous"/>
      <protection locked="0"/>
    </xf>
    <xf numFmtId="0" fontId="21" fillId="0" borderId="35" xfId="0" applyFont="1" applyBorder="1" applyProtection="1">
      <protection locked="0"/>
    </xf>
    <xf numFmtId="0" fontId="19" fillId="0" borderId="57" xfId="0" applyFont="1" applyBorder="1" applyAlignment="1" applyProtection="1">
      <alignment horizontal="centerContinuous"/>
      <protection locked="0"/>
    </xf>
    <xf numFmtId="0" fontId="0" fillId="6" borderId="21" xfId="0" applyFill="1" applyBorder="1" applyAlignment="1" applyProtection="1">
      <alignment horizontal="centerContinuous"/>
      <protection locked="0"/>
    </xf>
    <xf numFmtId="0" fontId="4" fillId="0" borderId="4" xfId="0" applyFont="1" applyFill="1" applyBorder="1" applyAlignment="1">
      <alignment horizontal="center" vertical="center" wrapText="1"/>
    </xf>
    <xf numFmtId="2" fontId="26" fillId="0" borderId="63" xfId="0" applyNumberFormat="1" applyFont="1" applyFill="1" applyBorder="1" applyAlignment="1" applyProtection="1">
      <alignment horizontal="centerContinuous"/>
      <protection locked="0"/>
    </xf>
    <xf numFmtId="1" fontId="26" fillId="0" borderId="63" xfId="0" applyNumberFormat="1" applyFont="1" applyFill="1" applyBorder="1" applyAlignment="1" applyProtection="1">
      <alignment horizontal="center"/>
      <protection locked="0"/>
    </xf>
    <xf numFmtId="2" fontId="26" fillId="0" borderId="63" xfId="0" applyNumberFormat="1" applyFont="1" applyFill="1" applyBorder="1" applyAlignment="1" applyProtection="1">
      <alignment horizontal="center"/>
      <protection locked="0"/>
    </xf>
    <xf numFmtId="2" fontId="26" fillId="0" borderId="64" xfId="0" applyNumberFormat="1" applyFont="1" applyFill="1" applyBorder="1" applyAlignment="1" applyProtection="1">
      <alignment horizontal="centerContinuous"/>
    </xf>
    <xf numFmtId="0" fontId="3" fillId="0" borderId="69" xfId="0" applyFont="1" applyFill="1" applyBorder="1" applyAlignment="1" applyProtection="1">
      <alignment horizontal="centerContinuous"/>
      <protection locked="0"/>
    </xf>
    <xf numFmtId="0" fontId="3" fillId="0" borderId="70" xfId="0" applyFont="1" applyFill="1" applyBorder="1" applyAlignment="1" applyProtection="1">
      <alignment horizontal="centerContinuous"/>
      <protection locked="0"/>
    </xf>
    <xf numFmtId="0" fontId="3" fillId="0" borderId="71" xfId="0" applyFont="1" applyFill="1" applyBorder="1" applyAlignment="1" applyProtection="1">
      <alignment horizontal="centerContinuous"/>
      <protection locked="0"/>
    </xf>
    <xf numFmtId="0" fontId="3" fillId="0" borderId="72" xfId="0" applyFont="1" applyFill="1" applyBorder="1" applyAlignment="1" applyProtection="1">
      <alignment horizontal="centerContinuous"/>
      <protection locked="0"/>
    </xf>
    <xf numFmtId="0" fontId="3" fillId="0" borderId="0" xfId="0" applyFont="1" applyFill="1" applyBorder="1" applyAlignment="1" applyProtection="1">
      <alignment horizontal="centerContinuous"/>
      <protection locked="0"/>
    </xf>
    <xf numFmtId="0" fontId="3" fillId="0" borderId="14" xfId="0" applyFont="1" applyFill="1" applyBorder="1" applyAlignment="1" applyProtection="1">
      <alignment horizontal="centerContinuous"/>
      <protection locked="0"/>
    </xf>
    <xf numFmtId="2" fontId="26" fillId="0" borderId="63" xfId="0" applyNumberFormat="1" applyFont="1" applyFill="1" applyBorder="1" applyAlignment="1" applyProtection="1">
      <alignment horizontal="centerContinuous"/>
    </xf>
    <xf numFmtId="0" fontId="0" fillId="0" borderId="0" xfId="0" applyBorder="1"/>
    <xf numFmtId="0" fontId="0" fillId="0" borderId="19" xfId="0" applyFill="1" applyBorder="1" applyProtection="1">
      <protection locked="0"/>
    </xf>
    <xf numFmtId="0" fontId="0" fillId="0" borderId="29" xfId="0" applyFill="1" applyBorder="1" applyProtection="1">
      <protection locked="0"/>
    </xf>
    <xf numFmtId="0" fontId="3" fillId="0" borderId="37" xfId="0" applyFont="1" applyFill="1" applyBorder="1" applyAlignment="1" applyProtection="1">
      <alignment horizontal="center"/>
      <protection locked="0"/>
    </xf>
    <xf numFmtId="0" fontId="3" fillId="0" borderId="25" xfId="0" applyFont="1" applyFill="1" applyBorder="1" applyProtection="1">
      <protection locked="0"/>
    </xf>
    <xf numFmtId="0" fontId="0" fillId="0" borderId="0" xfId="0" applyFill="1" applyBorder="1"/>
    <xf numFmtId="0" fontId="3" fillId="0" borderId="53" xfId="0" applyFont="1" applyFill="1" applyBorder="1" applyAlignment="1" applyProtection="1">
      <alignment horizontal="center"/>
      <protection locked="0"/>
    </xf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5" xfId="0" applyFill="1" applyBorder="1" applyProtection="1">
      <protection locked="0"/>
    </xf>
    <xf numFmtId="0" fontId="0" fillId="0" borderId="30" xfId="0" applyFill="1" applyBorder="1" applyProtection="1">
      <protection locked="0"/>
    </xf>
    <xf numFmtId="0" fontId="3" fillId="0" borderId="54" xfId="0" applyFont="1" applyFill="1" applyBorder="1" applyAlignment="1" applyProtection="1">
      <alignment horizontal="centerContinuous"/>
      <protection locked="0"/>
    </xf>
    <xf numFmtId="2" fontId="3" fillId="0" borderId="54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21" xfId="0" applyFont="1" applyFill="1" applyBorder="1" applyAlignment="1" applyProtection="1">
      <alignment horizontal="centerContinuous"/>
      <protection locked="0"/>
    </xf>
    <xf numFmtId="0" fontId="3" fillId="0" borderId="29" xfId="0" applyFont="1" applyFill="1" applyBorder="1" applyAlignment="1" applyProtection="1">
      <alignment horizontal="centerContinuous"/>
      <protection locked="0"/>
    </xf>
    <xf numFmtId="0" fontId="3" fillId="0" borderId="55" xfId="0" applyFont="1" applyFill="1" applyBorder="1" applyAlignment="1" applyProtection="1">
      <alignment horizontal="centerContinuous"/>
      <protection locked="0"/>
    </xf>
    <xf numFmtId="0" fontId="3" fillId="0" borderId="30" xfId="0" applyFont="1" applyFill="1" applyBorder="1" applyAlignment="1" applyProtection="1">
      <alignment horizontal="centerContinuous"/>
      <protection locked="0"/>
    </xf>
    <xf numFmtId="0" fontId="27" fillId="0" borderId="0" xfId="0" applyFont="1" applyFill="1" applyBorder="1" applyProtection="1">
      <protection locked="0"/>
    </xf>
    <xf numFmtId="0" fontId="3" fillId="0" borderId="37" xfId="0" applyFont="1" applyFill="1" applyBorder="1" applyAlignment="1" applyProtection="1">
      <alignment horizontal="centerContinuous"/>
      <protection locked="0"/>
    </xf>
    <xf numFmtId="0" fontId="3" fillId="0" borderId="53" xfId="0" applyFont="1" applyFill="1" applyBorder="1" applyAlignment="1" applyProtection="1">
      <alignment horizontal="centerContinuous"/>
      <protection locked="0"/>
    </xf>
    <xf numFmtId="0" fontId="3" fillId="0" borderId="58" xfId="0" applyFont="1" applyFill="1" applyBorder="1" applyProtection="1">
      <protection locked="0"/>
    </xf>
    <xf numFmtId="0" fontId="0" fillId="0" borderId="40" xfId="0" applyFill="1" applyBorder="1" applyProtection="1">
      <protection locked="0"/>
    </xf>
    <xf numFmtId="0" fontId="0" fillId="0" borderId="73" xfId="0" applyFill="1" applyBorder="1" applyProtection="1">
      <protection locked="0"/>
    </xf>
    <xf numFmtId="0" fontId="0" fillId="0" borderId="40" xfId="0" applyFill="1" applyBorder="1" applyAlignment="1" applyProtection="1">
      <protection locked="0"/>
    </xf>
    <xf numFmtId="0" fontId="3" fillId="0" borderId="19" xfId="0" applyFont="1" applyFill="1" applyBorder="1" applyAlignment="1" applyProtection="1">
      <protection locked="0"/>
    </xf>
    <xf numFmtId="0" fontId="3" fillId="0" borderId="12" xfId="0" applyFont="1" applyFill="1" applyBorder="1" applyAlignment="1" applyProtection="1">
      <alignment horizontal="centerContinuous"/>
      <protection locked="0"/>
    </xf>
    <xf numFmtId="0" fontId="0" fillId="0" borderId="73" xfId="0" applyFill="1" applyBorder="1" applyAlignment="1" applyProtection="1">
      <alignment horizontal="centerContinuous"/>
      <protection locked="0"/>
    </xf>
    <xf numFmtId="0" fontId="3" fillId="0" borderId="13" xfId="0" applyFont="1" applyFill="1" applyBorder="1" applyAlignment="1" applyProtection="1">
      <alignment horizontal="centerContinuous"/>
      <protection locked="0"/>
    </xf>
    <xf numFmtId="0" fontId="28" fillId="0" borderId="0" xfId="0" applyFont="1" applyFill="1" applyBorder="1" applyProtection="1">
      <protection locked="0"/>
    </xf>
    <xf numFmtId="0" fontId="26" fillId="0" borderId="64" xfId="0" applyFont="1" applyFill="1" applyBorder="1" applyAlignment="1" applyProtection="1">
      <alignment horizontal="center"/>
    </xf>
    <xf numFmtId="0" fontId="26" fillId="8" borderId="63" xfId="0" applyFont="1" applyFill="1" applyBorder="1" applyAlignment="1" applyProtection="1">
      <alignment horizontal="centerContinuous"/>
      <protection locked="0"/>
    </xf>
    <xf numFmtId="0" fontId="28" fillId="0" borderId="14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26" fillId="0" borderId="0" xfId="0" applyFont="1" applyFill="1" applyBorder="1" applyAlignment="1" applyProtection="1">
      <alignment horizontal="centerContinuous"/>
    </xf>
    <xf numFmtId="0" fontId="26" fillId="0" borderId="0" xfId="0" applyFont="1" applyFill="1" applyBorder="1" applyAlignment="1" applyProtection="1">
      <alignment horizontal="centerContinuous"/>
      <protection locked="0"/>
    </xf>
    <xf numFmtId="2" fontId="26" fillId="0" borderId="0" xfId="0" applyNumberFormat="1" applyFont="1" applyFill="1" applyBorder="1" applyAlignment="1" applyProtection="1">
      <alignment horizontal="centerContinuous"/>
    </xf>
    <xf numFmtId="2" fontId="3" fillId="0" borderId="0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2" fontId="26" fillId="0" borderId="0" xfId="0" applyNumberFormat="1" applyFont="1" applyFill="1" applyBorder="1" applyAlignment="1" applyProtection="1">
      <alignment horizontal="center"/>
      <protection locked="0"/>
    </xf>
    <xf numFmtId="1" fontId="26" fillId="0" borderId="0" xfId="0" applyNumberFormat="1" applyFont="1" applyFill="1" applyBorder="1" applyAlignment="1" applyProtection="1">
      <alignment horizontal="center"/>
      <protection locked="0"/>
    </xf>
    <xf numFmtId="2" fontId="26" fillId="0" borderId="0" xfId="0" applyNumberFormat="1" applyFont="1" applyFill="1" applyBorder="1" applyAlignment="1" applyProtection="1">
      <alignment horizontal="centerContinuous"/>
      <protection locked="0"/>
    </xf>
    <xf numFmtId="0" fontId="4" fillId="0" borderId="21" xfId="0" applyFont="1" applyFill="1" applyBorder="1" applyAlignment="1" applyProtection="1">
      <alignment horizontal="centerContinuous"/>
      <protection locked="0"/>
    </xf>
    <xf numFmtId="0" fontId="4" fillId="0" borderId="54" xfId="0" applyFont="1" applyFill="1" applyBorder="1" applyAlignment="1" applyProtection="1">
      <alignment horizontal="centerContinuous"/>
      <protection locked="0"/>
    </xf>
    <xf numFmtId="0" fontId="3" fillId="7" borderId="58" xfId="0" applyFont="1" applyFill="1" applyBorder="1"/>
    <xf numFmtId="0" fontId="3" fillId="7" borderId="57" xfId="0" applyFont="1" applyFill="1" applyBorder="1"/>
    <xf numFmtId="0" fontId="0" fillId="7" borderId="35" xfId="0" applyFill="1" applyBorder="1"/>
    <xf numFmtId="0" fontId="3" fillId="7" borderId="14" xfId="0" applyFont="1" applyFill="1" applyBorder="1"/>
    <xf numFmtId="0" fontId="3" fillId="7" borderId="0" xfId="0" applyFont="1" applyFill="1" applyBorder="1"/>
    <xf numFmtId="0" fontId="0" fillId="7" borderId="36" xfId="0" applyFill="1" applyBorder="1"/>
    <xf numFmtId="0" fontId="3" fillId="7" borderId="14" xfId="0" applyFont="1" applyFill="1" applyBorder="1"/>
    <xf numFmtId="0" fontId="3" fillId="7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3" applyFont="1" applyFill="1"/>
    <xf numFmtId="0" fontId="4" fillId="0" borderId="0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0" xfId="3" applyFont="1" applyFill="1" applyAlignment="1">
      <alignment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0" xfId="3" applyFont="1" applyFill="1"/>
    <xf numFmtId="0" fontId="4" fillId="0" borderId="0" xfId="3" applyFont="1" applyFill="1" applyAlignment="1">
      <alignment wrapText="1"/>
    </xf>
    <xf numFmtId="0" fontId="4" fillId="0" borderId="0" xfId="3" applyFill="1"/>
    <xf numFmtId="0" fontId="4" fillId="0" borderId="0" xfId="3" applyFill="1" applyBorder="1"/>
    <xf numFmtId="0" fontId="4" fillId="0" borderId="0" xfId="3" applyBorder="1"/>
    <xf numFmtId="0" fontId="4" fillId="0" borderId="0" xfId="3"/>
    <xf numFmtId="0" fontId="4" fillId="0" borderId="0" xfId="3" applyFont="1" applyFill="1"/>
    <xf numFmtId="0" fontId="4" fillId="0" borderId="0" xfId="3" applyFont="1" applyFill="1" applyBorder="1" applyAlignment="1">
      <alignment horizontal="center" vertical="center"/>
    </xf>
    <xf numFmtId="0" fontId="4" fillId="0" borderId="0" xfId="3" applyFill="1" applyBorder="1" applyProtection="1">
      <protection locked="0"/>
    </xf>
    <xf numFmtId="0" fontId="4" fillId="0" borderId="0" xfId="3" applyFill="1" applyBorder="1" applyAlignment="1" applyProtection="1">
      <protection locked="0"/>
    </xf>
    <xf numFmtId="0" fontId="4" fillId="0" borderId="0" xfId="3" applyFill="1" applyBorder="1" applyAlignment="1" applyProtection="1">
      <alignment horizontal="centerContinuous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3" fillId="0" borderId="0" xfId="3" applyFont="1" applyFill="1" applyBorder="1" applyProtection="1">
      <protection locked="0"/>
    </xf>
    <xf numFmtId="0" fontId="3" fillId="0" borderId="0" xfId="3" applyFont="1" applyFill="1" applyBorder="1" applyAlignment="1" applyProtection="1">
      <alignment horizontal="centerContinuous"/>
      <protection locked="0"/>
    </xf>
    <xf numFmtId="0" fontId="29" fillId="0" borderId="0" xfId="3" applyFont="1" applyFill="1" applyBorder="1" applyProtection="1">
      <protection locked="0"/>
    </xf>
    <xf numFmtId="0" fontId="27" fillId="0" borderId="0" xfId="3" applyFont="1" applyFill="1" applyBorder="1" applyProtection="1">
      <protection locked="0"/>
    </xf>
    <xf numFmtId="0" fontId="4" fillId="0" borderId="0" xfId="3" applyFill="1" applyBorder="1" applyAlignment="1" applyProtection="1">
      <alignment horizontal="center"/>
      <protection locked="0"/>
    </xf>
    <xf numFmtId="0" fontId="4" fillId="0" borderId="26" xfId="3" applyFill="1" applyBorder="1" applyProtection="1">
      <protection locked="0"/>
    </xf>
    <xf numFmtId="0" fontId="4" fillId="0" borderId="36" xfId="3" applyFill="1" applyBorder="1" applyProtection="1">
      <protection locked="0"/>
    </xf>
    <xf numFmtId="0" fontId="4" fillId="0" borderId="0" xfId="3" applyFont="1" applyFill="1" applyBorder="1" applyAlignment="1" applyProtection="1">
      <alignment horizontal="center"/>
      <protection locked="0"/>
    </xf>
    <xf numFmtId="0" fontId="3" fillId="0" borderId="4" xfId="3" applyFont="1" applyFill="1" applyBorder="1" applyProtection="1">
      <protection locked="0"/>
    </xf>
    <xf numFmtId="0" fontId="4" fillId="0" borderId="0" xfId="3" applyFont="1" applyFill="1" applyBorder="1" applyProtection="1">
      <protection locked="0"/>
    </xf>
    <xf numFmtId="0" fontId="27" fillId="0" borderId="0" xfId="3" applyFont="1" applyFill="1" applyBorder="1" applyAlignment="1" applyProtection="1">
      <alignment horizontal="center" vertical="center" wrapText="1"/>
      <protection locked="0"/>
    </xf>
    <xf numFmtId="0" fontId="4" fillId="0" borderId="0" xfId="3" applyFill="1" applyBorder="1" applyAlignment="1" applyProtection="1">
      <alignment horizontal="left"/>
      <protection locked="0"/>
    </xf>
    <xf numFmtId="1" fontId="31" fillId="0" borderId="0" xfId="3" applyNumberFormat="1" applyFont="1" applyFill="1" applyBorder="1" applyAlignment="1" applyProtection="1">
      <alignment horizontal="center"/>
    </xf>
    <xf numFmtId="0" fontId="31" fillId="0" borderId="0" xfId="3" applyFont="1" applyFill="1" applyBorder="1" applyAlignment="1" applyProtection="1">
      <alignment horizontal="center"/>
      <protection locked="0"/>
    </xf>
    <xf numFmtId="0" fontId="6" fillId="0" borderId="0" xfId="3" applyFont="1" applyFill="1" applyBorder="1" applyAlignment="1" applyProtection="1">
      <alignment horizontal="center"/>
      <protection locked="0"/>
    </xf>
    <xf numFmtId="0" fontId="4" fillId="0" borderId="14" xfId="3" applyFill="1" applyBorder="1" applyProtection="1">
      <protection locked="0"/>
    </xf>
    <xf numFmtId="0" fontId="26" fillId="0" borderId="0" xfId="3" applyFont="1" applyFill="1" applyBorder="1" applyAlignment="1" applyProtection="1">
      <alignment horizontal="center"/>
    </xf>
    <xf numFmtId="165" fontId="3" fillId="0" borderId="0" xfId="3" applyNumberFormat="1" applyFont="1" applyFill="1" applyBorder="1" applyAlignment="1" applyProtection="1">
      <alignment horizontal="left"/>
      <protection locked="0"/>
    </xf>
    <xf numFmtId="165" fontId="14" fillId="0" borderId="0" xfId="3" applyNumberFormat="1" applyFont="1" applyFill="1" applyBorder="1" applyAlignment="1" applyProtection="1">
      <alignment horizontal="left"/>
      <protection locked="0"/>
    </xf>
    <xf numFmtId="0" fontId="31" fillId="0" borderId="0" xfId="3" applyFont="1" applyFill="1" applyBorder="1" applyAlignment="1" applyProtection="1">
      <alignment horizontal="center"/>
    </xf>
    <xf numFmtId="0" fontId="16" fillId="0" borderId="0" xfId="3" applyFont="1" applyFill="1" applyBorder="1" applyAlignment="1" applyProtection="1">
      <alignment horizontal="left"/>
      <protection locked="0"/>
    </xf>
    <xf numFmtId="0" fontId="18" fillId="0" borderId="27" xfId="3" applyFont="1" applyFill="1" applyBorder="1" applyProtection="1">
      <protection locked="0"/>
    </xf>
    <xf numFmtId="0" fontId="31" fillId="0" borderId="0" xfId="3" applyFont="1" applyFill="1" applyBorder="1" applyAlignment="1" applyProtection="1">
      <alignment horizontal="centerContinuous"/>
      <protection locked="0"/>
    </xf>
    <xf numFmtId="0" fontId="4" fillId="0" borderId="0" xfId="3" applyFont="1" applyFill="1" applyBorder="1" applyAlignment="1" applyProtection="1">
      <alignment horizontal="centerContinuous"/>
      <protection locked="0"/>
    </xf>
    <xf numFmtId="0" fontId="4" fillId="0" borderId="14" xfId="3" applyFont="1" applyFill="1" applyBorder="1" applyProtection="1">
      <protection locked="0"/>
    </xf>
    <xf numFmtId="0" fontId="16" fillId="0" borderId="14" xfId="3" applyFont="1" applyFill="1" applyBorder="1" applyAlignment="1" applyProtection="1">
      <alignment horizontal="centerContinuous"/>
      <protection locked="0"/>
    </xf>
    <xf numFmtId="0" fontId="4" fillId="0" borderId="37" xfId="3" applyFill="1" applyBorder="1" applyAlignment="1" applyProtection="1">
      <alignment horizontal="centerContinuous"/>
      <protection locked="0"/>
    </xf>
    <xf numFmtId="0" fontId="4" fillId="0" borderId="26" xfId="3" applyFill="1" applyBorder="1" applyAlignment="1" applyProtection="1">
      <alignment horizontal="centerContinuous"/>
      <protection locked="0"/>
    </xf>
    <xf numFmtId="0" fontId="16" fillId="0" borderId="25" xfId="3" applyFont="1" applyFill="1" applyBorder="1" applyAlignment="1" applyProtection="1">
      <alignment horizontal="centerContinuous"/>
      <protection locked="0"/>
    </xf>
    <xf numFmtId="0" fontId="4" fillId="0" borderId="36" xfId="3" applyFill="1" applyBorder="1" applyAlignment="1" applyProtection="1">
      <alignment horizontal="centerContinuous"/>
      <protection locked="0"/>
    </xf>
    <xf numFmtId="0" fontId="18" fillId="0" borderId="14" xfId="3" applyFont="1" applyFill="1" applyBorder="1" applyAlignment="1" applyProtection="1">
      <alignment horizontal="centerContinuous"/>
      <protection locked="0"/>
    </xf>
    <xf numFmtId="0" fontId="4" fillId="0" borderId="35" xfId="3" applyFill="1" applyBorder="1" applyProtection="1">
      <protection locked="0"/>
    </xf>
    <xf numFmtId="0" fontId="4" fillId="0" borderId="57" xfId="3" applyFill="1" applyBorder="1" applyProtection="1">
      <protection locked="0"/>
    </xf>
    <xf numFmtId="0" fontId="4" fillId="0" borderId="58" xfId="3" applyFont="1" applyFill="1" applyBorder="1" applyProtection="1">
      <protection locked="0"/>
    </xf>
    <xf numFmtId="0" fontId="19" fillId="0" borderId="0" xfId="3" applyFont="1" applyFill="1" applyBorder="1" applyAlignment="1" applyProtection="1">
      <alignment horizontal="centerContinuous"/>
      <protection locked="0"/>
    </xf>
    <xf numFmtId="0" fontId="20" fillId="0" borderId="14" xfId="3" applyFont="1" applyFill="1" applyBorder="1" applyAlignment="1" applyProtection="1">
      <alignment horizontal="centerContinuous"/>
      <protection locked="0"/>
    </xf>
    <xf numFmtId="0" fontId="19" fillId="0" borderId="57" xfId="3" applyFont="1" applyBorder="1" applyAlignment="1" applyProtection="1">
      <alignment horizontal="centerContinuous"/>
      <protection locked="0"/>
    </xf>
    <xf numFmtId="0" fontId="34" fillId="0" borderId="58" xfId="3" applyFont="1" applyBorder="1" applyAlignment="1" applyProtection="1">
      <alignment horizontal="centerContinuous"/>
      <protection locked="0"/>
    </xf>
    <xf numFmtId="0" fontId="19" fillId="0" borderId="35" xfId="3" applyFont="1" applyBorder="1" applyAlignment="1" applyProtection="1">
      <alignment horizontal="centerContinuous"/>
      <protection locked="0"/>
    </xf>
    <xf numFmtId="0" fontId="19" fillId="0" borderId="36" xfId="3" applyFont="1" applyFill="1" applyBorder="1" applyAlignment="1" applyProtection="1">
      <alignment horizontal="centerContinuous"/>
      <protection locked="0"/>
    </xf>
    <xf numFmtId="0" fontId="4" fillId="0" borderId="14" xfId="3" applyFont="1" applyFill="1" applyBorder="1" applyAlignment="1" applyProtection="1">
      <alignment horizontal="centerContinuous"/>
      <protection locked="0"/>
    </xf>
    <xf numFmtId="0" fontId="31" fillId="0" borderId="14" xfId="3" applyFont="1" applyFill="1" applyBorder="1" applyAlignment="1" applyProtection="1">
      <alignment horizontal="centerContinuous"/>
    </xf>
    <xf numFmtId="165" fontId="14" fillId="0" borderId="14" xfId="3" applyNumberFormat="1" applyFont="1" applyFill="1" applyBorder="1" applyAlignment="1" applyProtection="1">
      <alignment horizontal="left"/>
      <protection locked="0"/>
    </xf>
    <xf numFmtId="0" fontId="4" fillId="0" borderId="14" xfId="3" applyFont="1" applyFill="1" applyBorder="1" applyAlignment="1" applyProtection="1">
      <protection locked="0"/>
    </xf>
    <xf numFmtId="0" fontId="4" fillId="0" borderId="36" xfId="3" applyFill="1" applyBorder="1" applyAlignment="1" applyProtection="1">
      <alignment horizontal="left"/>
      <protection locked="0"/>
    </xf>
    <xf numFmtId="0" fontId="6" fillId="0" borderId="14" xfId="3" applyFont="1" applyFill="1" applyBorder="1" applyAlignment="1" applyProtection="1">
      <alignment horizontal="center"/>
      <protection locked="0"/>
    </xf>
    <xf numFmtId="0" fontId="4" fillId="0" borderId="14" xfId="3" applyFill="1" applyBorder="1" applyAlignment="1" applyProtection="1">
      <alignment horizontal="center"/>
      <protection locked="0"/>
    </xf>
    <xf numFmtId="0" fontId="31" fillId="0" borderId="14" xfId="3" applyFont="1" applyFill="1" applyBorder="1" applyAlignment="1" applyProtection="1">
      <alignment horizontal="center"/>
      <protection locked="0"/>
    </xf>
    <xf numFmtId="0" fontId="4" fillId="0" borderId="1" xfId="3" applyFont="1" applyFill="1" applyBorder="1" applyProtection="1">
      <protection locked="0"/>
    </xf>
    <xf numFmtId="0" fontId="29" fillId="0" borderId="1" xfId="3" applyFont="1" applyFill="1" applyBorder="1" applyAlignment="1" applyProtection="1">
      <alignment horizontal="center" vertical="center" wrapText="1"/>
      <protection locked="0"/>
    </xf>
    <xf numFmtId="0" fontId="27" fillId="0" borderId="36" xfId="3" applyFont="1" applyFill="1" applyBorder="1" applyAlignment="1" applyProtection="1">
      <alignment horizontal="center" vertical="center" wrapText="1"/>
      <protection locked="0"/>
    </xf>
    <xf numFmtId="0" fontId="27" fillId="0" borderId="1" xfId="3" applyFont="1" applyFill="1" applyBorder="1" applyAlignment="1" applyProtection="1">
      <alignment horizontal="center" vertical="center" wrapText="1"/>
      <protection locked="0"/>
    </xf>
    <xf numFmtId="0" fontId="3" fillId="0" borderId="14" xfId="3" applyFont="1" applyFill="1" applyBorder="1" applyAlignment="1" applyProtection="1">
      <alignment horizontal="centerContinuous"/>
      <protection locked="0"/>
    </xf>
    <xf numFmtId="0" fontId="3" fillId="0" borderId="36" xfId="3" applyFont="1" applyFill="1" applyBorder="1" applyAlignment="1" applyProtection="1">
      <alignment horizontal="centerContinuous"/>
      <protection locked="0"/>
    </xf>
    <xf numFmtId="0" fontId="14" fillId="0" borderId="14" xfId="3" applyFont="1" applyFill="1" applyBorder="1" applyAlignment="1" applyProtection="1">
      <alignment horizontal="centerContinuous"/>
      <protection locked="0"/>
    </xf>
    <xf numFmtId="0" fontId="27" fillId="0" borderId="14" xfId="3" applyFont="1" applyFill="1" applyBorder="1" applyProtection="1">
      <protection locked="0"/>
    </xf>
    <xf numFmtId="0" fontId="4" fillId="0" borderId="25" xfId="3" applyFill="1" applyBorder="1" applyProtection="1">
      <protection locked="0"/>
    </xf>
    <xf numFmtId="0" fontId="4" fillId="0" borderId="37" xfId="3" applyFill="1" applyBorder="1" applyProtection="1">
      <protection locked="0"/>
    </xf>
    <xf numFmtId="165" fontId="14" fillId="0" borderId="14" xfId="3" applyNumberFormat="1" applyFont="1" applyFill="1" applyBorder="1" applyAlignment="1" applyProtection="1">
      <alignment horizontal="right"/>
      <protection locked="0"/>
    </xf>
    <xf numFmtId="0" fontId="4" fillId="0" borderId="14" xfId="3" applyFill="1" applyBorder="1" applyAlignment="1" applyProtection="1">
      <alignment horizontal="right"/>
      <protection locked="0"/>
    </xf>
    <xf numFmtId="2" fontId="4" fillId="0" borderId="0" xfId="3" applyNumberFormat="1" applyFont="1" applyFill="1" applyBorder="1" applyAlignment="1" applyProtection="1">
      <alignment horizontal="center"/>
      <protection locked="0"/>
    </xf>
    <xf numFmtId="2" fontId="4" fillId="0" borderId="0" xfId="3" applyNumberFormat="1" applyFont="1" applyFill="1" applyBorder="1" applyAlignment="1">
      <alignment horizontal="center" wrapText="1"/>
    </xf>
    <xf numFmtId="2" fontId="4" fillId="0" borderId="0" xfId="3" applyNumberFormat="1" applyFont="1" applyFill="1" applyBorder="1" applyAlignment="1" applyProtection="1">
      <alignment horizontal="centerContinuous"/>
      <protection locked="0"/>
    </xf>
    <xf numFmtId="0" fontId="4" fillId="0" borderId="0" xfId="3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3" applyFont="1" applyBorder="1" applyProtection="1">
      <protection locked="0"/>
    </xf>
    <xf numFmtId="0" fontId="3" fillId="0" borderId="76" xfId="0" applyFont="1" applyFill="1" applyBorder="1" applyAlignment="1" applyProtection="1">
      <alignment horizontal="centerContinuous"/>
      <protection locked="0"/>
    </xf>
    <xf numFmtId="0" fontId="3" fillId="0" borderId="40" xfId="0" applyFont="1" applyFill="1" applyBorder="1" applyAlignment="1" applyProtection="1">
      <alignment horizontal="centerContinuous"/>
      <protection locked="0"/>
    </xf>
    <xf numFmtId="2" fontId="26" fillId="0" borderId="77" xfId="0" applyNumberFormat="1" applyFont="1" applyFill="1" applyBorder="1" applyAlignment="1" applyProtection="1">
      <alignment horizontal="centerContinuous"/>
    </xf>
    <xf numFmtId="0" fontId="6" fillId="0" borderId="36" xfId="3" applyFont="1" applyFill="1" applyBorder="1" applyAlignment="1" applyProtection="1">
      <alignment horizontal="center"/>
      <protection locked="0"/>
    </xf>
    <xf numFmtId="1" fontId="31" fillId="0" borderId="36" xfId="3" applyNumberFormat="1" applyFont="1" applyFill="1" applyBorder="1" applyAlignment="1" applyProtection="1">
      <alignment horizontal="center"/>
    </xf>
    <xf numFmtId="0" fontId="4" fillId="0" borderId="36" xfId="3" applyFill="1" applyBorder="1"/>
    <xf numFmtId="0" fontId="3" fillId="0" borderId="36" xfId="3" applyFont="1" applyFill="1" applyBorder="1" applyAlignment="1" applyProtection="1">
      <alignment horizontal="center"/>
      <protection locked="0"/>
    </xf>
    <xf numFmtId="0" fontId="31" fillId="0" borderId="36" xfId="3" applyFont="1" applyFill="1" applyBorder="1" applyAlignment="1" applyProtection="1">
      <alignment horizontal="center"/>
    </xf>
    <xf numFmtId="0" fontId="4" fillId="0" borderId="36" xfId="3" applyFill="1" applyBorder="1" applyAlignment="1" applyProtection="1">
      <alignment horizontal="center"/>
      <protection locked="0"/>
    </xf>
    <xf numFmtId="165" fontId="4" fillId="0" borderId="0" xfId="3" applyNumberFormat="1" applyFont="1" applyFill="1" applyBorder="1" applyAlignment="1" applyProtection="1">
      <alignment horizontal="center"/>
      <protection locked="0"/>
    </xf>
    <xf numFmtId="0" fontId="3" fillId="7" borderId="14" xfId="0" applyFont="1" applyFill="1" applyBorder="1"/>
    <xf numFmtId="0" fontId="3" fillId="7" borderId="0" xfId="0" applyFont="1" applyFill="1" applyBorder="1"/>
    <xf numFmtId="0" fontId="3" fillId="7" borderId="25" xfId="0" applyFont="1" applyFill="1" applyBorder="1" applyAlignment="1">
      <alignment vertical="center"/>
    </xf>
    <xf numFmtId="0" fontId="3" fillId="7" borderId="26" xfId="0" applyFont="1" applyFill="1" applyBorder="1" applyAlignment="1">
      <alignment vertical="center"/>
    </xf>
    <xf numFmtId="0" fontId="3" fillId="7" borderId="37" xfId="0" applyFont="1" applyFill="1" applyBorder="1" applyAlignment="1">
      <alignment vertical="center"/>
    </xf>
    <xf numFmtId="0" fontId="5" fillId="0" borderId="58" xfId="0" applyFont="1" applyBorder="1" applyAlignment="1" applyProtection="1">
      <alignment horizontal="centerContinuous"/>
      <protection locked="0"/>
    </xf>
    <xf numFmtId="0" fontId="15" fillId="8" borderId="63" xfId="0" applyFont="1" applyFill="1" applyBorder="1" applyAlignment="1" applyProtection="1">
      <alignment horizontal="centerContinuous"/>
      <protection locked="0"/>
    </xf>
    <xf numFmtId="0" fontId="4" fillId="4" borderId="8" xfId="1" applyFont="1" applyFill="1" applyBorder="1" applyAlignment="1">
      <alignment horizontal="center" vertical="center"/>
    </xf>
    <xf numFmtId="0" fontId="4" fillId="4" borderId="41" xfId="1" applyFont="1" applyFill="1" applyBorder="1" applyAlignment="1">
      <alignment horizontal="center"/>
    </xf>
    <xf numFmtId="0" fontId="4" fillId="4" borderId="4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5" fillId="0" borderId="63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 applyAlignment="1">
      <alignment vertical="center"/>
    </xf>
    <xf numFmtId="0" fontId="2" fillId="4" borderId="8" xfId="1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/>
    <xf numFmtId="0" fontId="25" fillId="0" borderId="0" xfId="0" applyFont="1" applyFill="1"/>
    <xf numFmtId="0" fontId="25" fillId="0" borderId="0" xfId="3" applyFont="1" applyFill="1"/>
    <xf numFmtId="0" fontId="3" fillId="0" borderId="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5" applyFont="1" applyFill="1" applyBorder="1" applyAlignment="1">
      <alignment vertical="center"/>
    </xf>
    <xf numFmtId="0" fontId="2" fillId="0" borderId="0" xfId="5" applyFont="1" applyFill="1" applyAlignment="1">
      <alignment vertical="center"/>
    </xf>
    <xf numFmtId="0" fontId="3" fillId="0" borderId="0" xfId="5" applyFont="1" applyFill="1" applyBorder="1" applyAlignment="1">
      <alignment vertical="center"/>
    </xf>
    <xf numFmtId="0" fontId="14" fillId="0" borderId="78" xfId="5" applyFont="1" applyFill="1" applyBorder="1" applyAlignment="1">
      <alignment horizontal="center" vertical="center" wrapText="1"/>
    </xf>
    <xf numFmtId="2" fontId="2" fillId="0" borderId="0" xfId="5" applyNumberFormat="1" applyFont="1" applyFill="1" applyAlignment="1">
      <alignment vertical="center"/>
    </xf>
    <xf numFmtId="0" fontId="2" fillId="0" borderId="4" xfId="5" applyFont="1" applyFill="1" applyBorder="1" applyAlignment="1">
      <alignment horizontal="center" vertical="center"/>
    </xf>
    <xf numFmtId="0" fontId="2" fillId="0" borderId="0" xfId="5" applyFont="1" applyFill="1" applyAlignment="1">
      <alignment horizontal="center" vertical="center"/>
    </xf>
    <xf numFmtId="0" fontId="2" fillId="0" borderId="4" xfId="5" applyFont="1" applyFill="1" applyBorder="1" applyAlignment="1">
      <alignment vertical="center"/>
    </xf>
    <xf numFmtId="167" fontId="2" fillId="0" borderId="0" xfId="5" applyNumberFormat="1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0" fontId="2" fillId="0" borderId="4" xfId="3" applyFont="1" applyFill="1" applyBorder="1" applyAlignment="1">
      <alignment horizontal="center" vertical="center"/>
    </xf>
    <xf numFmtId="0" fontId="2" fillId="4" borderId="8" xfId="3" applyNumberFormat="1" applyFont="1" applyFill="1" applyBorder="1" applyAlignment="1">
      <alignment horizontal="center" vertical="center"/>
    </xf>
    <xf numFmtId="0" fontId="2" fillId="0" borderId="13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2" fontId="6" fillId="0" borderId="33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Alignment="1">
      <alignment vertical="center" wrapText="1"/>
    </xf>
    <xf numFmtId="2" fontId="6" fillId="0" borderId="0" xfId="0" applyNumberFormat="1" applyFont="1" applyFill="1" applyAlignment="1">
      <alignment vertical="center" wrapText="1"/>
    </xf>
    <xf numFmtId="1" fontId="6" fillId="0" borderId="32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Alignment="1">
      <alignment vertical="center" wrapText="1"/>
    </xf>
    <xf numFmtId="4" fontId="3" fillId="0" borderId="28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/>
    </xf>
    <xf numFmtId="4" fontId="2" fillId="0" borderId="4" xfId="5" applyNumberFormat="1" applyFont="1" applyFill="1" applyBorder="1" applyAlignment="1">
      <alignment horizontal="right" vertical="center"/>
    </xf>
    <xf numFmtId="4" fontId="2" fillId="0" borderId="0" xfId="5" applyNumberFormat="1" applyFont="1" applyFill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0" fontId="2" fillId="0" borderId="0" xfId="3" applyFont="1" applyFill="1"/>
    <xf numFmtId="0" fontId="14" fillId="0" borderId="0" xfId="5" applyFont="1" applyFill="1" applyAlignment="1">
      <alignment vertical="center"/>
    </xf>
    <xf numFmtId="4" fontId="14" fillId="0" borderId="0" xfId="5" applyNumberFormat="1" applyFont="1" applyFill="1" applyAlignment="1">
      <alignment horizontal="right" vertical="center"/>
    </xf>
    <xf numFmtId="0" fontId="14" fillId="0" borderId="0" xfId="5" applyFont="1" applyFill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27" xfId="0" applyNumberFormat="1" applyFont="1" applyFill="1" applyBorder="1" applyAlignment="1">
      <alignment horizontal="center" vertical="center" wrapText="1"/>
    </xf>
    <xf numFmtId="0" fontId="14" fillId="9" borderId="8" xfId="1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Alignment="1">
      <alignment vertical="center" wrapText="1"/>
    </xf>
    <xf numFmtId="0" fontId="2" fillId="0" borderId="0" xfId="3" applyFont="1" applyFill="1" applyAlignment="1">
      <alignment wrapText="1"/>
    </xf>
    <xf numFmtId="17" fontId="2" fillId="0" borderId="0" xfId="0" applyNumberFormat="1" applyFont="1" applyFill="1" applyAlignment="1">
      <alignment vertical="center"/>
    </xf>
    <xf numFmtId="0" fontId="3" fillId="0" borderId="0" xfId="0" applyFont="1"/>
    <xf numFmtId="0" fontId="2" fillId="0" borderId="4" xfId="6" applyBorder="1" applyAlignment="1">
      <alignment vertical="center"/>
    </xf>
    <xf numFmtId="4" fontId="2" fillId="0" borderId="4" xfId="0" applyNumberFormat="1" applyFont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right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right" vertical="center" wrapText="1"/>
    </xf>
    <xf numFmtId="0" fontId="24" fillId="0" borderId="4" xfId="0" applyFont="1" applyFill="1" applyBorder="1" applyAlignment="1">
      <alignment horizontal="center" vertical="center" wrapText="1"/>
    </xf>
    <xf numFmtId="2" fontId="39" fillId="0" borderId="4" xfId="0" applyNumberFormat="1" applyFont="1" applyFill="1" applyBorder="1" applyAlignment="1">
      <alignment horizontal="left" vertical="center" wrapText="1"/>
    </xf>
    <xf numFmtId="1" fontId="39" fillId="0" borderId="4" xfId="0" applyNumberFormat="1" applyFont="1" applyFill="1" applyBorder="1" applyAlignment="1">
      <alignment horizontal="center" vertical="center" wrapText="1"/>
    </xf>
    <xf numFmtId="2" fontId="25" fillId="0" borderId="4" xfId="6" applyNumberFormat="1" applyFont="1" applyBorder="1" applyAlignment="1">
      <alignment vertical="center"/>
    </xf>
    <xf numFmtId="0" fontId="25" fillId="0" borderId="4" xfId="0" applyFont="1" applyFill="1" applyBorder="1" applyAlignment="1">
      <alignment horizontal="right" vertical="center" wrapText="1"/>
    </xf>
    <xf numFmtId="0" fontId="25" fillId="0" borderId="4" xfId="0" applyFont="1" applyFill="1" applyBorder="1" applyAlignment="1">
      <alignment horizontal="center" vertical="center" wrapText="1"/>
    </xf>
    <xf numFmtId="2" fontId="2" fillId="0" borderId="4" xfId="6" applyNumberFormat="1" applyFont="1" applyBorder="1" applyAlignment="1">
      <alignment vertical="center"/>
    </xf>
    <xf numFmtId="1" fontId="2" fillId="0" borderId="4" xfId="0" applyNumberFormat="1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left" vertical="center" wrapText="1"/>
    </xf>
    <xf numFmtId="0" fontId="0" fillId="0" borderId="4" xfId="0" applyBorder="1"/>
    <xf numFmtId="0" fontId="14" fillId="0" borderId="86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2" fillId="0" borderId="8" xfId="5" applyFont="1" applyFill="1" applyBorder="1" applyAlignment="1">
      <alignment horizontal="center" vertical="center"/>
    </xf>
    <xf numFmtId="0" fontId="2" fillId="0" borderId="38" xfId="5" applyFont="1" applyFill="1" applyBorder="1" applyAlignment="1">
      <alignment horizontal="center" vertical="center"/>
    </xf>
    <xf numFmtId="0" fontId="4" fillId="0" borderId="0" xfId="3" applyFont="1" applyFill="1" applyAlignment="1"/>
    <xf numFmtId="0" fontId="4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169" fontId="4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vertical="center" wrapText="1"/>
    </xf>
    <xf numFmtId="1" fontId="2" fillId="4" borderId="8" xfId="2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14" fillId="5" borderId="37" xfId="0" applyNumberFormat="1" applyFont="1" applyFill="1" applyBorder="1" applyAlignment="1">
      <alignment vertical="center" wrapText="1"/>
    </xf>
    <xf numFmtId="2" fontId="6" fillId="0" borderId="0" xfId="0" applyNumberFormat="1" applyFont="1" applyFill="1" applyBorder="1" applyAlignment="1">
      <alignment vertical="center" wrapText="1"/>
    </xf>
    <xf numFmtId="4" fontId="6" fillId="0" borderId="33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4" fontId="14" fillId="0" borderId="0" xfId="0" applyNumberFormat="1" applyFont="1" applyFill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0" xfId="0" quotePrefix="1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right" vertical="center"/>
    </xf>
    <xf numFmtId="0" fontId="2" fillId="0" borderId="0" xfId="0" quotePrefix="1" applyFont="1" applyFill="1"/>
    <xf numFmtId="0" fontId="2" fillId="0" borderId="5" xfId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/>
    </xf>
    <xf numFmtId="0" fontId="2" fillId="0" borderId="41" xfId="1" applyFont="1" applyFill="1" applyBorder="1" applyAlignment="1">
      <alignment horizontal="center" vertical="center"/>
    </xf>
    <xf numFmtId="17" fontId="2" fillId="0" borderId="0" xfId="0" applyNumberFormat="1" applyFont="1" applyFill="1" applyBorder="1" applyAlignment="1">
      <alignment vertical="center"/>
    </xf>
    <xf numFmtId="0" fontId="3" fillId="0" borderId="44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4" fontId="3" fillId="0" borderId="62" xfId="0" applyNumberFormat="1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vertical="center"/>
    </xf>
    <xf numFmtId="0" fontId="2" fillId="4" borderId="4" xfId="1" applyFont="1" applyFill="1" applyBorder="1" applyAlignment="1">
      <alignment horizontal="center" vertical="center"/>
    </xf>
    <xf numFmtId="2" fontId="24" fillId="0" borderId="12" xfId="0" applyNumberFormat="1" applyFont="1" applyFill="1" applyBorder="1" applyAlignment="1">
      <alignment horizontal="center" vertical="center"/>
    </xf>
    <xf numFmtId="0" fontId="4" fillId="0" borderId="0" xfId="3" applyFont="1" applyFill="1" applyAlignment="1">
      <alignment horizontal="center"/>
    </xf>
    <xf numFmtId="0" fontId="2" fillId="0" borderId="4" xfId="6" applyFont="1" applyBorder="1" applyAlignment="1">
      <alignment vertical="center"/>
    </xf>
    <xf numFmtId="0" fontId="35" fillId="10" borderId="13" xfId="0" applyFont="1" applyFill="1" applyBorder="1" applyAlignment="1" applyProtection="1">
      <alignment wrapText="1"/>
      <protection hidden="1"/>
    </xf>
    <xf numFmtId="4" fontId="2" fillId="0" borderId="4" xfId="5" applyNumberFormat="1" applyFont="1" applyFill="1" applyBorder="1" applyAlignment="1">
      <alignment horizontal="center" vertical="center"/>
    </xf>
    <xf numFmtId="4" fontId="2" fillId="0" borderId="0" xfId="5" applyNumberFormat="1" applyFont="1" applyFill="1" applyAlignment="1">
      <alignment horizontal="center" vertical="center"/>
    </xf>
    <xf numFmtId="43" fontId="41" fillId="0" borderId="4" xfId="8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right" vertical="center"/>
    </xf>
    <xf numFmtId="4" fontId="3" fillId="0" borderId="4" xfId="0" applyNumberFormat="1" applyFont="1" applyFill="1" applyBorder="1" applyAlignment="1">
      <alignment horizontal="right" vertical="center" wrapText="1"/>
    </xf>
    <xf numFmtId="4" fontId="4" fillId="0" borderId="4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4" fillId="0" borderId="0" xfId="0" applyNumberFormat="1" applyFont="1" applyFill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4" xfId="0" applyFont="1" applyFill="1" applyBorder="1" applyAlignment="1">
      <alignment horizontal="left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93" xfId="0" applyFont="1" applyFill="1" applyBorder="1" applyAlignment="1">
      <alignment horizontal="center" vertical="center" wrapText="1"/>
    </xf>
    <xf numFmtId="0" fontId="6" fillId="0" borderId="93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49" fontId="6" fillId="0" borderId="95" xfId="0" applyNumberFormat="1" applyFont="1" applyBorder="1" applyAlignment="1">
      <alignment horizontal="center" vertical="center" wrapText="1"/>
    </xf>
    <xf numFmtId="0" fontId="6" fillId="0" borderId="94" xfId="0" applyFont="1" applyFill="1" applyBorder="1" applyAlignment="1">
      <alignment horizontal="center" vertical="center"/>
    </xf>
    <xf numFmtId="4" fontId="6" fillId="0" borderId="95" xfId="0" applyNumberFormat="1" applyFont="1" applyFill="1" applyBorder="1" applyAlignment="1">
      <alignment horizontal="center" vertical="center" wrapText="1"/>
    </xf>
    <xf numFmtId="0" fontId="14" fillId="0" borderId="0" xfId="5" applyFont="1" applyFill="1" applyAlignment="1">
      <alignment horizontal="center" vertical="center"/>
    </xf>
    <xf numFmtId="43" fontId="6" fillId="0" borderId="4" xfId="8" applyFont="1" applyFill="1" applyBorder="1" applyAlignment="1">
      <alignment horizontal="left" vertical="center" wrapText="1"/>
    </xf>
    <xf numFmtId="4" fontId="36" fillId="0" borderId="78" xfId="5" applyNumberFormat="1" applyFont="1" applyFill="1" applyBorder="1" applyAlignment="1">
      <alignment horizontal="center" vertical="center" shrinkToFit="1"/>
    </xf>
    <xf numFmtId="167" fontId="24" fillId="0" borderId="4" xfId="5" applyNumberFormat="1" applyFont="1" applyFill="1" applyBorder="1" applyAlignment="1">
      <alignment horizontal="right" vertical="center"/>
    </xf>
    <xf numFmtId="167" fontId="24" fillId="0" borderId="0" xfId="5" applyNumberFormat="1" applyFont="1" applyFill="1" applyAlignment="1">
      <alignment horizontal="right" vertical="center"/>
    </xf>
    <xf numFmtId="4" fontId="3" fillId="0" borderId="31" xfId="0" applyNumberFormat="1" applyFont="1" applyFill="1" applyBorder="1" applyAlignment="1">
      <alignment horizontal="right" vertical="center"/>
    </xf>
    <xf numFmtId="4" fontId="4" fillId="0" borderId="2" xfId="0" applyNumberFormat="1" applyFont="1" applyFill="1" applyBorder="1" applyAlignment="1">
      <alignment horizontal="right" vertical="center"/>
    </xf>
    <xf numFmtId="4" fontId="4" fillId="0" borderId="4" xfId="0" applyNumberFormat="1" applyFont="1" applyFill="1" applyBorder="1" applyAlignment="1" applyProtection="1">
      <alignment horizontal="right" vertical="center"/>
      <protection locked="0"/>
    </xf>
    <xf numFmtId="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9" xfId="0" applyNumberFormat="1" applyFont="1" applyFill="1" applyBorder="1" applyAlignment="1">
      <alignment horizontal="right" vertical="center" wrapText="1"/>
    </xf>
    <xf numFmtId="4" fontId="4" fillId="0" borderId="19" xfId="0" applyNumberFormat="1" applyFont="1" applyFill="1" applyBorder="1" applyAlignment="1">
      <alignment horizontal="right" vertical="center"/>
    </xf>
    <xf numFmtId="4" fontId="4" fillId="0" borderId="6" xfId="0" applyNumberFormat="1" applyFont="1" applyFill="1" applyBorder="1" applyAlignment="1">
      <alignment horizontal="right" vertical="center"/>
    </xf>
    <xf numFmtId="4" fontId="4" fillId="0" borderId="4" xfId="0" applyNumberFormat="1" applyFont="1" applyFill="1" applyBorder="1" applyAlignment="1">
      <alignment horizontal="right" vertical="center" wrapText="1"/>
    </xf>
    <xf numFmtId="4" fontId="2" fillId="0" borderId="19" xfId="0" applyNumberFormat="1" applyFont="1" applyFill="1" applyBorder="1" applyAlignment="1">
      <alignment horizontal="right" vertical="center"/>
    </xf>
    <xf numFmtId="4" fontId="4" fillId="0" borderId="13" xfId="0" applyNumberFormat="1" applyFont="1" applyFill="1" applyBorder="1" applyAlignment="1">
      <alignment horizontal="right" vertical="center"/>
    </xf>
    <xf numFmtId="4" fontId="3" fillId="0" borderId="62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4" fontId="2" fillId="0" borderId="19" xfId="0" applyNumberFormat="1" applyFont="1" applyFill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4" fontId="14" fillId="0" borderId="0" xfId="0" applyNumberFormat="1" applyFont="1" applyFill="1" applyAlignment="1">
      <alignment horizontal="right" vertical="center" wrapText="1"/>
    </xf>
    <xf numFmtId="4" fontId="2" fillId="0" borderId="4" xfId="3" applyNumberFormat="1" applyFont="1" applyFill="1" applyBorder="1" applyAlignment="1">
      <alignment vertical="center"/>
    </xf>
    <xf numFmtId="4" fontId="2" fillId="0" borderId="13" xfId="3" applyNumberFormat="1" applyFont="1" applyFill="1" applyBorder="1" applyAlignment="1">
      <alignment vertical="center"/>
    </xf>
    <xf numFmtId="2" fontId="2" fillId="0" borderId="4" xfId="3" applyNumberFormat="1" applyFont="1" applyFill="1" applyBorder="1" applyAlignment="1">
      <alignment horizontal="center" vertical="center"/>
    </xf>
    <xf numFmtId="2" fontId="2" fillId="0" borderId="4" xfId="3" applyNumberFormat="1" applyFont="1" applyFill="1" applyBorder="1" applyAlignment="1">
      <alignment horizontal="center" vertical="center" wrapText="1"/>
    </xf>
    <xf numFmtId="4" fontId="14" fillId="0" borderId="0" xfId="5" applyNumberFormat="1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4" fillId="0" borderId="4" xfId="3" applyFont="1" applyFill="1" applyBorder="1" applyAlignment="1">
      <alignment horizontal="center" vertical="center"/>
    </xf>
    <xf numFmtId="4" fontId="4" fillId="0" borderId="4" xfId="3" applyNumberFormat="1" applyFont="1" applyFill="1" applyBorder="1" applyAlignment="1">
      <alignment vertical="center"/>
    </xf>
    <xf numFmtId="2" fontId="4" fillId="0" borderId="4" xfId="3" applyNumberFormat="1" applyFont="1" applyFill="1" applyBorder="1" applyAlignment="1">
      <alignment horizontal="center" vertical="center"/>
    </xf>
    <xf numFmtId="0" fontId="2" fillId="0" borderId="4" xfId="3" applyFont="1" applyFill="1" applyBorder="1" applyAlignment="1">
      <alignment horizontal="center" vertical="center" wrapText="1"/>
    </xf>
    <xf numFmtId="4" fontId="2" fillId="0" borderId="4" xfId="3" applyNumberFormat="1" applyFont="1" applyFill="1" applyBorder="1" applyAlignment="1">
      <alignment vertical="center" wrapText="1"/>
    </xf>
    <xf numFmtId="0" fontId="2" fillId="4" borderId="4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vertical="center"/>
    </xf>
    <xf numFmtId="4" fontId="4" fillId="0" borderId="6" xfId="3" applyNumberFormat="1" applyFont="1" applyFill="1" applyBorder="1" applyAlignment="1">
      <alignment vertical="center"/>
    </xf>
    <xf numFmtId="43" fontId="6" fillId="0" borderId="4" xfId="8" applyFont="1" applyFill="1" applyBorder="1" applyAlignment="1">
      <alignment horizontal="right" vertical="center" wrapText="1"/>
    </xf>
    <xf numFmtId="0" fontId="2" fillId="0" borderId="4" xfId="6" applyFont="1" applyBorder="1" applyAlignment="1">
      <alignment horizontal="center" vertical="center"/>
    </xf>
    <xf numFmtId="0" fontId="14" fillId="0" borderId="88" xfId="5" applyFont="1" applyFill="1" applyBorder="1" applyAlignment="1">
      <alignment horizontal="center" vertical="center" wrapText="1"/>
    </xf>
    <xf numFmtId="43" fontId="42" fillId="0" borderId="4" xfId="8" applyFont="1" applyFill="1" applyBorder="1" applyAlignment="1">
      <alignment horizontal="center" vertical="center"/>
    </xf>
    <xf numFmtId="43" fontId="14" fillId="0" borderId="4" xfId="8" applyFont="1" applyFill="1" applyBorder="1" applyAlignment="1">
      <alignment horizontal="center" vertical="center"/>
    </xf>
    <xf numFmtId="167" fontId="40" fillId="0" borderId="78" xfId="5" applyNumberFormat="1" applyFont="1" applyFill="1" applyBorder="1" applyAlignment="1">
      <alignment horizontal="center" vertical="center" shrinkToFit="1"/>
    </xf>
    <xf numFmtId="0" fontId="4" fillId="0" borderId="49" xfId="0" applyFont="1" applyFill="1" applyBorder="1" applyAlignment="1">
      <alignment horizontal="center" vertical="center"/>
    </xf>
    <xf numFmtId="4" fontId="4" fillId="0" borderId="31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center" vertical="center"/>
    </xf>
    <xf numFmtId="4" fontId="4" fillId="0" borderId="6" xfId="3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4" fillId="0" borderId="0" xfId="5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 wrapText="1"/>
    </xf>
    <xf numFmtId="4" fontId="6" fillId="0" borderId="31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center" vertical="center"/>
    </xf>
    <xf numFmtId="4" fontId="4" fillId="0" borderId="23" xfId="0" applyNumberFormat="1" applyFont="1" applyFill="1" applyBorder="1" applyAlignment="1">
      <alignment horizontal="right" vertical="center"/>
    </xf>
    <xf numFmtId="0" fontId="4" fillId="0" borderId="34" xfId="0" applyFont="1" applyFill="1" applyBorder="1"/>
    <xf numFmtId="4" fontId="4" fillId="0" borderId="23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left" vertical="center" wrapText="1"/>
    </xf>
    <xf numFmtId="2" fontId="6" fillId="0" borderId="0" xfId="0" applyNumberFormat="1" applyFont="1" applyFill="1" applyAlignment="1">
      <alignment horizontal="left" vertical="center" wrapText="1"/>
    </xf>
    <xf numFmtId="2" fontId="14" fillId="0" borderId="0" xfId="0" applyNumberFormat="1" applyFont="1" applyFill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5" borderId="35" xfId="0" applyFont="1" applyFill="1" applyBorder="1" applyAlignment="1">
      <alignment vertical="center"/>
    </xf>
    <xf numFmtId="4" fontId="6" fillId="0" borderId="4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 wrapText="1"/>
    </xf>
    <xf numFmtId="2" fontId="6" fillId="0" borderId="17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vertical="center" wrapText="1"/>
    </xf>
    <xf numFmtId="4" fontId="6" fillId="0" borderId="16" xfId="0" applyNumberFormat="1" applyFont="1" applyFill="1" applyBorder="1" applyAlignment="1">
      <alignment horizontal="right" vertical="center"/>
    </xf>
    <xf numFmtId="0" fontId="4" fillId="5" borderId="35" xfId="0" applyFont="1" applyFill="1" applyBorder="1"/>
    <xf numFmtId="0" fontId="4" fillId="0" borderId="26" xfId="0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right" vertical="center"/>
    </xf>
    <xf numFmtId="4" fontId="4" fillId="0" borderId="26" xfId="0" applyNumberFormat="1" applyFont="1" applyFill="1" applyBorder="1" applyAlignment="1">
      <alignment vertical="center"/>
    </xf>
    <xf numFmtId="0" fontId="4" fillId="0" borderId="37" xfId="0" applyFont="1" applyFill="1" applyBorder="1"/>
    <xf numFmtId="0" fontId="4" fillId="0" borderId="44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2" fontId="4" fillId="0" borderId="46" xfId="0" applyNumberFormat="1" applyFont="1" applyFill="1" applyBorder="1" applyAlignment="1">
      <alignment horizontal="center" vertical="center"/>
    </xf>
    <xf numFmtId="4" fontId="4" fillId="0" borderId="46" xfId="0" applyNumberFormat="1" applyFont="1" applyFill="1" applyBorder="1" applyAlignment="1">
      <alignment horizontal="right" vertical="center"/>
    </xf>
    <xf numFmtId="4" fontId="2" fillId="0" borderId="47" xfId="0" applyNumberFormat="1" applyFont="1" applyFill="1" applyBorder="1" applyAlignment="1">
      <alignment horizontal="right" vertical="center"/>
    </xf>
    <xf numFmtId="0" fontId="2" fillId="0" borderId="48" xfId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right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0" fontId="4" fillId="0" borderId="17" xfId="0" applyFont="1" applyFill="1" applyBorder="1" applyAlignment="1">
      <alignment vertical="center" wrapText="1"/>
    </xf>
    <xf numFmtId="0" fontId="24" fillId="0" borderId="43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4" fontId="24" fillId="0" borderId="12" xfId="0" applyNumberFormat="1" applyFont="1" applyFill="1" applyBorder="1" applyAlignment="1">
      <alignment vertical="center"/>
    </xf>
    <xf numFmtId="4" fontId="24" fillId="0" borderId="29" xfId="0" applyNumberFormat="1" applyFont="1" applyFill="1" applyBorder="1" applyAlignment="1">
      <alignment vertical="center"/>
    </xf>
    <xf numFmtId="4" fontId="3" fillId="0" borderId="16" xfId="0" applyNumberFormat="1" applyFont="1" applyFill="1" applyBorder="1" applyAlignment="1">
      <alignment vertical="center"/>
    </xf>
    <xf numFmtId="0" fontId="4" fillId="0" borderId="17" xfId="0" applyFont="1" applyFill="1" applyBorder="1"/>
    <xf numFmtId="0" fontId="4" fillId="0" borderId="18" xfId="0" applyFont="1" applyFill="1" applyBorder="1" applyAlignment="1">
      <alignment horizontal="center" vertical="center"/>
    </xf>
    <xf numFmtId="4" fontId="4" fillId="0" borderId="13" xfId="0" applyNumberFormat="1" applyFont="1" applyFill="1" applyBorder="1" applyAlignment="1">
      <alignment horizontal="right" vertical="center" wrapText="1"/>
    </xf>
    <xf numFmtId="4" fontId="2" fillId="0" borderId="29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center" vertical="center"/>
    </xf>
    <xf numFmtId="4" fontId="4" fillId="0" borderId="22" xfId="0" applyNumberFormat="1" applyFont="1" applyFill="1" applyBorder="1" applyAlignment="1">
      <alignment horizontal="center" vertical="center"/>
    </xf>
    <xf numFmtId="4" fontId="4" fillId="0" borderId="22" xfId="0" applyNumberFormat="1" applyFont="1" applyFill="1" applyBorder="1" applyAlignment="1">
      <alignment horizontal="right" vertical="center"/>
    </xf>
    <xf numFmtId="0" fontId="4" fillId="0" borderId="40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vertical="center" wrapText="1"/>
    </xf>
    <xf numFmtId="4" fontId="3" fillId="0" borderId="33" xfId="0" applyNumberFormat="1" applyFont="1" applyFill="1" applyBorder="1" applyAlignment="1">
      <alignment vertical="center"/>
    </xf>
    <xf numFmtId="0" fontId="4" fillId="5" borderId="35" xfId="3" applyFont="1" applyFill="1" applyBorder="1"/>
    <xf numFmtId="4" fontId="3" fillId="0" borderId="16" xfId="3" applyNumberFormat="1" applyFont="1" applyFill="1" applyBorder="1" applyAlignment="1">
      <alignment vertical="center"/>
    </xf>
    <xf numFmtId="0" fontId="2" fillId="4" borderId="8" xfId="1" applyFont="1" applyFill="1" applyBorder="1" applyAlignment="1">
      <alignment horizontal="center"/>
    </xf>
    <xf numFmtId="0" fontId="2" fillId="4" borderId="8" xfId="1" applyFont="1" applyFill="1" applyBorder="1" applyAlignment="1">
      <alignment horizontal="center" vertical="center" wrapText="1"/>
    </xf>
    <xf numFmtId="0" fontId="3" fillId="0" borderId="9" xfId="3" applyFont="1" applyFill="1" applyBorder="1" applyAlignment="1">
      <alignment horizontal="center" vertical="center"/>
    </xf>
    <xf numFmtId="0" fontId="4" fillId="0" borderId="5" xfId="3" applyFont="1" applyFill="1" applyBorder="1"/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4" fontId="6" fillId="0" borderId="16" xfId="3" applyNumberFormat="1" applyFont="1" applyFill="1" applyBorder="1" applyAlignment="1">
      <alignment horizontal="center" vertical="center"/>
    </xf>
    <xf numFmtId="4" fontId="6" fillId="0" borderId="16" xfId="3" applyNumberFormat="1" applyFont="1" applyFill="1" applyBorder="1" applyAlignment="1">
      <alignment vertical="center" wrapText="1"/>
    </xf>
    <xf numFmtId="4" fontId="6" fillId="0" borderId="16" xfId="3" applyNumberFormat="1" applyFont="1" applyFill="1" applyBorder="1" applyAlignment="1">
      <alignment vertical="center"/>
    </xf>
    <xf numFmtId="0" fontId="2" fillId="0" borderId="18" xfId="3" applyFont="1" applyFill="1" applyBorder="1" applyAlignment="1">
      <alignment horizontal="center" vertical="center"/>
    </xf>
    <xf numFmtId="2" fontId="2" fillId="0" borderId="13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vertical="center"/>
    </xf>
    <xf numFmtId="0" fontId="2" fillId="6" borderId="41" xfId="1" applyFont="1" applyFill="1" applyBorder="1" applyAlignment="1">
      <alignment horizontal="center" vertical="center" wrapText="1"/>
    </xf>
    <xf numFmtId="0" fontId="4" fillId="0" borderId="17" xfId="3" applyFont="1" applyFill="1" applyBorder="1"/>
    <xf numFmtId="167" fontId="24" fillId="0" borderId="78" xfId="5" applyNumberFormat="1" applyFont="1" applyFill="1" applyBorder="1" applyAlignment="1">
      <alignment horizontal="center" vertical="center" wrapText="1"/>
    </xf>
    <xf numFmtId="0" fontId="2" fillId="0" borderId="106" xfId="5" applyFont="1" applyFill="1" applyBorder="1" applyAlignment="1">
      <alignment horizontal="center" vertical="center" wrapText="1"/>
    </xf>
    <xf numFmtId="0" fontId="2" fillId="0" borderId="81" xfId="5" applyFont="1" applyFill="1" applyBorder="1" applyAlignment="1">
      <alignment horizontal="center" vertical="center" wrapText="1"/>
    </xf>
    <xf numFmtId="0" fontId="3" fillId="0" borderId="40" xfId="5" applyFont="1" applyFill="1" applyBorder="1" applyAlignment="1">
      <alignment vertical="center"/>
    </xf>
    <xf numFmtId="0" fontId="2" fillId="0" borderId="4" xfId="5" applyFont="1" applyFill="1" applyBorder="1" applyAlignment="1">
      <alignment horizontal="center" vertical="center" wrapText="1"/>
    </xf>
    <xf numFmtId="0" fontId="3" fillId="0" borderId="10" xfId="5" applyFont="1" applyFill="1" applyBorder="1" applyAlignment="1">
      <alignment horizontal="center" vertical="center"/>
    </xf>
    <xf numFmtId="0" fontId="2" fillId="0" borderId="10" xfId="5" applyFont="1" applyFill="1" applyBorder="1" applyAlignment="1">
      <alignment horizontal="center" vertical="center"/>
    </xf>
    <xf numFmtId="0" fontId="2" fillId="0" borderId="39" xfId="5" applyFont="1" applyFill="1" applyBorder="1" applyAlignment="1">
      <alignment horizontal="center" vertical="center"/>
    </xf>
    <xf numFmtId="4" fontId="2" fillId="0" borderId="6" xfId="5" applyNumberFormat="1" applyFont="1" applyFill="1" applyBorder="1" applyAlignment="1">
      <alignment horizontal="center" vertical="center"/>
    </xf>
    <xf numFmtId="167" fontId="24" fillId="0" borderId="6" xfId="5" applyNumberFormat="1" applyFont="1" applyFill="1" applyBorder="1" applyAlignment="1">
      <alignment horizontal="right" vertical="center"/>
    </xf>
    <xf numFmtId="4" fontId="2" fillId="0" borderId="6" xfId="5" applyNumberFormat="1" applyFont="1" applyFill="1" applyBorder="1" applyAlignment="1">
      <alignment horizontal="right" vertical="center"/>
    </xf>
    <xf numFmtId="0" fontId="3" fillId="0" borderId="4" xfId="5" applyFont="1" applyFill="1" applyBorder="1" applyAlignment="1">
      <alignment vertical="center"/>
    </xf>
    <xf numFmtId="0" fontId="6" fillId="0" borderId="15" xfId="5" applyFont="1" applyFill="1" applyBorder="1" applyAlignment="1">
      <alignment horizontal="center" vertical="center"/>
    </xf>
    <xf numFmtId="0" fontId="6" fillId="0" borderId="16" xfId="5" applyFont="1" applyFill="1" applyBorder="1" applyAlignment="1">
      <alignment horizontal="center" vertical="center"/>
    </xf>
    <xf numFmtId="4" fontId="6" fillId="0" borderId="16" xfId="5" applyNumberFormat="1" applyFont="1" applyFill="1" applyBorder="1" applyAlignment="1">
      <alignment horizontal="center" vertical="center"/>
    </xf>
    <xf numFmtId="167" fontId="43" fillId="0" borderId="16" xfId="5" applyNumberFormat="1" applyFont="1" applyFill="1" applyBorder="1" applyAlignment="1">
      <alignment horizontal="center" vertical="center" wrapText="1"/>
    </xf>
    <xf numFmtId="0" fontId="2" fillId="0" borderId="86" xfId="5" applyFont="1" applyFill="1" applyBorder="1" applyAlignment="1">
      <alignment horizontal="center" vertical="center" wrapText="1"/>
    </xf>
    <xf numFmtId="0" fontId="3" fillId="0" borderId="86" xfId="5" applyFont="1" applyFill="1" applyBorder="1" applyAlignment="1">
      <alignment horizontal="center" vertical="center" wrapText="1"/>
    </xf>
    <xf numFmtId="0" fontId="2" fillId="0" borderId="104" xfId="5" applyFont="1" applyFill="1" applyBorder="1" applyAlignment="1">
      <alignment horizontal="center" vertical="center" wrapText="1"/>
    </xf>
    <xf numFmtId="4" fontId="3" fillId="0" borderId="16" xfId="5" applyNumberFormat="1" applyFont="1" applyFill="1" applyBorder="1" applyAlignment="1">
      <alignment horizontal="right" vertical="center"/>
    </xf>
    <xf numFmtId="0" fontId="2" fillId="0" borderId="17" xfId="5" applyFont="1" applyFill="1" applyBorder="1" applyAlignment="1">
      <alignment horizontal="center" vertical="center"/>
    </xf>
    <xf numFmtId="0" fontId="2" fillId="0" borderId="92" xfId="5" applyFont="1" applyFill="1" applyBorder="1" applyAlignment="1">
      <alignment horizontal="center" vertical="center" wrapText="1"/>
    </xf>
    <xf numFmtId="166" fontId="6" fillId="0" borderId="112" xfId="5" applyNumberFormat="1" applyFont="1" applyFill="1" applyBorder="1" applyAlignment="1">
      <alignment horizontal="center" vertical="top" wrapText="1"/>
    </xf>
    <xf numFmtId="0" fontId="6" fillId="0" borderId="115" xfId="5" applyFont="1" applyFill="1" applyBorder="1" applyAlignment="1">
      <alignment vertical="top" wrapText="1"/>
    </xf>
    <xf numFmtId="0" fontId="6" fillId="0" borderId="116" xfId="5" applyFont="1" applyFill="1" applyBorder="1" applyAlignment="1">
      <alignment vertical="top" wrapText="1"/>
    </xf>
    <xf numFmtId="0" fontId="2" fillId="0" borderId="49" xfId="5" applyFont="1" applyFill="1" applyBorder="1" applyAlignment="1">
      <alignment horizontal="center" vertical="center"/>
    </xf>
    <xf numFmtId="4" fontId="2" fillId="0" borderId="45" xfId="5" applyNumberFormat="1" applyFont="1" applyFill="1" applyBorder="1" applyAlignment="1">
      <alignment horizontal="center" vertical="center"/>
    </xf>
    <xf numFmtId="167" fontId="24" fillId="0" borderId="45" xfId="5" applyNumberFormat="1" applyFont="1" applyFill="1" applyBorder="1" applyAlignment="1">
      <alignment horizontal="right" vertical="center"/>
    </xf>
    <xf numFmtId="4" fontId="2" fillId="0" borderId="45" xfId="5" applyNumberFormat="1" applyFont="1" applyFill="1" applyBorder="1" applyAlignment="1">
      <alignment horizontal="right" vertical="center"/>
    </xf>
    <xf numFmtId="0" fontId="2" fillId="0" borderId="78" xfId="5" applyFont="1" applyFill="1" applyBorder="1" applyAlignment="1">
      <alignment horizontal="center" vertical="center" wrapText="1"/>
    </xf>
    <xf numFmtId="4" fontId="44" fillId="0" borderId="78" xfId="5" applyNumberFormat="1" applyFont="1" applyFill="1" applyBorder="1" applyAlignment="1">
      <alignment horizontal="center" vertical="center" shrinkToFit="1"/>
    </xf>
    <xf numFmtId="167" fontId="24" fillId="0" borderId="78" xfId="5" applyNumberFormat="1" applyFont="1" applyFill="1" applyBorder="1" applyAlignment="1">
      <alignment horizontal="center" vertical="center" shrinkToFit="1"/>
    </xf>
    <xf numFmtId="0" fontId="3" fillId="0" borderId="80" xfId="5" applyFont="1" applyFill="1" applyBorder="1" applyAlignment="1">
      <alignment vertical="center" wrapText="1"/>
    </xf>
    <xf numFmtId="0" fontId="3" fillId="0" borderId="81" xfId="5" applyFont="1" applyFill="1" applyBorder="1" applyAlignment="1">
      <alignment vertical="center" wrapText="1"/>
    </xf>
    <xf numFmtId="4" fontId="2" fillId="0" borderId="78" xfId="5" applyNumberFormat="1" applyFont="1" applyFill="1" applyBorder="1" applyAlignment="1">
      <alignment horizontal="center" vertical="center" wrapText="1"/>
    </xf>
    <xf numFmtId="0" fontId="2" fillId="0" borderId="88" xfId="5" applyFont="1" applyFill="1" applyBorder="1" applyAlignment="1">
      <alignment horizontal="center" vertical="center" wrapText="1"/>
    </xf>
    <xf numFmtId="1" fontId="44" fillId="0" borderId="88" xfId="5" applyNumberFormat="1" applyFont="1" applyFill="1" applyBorder="1" applyAlignment="1">
      <alignment horizontal="center" vertical="center" shrinkToFit="1"/>
    </xf>
    <xf numFmtId="4" fontId="2" fillId="0" borderId="78" xfId="5" applyNumberFormat="1" applyFont="1" applyFill="1" applyBorder="1" applyAlignment="1">
      <alignment horizontal="center" vertical="center" shrinkToFit="1"/>
    </xf>
    <xf numFmtId="0" fontId="3" fillId="0" borderId="89" xfId="5" applyFont="1" applyFill="1" applyBorder="1" applyAlignment="1">
      <alignment horizontal="center" vertical="center" wrapText="1"/>
    </xf>
    <xf numFmtId="0" fontId="3" fillId="0" borderId="102" xfId="5" applyFont="1" applyFill="1" applyBorder="1" applyAlignment="1">
      <alignment vertical="center" wrapText="1"/>
    </xf>
    <xf numFmtId="0" fontId="3" fillId="0" borderId="103" xfId="5" applyFont="1" applyFill="1" applyBorder="1" applyAlignment="1">
      <alignment vertical="center" wrapText="1"/>
    </xf>
    <xf numFmtId="0" fontId="3" fillId="0" borderId="3" xfId="5" applyFont="1" applyFill="1" applyBorder="1" applyAlignment="1">
      <alignment vertical="center" wrapText="1"/>
    </xf>
    <xf numFmtId="0" fontId="3" fillId="0" borderId="39" xfId="5" applyFont="1" applyFill="1" applyBorder="1" applyAlignment="1">
      <alignment vertical="center" wrapText="1"/>
    </xf>
    <xf numFmtId="0" fontId="2" fillId="0" borderId="10" xfId="5" applyFont="1" applyFill="1" applyBorder="1" applyAlignment="1">
      <alignment horizontal="left" vertical="center" wrapText="1"/>
    </xf>
    <xf numFmtId="4" fontId="24" fillId="0" borderId="84" xfId="5" applyNumberFormat="1" applyFont="1" applyFill="1" applyBorder="1" applyAlignment="1">
      <alignment horizontal="center" vertical="center" shrinkToFit="1"/>
    </xf>
    <xf numFmtId="167" fontId="24" fillId="0" borderId="84" xfId="5" applyNumberFormat="1" applyFont="1" applyFill="1" applyBorder="1" applyAlignment="1">
      <alignment horizontal="right" vertical="center" shrinkToFit="1"/>
    </xf>
    <xf numFmtId="4" fontId="2" fillId="0" borderId="84" xfId="5" applyNumberFormat="1" applyFont="1" applyFill="1" applyBorder="1" applyAlignment="1">
      <alignment horizontal="right" vertical="center" shrinkToFit="1"/>
    </xf>
    <xf numFmtId="1" fontId="2" fillId="0" borderId="90" xfId="5" applyNumberFormat="1" applyFont="1" applyFill="1" applyBorder="1" applyAlignment="1">
      <alignment horizontal="center" vertical="center" shrinkToFit="1"/>
    </xf>
    <xf numFmtId="4" fontId="24" fillId="0" borderId="78" xfId="5" applyNumberFormat="1" applyFont="1" applyFill="1" applyBorder="1" applyAlignment="1">
      <alignment horizontal="center" vertical="center" shrinkToFit="1"/>
    </xf>
    <xf numFmtId="167" fontId="24" fillId="0" borderId="78" xfId="5" applyNumberFormat="1" applyFont="1" applyFill="1" applyBorder="1" applyAlignment="1">
      <alignment horizontal="right" vertical="center" shrinkToFit="1"/>
    </xf>
    <xf numFmtId="4" fontId="2" fillId="0" borderId="78" xfId="5" applyNumberFormat="1" applyFont="1" applyFill="1" applyBorder="1" applyAlignment="1">
      <alignment horizontal="right" vertical="center" shrinkToFit="1"/>
    </xf>
    <xf numFmtId="1" fontId="2" fillId="0" borderId="88" xfId="5" applyNumberFormat="1" applyFont="1" applyFill="1" applyBorder="1" applyAlignment="1">
      <alignment horizontal="center" vertical="center" shrinkToFit="1"/>
    </xf>
    <xf numFmtId="4" fontId="24" fillId="0" borderId="78" xfId="5" applyNumberFormat="1" applyFont="1" applyFill="1" applyBorder="1" applyAlignment="1">
      <alignment horizontal="center" vertical="center" wrapText="1"/>
    </xf>
    <xf numFmtId="166" fontId="2" fillId="0" borderId="88" xfId="5" applyNumberFormat="1" applyFont="1" applyFill="1" applyBorder="1" applyAlignment="1">
      <alignment horizontal="center" vertical="center" shrinkToFit="1"/>
    </xf>
    <xf numFmtId="0" fontId="2" fillId="0" borderId="10" xfId="5" applyFont="1" applyFill="1" applyBorder="1" applyAlignment="1">
      <alignment horizontal="center" vertical="top" wrapText="1"/>
    </xf>
    <xf numFmtId="167" fontId="2" fillId="0" borderId="78" xfId="5" applyNumberFormat="1" applyFont="1" applyFill="1" applyBorder="1" applyAlignment="1">
      <alignment horizontal="right" vertical="center" shrinkToFit="1"/>
    </xf>
    <xf numFmtId="0" fontId="2" fillId="0" borderId="88" xfId="5" applyFont="1" applyFill="1" applyBorder="1" applyAlignment="1">
      <alignment horizontal="center" vertical="top" wrapText="1"/>
    </xf>
    <xf numFmtId="0" fontId="3" fillId="0" borderId="114" xfId="5" applyFont="1" applyFill="1" applyBorder="1" applyAlignment="1">
      <alignment horizontal="center" vertical="top" wrapText="1"/>
    </xf>
    <xf numFmtId="0" fontId="3" fillId="0" borderId="105" xfId="5" applyFont="1" applyFill="1" applyBorder="1" applyAlignment="1">
      <alignment vertical="top" wrapText="1"/>
    </xf>
    <xf numFmtId="0" fontId="3" fillId="0" borderId="110" xfId="5" applyFont="1" applyFill="1" applyBorder="1" applyAlignment="1">
      <alignment vertical="top" wrapText="1"/>
    </xf>
    <xf numFmtId="0" fontId="2" fillId="0" borderId="1" xfId="5" applyFont="1" applyFill="1" applyBorder="1" applyAlignment="1">
      <alignment horizontal="center" vertical="top" wrapText="1"/>
    </xf>
    <xf numFmtId="0" fontId="2" fillId="0" borderId="42" xfId="5" applyFont="1" applyFill="1" applyBorder="1" applyAlignment="1">
      <alignment horizontal="center" vertical="center" wrapText="1"/>
    </xf>
    <xf numFmtId="4" fontId="2" fillId="0" borderId="4" xfId="5" applyNumberFormat="1" applyFont="1" applyFill="1" applyBorder="1" applyAlignment="1">
      <alignment horizontal="center" vertical="center" shrinkToFit="1"/>
    </xf>
    <xf numFmtId="167" fontId="24" fillId="0" borderId="4" xfId="5" applyNumberFormat="1" applyFont="1" applyFill="1" applyBorder="1" applyAlignment="1">
      <alignment horizontal="right" vertical="center" shrinkToFit="1"/>
    </xf>
    <xf numFmtId="4" fontId="2" fillId="0" borderId="4" xfId="5" applyNumberFormat="1" applyFont="1" applyFill="1" applyBorder="1" applyAlignment="1">
      <alignment horizontal="right" vertical="center" shrinkToFit="1"/>
    </xf>
    <xf numFmtId="1" fontId="2" fillId="0" borderId="8" xfId="5" applyNumberFormat="1" applyFont="1" applyFill="1" applyBorder="1" applyAlignment="1">
      <alignment horizontal="center" vertical="center" shrinkToFit="1"/>
    </xf>
    <xf numFmtId="0" fontId="2" fillId="0" borderId="84" xfId="5" applyFont="1" applyFill="1" applyBorder="1" applyAlignment="1">
      <alignment horizontal="center" vertical="center" wrapText="1"/>
    </xf>
    <xf numFmtId="4" fontId="2" fillId="0" borderId="84" xfId="5" applyNumberFormat="1" applyFont="1" applyFill="1" applyBorder="1" applyAlignment="1">
      <alignment horizontal="center" vertical="center" shrinkToFit="1"/>
    </xf>
    <xf numFmtId="165" fontId="2" fillId="0" borderId="78" xfId="5" applyNumberFormat="1" applyFont="1" applyFill="1" applyBorder="1" applyAlignment="1">
      <alignment horizontal="center" vertical="center" shrinkToFit="1"/>
    </xf>
    <xf numFmtId="165" fontId="24" fillId="0" borderId="78" xfId="5" applyNumberFormat="1" applyFont="1" applyFill="1" applyBorder="1" applyAlignment="1">
      <alignment horizontal="right" vertical="center" shrinkToFit="1"/>
    </xf>
    <xf numFmtId="165" fontId="2" fillId="0" borderId="78" xfId="5" applyNumberFormat="1" applyFont="1" applyFill="1" applyBorder="1" applyAlignment="1">
      <alignment horizontal="right" vertical="center" shrinkToFit="1"/>
    </xf>
    <xf numFmtId="165" fontId="2" fillId="0" borderId="88" xfId="5" applyNumberFormat="1" applyFont="1" applyFill="1" applyBorder="1" applyAlignment="1">
      <alignment horizontal="center" vertical="center" wrapText="1"/>
    </xf>
    <xf numFmtId="0" fontId="3" fillId="0" borderId="80" xfId="5" applyFont="1" applyFill="1" applyBorder="1" applyAlignment="1">
      <alignment vertical="top" wrapText="1"/>
    </xf>
    <xf numFmtId="0" fontId="3" fillId="0" borderId="87" xfId="5" applyFont="1" applyFill="1" applyBorder="1" applyAlignment="1">
      <alignment vertical="top" wrapText="1"/>
    </xf>
    <xf numFmtId="0" fontId="2" fillId="0" borderId="82" xfId="5" applyFont="1" applyFill="1" applyBorder="1" applyAlignment="1">
      <alignment horizontal="center" vertical="center" wrapText="1"/>
    </xf>
    <xf numFmtId="4" fontId="2" fillId="0" borderId="82" xfId="5" applyNumberFormat="1" applyFont="1" applyFill="1" applyBorder="1" applyAlignment="1">
      <alignment horizontal="center" vertical="center" shrinkToFit="1"/>
    </xf>
    <xf numFmtId="167" fontId="24" fillId="0" borderId="100" xfId="5" applyNumberFormat="1" applyFont="1" applyFill="1" applyBorder="1" applyAlignment="1">
      <alignment horizontal="right" vertical="center" shrinkToFit="1"/>
    </xf>
    <xf numFmtId="4" fontId="2" fillId="0" borderId="82" xfId="5" applyNumberFormat="1" applyFont="1" applyFill="1" applyBorder="1" applyAlignment="1">
      <alignment horizontal="right" vertical="center" shrinkToFit="1"/>
    </xf>
    <xf numFmtId="1" fontId="2" fillId="0" borderId="87" xfId="5" applyNumberFormat="1" applyFont="1" applyFill="1" applyBorder="1" applyAlignment="1">
      <alignment horizontal="center" vertical="center" shrinkToFit="1"/>
    </xf>
    <xf numFmtId="4" fontId="2" fillId="0" borderId="4" xfId="5" applyNumberFormat="1" applyFont="1" applyFill="1" applyBorder="1" applyAlignment="1">
      <alignment horizontal="center" vertical="center" wrapText="1"/>
    </xf>
    <xf numFmtId="1" fontId="2" fillId="0" borderId="110" xfId="5" applyNumberFormat="1" applyFont="1" applyFill="1" applyBorder="1" applyAlignment="1">
      <alignment horizontal="center" vertical="center" shrinkToFit="1"/>
    </xf>
    <xf numFmtId="165" fontId="2" fillId="0" borderId="4" xfId="5" applyNumberFormat="1" applyFont="1" applyFill="1" applyBorder="1" applyAlignment="1">
      <alignment horizontal="center" vertical="center" shrinkToFit="1"/>
    </xf>
    <xf numFmtId="165" fontId="24" fillId="0" borderId="4" xfId="5" applyNumberFormat="1" applyFont="1" applyFill="1" applyBorder="1" applyAlignment="1">
      <alignment horizontal="right" vertical="center" shrinkToFit="1"/>
    </xf>
    <xf numFmtId="165" fontId="2" fillId="0" borderId="4" xfId="5" applyNumberFormat="1" applyFont="1" applyFill="1" applyBorder="1" applyAlignment="1">
      <alignment horizontal="right" vertical="center" shrinkToFit="1"/>
    </xf>
    <xf numFmtId="165" fontId="2" fillId="0" borderId="39" xfId="5" applyNumberFormat="1" applyFont="1" applyFill="1" applyBorder="1" applyAlignment="1">
      <alignment horizontal="center" vertical="center" wrapText="1"/>
    </xf>
    <xf numFmtId="0" fontId="2" fillId="0" borderId="100" xfId="5" applyFont="1" applyFill="1" applyBorder="1" applyAlignment="1">
      <alignment horizontal="center" vertical="center" wrapText="1"/>
    </xf>
    <xf numFmtId="0" fontId="2" fillId="0" borderId="118" xfId="5" applyFont="1" applyFill="1" applyBorder="1" applyAlignment="1">
      <alignment horizontal="center" vertical="center" wrapText="1"/>
    </xf>
    <xf numFmtId="4" fontId="6" fillId="0" borderId="16" xfId="5" applyNumberFormat="1" applyFont="1" applyFill="1" applyBorder="1" applyAlignment="1">
      <alignment horizontal="center" vertical="center" wrapText="1"/>
    </xf>
    <xf numFmtId="166" fontId="3" fillId="0" borderId="44" xfId="5" applyNumberFormat="1" applyFont="1" applyFill="1" applyBorder="1" applyAlignment="1">
      <alignment horizontal="center" vertical="center" wrapText="1"/>
    </xf>
    <xf numFmtId="0" fontId="3" fillId="0" borderId="46" xfId="5" applyFont="1" applyFill="1" applyBorder="1" applyAlignment="1">
      <alignment vertical="center" wrapText="1"/>
    </xf>
    <xf numFmtId="0" fontId="3" fillId="0" borderId="48" xfId="5" applyFont="1" applyFill="1" applyBorder="1" applyAlignment="1">
      <alignment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4" xfId="5" applyFont="1" applyFill="1" applyBorder="1" applyAlignment="1">
      <alignment horizontal="center" vertical="top" wrapText="1"/>
    </xf>
    <xf numFmtId="0" fontId="2" fillId="0" borderId="8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4" xfId="5" applyFont="1" applyFill="1" applyBorder="1" applyAlignment="1">
      <alignment vertical="center" wrapText="1"/>
    </xf>
    <xf numFmtId="4" fontId="2" fillId="0" borderId="4" xfId="5" applyNumberFormat="1" applyFont="1" applyFill="1" applyBorder="1" applyAlignment="1">
      <alignment horizontal="right" wrapText="1"/>
    </xf>
    <xf numFmtId="0" fontId="2" fillId="0" borderId="8" xfId="5" applyFont="1" applyFill="1" applyBorder="1" applyAlignment="1">
      <alignment horizontal="center" wrapText="1"/>
    </xf>
    <xf numFmtId="4" fontId="2" fillId="0" borderId="4" xfId="5" applyNumberFormat="1" applyFont="1" applyFill="1" applyBorder="1" applyAlignment="1">
      <alignment horizontal="center" vertical="top" shrinkToFit="1"/>
    </xf>
    <xf numFmtId="4" fontId="2" fillId="0" borderId="4" xfId="5" applyNumberFormat="1" applyFont="1" applyFill="1" applyBorder="1" applyAlignment="1">
      <alignment horizontal="right" vertical="top" shrinkToFit="1"/>
    </xf>
    <xf numFmtId="0" fontId="2" fillId="0" borderId="8" xfId="5" applyFont="1" applyFill="1" applyBorder="1" applyAlignment="1">
      <alignment horizontal="center" vertical="top" wrapText="1"/>
    </xf>
    <xf numFmtId="166" fontId="2" fillId="0" borderId="8" xfId="5" applyNumberFormat="1" applyFont="1" applyFill="1" applyBorder="1" applyAlignment="1">
      <alignment horizontal="center" vertical="center" shrinkToFit="1"/>
    </xf>
    <xf numFmtId="4" fontId="2" fillId="0" borderId="4" xfId="5" applyNumberFormat="1" applyFont="1" applyFill="1" applyBorder="1" applyAlignment="1">
      <alignment horizontal="right" vertical="center" wrapText="1"/>
    </xf>
    <xf numFmtId="0" fontId="2" fillId="4" borderId="8" xfId="5" applyFont="1" applyFill="1" applyBorder="1" applyAlignment="1">
      <alignment horizontal="center" vertical="center"/>
    </xf>
    <xf numFmtId="1" fontId="3" fillId="0" borderId="1" xfId="5" applyNumberFormat="1" applyFont="1" applyFill="1" applyBorder="1" applyAlignment="1">
      <alignment horizontal="center" vertical="center"/>
    </xf>
    <xf numFmtId="167" fontId="2" fillId="0" borderId="4" xfId="5" applyNumberFormat="1" applyFont="1" applyFill="1" applyBorder="1" applyAlignment="1">
      <alignment horizontal="right" vertical="center"/>
    </xf>
    <xf numFmtId="1" fontId="2" fillId="0" borderId="1" xfId="5" applyNumberFormat="1" applyFont="1" applyFill="1" applyBorder="1" applyAlignment="1">
      <alignment horizontal="center" vertical="center"/>
    </xf>
    <xf numFmtId="0" fontId="2" fillId="0" borderId="45" xfId="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3" fillId="10" borderId="4" xfId="0" applyFont="1" applyFill="1" applyBorder="1" applyAlignment="1" applyProtection="1">
      <alignment horizontal="center" vertical="center" wrapText="1"/>
      <protection hidden="1"/>
    </xf>
    <xf numFmtId="0" fontId="2" fillId="0" borderId="4" xfId="1" applyFont="1" applyFill="1" applyBorder="1" applyAlignment="1">
      <alignment horizontal="center" vertical="center"/>
    </xf>
    <xf numFmtId="0" fontId="2" fillId="0" borderId="4" xfId="0" applyFont="1" applyFill="1" applyBorder="1"/>
    <xf numFmtId="165" fontId="2" fillId="0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vertical="center"/>
    </xf>
    <xf numFmtId="0" fontId="3" fillId="0" borderId="0" xfId="0" applyFont="1" applyFill="1"/>
    <xf numFmtId="2" fontId="2" fillId="0" borderId="4" xfId="6" applyNumberFormat="1" applyFont="1" applyFill="1" applyBorder="1" applyAlignment="1">
      <alignment vertical="center"/>
    </xf>
    <xf numFmtId="0" fontId="2" fillId="0" borderId="4" xfId="6" applyFont="1" applyFill="1" applyBorder="1" applyAlignment="1">
      <alignment horizontal="center" vertical="center"/>
    </xf>
    <xf numFmtId="2" fontId="25" fillId="0" borderId="4" xfId="6" applyNumberFormat="1" applyFont="1" applyFill="1" applyBorder="1" applyAlignment="1">
      <alignment vertical="center"/>
    </xf>
    <xf numFmtId="43" fontId="14" fillId="0" borderId="4" xfId="8" applyFont="1" applyFill="1" applyBorder="1" applyAlignment="1">
      <alignment horizontal="right" vertical="center"/>
    </xf>
    <xf numFmtId="164" fontId="14" fillId="0" borderId="4" xfId="7" applyFont="1" applyFill="1" applyBorder="1"/>
    <xf numFmtId="164" fontId="6" fillId="0" borderId="4" xfId="7" applyFont="1" applyFill="1" applyBorder="1"/>
    <xf numFmtId="164" fontId="6" fillId="0" borderId="4" xfId="7" applyFont="1" applyFill="1" applyBorder="1" applyAlignment="1">
      <alignment horizontal="center"/>
    </xf>
    <xf numFmtId="0" fontId="2" fillId="0" borderId="4" xfId="6" applyFont="1" applyFill="1" applyBorder="1" applyAlignment="1">
      <alignment vertical="center"/>
    </xf>
    <xf numFmtId="168" fontId="2" fillId="0" borderId="4" xfId="6" applyNumberFormat="1" applyFont="1" applyFill="1" applyBorder="1" applyAlignment="1">
      <alignment vertical="center"/>
    </xf>
    <xf numFmtId="168" fontId="25" fillId="0" borderId="4" xfId="6" applyNumberFormat="1" applyFont="1" applyFill="1" applyBorder="1" applyAlignment="1">
      <alignment vertical="center"/>
    </xf>
    <xf numFmtId="0" fontId="25" fillId="0" borderId="4" xfId="6" applyFont="1" applyFill="1" applyBorder="1" applyAlignment="1">
      <alignment horizontal="center" vertical="center"/>
    </xf>
    <xf numFmtId="2" fontId="24" fillId="0" borderId="4" xfId="6" applyNumberFormat="1" applyFont="1" applyFill="1" applyBorder="1" applyAlignment="1">
      <alignment vertical="center"/>
    </xf>
    <xf numFmtId="0" fontId="24" fillId="0" borderId="4" xfId="6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2" fontId="3" fillId="0" borderId="4" xfId="6" applyNumberFormat="1" applyFont="1" applyFill="1" applyBorder="1" applyAlignment="1">
      <alignment vertical="center"/>
    </xf>
    <xf numFmtId="1" fontId="6" fillId="0" borderId="4" xfId="0" applyNumberFormat="1" applyFont="1" applyFill="1" applyBorder="1" applyAlignment="1">
      <alignment horizontal="center" vertical="center" wrapText="1"/>
    </xf>
    <xf numFmtId="2" fontId="45" fillId="0" borderId="4" xfId="6" applyNumberFormat="1" applyFont="1" applyFill="1" applyBorder="1" applyAlignment="1">
      <alignment vertical="center"/>
    </xf>
    <xf numFmtId="2" fontId="35" fillId="0" borderId="4" xfId="6" applyNumberFormat="1" applyFont="1" applyFill="1" applyBorder="1" applyAlignment="1">
      <alignment vertical="center"/>
    </xf>
    <xf numFmtId="4" fontId="3" fillId="6" borderId="17" xfId="0" applyNumberFormat="1" applyFont="1" applyFill="1" applyBorder="1" applyAlignment="1">
      <alignment horizontal="center" vertical="center" wrapText="1"/>
    </xf>
    <xf numFmtId="165" fontId="2" fillId="0" borderId="3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97" xfId="0" applyNumberFormat="1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4" fontId="2" fillId="0" borderId="98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97" xfId="0" applyNumberFormat="1" applyFont="1" applyFill="1" applyBorder="1" applyAlignment="1">
      <alignment vertical="center"/>
    </xf>
    <xf numFmtId="4" fontId="3" fillId="0" borderId="99" xfId="0" applyNumberFormat="1" applyFont="1" applyFill="1" applyBorder="1" applyAlignment="1">
      <alignment vertical="center"/>
    </xf>
    <xf numFmtId="4" fontId="3" fillId="0" borderId="91" xfId="0" applyNumberFormat="1" applyFont="1" applyFill="1" applyBorder="1" applyAlignment="1">
      <alignment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left" vertical="center"/>
    </xf>
    <xf numFmtId="4" fontId="3" fillId="0" borderId="46" xfId="0" applyNumberFormat="1" applyFont="1" applyFill="1" applyBorder="1" applyAlignment="1">
      <alignment vertical="center"/>
    </xf>
    <xf numFmtId="4" fontId="3" fillId="0" borderId="48" xfId="0" applyNumberFormat="1" applyFont="1" applyFill="1" applyBorder="1" applyAlignment="1">
      <alignment vertical="center"/>
    </xf>
    <xf numFmtId="4" fontId="2" fillId="0" borderId="8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4" fontId="2" fillId="0" borderId="8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" fontId="3" fillId="0" borderId="20" xfId="0" applyNumberFormat="1" applyFont="1" applyFill="1" applyBorder="1" applyAlignment="1">
      <alignment vertical="center"/>
    </xf>
    <xf numFmtId="4" fontId="3" fillId="0" borderId="37" xfId="0" applyNumberFormat="1" applyFont="1" applyFill="1" applyBorder="1" applyAlignment="1">
      <alignment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4" fontId="3" fillId="0" borderId="45" xfId="0" applyNumberFormat="1" applyFont="1" applyFill="1" applyBorder="1" applyAlignment="1">
      <alignment horizontal="right" vertical="center"/>
    </xf>
    <xf numFmtId="4" fontId="3" fillId="0" borderId="38" xfId="0" applyNumberFormat="1" applyFont="1" applyFill="1" applyBorder="1" applyAlignment="1">
      <alignment horizontal="right" vertical="center"/>
    </xf>
    <xf numFmtId="4" fontId="3" fillId="0" borderId="17" xfId="0" applyNumberFormat="1" applyFont="1" applyFill="1" applyBorder="1" applyAlignment="1">
      <alignment vertical="center"/>
    </xf>
    <xf numFmtId="0" fontId="2" fillId="9" borderId="8" xfId="1" applyFont="1" applyFill="1" applyBorder="1" applyAlignment="1">
      <alignment horizontal="center" vertical="center" wrapText="1"/>
    </xf>
    <xf numFmtId="0" fontId="2" fillId="9" borderId="20" xfId="1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6" applyFill="1" applyBorder="1" applyAlignment="1">
      <alignment vertical="center"/>
    </xf>
    <xf numFmtId="164" fontId="38" fillId="0" borderId="4" xfId="7" applyFont="1" applyFill="1" applyBorder="1"/>
    <xf numFmtId="0" fontId="3" fillId="0" borderId="4" xfId="0" applyFont="1" applyBorder="1"/>
    <xf numFmtId="4" fontId="3" fillId="0" borderId="4" xfId="0" applyNumberFormat="1" applyFont="1" applyBorder="1" applyAlignment="1">
      <alignment horizontal="center" vertical="center" wrapText="1"/>
    </xf>
    <xf numFmtId="2" fontId="3" fillId="0" borderId="4" xfId="6" applyNumberFormat="1" applyFont="1" applyBorder="1" applyAlignment="1">
      <alignment vertical="center"/>
    </xf>
    <xf numFmtId="4" fontId="0" fillId="0" borderId="0" xfId="0" applyNumberFormat="1"/>
    <xf numFmtId="4" fontId="4" fillId="0" borderId="0" xfId="0" applyNumberFormat="1" applyFont="1" applyFill="1"/>
    <xf numFmtId="4" fontId="4" fillId="0" borderId="0" xfId="3" applyNumberFormat="1" applyFont="1" applyFill="1"/>
    <xf numFmtId="4" fontId="2" fillId="0" borderId="0" xfId="5" applyNumberFormat="1" applyFont="1" applyFill="1" applyAlignment="1">
      <alignment vertical="center"/>
    </xf>
    <xf numFmtId="4" fontId="3" fillId="0" borderId="16" xfId="0" applyNumberFormat="1" applyFont="1" applyFill="1" applyBorder="1" applyAlignment="1">
      <alignment horizontal="right" vertical="center" wrapText="1"/>
    </xf>
    <xf numFmtId="49" fontId="2" fillId="6" borderId="16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vertical="center" wrapText="1"/>
    </xf>
    <xf numFmtId="4" fontId="3" fillId="4" borderId="39" xfId="0" applyNumberFormat="1" applyFont="1" applyFill="1" applyBorder="1" applyAlignment="1">
      <alignment vertical="center" wrapText="1"/>
    </xf>
    <xf numFmtId="1" fontId="6" fillId="0" borderId="44" xfId="0" applyNumberFormat="1" applyFont="1" applyFill="1" applyBorder="1" applyAlignment="1">
      <alignment horizontal="center" vertical="distributed" wrapText="1"/>
    </xf>
    <xf numFmtId="2" fontId="14" fillId="0" borderId="62" xfId="0" applyNumberFormat="1" applyFont="1" applyFill="1" applyBorder="1" applyAlignment="1">
      <alignment horizontal="center" vertical="distributed" wrapText="1"/>
    </xf>
    <xf numFmtId="4" fontId="14" fillId="0" borderId="62" xfId="0" applyNumberFormat="1" applyFont="1" applyFill="1" applyBorder="1" applyAlignment="1">
      <alignment horizontal="center" vertical="distributed" wrapText="1"/>
    </xf>
    <xf numFmtId="4" fontId="14" fillId="0" borderId="62" xfId="0" applyNumberFormat="1" applyFont="1" applyFill="1" applyBorder="1" applyAlignment="1">
      <alignment horizontal="right" vertical="distributed" wrapText="1"/>
    </xf>
    <xf numFmtId="0" fontId="14" fillId="0" borderId="35" xfId="0" applyNumberFormat="1" applyFont="1" applyFill="1" applyBorder="1" applyAlignment="1">
      <alignment vertical="distributed" wrapText="1"/>
    </xf>
    <xf numFmtId="0" fontId="4" fillId="0" borderId="0" xfId="0" applyFont="1" applyFill="1" applyAlignment="1">
      <alignment vertical="distributed" wrapText="1"/>
    </xf>
    <xf numFmtId="1" fontId="14" fillId="0" borderId="1" xfId="0" applyNumberFormat="1" applyFont="1" applyFill="1" applyBorder="1" applyAlignment="1">
      <alignment horizontal="center" vertical="distributed" wrapText="1"/>
    </xf>
    <xf numFmtId="2" fontId="14" fillId="0" borderId="4" xfId="0" applyNumberFormat="1" applyFont="1" applyFill="1" applyBorder="1" applyAlignment="1">
      <alignment horizontal="center" vertical="distributed" wrapText="1"/>
    </xf>
    <xf numFmtId="4" fontId="14" fillId="0" borderId="4" xfId="0" applyNumberFormat="1" applyFont="1" applyFill="1" applyBorder="1" applyAlignment="1">
      <alignment horizontal="center" vertical="distributed" wrapText="1"/>
    </xf>
    <xf numFmtId="4" fontId="14" fillId="0" borderId="4" xfId="0" applyNumberFormat="1" applyFont="1" applyFill="1" applyBorder="1" applyAlignment="1">
      <alignment horizontal="right" vertical="distributed" wrapText="1"/>
    </xf>
    <xf numFmtId="4" fontId="14" fillId="0" borderId="19" xfId="0" applyNumberFormat="1" applyFont="1" applyFill="1" applyBorder="1" applyAlignment="1">
      <alignment horizontal="right" vertical="distributed" wrapText="1"/>
    </xf>
    <xf numFmtId="0" fontId="14" fillId="4" borderId="8" xfId="1" applyNumberFormat="1" applyFont="1" applyFill="1" applyBorder="1" applyAlignment="1">
      <alignment horizontal="center" vertical="distributed" wrapText="1"/>
    </xf>
    <xf numFmtId="4" fontId="4" fillId="0" borderId="0" xfId="0" applyNumberFormat="1" applyFont="1" applyFill="1" applyAlignment="1">
      <alignment vertical="distributed" wrapText="1"/>
    </xf>
    <xf numFmtId="4" fontId="2" fillId="0" borderId="0" xfId="0" applyNumberFormat="1" applyFont="1" applyFill="1" applyAlignment="1">
      <alignment vertical="distributed" wrapText="1"/>
    </xf>
    <xf numFmtId="0" fontId="2" fillId="0" borderId="0" xfId="0" applyFont="1" applyAlignment="1">
      <alignment vertical="distributed" wrapText="1"/>
    </xf>
    <xf numFmtId="2" fontId="14" fillId="0" borderId="6" xfId="0" applyNumberFormat="1" applyFont="1" applyFill="1" applyBorder="1" applyAlignment="1">
      <alignment horizontal="center" vertical="distributed" wrapText="1"/>
    </xf>
    <xf numFmtId="4" fontId="14" fillId="0" borderId="6" xfId="0" applyNumberFormat="1" applyFont="1" applyFill="1" applyBorder="1" applyAlignment="1">
      <alignment horizontal="center" vertical="distributed" wrapText="1"/>
    </xf>
    <xf numFmtId="4" fontId="14" fillId="0" borderId="6" xfId="0" applyNumberFormat="1" applyFont="1" applyFill="1" applyBorder="1" applyAlignment="1">
      <alignment horizontal="right" vertical="distributed" wrapText="1"/>
    </xf>
    <xf numFmtId="0" fontId="14" fillId="9" borderId="8" xfId="1" applyNumberFormat="1" applyFont="1" applyFill="1" applyBorder="1" applyAlignment="1">
      <alignment horizontal="center" vertical="distributed" wrapText="1"/>
    </xf>
    <xf numFmtId="0" fontId="2" fillId="0" borderId="0" xfId="0" applyFont="1" applyFill="1" applyAlignment="1">
      <alignment vertical="distributed" wrapText="1"/>
    </xf>
    <xf numFmtId="1" fontId="6" fillId="0" borderId="1" xfId="0" applyNumberFormat="1" applyFont="1" applyFill="1" applyBorder="1" applyAlignment="1">
      <alignment horizontal="center" vertical="distributed" wrapText="1"/>
    </xf>
    <xf numFmtId="2" fontId="14" fillId="0" borderId="7" xfId="0" applyNumberFormat="1" applyFont="1" applyFill="1" applyBorder="1" applyAlignment="1">
      <alignment horizontal="center" vertical="distributed" wrapText="1"/>
    </xf>
    <xf numFmtId="4" fontId="14" fillId="0" borderId="7" xfId="0" applyNumberFormat="1" applyFont="1" applyFill="1" applyBorder="1" applyAlignment="1">
      <alignment horizontal="center" vertical="distributed" wrapText="1"/>
    </xf>
    <xf numFmtId="0" fontId="14" fillId="4" borderId="36" xfId="0" applyNumberFormat="1" applyFont="1" applyFill="1" applyBorder="1" applyAlignment="1">
      <alignment horizontal="center" vertical="distributed" wrapText="1"/>
    </xf>
    <xf numFmtId="4" fontId="14" fillId="0" borderId="0" xfId="0" applyNumberFormat="1" applyFont="1" applyBorder="1" applyAlignment="1">
      <alignment horizontal="right" vertical="distributed" wrapText="1"/>
    </xf>
    <xf numFmtId="0" fontId="14" fillId="4" borderId="39" xfId="1" applyNumberFormat="1" applyFont="1" applyFill="1" applyBorder="1" applyAlignment="1">
      <alignment horizontal="center" vertical="distributed" wrapText="1"/>
    </xf>
    <xf numFmtId="0" fontId="2" fillId="0" borderId="0" xfId="0" applyFont="1" applyFill="1" applyAlignment="1">
      <alignment horizontal="center" vertical="distributed" wrapText="1"/>
    </xf>
    <xf numFmtId="0" fontId="4" fillId="0" borderId="0" xfId="0" applyFont="1" applyFill="1" applyAlignment="1">
      <alignment horizontal="center" vertical="distributed" wrapText="1"/>
    </xf>
    <xf numFmtId="0" fontId="2" fillId="0" borderId="0" xfId="0" applyFont="1" applyAlignment="1">
      <alignment horizontal="center" vertical="distributed" wrapText="1"/>
    </xf>
    <xf numFmtId="1" fontId="6" fillId="0" borderId="10" xfId="0" applyNumberFormat="1" applyFont="1" applyFill="1" applyBorder="1" applyAlignment="1">
      <alignment horizontal="center" vertical="distributed" wrapText="1"/>
    </xf>
    <xf numFmtId="2" fontId="14" fillId="0" borderId="3" xfId="0" applyNumberFormat="1" applyFont="1" applyFill="1" applyBorder="1" applyAlignment="1">
      <alignment horizontal="left" vertical="distributed" wrapText="1"/>
    </xf>
    <xf numFmtId="4" fontId="14" fillId="0" borderId="3" xfId="0" applyNumberFormat="1" applyFont="1" applyFill="1" applyBorder="1" applyAlignment="1">
      <alignment horizontal="center" vertical="distributed" wrapText="1"/>
    </xf>
    <xf numFmtId="4" fontId="14" fillId="0" borderId="3" xfId="0" applyNumberFormat="1" applyFont="1" applyFill="1" applyBorder="1" applyAlignment="1">
      <alignment horizontal="right" vertical="distributed" wrapText="1"/>
    </xf>
    <xf numFmtId="0" fontId="14" fillId="4" borderId="39" xfId="0" applyNumberFormat="1" applyFont="1" applyFill="1" applyBorder="1" applyAlignment="1">
      <alignment horizontal="center" vertical="distributed" wrapText="1"/>
    </xf>
    <xf numFmtId="0" fontId="14" fillId="4" borderId="5" xfId="1" applyNumberFormat="1" applyFont="1" applyFill="1" applyBorder="1" applyAlignment="1">
      <alignment horizontal="center" vertical="distributed" wrapText="1"/>
    </xf>
    <xf numFmtId="0" fontId="25" fillId="0" borderId="0" xfId="0" applyFont="1" applyFill="1" applyAlignment="1">
      <alignment vertical="distributed" wrapText="1"/>
    </xf>
    <xf numFmtId="4" fontId="14" fillId="0" borderId="7" xfId="0" applyNumberFormat="1" applyFont="1" applyFill="1" applyBorder="1" applyAlignment="1">
      <alignment horizontal="right" vertical="distributed" wrapText="1"/>
    </xf>
    <xf numFmtId="0" fontId="14" fillId="4" borderId="8" xfId="0" applyNumberFormat="1" applyFont="1" applyFill="1" applyBorder="1" applyAlignment="1">
      <alignment horizontal="center" vertical="distributed" wrapText="1"/>
    </xf>
    <xf numFmtId="0" fontId="14" fillId="0" borderId="8" xfId="1" applyNumberFormat="1" applyFont="1" applyFill="1" applyBorder="1" applyAlignment="1">
      <alignment horizontal="center" vertical="distributed" wrapText="1"/>
    </xf>
    <xf numFmtId="2" fontId="14" fillId="0" borderId="3" xfId="0" applyNumberFormat="1" applyFont="1" applyFill="1" applyBorder="1" applyAlignment="1">
      <alignment horizontal="center" vertical="distributed" wrapText="1"/>
    </xf>
    <xf numFmtId="0" fontId="14" fillId="0" borderId="39" xfId="0" applyNumberFormat="1" applyFont="1" applyFill="1" applyBorder="1" applyAlignment="1">
      <alignment horizontal="center" vertical="distributed" wrapText="1"/>
    </xf>
    <xf numFmtId="4" fontId="14" fillId="0" borderId="2" xfId="0" applyNumberFormat="1" applyFont="1" applyFill="1" applyBorder="1" applyAlignment="1">
      <alignment horizontal="right" vertical="distributed" wrapText="1"/>
    </xf>
    <xf numFmtId="4" fontId="14" fillId="0" borderId="13" xfId="0" applyNumberFormat="1" applyFont="1" applyFill="1" applyBorder="1" applyAlignment="1">
      <alignment horizontal="right" vertical="distributed" wrapText="1"/>
    </xf>
    <xf numFmtId="2" fontId="14" fillId="0" borderId="13" xfId="0" applyNumberFormat="1" applyFont="1" applyFill="1" applyBorder="1" applyAlignment="1">
      <alignment horizontal="center" vertical="distributed" wrapText="1"/>
    </xf>
    <xf numFmtId="4" fontId="14" fillId="0" borderId="13" xfId="0" applyNumberFormat="1" applyFont="1" applyFill="1" applyBorder="1" applyAlignment="1">
      <alignment horizontal="center" vertical="distributed" wrapText="1"/>
    </xf>
    <xf numFmtId="0" fontId="4" fillId="0" borderId="0" xfId="0" applyFont="1" applyFill="1" applyAlignment="1">
      <alignment horizontal="right" vertical="distributed" wrapText="1"/>
    </xf>
    <xf numFmtId="0" fontId="14" fillId="4" borderId="41" xfId="1" applyNumberFormat="1" applyFont="1" applyFill="1" applyBorder="1" applyAlignment="1">
      <alignment horizontal="center" vertical="distributed" wrapText="1"/>
    </xf>
    <xf numFmtId="4" fontId="6" fillId="0" borderId="28" xfId="0" applyNumberFormat="1" applyFont="1" applyFill="1" applyBorder="1" applyAlignment="1">
      <alignment horizontal="right" vertical="distributed" wrapText="1"/>
    </xf>
    <xf numFmtId="0" fontId="14" fillId="0" borderId="27" xfId="0" applyNumberFormat="1" applyFont="1" applyFill="1" applyBorder="1" applyAlignment="1">
      <alignment horizontal="center" vertical="distributed" wrapText="1"/>
    </xf>
    <xf numFmtId="49" fontId="35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0" fillId="5" borderId="0" xfId="0" applyFill="1"/>
    <xf numFmtId="1" fontId="25" fillId="0" borderId="4" xfId="0" applyNumberFormat="1" applyFont="1" applyFill="1" applyBorder="1" applyAlignment="1">
      <alignment horizontal="center" vertical="center" wrapText="1"/>
    </xf>
    <xf numFmtId="2" fontId="25" fillId="0" borderId="4" xfId="0" applyNumberFormat="1" applyFont="1" applyFill="1" applyBorder="1" applyAlignment="1">
      <alignment horizontal="left" vertical="center" wrapText="1"/>
    </xf>
    <xf numFmtId="4" fontId="45" fillId="0" borderId="4" xfId="0" applyNumberFormat="1" applyFont="1" applyFill="1" applyBorder="1" applyAlignment="1">
      <alignment horizontal="center" vertical="center" wrapText="1"/>
    </xf>
    <xf numFmtId="4" fontId="25" fillId="0" borderId="4" xfId="0" applyNumberFormat="1" applyFont="1" applyFill="1" applyBorder="1" applyAlignment="1">
      <alignment horizontal="center" vertical="center" wrapText="1"/>
    </xf>
    <xf numFmtId="0" fontId="25" fillId="0" borderId="4" xfId="6" applyFont="1" applyFill="1" applyBorder="1" applyAlignment="1">
      <alignment vertical="center"/>
    </xf>
    <xf numFmtId="43" fontId="41" fillId="0" borderId="4" xfId="8" applyFont="1" applyFill="1" applyBorder="1" applyAlignment="1">
      <alignment horizontal="left" vertical="center" wrapText="1"/>
    </xf>
    <xf numFmtId="1" fontId="41" fillId="0" borderId="4" xfId="0" applyNumberFormat="1" applyFont="1" applyFill="1" applyBorder="1" applyAlignment="1">
      <alignment horizontal="center" vertical="center" wrapText="1"/>
    </xf>
    <xf numFmtId="43" fontId="41" fillId="0" borderId="4" xfId="8" applyFont="1" applyFill="1" applyBorder="1" applyAlignment="1">
      <alignment horizontal="right" vertical="center" wrapText="1"/>
    </xf>
    <xf numFmtId="43" fontId="42" fillId="0" borderId="4" xfId="8" applyFont="1" applyFill="1" applyBorder="1" applyAlignment="1">
      <alignment horizontal="right" vertical="center"/>
    </xf>
    <xf numFmtId="164" fontId="42" fillId="0" borderId="4" xfId="7" applyFont="1" applyFill="1" applyBorder="1"/>
    <xf numFmtId="164" fontId="41" fillId="0" borderId="4" xfId="7" applyFont="1" applyFill="1" applyBorder="1"/>
    <xf numFmtId="164" fontId="41" fillId="0" borderId="4" xfId="7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 vertical="distributed" wrapText="1"/>
    </xf>
    <xf numFmtId="0" fontId="14" fillId="0" borderId="4" xfId="1" applyNumberFormat="1" applyFont="1" applyFill="1" applyBorder="1" applyAlignment="1">
      <alignment horizontal="center" vertical="distributed" wrapText="1"/>
    </xf>
    <xf numFmtId="0" fontId="2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4" fontId="3" fillId="5" borderId="0" xfId="0" applyNumberFormat="1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167" fontId="3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5" applyFont="1" applyFill="1" applyBorder="1" applyAlignment="1">
      <alignment horizontal="left" vertical="center" wrapText="1"/>
    </xf>
    <xf numFmtId="2" fontId="6" fillId="0" borderId="3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5" fillId="0" borderId="0" xfId="5" applyFont="1" applyFill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4" fontId="3" fillId="5" borderId="25" xfId="0" applyNumberFormat="1" applyFont="1" applyFill="1" applyBorder="1" applyAlignment="1">
      <alignment horizontal="left" vertical="center" wrapText="1"/>
    </xf>
    <xf numFmtId="4" fontId="3" fillId="5" borderId="26" xfId="0" applyNumberFormat="1" applyFont="1" applyFill="1" applyBorder="1" applyAlignment="1">
      <alignment horizontal="left" vertical="center" wrapText="1"/>
    </xf>
    <xf numFmtId="4" fontId="3" fillId="5" borderId="37" xfId="0" applyNumberFormat="1" applyFont="1" applyFill="1" applyBorder="1" applyAlignment="1">
      <alignment horizontal="left" vertical="center" wrapText="1"/>
    </xf>
    <xf numFmtId="4" fontId="3" fillId="0" borderId="58" xfId="0" applyNumberFormat="1" applyFont="1" applyFill="1" applyBorder="1" applyAlignment="1">
      <alignment horizontal="center" vertical="center" wrapText="1"/>
    </xf>
    <xf numFmtId="4" fontId="3" fillId="0" borderId="57" xfId="0" applyNumberFormat="1" applyFont="1" applyFill="1" applyBorder="1" applyAlignment="1">
      <alignment horizontal="center" vertical="center" wrapText="1"/>
    </xf>
    <xf numFmtId="4" fontId="3" fillId="0" borderId="35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left" vertical="center"/>
    </xf>
    <xf numFmtId="4" fontId="3" fillId="0" borderId="13" xfId="0" applyNumberFormat="1" applyFont="1" applyFill="1" applyBorder="1" applyAlignment="1">
      <alignment horizontal="right" vertical="center"/>
    </xf>
    <xf numFmtId="4" fontId="3" fillId="0" borderId="6" xfId="0" applyNumberFormat="1" applyFont="1" applyFill="1" applyBorder="1" applyAlignment="1">
      <alignment horizontal="right" vertical="center"/>
    </xf>
    <xf numFmtId="4" fontId="3" fillId="0" borderId="41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" fontId="6" fillId="0" borderId="25" xfId="0" applyNumberFormat="1" applyFont="1" applyFill="1" applyBorder="1" applyAlignment="1">
      <alignment horizontal="left" vertical="center" wrapText="1"/>
    </xf>
    <xf numFmtId="4" fontId="6" fillId="0" borderId="26" xfId="0" applyNumberFormat="1" applyFont="1" applyFill="1" applyBorder="1" applyAlignment="1">
      <alignment horizontal="left" vertical="center" wrapText="1"/>
    </xf>
    <xf numFmtId="4" fontId="6" fillId="0" borderId="37" xfId="0" applyNumberFormat="1" applyFont="1" applyFill="1" applyBorder="1" applyAlignment="1">
      <alignment horizontal="left" vertical="center" wrapText="1"/>
    </xf>
    <xf numFmtId="4" fontId="6" fillId="0" borderId="24" xfId="0" applyNumberFormat="1" applyFont="1" applyFill="1" applyBorder="1" applyAlignment="1">
      <alignment horizontal="center" vertical="center" wrapText="1"/>
    </xf>
    <xf numFmtId="4" fontId="6" fillId="0" borderId="23" xfId="0" applyNumberFormat="1" applyFont="1" applyFill="1" applyBorder="1" applyAlignment="1">
      <alignment horizontal="center" vertical="center" wrapText="1"/>
    </xf>
    <xf numFmtId="4" fontId="6" fillId="0" borderId="67" xfId="0" applyNumberFormat="1" applyFont="1" applyFill="1" applyBorder="1" applyAlignment="1">
      <alignment horizontal="center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4" fontId="3" fillId="4" borderId="54" xfId="0" applyNumberFormat="1" applyFont="1" applyFill="1" applyBorder="1" applyAlignment="1">
      <alignment horizontal="right" vertical="center" wrapText="1"/>
    </xf>
    <xf numFmtId="4" fontId="3" fillId="4" borderId="56" xfId="0" applyNumberFormat="1" applyFont="1" applyFill="1" applyBorder="1" applyAlignment="1">
      <alignment horizontal="right" vertical="center" wrapText="1"/>
    </xf>
    <xf numFmtId="4" fontId="3" fillId="4" borderId="55" xfId="0" applyNumberFormat="1" applyFont="1" applyFill="1" applyBorder="1" applyAlignment="1">
      <alignment horizontal="right" vertical="center" wrapText="1"/>
    </xf>
    <xf numFmtId="4" fontId="3" fillId="4" borderId="19" xfId="0" applyNumberFormat="1" applyFont="1" applyFill="1" applyBorder="1" applyAlignment="1">
      <alignment horizontal="left" vertical="center" wrapText="1"/>
    </xf>
    <xf numFmtId="4" fontId="3" fillId="4" borderId="22" xfId="0" applyNumberFormat="1" applyFont="1" applyFill="1" applyBorder="1" applyAlignment="1">
      <alignment horizontal="left" vertical="center" wrapText="1"/>
    </xf>
    <xf numFmtId="4" fontId="3" fillId="4" borderId="40" xfId="0" applyNumberFormat="1" applyFont="1" applyFill="1" applyBorder="1" applyAlignment="1">
      <alignment horizontal="left" vertical="center" wrapText="1"/>
    </xf>
    <xf numFmtId="4" fontId="3" fillId="4" borderId="30" xfId="0" applyNumberFormat="1" applyFont="1" applyFill="1" applyBorder="1" applyAlignment="1">
      <alignment horizontal="left" vertical="center" wrapText="1"/>
    </xf>
    <xf numFmtId="4" fontId="3" fillId="4" borderId="7" xfId="0" applyNumberFormat="1" applyFont="1" applyFill="1" applyBorder="1" applyAlignment="1">
      <alignment horizontal="left" vertical="center" wrapText="1"/>
    </xf>
    <xf numFmtId="4" fontId="3" fillId="4" borderId="73" xfId="0" applyNumberFormat="1" applyFont="1" applyFill="1" applyBorder="1" applyAlignment="1">
      <alignment horizontal="left" vertical="center" wrapText="1"/>
    </xf>
    <xf numFmtId="4" fontId="3" fillId="4" borderId="10" xfId="0" applyNumberFormat="1" applyFont="1" applyFill="1" applyBorder="1" applyAlignment="1">
      <alignment horizontal="right" vertical="center" wrapText="1"/>
    </xf>
    <xf numFmtId="4" fontId="3" fillId="4" borderId="42" xfId="0" applyNumberFormat="1" applyFont="1" applyFill="1" applyBorder="1" applyAlignment="1">
      <alignment horizontal="right" vertical="center" wrapText="1"/>
    </xf>
    <xf numFmtId="0" fontId="14" fillId="0" borderId="56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73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85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center" vertical="center"/>
    </xf>
    <xf numFmtId="0" fontId="2" fillId="0" borderId="96" xfId="0" applyFont="1" applyFill="1" applyBorder="1" applyAlignment="1">
      <alignment horizontal="left" vertical="center"/>
    </xf>
    <xf numFmtId="0" fontId="2" fillId="0" borderId="50" xfId="0" applyFont="1" applyFill="1" applyBorder="1" applyAlignment="1">
      <alignment horizontal="left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right" vertical="center"/>
    </xf>
    <xf numFmtId="0" fontId="3" fillId="6" borderId="29" xfId="0" applyFont="1" applyFill="1" applyBorder="1" applyAlignment="1">
      <alignment horizontal="center" vertical="center"/>
    </xf>
    <xf numFmtId="4" fontId="3" fillId="0" borderId="55" xfId="0" applyNumberFormat="1" applyFont="1" applyFill="1" applyBorder="1" applyAlignment="1">
      <alignment horizontal="right" vertical="center"/>
    </xf>
    <xf numFmtId="4" fontId="3" fillId="0" borderId="21" xfId="0" applyNumberFormat="1" applyFont="1" applyFill="1" applyBorder="1" applyAlignment="1">
      <alignment horizontal="right" vertical="center"/>
    </xf>
    <xf numFmtId="4" fontId="3" fillId="4" borderId="24" xfId="0" applyNumberFormat="1" applyFont="1" applyFill="1" applyBorder="1" applyAlignment="1">
      <alignment horizontal="right" vertical="center" wrapText="1"/>
    </xf>
    <xf numFmtId="4" fontId="3" fillId="4" borderId="23" xfId="0" applyNumberFormat="1" applyFont="1" applyFill="1" applyBorder="1" applyAlignment="1">
      <alignment horizontal="right" vertical="center" wrapText="1"/>
    </xf>
    <xf numFmtId="4" fontId="3" fillId="4" borderId="67" xfId="0" applyNumberFormat="1" applyFont="1" applyFill="1" applyBorder="1" applyAlignment="1">
      <alignment horizontal="right" vertical="center" wrapText="1"/>
    </xf>
    <xf numFmtId="4" fontId="3" fillId="0" borderId="54" xfId="0" applyNumberFormat="1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4" fontId="3" fillId="0" borderId="12" xfId="0" applyNumberFormat="1" applyFont="1" applyFill="1" applyBorder="1" applyAlignment="1">
      <alignment horizontal="right" vertical="center"/>
    </xf>
    <xf numFmtId="2" fontId="6" fillId="5" borderId="25" xfId="0" applyNumberFormat="1" applyFont="1" applyFill="1" applyBorder="1" applyAlignment="1">
      <alignment horizontal="left" vertical="center" wrapText="1"/>
    </xf>
    <xf numFmtId="2" fontId="6" fillId="5" borderId="26" xfId="0" applyNumberFormat="1" applyFont="1" applyFill="1" applyBorder="1" applyAlignment="1">
      <alignment horizontal="left" vertical="center" wrapText="1"/>
    </xf>
    <xf numFmtId="2" fontId="14" fillId="5" borderId="26" xfId="0" applyNumberFormat="1" applyFont="1" applyFill="1" applyBorder="1" applyAlignment="1">
      <alignment horizontal="left" vertical="center" wrapText="1"/>
    </xf>
    <xf numFmtId="2" fontId="14" fillId="7" borderId="0" xfId="0" applyNumberFormat="1" applyFont="1" applyFill="1" applyAlignment="1">
      <alignment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6" fillId="0" borderId="58" xfId="0" applyNumberFormat="1" applyFont="1" applyFill="1" applyBorder="1" applyAlignment="1">
      <alignment horizontal="center" vertical="center" wrapText="1"/>
    </xf>
    <xf numFmtId="2" fontId="6" fillId="0" borderId="57" xfId="0" applyNumberFormat="1" applyFont="1" applyFill="1" applyBorder="1" applyAlignment="1">
      <alignment horizontal="center" vertical="center" wrapText="1"/>
    </xf>
    <xf numFmtId="2" fontId="6" fillId="0" borderId="35" xfId="0" applyNumberFormat="1" applyFont="1" applyFill="1" applyBorder="1" applyAlignment="1">
      <alignment horizontal="center" vertical="center" wrapText="1"/>
    </xf>
    <xf numFmtId="2" fontId="6" fillId="0" borderId="28" xfId="0" applyNumberFormat="1" applyFont="1" applyFill="1" applyBorder="1" applyAlignment="1">
      <alignment horizontal="left" vertical="center"/>
    </xf>
    <xf numFmtId="2" fontId="6" fillId="0" borderId="67" xfId="0" applyNumberFormat="1" applyFont="1" applyFill="1" applyBorder="1" applyAlignment="1">
      <alignment horizontal="left" vertical="center"/>
    </xf>
    <xf numFmtId="2" fontId="6" fillId="0" borderId="47" xfId="0" applyNumberFormat="1" applyFont="1" applyFill="1" applyBorder="1" applyAlignment="1">
      <alignment horizontal="left" vertical="distributed"/>
    </xf>
    <xf numFmtId="2" fontId="6" fillId="0" borderId="62" xfId="0" applyNumberFormat="1" applyFont="1" applyFill="1" applyBorder="1" applyAlignment="1">
      <alignment horizontal="left" vertical="distributed"/>
    </xf>
    <xf numFmtId="2" fontId="14" fillId="0" borderId="2" xfId="0" applyNumberFormat="1" applyFont="1" applyFill="1" applyBorder="1" applyAlignment="1">
      <alignment horizontal="left" vertical="distributed"/>
    </xf>
    <xf numFmtId="2" fontId="14" fillId="0" borderId="42" xfId="0" applyNumberFormat="1" applyFont="1" applyFill="1" applyBorder="1" applyAlignment="1">
      <alignment horizontal="left" vertical="distributed"/>
    </xf>
    <xf numFmtId="2" fontId="6" fillId="0" borderId="2" xfId="0" applyNumberFormat="1" applyFont="1" applyFill="1" applyBorder="1" applyAlignment="1">
      <alignment horizontal="left" vertical="distributed"/>
    </xf>
    <xf numFmtId="2" fontId="6" fillId="0" borderId="3" xfId="0" applyNumberFormat="1" applyFont="1" applyFill="1" applyBorder="1" applyAlignment="1">
      <alignment horizontal="left" vertical="distributed"/>
    </xf>
    <xf numFmtId="2" fontId="14" fillId="0" borderId="2" xfId="0" applyNumberFormat="1" applyFont="1" applyFill="1" applyBorder="1" applyAlignment="1">
      <alignment horizontal="left" vertical="top" wrapText="1"/>
    </xf>
    <xf numFmtId="2" fontId="14" fillId="0" borderId="42" xfId="0" applyNumberFormat="1" applyFont="1" applyFill="1" applyBorder="1" applyAlignment="1">
      <alignment horizontal="left" vertical="top" wrapText="1"/>
    </xf>
    <xf numFmtId="2" fontId="6" fillId="0" borderId="24" xfId="0" applyNumberFormat="1" applyFont="1" applyFill="1" applyBorder="1" applyAlignment="1">
      <alignment horizontal="center" vertical="distributed" wrapText="1"/>
    </xf>
    <xf numFmtId="2" fontId="6" fillId="0" borderId="23" xfId="0" applyNumberFormat="1" applyFont="1" applyFill="1" applyBorder="1" applyAlignment="1">
      <alignment horizontal="center" vertical="distributed" wrapText="1"/>
    </xf>
    <xf numFmtId="2" fontId="6" fillId="0" borderId="67" xfId="0" applyNumberFormat="1" applyFont="1" applyFill="1" applyBorder="1" applyAlignment="1">
      <alignment horizontal="center" vertical="distributed" wrapText="1"/>
    </xf>
    <xf numFmtId="2" fontId="6" fillId="0" borderId="4" xfId="0" applyNumberFormat="1" applyFont="1" applyFill="1" applyBorder="1" applyAlignment="1">
      <alignment horizontal="left" vertical="center" wrapText="1"/>
    </xf>
    <xf numFmtId="2" fontId="6" fillId="0" borderId="4" xfId="0" applyNumberFormat="1" applyFont="1" applyFill="1" applyBorder="1" applyAlignment="1">
      <alignment horizontal="right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2" fontId="14" fillId="0" borderId="96" xfId="0" applyNumberFormat="1" applyFont="1" applyFill="1" applyBorder="1" applyAlignment="1">
      <alignment horizontal="left" vertical="distributed"/>
    </xf>
    <xf numFmtId="2" fontId="14" fillId="0" borderId="50" xfId="0" applyNumberFormat="1" applyFont="1" applyFill="1" applyBorder="1" applyAlignment="1">
      <alignment horizontal="left" vertical="distributed"/>
    </xf>
    <xf numFmtId="2" fontId="6" fillId="0" borderId="42" xfId="0" applyNumberFormat="1" applyFont="1" applyFill="1" applyBorder="1" applyAlignment="1">
      <alignment horizontal="left" vertical="distributed"/>
    </xf>
    <xf numFmtId="2" fontId="14" fillId="0" borderId="2" xfId="0" applyNumberFormat="1" applyFont="1" applyBorder="1" applyAlignment="1">
      <alignment horizontal="left" vertical="distributed"/>
    </xf>
    <xf numFmtId="2" fontId="14" fillId="0" borderId="42" xfId="0" applyNumberFormat="1" applyFont="1" applyBorder="1" applyAlignment="1">
      <alignment horizontal="left" vertical="distributed"/>
    </xf>
    <xf numFmtId="0" fontId="18" fillId="11" borderId="4" xfId="0" applyFont="1" applyFill="1" applyBorder="1" applyAlignment="1">
      <alignment horizontal="center" vertical="center"/>
    </xf>
    <xf numFmtId="0" fontId="35" fillId="10" borderId="13" xfId="0" applyFont="1" applyFill="1" applyBorder="1" applyAlignment="1" applyProtection="1">
      <alignment horizontal="center" wrapText="1"/>
      <protection hidden="1"/>
    </xf>
    <xf numFmtId="49" fontId="35" fillId="10" borderId="4" xfId="0" applyNumberFormat="1" applyFont="1" applyFill="1" applyBorder="1" applyAlignment="1" applyProtection="1">
      <alignment horizontal="center" vertical="center" wrapText="1"/>
      <protection hidden="1"/>
    </xf>
    <xf numFmtId="49" fontId="35" fillId="5" borderId="4" xfId="0" applyNumberFormat="1" applyFont="1" applyFill="1" applyBorder="1" applyAlignment="1" applyProtection="1">
      <alignment horizontal="left" vertical="center" wrapText="1"/>
      <protection hidden="1"/>
    </xf>
    <xf numFmtId="2" fontId="3" fillId="0" borderId="25" xfId="0" applyNumberFormat="1" applyFont="1" applyFill="1" applyBorder="1" applyAlignment="1">
      <alignment horizontal="center" vertical="center" wrapText="1"/>
    </xf>
    <xf numFmtId="2" fontId="3" fillId="0" borderId="26" xfId="0" applyNumberFormat="1" applyFont="1" applyFill="1" applyBorder="1" applyAlignment="1">
      <alignment horizontal="center" vertical="center" wrapText="1"/>
    </xf>
    <xf numFmtId="2" fontId="3" fillId="0" borderId="37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5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4" fontId="3" fillId="5" borderId="58" xfId="0" applyNumberFormat="1" applyFont="1" applyFill="1" applyBorder="1" applyAlignment="1">
      <alignment horizontal="left" vertical="center" wrapText="1"/>
    </xf>
    <xf numFmtId="4" fontId="3" fillId="5" borderId="57" xfId="0" applyNumberFormat="1" applyFont="1" applyFill="1" applyBorder="1" applyAlignment="1">
      <alignment horizontal="left" vertical="center" wrapText="1"/>
    </xf>
    <xf numFmtId="0" fontId="4" fillId="5" borderId="57" xfId="0" applyFont="1" applyFill="1" applyBorder="1" applyAlignment="1">
      <alignment horizontal="left" vertical="center" wrapText="1"/>
    </xf>
    <xf numFmtId="4" fontId="3" fillId="0" borderId="52" xfId="0" applyNumberFormat="1" applyFont="1" applyFill="1" applyBorder="1" applyAlignment="1">
      <alignment horizontal="center" vertical="center"/>
    </xf>
    <xf numFmtId="4" fontId="3" fillId="0" borderId="68" xfId="0" applyNumberFormat="1" applyFont="1" applyFill="1" applyBorder="1" applyAlignment="1">
      <alignment horizontal="center" vertical="center"/>
    </xf>
    <xf numFmtId="4" fontId="3" fillId="0" borderId="50" xfId="0" applyNumberFormat="1" applyFont="1" applyFill="1" applyBorder="1" applyAlignment="1">
      <alignment horizontal="center" vertical="center"/>
    </xf>
    <xf numFmtId="0" fontId="28" fillId="7" borderId="0" xfId="0" applyFont="1" applyFill="1" applyAlignment="1">
      <alignment vertical="center" wrapText="1"/>
    </xf>
    <xf numFmtId="0" fontId="5" fillId="7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62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2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2" fontId="3" fillId="0" borderId="24" xfId="0" applyNumberFormat="1" applyFont="1" applyFill="1" applyBorder="1" applyAlignment="1">
      <alignment horizontal="center" vertical="center" wrapText="1"/>
    </xf>
    <xf numFmtId="2" fontId="3" fillId="0" borderId="23" xfId="0" applyNumberFormat="1" applyFont="1" applyFill="1" applyBorder="1" applyAlignment="1">
      <alignment horizontal="center" vertical="center" wrapText="1"/>
    </xf>
    <xf numFmtId="2" fontId="3" fillId="0" borderId="34" xfId="0" applyNumberFormat="1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49" fontId="24" fillId="0" borderId="94" xfId="0" applyNumberFormat="1" applyFont="1" applyFill="1" applyBorder="1" applyAlignment="1">
      <alignment horizontal="left" vertical="justify" wrapText="1"/>
    </xf>
    <xf numFmtId="49" fontId="24" fillId="0" borderId="60" xfId="0" applyNumberFormat="1" applyFont="1" applyFill="1" applyBorder="1" applyAlignment="1">
      <alignment horizontal="left" vertical="justify" wrapText="1"/>
    </xf>
    <xf numFmtId="0" fontId="3" fillId="7" borderId="14" xfId="0" applyFont="1" applyFill="1" applyBorder="1"/>
    <xf numFmtId="0" fontId="3" fillId="7" borderId="0" xfId="0" applyFont="1" applyFill="1" applyBorder="1"/>
    <xf numFmtId="0" fontId="3" fillId="7" borderId="36" xfId="0" applyFont="1" applyFill="1" applyBorder="1"/>
    <xf numFmtId="0" fontId="3" fillId="7" borderId="14" xfId="0" applyFont="1" applyFill="1" applyBorder="1" applyAlignment="1">
      <alignment wrapText="1"/>
    </xf>
    <xf numFmtId="0" fontId="3" fillId="7" borderId="0" xfId="0" applyFont="1" applyFill="1" applyBorder="1" applyAlignment="1">
      <alignment wrapText="1"/>
    </xf>
    <xf numFmtId="0" fontId="3" fillId="7" borderId="36" xfId="0" applyFont="1" applyFill="1" applyBorder="1" applyAlignment="1">
      <alignment wrapText="1"/>
    </xf>
    <xf numFmtId="0" fontId="3" fillId="7" borderId="25" xfId="0" applyFont="1" applyFill="1" applyBorder="1" applyAlignment="1">
      <alignment vertical="center"/>
    </xf>
    <xf numFmtId="0" fontId="3" fillId="7" borderId="26" xfId="0" applyFont="1" applyFill="1" applyBorder="1" applyAlignment="1">
      <alignment vertical="center"/>
    </xf>
    <xf numFmtId="0" fontId="3" fillId="7" borderId="37" xfId="0" applyFont="1" applyFill="1" applyBorder="1" applyAlignment="1">
      <alignment vertical="center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 wrapText="1"/>
      <protection locked="0"/>
    </xf>
    <xf numFmtId="0" fontId="12" fillId="0" borderId="2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17" fillId="0" borderId="24" xfId="0" applyFont="1" applyFill="1" applyBorder="1" applyAlignment="1" applyProtection="1">
      <alignment horizontal="center" shrinkToFit="1"/>
      <protection locked="0"/>
    </xf>
    <xf numFmtId="0" fontId="0" fillId="0" borderId="23" xfId="0" applyFill="1" applyBorder="1" applyAlignment="1">
      <alignment shrinkToFit="1"/>
    </xf>
    <xf numFmtId="0" fontId="0" fillId="0" borderId="34" xfId="0" applyFill="1" applyBorder="1" applyAlignment="1">
      <alignment shrinkToFit="1"/>
    </xf>
    <xf numFmtId="0" fontId="0" fillId="0" borderId="58" xfId="0" applyFill="1" applyBorder="1" applyAlignment="1" applyProtection="1">
      <alignment horizontal="left"/>
      <protection locked="0"/>
    </xf>
    <xf numFmtId="0" fontId="0" fillId="0" borderId="57" xfId="0" applyFill="1" applyBorder="1" applyAlignment="1" applyProtection="1">
      <alignment horizontal="left"/>
      <protection locked="0"/>
    </xf>
    <xf numFmtId="0" fontId="0" fillId="0" borderId="35" xfId="0" applyFill="1" applyBorder="1" applyAlignment="1" applyProtection="1">
      <alignment horizontal="left"/>
      <protection locked="0"/>
    </xf>
    <xf numFmtId="0" fontId="0" fillId="0" borderId="14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36" xfId="0" applyFill="1" applyBorder="1" applyAlignment="1">
      <alignment horizontal="left" wrapText="1"/>
    </xf>
    <xf numFmtId="0" fontId="0" fillId="0" borderId="25" xfId="0" applyFill="1" applyBorder="1" applyAlignment="1">
      <alignment horizontal="left" wrapText="1"/>
    </xf>
    <xf numFmtId="0" fontId="0" fillId="0" borderId="26" xfId="0" applyFill="1" applyBorder="1" applyAlignment="1">
      <alignment horizontal="left" wrapText="1"/>
    </xf>
    <xf numFmtId="0" fontId="0" fillId="0" borderId="37" xfId="0" applyFill="1" applyBorder="1" applyAlignment="1">
      <alignment horizontal="left" wrapText="1"/>
    </xf>
    <xf numFmtId="0" fontId="19" fillId="0" borderId="0" xfId="0" applyFont="1" applyFill="1" applyBorder="1" applyAlignment="1" applyProtection="1">
      <alignment horizontal="center"/>
      <protection locked="0"/>
    </xf>
    <xf numFmtId="0" fontId="4" fillId="0" borderId="47" xfId="0" applyFont="1" applyFill="1" applyBorder="1" applyAlignment="1">
      <alignment horizontal="left" vertical="center"/>
    </xf>
    <xf numFmtId="0" fontId="4" fillId="0" borderId="85" xfId="0" applyFont="1" applyFill="1" applyBorder="1" applyAlignment="1">
      <alignment horizontal="left" vertical="center"/>
    </xf>
    <xf numFmtId="0" fontId="4" fillId="5" borderId="57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center"/>
    </xf>
    <xf numFmtId="0" fontId="4" fillId="0" borderId="42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 wrapText="1"/>
    </xf>
    <xf numFmtId="0" fontId="4" fillId="0" borderId="5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7" borderId="14" xfId="0" applyFont="1" applyFill="1" applyBorder="1" applyAlignment="1">
      <alignment vertical="center"/>
    </xf>
    <xf numFmtId="0" fontId="3" fillId="7" borderId="0" xfId="0" applyFont="1" applyFill="1" applyBorder="1" applyAlignment="1">
      <alignment vertical="center"/>
    </xf>
    <xf numFmtId="0" fontId="3" fillId="7" borderId="36" xfId="0" applyFont="1" applyFill="1" applyBorder="1" applyAlignment="1">
      <alignment vertical="center"/>
    </xf>
    <xf numFmtId="0" fontId="0" fillId="0" borderId="0" xfId="0" applyFill="1" applyBorder="1" applyAlignment="1" applyProtection="1">
      <alignment horizontal="left" wrapText="1"/>
      <protection locked="0"/>
    </xf>
    <xf numFmtId="0" fontId="0" fillId="0" borderId="30" xfId="0" applyFill="1" applyBorder="1" applyAlignment="1" applyProtection="1">
      <alignment horizontal="lef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0" fontId="0" fillId="0" borderId="55" xfId="0" applyFill="1" applyBorder="1" applyAlignment="1" applyProtection="1">
      <alignment horizontal="left" wrapText="1"/>
      <protection locked="0"/>
    </xf>
    <xf numFmtId="0" fontId="0" fillId="0" borderId="29" xfId="0" applyFill="1" applyBorder="1" applyAlignment="1" applyProtection="1">
      <alignment horizontal="left" wrapText="1"/>
      <protection locked="0"/>
    </xf>
    <xf numFmtId="0" fontId="0" fillId="0" borderId="21" xfId="0" applyFill="1" applyBorder="1" applyAlignment="1" applyProtection="1">
      <alignment horizontal="left" wrapText="1"/>
      <protection locked="0"/>
    </xf>
    <xf numFmtId="0" fontId="0" fillId="0" borderId="19" xfId="0" applyFill="1" applyBorder="1" applyAlignment="1" applyProtection="1">
      <alignment horizontal="left" wrapText="1"/>
      <protection locked="0"/>
    </xf>
    <xf numFmtId="0" fontId="0" fillId="0" borderId="22" xfId="0" applyFill="1" applyBorder="1" applyAlignment="1" applyProtection="1">
      <alignment horizontal="left" wrapText="1"/>
      <protection locked="0"/>
    </xf>
    <xf numFmtId="0" fontId="0" fillId="0" borderId="54" xfId="0" applyFill="1" applyBorder="1" applyAlignment="1" applyProtection="1">
      <alignment horizontal="left" wrapText="1"/>
      <protection locked="0"/>
    </xf>
    <xf numFmtId="0" fontId="19" fillId="0" borderId="58" xfId="0" applyFont="1" applyFill="1" applyBorder="1" applyAlignment="1" applyProtection="1">
      <alignment horizontal="center"/>
      <protection locked="0"/>
    </xf>
    <xf numFmtId="0" fontId="19" fillId="0" borderId="57" xfId="0" applyFont="1" applyFill="1" applyBorder="1" applyAlignment="1" applyProtection="1">
      <alignment horizontal="center"/>
      <protection locked="0"/>
    </xf>
    <xf numFmtId="0" fontId="19" fillId="0" borderId="35" xfId="0" applyFont="1" applyFill="1" applyBorder="1" applyAlignment="1" applyProtection="1">
      <alignment horizontal="center"/>
      <protection locked="0"/>
    </xf>
    <xf numFmtId="0" fontId="3" fillId="0" borderId="75" xfId="0" applyFont="1" applyFill="1" applyBorder="1" applyAlignment="1" applyProtection="1">
      <alignment horizontal="center"/>
      <protection locked="0"/>
    </xf>
    <xf numFmtId="0" fontId="3" fillId="0" borderId="74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7" borderId="14" xfId="3" applyFont="1" applyFill="1" applyBorder="1" applyAlignment="1" applyProtection="1">
      <alignment horizontal="center" wrapText="1"/>
      <protection locked="0"/>
    </xf>
    <xf numFmtId="0" fontId="4" fillId="7" borderId="0" xfId="3" applyFont="1" applyFill="1" applyBorder="1" applyAlignment="1" applyProtection="1">
      <alignment horizontal="center" wrapText="1"/>
      <protection locked="0"/>
    </xf>
    <xf numFmtId="0" fontId="4" fillId="7" borderId="36" xfId="3" applyFont="1" applyFill="1" applyBorder="1" applyAlignment="1" applyProtection="1">
      <alignment horizontal="center" wrapText="1"/>
      <protection locked="0"/>
    </xf>
    <xf numFmtId="0" fontId="4" fillId="0" borderId="0" xfId="3" applyFill="1" applyBorder="1" applyAlignment="1" applyProtection="1">
      <alignment horizontal="center"/>
      <protection locked="0"/>
    </xf>
    <xf numFmtId="0" fontId="4" fillId="0" borderId="36" xfId="3" applyFill="1" applyBorder="1" applyAlignment="1" applyProtection="1">
      <alignment horizontal="center"/>
      <protection locked="0"/>
    </xf>
    <xf numFmtId="0" fontId="16" fillId="0" borderId="14" xfId="3" applyFont="1" applyFill="1" applyBorder="1" applyAlignment="1" applyProtection="1">
      <alignment horizontal="center" shrinkToFit="1"/>
      <protection locked="0"/>
    </xf>
    <xf numFmtId="0" fontId="4" fillId="0" borderId="0" xfId="3" applyFill="1" applyBorder="1" applyAlignment="1">
      <alignment shrinkToFit="1"/>
    </xf>
    <xf numFmtId="0" fontId="14" fillId="0" borderId="14" xfId="3" applyFont="1" applyFill="1" applyBorder="1" applyAlignment="1" applyProtection="1">
      <alignment horizontal="left"/>
      <protection locked="0"/>
    </xf>
    <xf numFmtId="0" fontId="14" fillId="0" borderId="0" xfId="3" applyFont="1" applyFill="1" applyBorder="1" applyAlignment="1" applyProtection="1">
      <alignment horizontal="left"/>
      <protection locked="0"/>
    </xf>
    <xf numFmtId="0" fontId="4" fillId="0" borderId="14" xfId="3" applyFill="1" applyBorder="1" applyAlignment="1" applyProtection="1">
      <alignment horizontal="left" wrapText="1"/>
      <protection locked="0"/>
    </xf>
    <xf numFmtId="0" fontId="4" fillId="0" borderId="0" xfId="3" applyFill="1" applyBorder="1" applyAlignment="1" applyProtection="1">
      <alignment horizontal="left" wrapText="1"/>
      <protection locked="0"/>
    </xf>
    <xf numFmtId="0" fontId="4" fillId="0" borderId="36" xfId="3" applyFill="1" applyBorder="1" applyAlignment="1" applyProtection="1">
      <alignment horizontal="left" wrapText="1"/>
      <protection locked="0"/>
    </xf>
    <xf numFmtId="165" fontId="14" fillId="0" borderId="14" xfId="3" applyNumberFormat="1" applyFont="1" applyFill="1" applyBorder="1" applyAlignment="1" applyProtection="1">
      <alignment horizontal="left"/>
      <protection locked="0"/>
    </xf>
    <xf numFmtId="165" fontId="14" fillId="0" borderId="0" xfId="3" applyNumberFormat="1" applyFont="1" applyFill="1" applyBorder="1" applyAlignment="1" applyProtection="1">
      <alignment horizontal="left"/>
      <protection locked="0"/>
    </xf>
    <xf numFmtId="0" fontId="29" fillId="0" borderId="29" xfId="3" applyFont="1" applyFill="1" applyBorder="1" applyAlignment="1" applyProtection="1">
      <alignment horizontal="left" vertical="center" wrapText="1"/>
      <protection locked="0"/>
    </xf>
    <xf numFmtId="0" fontId="29" fillId="0" borderId="0" xfId="3" applyFont="1" applyFill="1" applyBorder="1" applyAlignment="1" applyProtection="1">
      <alignment horizontal="left" vertical="center" wrapText="1"/>
      <protection locked="0"/>
    </xf>
    <xf numFmtId="0" fontId="29" fillId="0" borderId="36" xfId="3" applyFont="1" applyFill="1" applyBorder="1" applyAlignment="1" applyProtection="1">
      <alignment horizontal="left" vertical="center" wrapText="1"/>
      <protection locked="0"/>
    </xf>
    <xf numFmtId="0" fontId="6" fillId="0" borderId="28" xfId="3" applyFont="1" applyFill="1" applyBorder="1" applyAlignment="1">
      <alignment horizontal="center" vertical="center"/>
    </xf>
    <xf numFmtId="0" fontId="6" fillId="0" borderId="67" xfId="3" applyFont="1" applyFill="1" applyBorder="1" applyAlignment="1">
      <alignment horizontal="center" vertical="center"/>
    </xf>
    <xf numFmtId="0" fontId="3" fillId="0" borderId="47" xfId="3" applyFont="1" applyFill="1" applyBorder="1" applyAlignment="1">
      <alignment horizontal="left" vertical="center" wrapText="1"/>
    </xf>
    <xf numFmtId="0" fontId="3" fillId="0" borderId="85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/>
    </xf>
    <xf numFmtId="0" fontId="2" fillId="0" borderId="42" xfId="3" applyFont="1" applyFill="1" applyBorder="1" applyAlignment="1">
      <alignment horizontal="left" vertical="center"/>
    </xf>
    <xf numFmtId="0" fontId="2" fillId="0" borderId="2" xfId="3" applyFont="1" applyFill="1" applyBorder="1" applyAlignment="1">
      <alignment horizontal="left" vertical="center" wrapText="1"/>
    </xf>
    <xf numFmtId="0" fontId="2" fillId="0" borderId="42" xfId="3" applyFont="1" applyFill="1" applyBorder="1" applyAlignment="1">
      <alignment horizontal="left" vertical="center" wrapText="1"/>
    </xf>
    <xf numFmtId="4" fontId="3" fillId="5" borderId="58" xfId="3" applyNumberFormat="1" applyFont="1" applyFill="1" applyBorder="1" applyAlignment="1">
      <alignment horizontal="left" vertical="center" wrapText="1"/>
    </xf>
    <xf numFmtId="4" fontId="3" fillId="5" borderId="57" xfId="3" applyNumberFormat="1" applyFont="1" applyFill="1" applyBorder="1" applyAlignment="1">
      <alignment horizontal="left" vertical="center" wrapText="1"/>
    </xf>
    <xf numFmtId="0" fontId="4" fillId="5" borderId="57" xfId="3" applyFont="1" applyFill="1" applyBorder="1" applyAlignment="1">
      <alignment horizontal="left" wrapText="1"/>
    </xf>
    <xf numFmtId="4" fontId="3" fillId="0" borderId="15" xfId="3" applyNumberFormat="1" applyFont="1" applyFill="1" applyBorder="1" applyAlignment="1">
      <alignment horizontal="center" vertical="center"/>
    </xf>
    <xf numFmtId="4" fontId="3" fillId="0" borderId="16" xfId="3" applyNumberFormat="1" applyFont="1" applyFill="1" applyBorder="1" applyAlignment="1">
      <alignment horizontal="center" vertical="center"/>
    </xf>
    <xf numFmtId="0" fontId="2" fillId="0" borderId="30" xfId="3" applyFont="1" applyFill="1" applyBorder="1" applyAlignment="1">
      <alignment horizontal="left" vertical="center" wrapText="1"/>
    </xf>
    <xf numFmtId="0" fontId="2" fillId="0" borderId="55" xfId="3" applyFont="1" applyFill="1" applyBorder="1" applyAlignment="1">
      <alignment horizontal="left" vertical="center" wrapText="1"/>
    </xf>
    <xf numFmtId="0" fontId="2" fillId="0" borderId="96" xfId="5" applyFont="1" applyFill="1" applyBorder="1" applyAlignment="1">
      <alignment horizontal="left" vertical="center"/>
    </xf>
    <xf numFmtId="0" fontId="2" fillId="0" borderId="117" xfId="5" applyFont="1" applyFill="1" applyBorder="1" applyAlignment="1">
      <alignment horizontal="left" vertical="center"/>
    </xf>
    <xf numFmtId="0" fontId="3" fillId="0" borderId="2" xfId="5" applyFont="1" applyFill="1" applyBorder="1" applyAlignment="1">
      <alignment horizontal="left" vertical="center"/>
    </xf>
    <xf numFmtId="0" fontId="3" fillId="0" borderId="42" xfId="5" applyFont="1" applyFill="1" applyBorder="1" applyAlignment="1">
      <alignment horizontal="left" vertical="center"/>
    </xf>
    <xf numFmtId="0" fontId="3" fillId="0" borderId="79" xfId="5" applyFont="1" applyFill="1" applyBorder="1" applyAlignment="1">
      <alignment horizontal="left" vertical="center" wrapText="1"/>
    </xf>
    <xf numFmtId="0" fontId="3" fillId="0" borderId="80" xfId="5" applyFont="1" applyFill="1" applyBorder="1" applyAlignment="1">
      <alignment horizontal="left" vertical="center" wrapText="1"/>
    </xf>
    <xf numFmtId="0" fontId="6" fillId="0" borderId="16" xfId="5" applyFont="1" applyFill="1" applyBorder="1" applyAlignment="1">
      <alignment horizontal="center" vertical="center"/>
    </xf>
    <xf numFmtId="0" fontId="3" fillId="0" borderId="4" xfId="5" applyFont="1" applyFill="1" applyBorder="1" applyAlignment="1">
      <alignment horizontal="left" vertical="top" wrapText="1"/>
    </xf>
    <xf numFmtId="0" fontId="3" fillId="0" borderId="101" xfId="5" applyFont="1" applyFill="1" applyBorder="1" applyAlignment="1">
      <alignment horizontal="left" vertical="center" wrapText="1"/>
    </xf>
    <xf numFmtId="0" fontId="3" fillId="0" borderId="102" xfId="5" applyFont="1" applyFill="1" applyBorder="1" applyAlignment="1">
      <alignment horizontal="left" vertical="center" wrapText="1"/>
    </xf>
    <xf numFmtId="0" fontId="6" fillId="0" borderId="113" xfId="5" applyFont="1" applyFill="1" applyBorder="1" applyAlignment="1">
      <alignment horizontal="center" vertical="top" wrapText="1"/>
    </xf>
    <xf numFmtId="0" fontId="6" fillId="0" borderId="115" xfId="5" applyFont="1" applyFill="1" applyBorder="1" applyAlignment="1">
      <alignment horizontal="center" vertical="top" wrapText="1"/>
    </xf>
    <xf numFmtId="0" fontId="3" fillId="0" borderId="2" xfId="5" applyFont="1" applyFill="1" applyBorder="1" applyAlignment="1">
      <alignment horizontal="left" vertical="center" wrapText="1"/>
    </xf>
    <xf numFmtId="0" fontId="3" fillId="0" borderId="3" xfId="5" applyFont="1" applyFill="1" applyBorder="1" applyAlignment="1">
      <alignment horizontal="left" vertical="center" wrapText="1"/>
    </xf>
    <xf numFmtId="0" fontId="2" fillId="0" borderId="2" xfId="5" applyFont="1" applyFill="1" applyBorder="1" applyAlignment="1">
      <alignment horizontal="left" vertical="center"/>
    </xf>
    <xf numFmtId="0" fontId="2" fillId="0" borderId="109" xfId="5" applyFont="1" applyFill="1" applyBorder="1" applyAlignment="1">
      <alignment horizontal="left" vertical="center"/>
    </xf>
    <xf numFmtId="0" fontId="2" fillId="0" borderId="2" xfId="5" applyFont="1" applyFill="1" applyBorder="1" applyAlignment="1">
      <alignment horizontal="left" vertical="center" wrapText="1"/>
    </xf>
    <xf numFmtId="0" fontId="2" fillId="0" borderId="109" xfId="5" applyFont="1" applyFill="1" applyBorder="1" applyAlignment="1">
      <alignment horizontal="left" vertical="center" wrapText="1"/>
    </xf>
    <xf numFmtId="0" fontId="2" fillId="0" borderId="4" xfId="5" applyFont="1" applyFill="1" applyBorder="1" applyAlignment="1">
      <alignment horizontal="left" vertical="center" wrapText="1"/>
    </xf>
    <xf numFmtId="0" fontId="2" fillId="0" borderId="4" xfId="5" applyFont="1" applyFill="1" applyBorder="1" applyAlignment="1">
      <alignment horizontal="left" vertical="top" wrapText="1"/>
    </xf>
    <xf numFmtId="0" fontId="2" fillId="0" borderId="19" xfId="5" applyFont="1" applyFill="1" applyBorder="1" applyAlignment="1">
      <alignment horizontal="left" vertical="center" wrapText="1"/>
    </xf>
    <xf numFmtId="0" fontId="2" fillId="0" borderId="111" xfId="5" applyFont="1" applyFill="1" applyBorder="1" applyAlignment="1">
      <alignment horizontal="left" vertical="center" wrapText="1"/>
    </xf>
    <xf numFmtId="0" fontId="2" fillId="0" borderId="108" xfId="5" applyFont="1" applyFill="1" applyBorder="1" applyAlignment="1">
      <alignment horizontal="left" vertical="top" wrapText="1"/>
    </xf>
    <xf numFmtId="0" fontId="2" fillId="0" borderId="106" xfId="5" applyFont="1" applyFill="1" applyBorder="1" applyAlignment="1">
      <alignment horizontal="left" vertical="top" wrapText="1"/>
    </xf>
    <xf numFmtId="0" fontId="2" fillId="0" borderId="79" xfId="5" applyFont="1" applyFill="1" applyBorder="1" applyAlignment="1">
      <alignment horizontal="left" vertical="center" wrapText="1"/>
    </xf>
    <xf numFmtId="0" fontId="2" fillId="0" borderId="81" xfId="5" applyFont="1" applyFill="1" applyBorder="1" applyAlignment="1">
      <alignment horizontal="left" vertical="center" wrapText="1"/>
    </xf>
    <xf numFmtId="0" fontId="2" fillId="0" borderId="83" xfId="5" applyFont="1" applyFill="1" applyBorder="1" applyAlignment="1">
      <alignment horizontal="left" vertical="center" wrapText="1"/>
    </xf>
    <xf numFmtId="0" fontId="2" fillId="0" borderId="107" xfId="5" applyFont="1" applyFill="1" applyBorder="1" applyAlignment="1">
      <alignment horizontal="left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14" fillId="0" borderId="79" xfId="5" applyFont="1" applyFill="1" applyBorder="1" applyAlignment="1">
      <alignment horizontal="left" vertical="center" wrapText="1"/>
    </xf>
    <xf numFmtId="0" fontId="14" fillId="0" borderId="81" xfId="5" applyFont="1" applyFill="1" applyBorder="1" applyAlignment="1">
      <alignment horizontal="left" vertical="center" wrapText="1"/>
    </xf>
    <xf numFmtId="4" fontId="3" fillId="5" borderId="24" xfId="5" applyNumberFormat="1" applyFont="1" applyFill="1" applyBorder="1" applyAlignment="1">
      <alignment horizontal="left" vertical="center" wrapText="1"/>
    </xf>
    <xf numFmtId="4" fontId="3" fillId="5" borderId="23" xfId="5" applyNumberFormat="1" applyFont="1" applyFill="1" applyBorder="1" applyAlignment="1">
      <alignment horizontal="left" vertical="center" wrapText="1"/>
    </xf>
    <xf numFmtId="4" fontId="3" fillId="5" borderId="34" xfId="5" applyNumberFormat="1" applyFont="1" applyFill="1" applyBorder="1" applyAlignment="1">
      <alignment horizontal="left" vertical="center" wrapText="1"/>
    </xf>
    <xf numFmtId="0" fontId="6" fillId="0" borderId="28" xfId="5" applyFont="1" applyFill="1" applyBorder="1" applyAlignment="1">
      <alignment horizontal="center" vertical="center"/>
    </xf>
    <xf numFmtId="0" fontId="6" fillId="0" borderId="67" xfId="5" applyFont="1" applyFill="1" applyBorder="1" applyAlignment="1">
      <alignment horizontal="center" vertical="center"/>
    </xf>
    <xf numFmtId="0" fontId="2" fillId="0" borderId="119" xfId="5" applyFont="1" applyFill="1" applyBorder="1" applyAlignment="1">
      <alignment horizontal="left" vertical="center" wrapText="1"/>
    </xf>
    <xf numFmtId="0" fontId="2" fillId="0" borderId="120" xfId="5" applyFont="1" applyFill="1" applyBorder="1" applyAlignment="1">
      <alignment horizontal="left" vertical="center" wrapText="1"/>
    </xf>
    <xf numFmtId="0" fontId="2" fillId="0" borderId="101" xfId="5" applyFont="1" applyFill="1" applyBorder="1" applyAlignment="1">
      <alignment horizontal="left" vertical="center" wrapText="1"/>
    </xf>
    <xf numFmtId="0" fontId="2" fillId="0" borderId="121" xfId="5" applyFont="1" applyFill="1" applyBorder="1" applyAlignment="1">
      <alignment horizontal="left" vertical="center" wrapText="1"/>
    </xf>
    <xf numFmtId="0" fontId="3" fillId="0" borderId="42" xfId="5" applyFont="1" applyFill="1" applyBorder="1" applyAlignment="1">
      <alignment horizontal="left" vertical="center" wrapText="1"/>
    </xf>
    <xf numFmtId="0" fontId="3" fillId="0" borderId="47" xfId="5" applyFont="1" applyFill="1" applyBorder="1" applyAlignment="1">
      <alignment horizontal="left" vertical="center" wrapText="1"/>
    </xf>
    <xf numFmtId="0" fontId="3" fillId="0" borderId="85" xfId="5" applyFont="1" applyFill="1" applyBorder="1" applyAlignment="1">
      <alignment horizontal="left" vertical="center" wrapText="1"/>
    </xf>
    <xf numFmtId="4" fontId="6" fillId="5" borderId="58" xfId="5" applyNumberFormat="1" applyFont="1" applyFill="1" applyBorder="1" applyAlignment="1">
      <alignment horizontal="left" vertical="center" wrapText="1"/>
    </xf>
    <xf numFmtId="4" fontId="6" fillId="5" borderId="57" xfId="5" applyNumberFormat="1" applyFont="1" applyFill="1" applyBorder="1" applyAlignment="1">
      <alignment horizontal="left" vertical="center" wrapText="1"/>
    </xf>
    <xf numFmtId="4" fontId="6" fillId="5" borderId="35" xfId="5" applyNumberFormat="1" applyFont="1" applyFill="1" applyBorder="1" applyAlignment="1">
      <alignment horizontal="left" vertical="center" wrapText="1"/>
    </xf>
    <xf numFmtId="0" fontId="14" fillId="0" borderId="0" xfId="5" applyFont="1" applyFill="1" applyAlignment="1">
      <alignment horizontal="center" vertical="center"/>
    </xf>
    <xf numFmtId="0" fontId="3" fillId="0" borderId="15" xfId="5" applyFont="1" applyFill="1" applyBorder="1" applyAlignment="1">
      <alignment horizontal="center" vertical="center"/>
    </xf>
    <xf numFmtId="0" fontId="3" fillId="0" borderId="16" xfId="5" applyFont="1" applyFill="1" applyBorder="1" applyAlignment="1">
      <alignment horizontal="center" vertical="center"/>
    </xf>
    <xf numFmtId="0" fontId="2" fillId="0" borderId="4" xfId="5" applyFont="1" applyFill="1" applyBorder="1" applyAlignment="1">
      <alignment horizontal="left" wrapText="1"/>
    </xf>
    <xf numFmtId="0" fontId="2" fillId="0" borderId="8" xfId="5" applyFont="1" applyFill="1" applyBorder="1" applyAlignment="1">
      <alignment horizontal="left" wrapText="1"/>
    </xf>
    <xf numFmtId="0" fontId="2" fillId="0" borderId="2" xfId="5" applyFont="1" applyFill="1" applyBorder="1" applyAlignment="1">
      <alignment horizontal="left" vertical="top" wrapText="1"/>
    </xf>
    <xf numFmtId="0" fontId="2" fillId="0" borderId="42" xfId="5" applyFont="1" applyFill="1" applyBorder="1" applyAlignment="1">
      <alignment horizontal="left" vertical="top" wrapText="1"/>
    </xf>
    <xf numFmtId="0" fontId="2" fillId="0" borderId="42" xfId="5" applyFont="1" applyFill="1" applyBorder="1" applyAlignment="1">
      <alignment horizontal="left" vertical="center" wrapText="1"/>
    </xf>
    <xf numFmtId="0" fontId="2" fillId="7" borderId="24" xfId="0" applyFont="1" applyFill="1" applyBorder="1" applyAlignment="1">
      <alignment horizontal="left" vertical="center" wrapText="1"/>
    </xf>
    <xf numFmtId="0" fontId="2" fillId="7" borderId="23" xfId="0" applyFont="1" applyFill="1" applyBorder="1" applyAlignment="1">
      <alignment horizontal="left" vertical="center" wrapText="1"/>
    </xf>
    <xf numFmtId="0" fontId="2" fillId="7" borderId="34" xfId="0" applyFont="1" applyFill="1" applyBorder="1" applyAlignment="1">
      <alignment horizontal="left" vertical="center" wrapText="1"/>
    </xf>
    <xf numFmtId="0" fontId="2" fillId="0" borderId="42" xfId="5" applyFont="1" applyFill="1" applyBorder="1" applyAlignment="1">
      <alignment horizontal="left" vertical="center"/>
    </xf>
    <xf numFmtId="0" fontId="2" fillId="0" borderId="50" xfId="5" applyFont="1" applyFill="1" applyBorder="1" applyAlignment="1">
      <alignment horizontal="left" vertical="center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4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4" fontId="3" fillId="0" borderId="24" xfId="0" applyNumberFormat="1" applyFont="1" applyFill="1" applyBorder="1" applyAlignment="1">
      <alignment horizontal="center" vertical="center"/>
    </xf>
    <xf numFmtId="4" fontId="3" fillId="0" borderId="23" xfId="0" applyNumberFormat="1" applyFont="1" applyFill="1" applyBorder="1" applyAlignment="1">
      <alignment horizontal="center" vertical="center"/>
    </xf>
    <xf numFmtId="4" fontId="3" fillId="5" borderId="14" xfId="0" applyNumberFormat="1" applyFont="1" applyFill="1" applyBorder="1" applyAlignment="1">
      <alignment horizontal="left" vertical="center" wrapText="1"/>
    </xf>
    <xf numFmtId="4" fontId="3" fillId="5" borderId="0" xfId="0" applyNumberFormat="1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2" fillId="0" borderId="96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left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4" fontId="14" fillId="0" borderId="2" xfId="0" applyNumberFormat="1" applyFont="1" applyFill="1" applyBorder="1" applyAlignment="1">
      <alignment horizontal="center" vertical="distributed" wrapText="1"/>
    </xf>
    <xf numFmtId="2" fontId="14" fillId="0" borderId="6" xfId="0" applyNumberFormat="1" applyFont="1" applyFill="1" applyBorder="1" applyAlignment="1">
      <alignment horizontal="center" vertical="center" wrapText="1"/>
    </xf>
    <xf numFmtId="2" fontId="14" fillId="0" borderId="4" xfId="0" applyNumberFormat="1" applyFont="1" applyFill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 vertical="distributed" wrapText="1"/>
    </xf>
    <xf numFmtId="0" fontId="2" fillId="4" borderId="8" xfId="1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right" vertical="center"/>
    </xf>
    <xf numFmtId="4" fontId="2" fillId="0" borderId="30" xfId="0" applyNumberFormat="1" applyFont="1" applyFill="1" applyBorder="1" applyAlignment="1">
      <alignment horizontal="right" vertical="center"/>
    </xf>
    <xf numFmtId="0" fontId="2" fillId="4" borderId="38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0" fontId="6" fillId="0" borderId="93" xfId="0" applyFont="1" applyFill="1" applyBorder="1" applyAlignment="1">
      <alignment horizontal="center" vertical="center"/>
    </xf>
    <xf numFmtId="4" fontId="6" fillId="0" borderId="93" xfId="0" applyNumberFormat="1" applyFont="1" applyFill="1" applyBorder="1" applyAlignment="1">
      <alignment horizontal="center" vertical="center"/>
    </xf>
    <xf numFmtId="4" fontId="6" fillId="0" borderId="93" xfId="0" applyNumberFormat="1" applyFont="1" applyFill="1" applyBorder="1" applyAlignment="1">
      <alignment horizontal="center" vertical="center" wrapText="1"/>
    </xf>
    <xf numFmtId="2" fontId="6" fillId="0" borderId="122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 applyProtection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167" fontId="2" fillId="0" borderId="4" xfId="0" applyNumberFormat="1" applyFont="1" applyFill="1" applyBorder="1" applyAlignment="1">
      <alignment horizontal="right" vertical="center"/>
    </xf>
    <xf numFmtId="167" fontId="2" fillId="0" borderId="4" xfId="5" applyNumberFormat="1" applyFont="1" applyFill="1" applyBorder="1" applyAlignment="1">
      <alignment horizontal="right" vertical="center" shrinkToFit="1"/>
    </xf>
    <xf numFmtId="167" fontId="2" fillId="0" borderId="4" xfId="5" applyNumberFormat="1" applyFont="1" applyFill="1" applyBorder="1" applyAlignment="1">
      <alignment horizontal="right" vertical="center" wrapText="1"/>
    </xf>
    <xf numFmtId="167" fontId="2" fillId="0" borderId="6" xfId="5" applyNumberFormat="1" applyFont="1" applyFill="1" applyBorder="1" applyAlignment="1">
      <alignment horizontal="right" vertical="center"/>
    </xf>
    <xf numFmtId="167" fontId="2" fillId="0" borderId="45" xfId="5" applyNumberFormat="1" applyFont="1" applyFill="1" applyBorder="1" applyAlignment="1">
      <alignment horizontal="right" vertical="center"/>
    </xf>
    <xf numFmtId="4" fontId="2" fillId="9" borderId="4" xfId="5" applyNumberFormat="1" applyFont="1" applyFill="1" applyBorder="1" applyAlignment="1">
      <alignment horizontal="center" vertical="center" shrinkToFit="1"/>
    </xf>
    <xf numFmtId="167" fontId="2" fillId="0" borderId="33" xfId="0" applyNumberFormat="1" applyFont="1" applyFill="1" applyBorder="1" applyAlignment="1">
      <alignment horizontal="center" vertical="center"/>
    </xf>
    <xf numFmtId="4" fontId="4" fillId="0" borderId="33" xfId="0" applyNumberFormat="1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right" vertical="center"/>
    </xf>
    <xf numFmtId="1" fontId="2" fillId="0" borderId="4" xfId="0" applyNumberFormat="1" applyFont="1" applyFill="1" applyBorder="1" applyAlignment="1">
      <alignment horizontal="left" vertical="center"/>
    </xf>
    <xf numFmtId="4" fontId="3" fillId="4" borderId="2" xfId="0" applyNumberFormat="1" applyFont="1" applyFill="1" applyBorder="1" applyAlignment="1">
      <alignment horizontal="left" vertical="center" wrapText="1"/>
    </xf>
    <xf numFmtId="0" fontId="2" fillId="0" borderId="21" xfId="0" applyFont="1" applyFill="1" applyBorder="1" applyAlignment="1" applyProtection="1">
      <alignment horizontal="centerContinuous"/>
      <protection locked="0"/>
    </xf>
    <xf numFmtId="0" fontId="2" fillId="0" borderId="0" xfId="0" applyFont="1" applyFill="1" applyBorder="1" applyProtection="1">
      <protection locked="0"/>
    </xf>
    <xf numFmtId="0" fontId="2" fillId="0" borderId="12" xfId="0" applyFont="1" applyFill="1" applyBorder="1" applyAlignment="1" applyProtection="1">
      <alignment horizontal="center"/>
      <protection locked="0"/>
    </xf>
    <xf numFmtId="0" fontId="2" fillId="0" borderId="21" xfId="0" applyFont="1" applyFill="1" applyBorder="1" applyAlignment="1" applyProtection="1">
      <alignment horizontal="center"/>
      <protection locked="0"/>
    </xf>
    <xf numFmtId="0" fontId="2" fillId="0" borderId="36" xfId="0" applyFont="1" applyFill="1" applyBorder="1" applyProtection="1">
      <protection locked="0"/>
    </xf>
    <xf numFmtId="2" fontId="47" fillId="0" borderId="0" xfId="0" applyNumberFormat="1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</cellXfs>
  <cellStyles count="9">
    <cellStyle name="Neutra" xfId="1" builtinId="28"/>
    <cellStyle name="Normal" xfId="0" builtinId="0"/>
    <cellStyle name="Normal 2" xfId="3"/>
    <cellStyle name="Normal 3" xfId="5"/>
    <cellStyle name="Normal 7 2" xfId="6"/>
    <cellStyle name="Vírgula" xfId="2" builtinId="3"/>
    <cellStyle name="Vírgula 12" xfId="7"/>
    <cellStyle name="Vírgula 2" xfId="4"/>
    <cellStyle name="Vírgula 5 6" xfId="8"/>
  </cellStyles>
  <dxfs count="2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66675</xdr:rowOff>
    </xdr:from>
    <xdr:to>
      <xdr:col>2</xdr:col>
      <xdr:colOff>3393567</xdr:colOff>
      <xdr:row>0</xdr:row>
      <xdr:rowOff>569595</xdr:rowOff>
    </xdr:to>
    <xdr:pic>
      <xdr:nvPicPr>
        <xdr:cNvPr id="3" name="Imagem 2" descr="logo Funas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675"/>
          <a:ext cx="1936242" cy="502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33</xdr:row>
      <xdr:rowOff>104775</xdr:rowOff>
    </xdr:from>
    <xdr:to>
      <xdr:col>5</xdr:col>
      <xdr:colOff>209550</xdr:colOff>
      <xdr:row>37</xdr:row>
      <xdr:rowOff>133350</xdr:rowOff>
    </xdr:to>
    <xdr:sp macro="" textlink="">
      <xdr:nvSpPr>
        <xdr:cNvPr id="4" name="Retângulo 3"/>
        <xdr:cNvSpPr/>
      </xdr:nvSpPr>
      <xdr:spPr bwMode="auto">
        <a:xfrm>
          <a:off x="3240741" y="6268010"/>
          <a:ext cx="946897" cy="70092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123825</xdr:colOff>
      <xdr:row>35</xdr:row>
      <xdr:rowOff>133350</xdr:rowOff>
    </xdr:from>
    <xdr:to>
      <xdr:col>5</xdr:col>
      <xdr:colOff>209550</xdr:colOff>
      <xdr:row>37</xdr:row>
      <xdr:rowOff>142875</xdr:rowOff>
    </xdr:to>
    <xdr:sp macro="" textlink="">
      <xdr:nvSpPr>
        <xdr:cNvPr id="5" name="Retângulo 4"/>
        <xdr:cNvSpPr/>
      </xdr:nvSpPr>
      <xdr:spPr bwMode="auto">
        <a:xfrm>
          <a:off x="3250266" y="6610350"/>
          <a:ext cx="937372" cy="36811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400050</xdr:colOff>
      <xdr:row>44</xdr:row>
      <xdr:rowOff>142875</xdr:rowOff>
    </xdr:from>
    <xdr:to>
      <xdr:col>5</xdr:col>
      <xdr:colOff>495300</xdr:colOff>
      <xdr:row>48</xdr:row>
      <xdr:rowOff>209550</xdr:rowOff>
    </xdr:to>
    <xdr:sp macro="" textlink="">
      <xdr:nvSpPr>
        <xdr:cNvPr id="6" name="Retângulo 5"/>
        <xdr:cNvSpPr/>
      </xdr:nvSpPr>
      <xdr:spPr bwMode="auto">
        <a:xfrm>
          <a:off x="3533775" y="8696325"/>
          <a:ext cx="942975" cy="71437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400050</xdr:colOff>
      <xdr:row>44</xdr:row>
      <xdr:rowOff>142876</xdr:rowOff>
    </xdr:from>
    <xdr:to>
      <xdr:col>5</xdr:col>
      <xdr:colOff>485775</xdr:colOff>
      <xdr:row>47</xdr:row>
      <xdr:rowOff>19051</xdr:rowOff>
    </xdr:to>
    <xdr:sp macro="" textlink="">
      <xdr:nvSpPr>
        <xdr:cNvPr id="7" name="Retângulo 6"/>
        <xdr:cNvSpPr/>
      </xdr:nvSpPr>
      <xdr:spPr bwMode="auto">
        <a:xfrm>
          <a:off x="3533775" y="8696326"/>
          <a:ext cx="933450" cy="361950"/>
        </a:xfrm>
        <a:prstGeom prst="rect">
          <a:avLst/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571500</xdr:colOff>
      <xdr:row>45</xdr:row>
      <xdr:rowOff>114300</xdr:rowOff>
    </xdr:from>
    <xdr:to>
      <xdr:col>5</xdr:col>
      <xdr:colOff>381000</xdr:colOff>
      <xdr:row>47</xdr:row>
      <xdr:rowOff>38100</xdr:rowOff>
    </xdr:to>
    <xdr:sp macro="" textlink="">
      <xdr:nvSpPr>
        <xdr:cNvPr id="8" name="CaixaDeTexto 7"/>
        <xdr:cNvSpPr txBox="1"/>
      </xdr:nvSpPr>
      <xdr:spPr>
        <a:xfrm>
          <a:off x="3705225" y="8829675"/>
          <a:ext cx="6572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Largura</a:t>
          </a:r>
        </a:p>
      </xdr:txBody>
    </xdr:sp>
    <xdr:clientData/>
  </xdr:twoCellAnchor>
  <xdr:twoCellAnchor>
    <xdr:from>
      <xdr:col>4</xdr:col>
      <xdr:colOff>819150</xdr:colOff>
      <xdr:row>35</xdr:row>
      <xdr:rowOff>95250</xdr:rowOff>
    </xdr:from>
    <xdr:to>
      <xdr:col>5</xdr:col>
      <xdr:colOff>285750</xdr:colOff>
      <xdr:row>38</xdr:row>
      <xdr:rowOff>9525</xdr:rowOff>
    </xdr:to>
    <xdr:sp macro="" textlink="">
      <xdr:nvSpPr>
        <xdr:cNvPr id="9" name="CaixaDeTexto 8"/>
        <xdr:cNvSpPr txBox="1"/>
      </xdr:nvSpPr>
      <xdr:spPr>
        <a:xfrm>
          <a:off x="3952875" y="6772275"/>
          <a:ext cx="31432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t-BR" sz="1100"/>
            <a:t>Altura</a:t>
          </a:r>
        </a:p>
      </xdr:txBody>
    </xdr:sp>
    <xdr:clientData/>
  </xdr:twoCellAnchor>
  <xdr:twoCellAnchor>
    <xdr:from>
      <xdr:col>5</xdr:col>
      <xdr:colOff>219075</xdr:colOff>
      <xdr:row>44</xdr:row>
      <xdr:rowOff>76200</xdr:rowOff>
    </xdr:from>
    <xdr:to>
      <xdr:col>5</xdr:col>
      <xdr:colOff>533400</xdr:colOff>
      <xdr:row>47</xdr:row>
      <xdr:rowOff>66675</xdr:rowOff>
    </xdr:to>
    <xdr:sp macro="" textlink="">
      <xdr:nvSpPr>
        <xdr:cNvPr id="11" name="CaixaDeTexto 10"/>
        <xdr:cNvSpPr txBox="1"/>
      </xdr:nvSpPr>
      <xdr:spPr>
        <a:xfrm>
          <a:off x="4200525" y="8629650"/>
          <a:ext cx="31432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t-BR" sz="1100"/>
            <a:t>Altura</a:t>
          </a:r>
        </a:p>
      </xdr:txBody>
    </xdr:sp>
    <xdr:clientData/>
  </xdr:twoCellAnchor>
  <xdr:twoCellAnchor>
    <xdr:from>
      <xdr:col>4</xdr:col>
      <xdr:colOff>304800</xdr:colOff>
      <xdr:row>36</xdr:row>
      <xdr:rowOff>85725</xdr:rowOff>
    </xdr:from>
    <xdr:to>
      <xdr:col>5</xdr:col>
      <xdr:colOff>114300</xdr:colOff>
      <xdr:row>37</xdr:row>
      <xdr:rowOff>171450</xdr:rowOff>
    </xdr:to>
    <xdr:sp macro="" textlink="">
      <xdr:nvSpPr>
        <xdr:cNvPr id="12" name="CaixaDeTexto 11"/>
        <xdr:cNvSpPr txBox="1"/>
      </xdr:nvSpPr>
      <xdr:spPr>
        <a:xfrm>
          <a:off x="3438525" y="6962775"/>
          <a:ext cx="6572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Largura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2143125</xdr:colOff>
      <xdr:row>0</xdr:row>
      <xdr:rowOff>66675</xdr:rowOff>
    </xdr:from>
    <xdr:to>
      <xdr:col>3</xdr:col>
      <xdr:colOff>126492</xdr:colOff>
      <xdr:row>0</xdr:row>
      <xdr:rowOff>569595</xdr:rowOff>
    </xdr:to>
    <xdr:pic>
      <xdr:nvPicPr>
        <xdr:cNvPr id="4" name="Imagem 3" descr="logo Funas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66675"/>
          <a:ext cx="1936242" cy="502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2305050</xdr:colOff>
      <xdr:row>0</xdr:row>
      <xdr:rowOff>76200</xdr:rowOff>
    </xdr:from>
    <xdr:to>
      <xdr:col>4</xdr:col>
      <xdr:colOff>288417</xdr:colOff>
      <xdr:row>0</xdr:row>
      <xdr:rowOff>579120</xdr:rowOff>
    </xdr:to>
    <xdr:pic>
      <xdr:nvPicPr>
        <xdr:cNvPr id="10" name="Imagem 9" descr="logo Funas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76200"/>
          <a:ext cx="1936242" cy="502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2466975</xdr:colOff>
      <xdr:row>0</xdr:row>
      <xdr:rowOff>47625</xdr:rowOff>
    </xdr:from>
    <xdr:to>
      <xdr:col>4</xdr:col>
      <xdr:colOff>450342</xdr:colOff>
      <xdr:row>0</xdr:row>
      <xdr:rowOff>550545</xdr:rowOff>
    </xdr:to>
    <xdr:pic>
      <xdr:nvPicPr>
        <xdr:cNvPr id="10" name="Imagem 9" descr="logo Funas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47625"/>
          <a:ext cx="1936242" cy="502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1714500</xdr:colOff>
      <xdr:row>0</xdr:row>
      <xdr:rowOff>76200</xdr:rowOff>
    </xdr:from>
    <xdr:to>
      <xdr:col>4</xdr:col>
      <xdr:colOff>21717</xdr:colOff>
      <xdr:row>0</xdr:row>
      <xdr:rowOff>579120</xdr:rowOff>
    </xdr:to>
    <xdr:pic>
      <xdr:nvPicPr>
        <xdr:cNvPr id="3" name="Imagem 2" descr="logo Funas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76200"/>
          <a:ext cx="1936242" cy="502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2566780</xdr:colOff>
      <xdr:row>0</xdr:row>
      <xdr:rowOff>78685</xdr:rowOff>
    </xdr:from>
    <xdr:to>
      <xdr:col>2</xdr:col>
      <xdr:colOff>4500537</xdr:colOff>
      <xdr:row>0</xdr:row>
      <xdr:rowOff>581605</xdr:rowOff>
    </xdr:to>
    <xdr:pic>
      <xdr:nvPicPr>
        <xdr:cNvPr id="10" name="Imagem 9" descr="logo Funas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7563" y="78685"/>
          <a:ext cx="1933757" cy="502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1962150</xdr:colOff>
      <xdr:row>0</xdr:row>
      <xdr:rowOff>76200</xdr:rowOff>
    </xdr:from>
    <xdr:to>
      <xdr:col>4</xdr:col>
      <xdr:colOff>402717</xdr:colOff>
      <xdr:row>0</xdr:row>
      <xdr:rowOff>579120</xdr:rowOff>
    </xdr:to>
    <xdr:pic>
      <xdr:nvPicPr>
        <xdr:cNvPr id="10" name="Imagem 9" descr="logo Funas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76200"/>
          <a:ext cx="1936242" cy="502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1628775</xdr:colOff>
      <xdr:row>0</xdr:row>
      <xdr:rowOff>85725</xdr:rowOff>
    </xdr:from>
    <xdr:to>
      <xdr:col>3</xdr:col>
      <xdr:colOff>517017</xdr:colOff>
      <xdr:row>0</xdr:row>
      <xdr:rowOff>588645</xdr:rowOff>
    </xdr:to>
    <xdr:pic>
      <xdr:nvPicPr>
        <xdr:cNvPr id="10" name="Imagem 9" descr="logo Funas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5725"/>
          <a:ext cx="1936242" cy="502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2486025</xdr:colOff>
      <xdr:row>0</xdr:row>
      <xdr:rowOff>57150</xdr:rowOff>
    </xdr:from>
    <xdr:to>
      <xdr:col>5</xdr:col>
      <xdr:colOff>440817</xdr:colOff>
      <xdr:row>0</xdr:row>
      <xdr:rowOff>560070</xdr:rowOff>
    </xdr:to>
    <xdr:pic>
      <xdr:nvPicPr>
        <xdr:cNvPr id="6" name="Imagem 5" descr="logo Funas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57150"/>
          <a:ext cx="1936242" cy="502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2181225</xdr:colOff>
      <xdr:row>0</xdr:row>
      <xdr:rowOff>104775</xdr:rowOff>
    </xdr:from>
    <xdr:to>
      <xdr:col>4</xdr:col>
      <xdr:colOff>488442</xdr:colOff>
      <xdr:row>0</xdr:row>
      <xdr:rowOff>607695</xdr:rowOff>
    </xdr:to>
    <xdr:pic>
      <xdr:nvPicPr>
        <xdr:cNvPr id="5" name="Imagem 4" descr="logo Funas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04775"/>
          <a:ext cx="1936242" cy="502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2381250</xdr:colOff>
      <xdr:row>0</xdr:row>
      <xdr:rowOff>76200</xdr:rowOff>
    </xdr:from>
    <xdr:to>
      <xdr:col>3</xdr:col>
      <xdr:colOff>221742</xdr:colOff>
      <xdr:row>0</xdr:row>
      <xdr:rowOff>579120</xdr:rowOff>
    </xdr:to>
    <xdr:pic>
      <xdr:nvPicPr>
        <xdr:cNvPr id="3" name="Imagem 2" descr="logo Funas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76200"/>
          <a:ext cx="1936242" cy="502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371475</xdr:colOff>
      <xdr:row>14</xdr:row>
      <xdr:rowOff>114300</xdr:rowOff>
    </xdr:from>
    <xdr:to>
      <xdr:col>19</xdr:col>
      <xdr:colOff>485775</xdr:colOff>
      <xdr:row>35</xdr:row>
      <xdr:rowOff>114300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2571750"/>
          <a:ext cx="4991100" cy="3571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2209800</xdr:colOff>
      <xdr:row>0</xdr:row>
      <xdr:rowOff>66675</xdr:rowOff>
    </xdr:from>
    <xdr:to>
      <xdr:col>3</xdr:col>
      <xdr:colOff>345567</xdr:colOff>
      <xdr:row>0</xdr:row>
      <xdr:rowOff>569595</xdr:rowOff>
    </xdr:to>
    <xdr:pic>
      <xdr:nvPicPr>
        <xdr:cNvPr id="3" name="Imagem 2" descr="logo Funas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6675"/>
          <a:ext cx="1936242" cy="502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2333625</xdr:colOff>
      <xdr:row>0</xdr:row>
      <xdr:rowOff>76200</xdr:rowOff>
    </xdr:from>
    <xdr:to>
      <xdr:col>5</xdr:col>
      <xdr:colOff>59817</xdr:colOff>
      <xdr:row>0</xdr:row>
      <xdr:rowOff>579120</xdr:rowOff>
    </xdr:to>
    <xdr:pic>
      <xdr:nvPicPr>
        <xdr:cNvPr id="3" name="Imagem 2" descr="logo Funas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76200"/>
          <a:ext cx="1936242" cy="502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R59"/>
  <sheetViews>
    <sheetView tabSelected="1" view="pageBreakPreview" topLeftCell="A34" zoomScale="145" zoomScaleNormal="100" zoomScaleSheetLayoutView="145" workbookViewId="0">
      <selection activeCell="H14" sqref="H14"/>
    </sheetView>
  </sheetViews>
  <sheetFormatPr defaultRowHeight="12.75" x14ac:dyDescent="0.2"/>
  <cols>
    <col min="1" max="1" width="6.7109375" style="13" customWidth="1"/>
    <col min="2" max="2" width="12.7109375" style="13" customWidth="1"/>
    <col min="3" max="3" width="53.140625" style="13" customWidth="1"/>
    <col min="4" max="4" width="8.7109375" style="13" customWidth="1"/>
    <col min="5" max="6" width="16.7109375" style="13" customWidth="1"/>
    <col min="7" max="8" width="9.140625" style="13"/>
    <col min="9" max="9" width="23.7109375" style="13" customWidth="1"/>
    <col min="10" max="15" width="9.140625" style="13"/>
    <col min="16" max="16" width="10.28515625" style="13" bestFit="1" customWidth="1"/>
    <col min="17" max="17" width="11.140625" style="13" bestFit="1" customWidth="1"/>
    <col min="18" max="18" width="12.140625" style="13" bestFit="1" customWidth="1"/>
    <col min="19" max="16384" width="9.140625" style="13"/>
  </cols>
  <sheetData>
    <row r="1" spans="1:18" ht="48" customHeight="1" thickBot="1" x14ac:dyDescent="0.25">
      <c r="A1" s="883"/>
      <c r="B1" s="884"/>
      <c r="C1" s="884"/>
      <c r="D1" s="884"/>
      <c r="E1" s="884"/>
      <c r="F1" s="885"/>
    </row>
    <row r="2" spans="1:18" ht="17.100000000000001" customHeight="1" thickBot="1" x14ac:dyDescent="0.25">
      <c r="A2" s="880" t="s">
        <v>585</v>
      </c>
      <c r="B2" s="881"/>
      <c r="C2" s="881"/>
      <c r="D2" s="881"/>
      <c r="E2" s="881"/>
      <c r="F2" s="882"/>
    </row>
    <row r="3" spans="1:18" ht="17.100000000000001" customHeight="1" thickBot="1" x14ac:dyDescent="0.25">
      <c r="A3" s="889" t="s">
        <v>586</v>
      </c>
      <c r="B3" s="890"/>
      <c r="C3" s="890"/>
      <c r="D3" s="890"/>
      <c r="E3" s="890"/>
      <c r="F3" s="891"/>
    </row>
    <row r="4" spans="1:18" ht="17.100000000000001" customHeight="1" thickBot="1" x14ac:dyDescent="0.25">
      <c r="A4" s="907"/>
      <c r="B4" s="908"/>
      <c r="C4" s="908"/>
      <c r="D4" s="909"/>
      <c r="E4" s="785" t="s">
        <v>67</v>
      </c>
      <c r="F4" s="743"/>
      <c r="H4" s="321"/>
    </row>
    <row r="5" spans="1:18" ht="16.5" customHeight="1" thickBot="1" x14ac:dyDescent="0.25">
      <c r="A5" s="886" t="s">
        <v>53</v>
      </c>
      <c r="B5" s="887"/>
      <c r="C5" s="887"/>
      <c r="D5" s="887"/>
      <c r="E5" s="887"/>
      <c r="F5" s="888"/>
    </row>
    <row r="6" spans="1:18" ht="17.100000000000001" customHeight="1" x14ac:dyDescent="0.2">
      <c r="A6" s="910" t="s">
        <v>429</v>
      </c>
      <c r="B6" s="911"/>
      <c r="C6" s="914" t="s">
        <v>583</v>
      </c>
      <c r="D6" s="915"/>
      <c r="E6" s="915"/>
      <c r="F6" s="916"/>
    </row>
    <row r="7" spans="1:18" ht="16.5" customHeight="1" x14ac:dyDescent="0.2">
      <c r="A7" s="920" t="s">
        <v>598</v>
      </c>
      <c r="B7" s="921"/>
      <c r="C7" s="1255" t="s">
        <v>648</v>
      </c>
      <c r="D7" s="787"/>
      <c r="E7" s="787"/>
      <c r="F7" s="788"/>
    </row>
    <row r="8" spans="1:18" ht="16.5" customHeight="1" thickBot="1" x14ac:dyDescent="0.25">
      <c r="A8" s="912" t="s">
        <v>430</v>
      </c>
      <c r="B8" s="913"/>
      <c r="C8" s="917" t="s">
        <v>647</v>
      </c>
      <c r="D8" s="918"/>
      <c r="E8" s="918"/>
      <c r="F8" s="919"/>
    </row>
    <row r="9" spans="1:18" ht="16.5" customHeight="1" thickBot="1" x14ac:dyDescent="0.25">
      <c r="A9" s="957" t="s">
        <v>600</v>
      </c>
      <c r="B9" s="958"/>
      <c r="C9" s="958"/>
      <c r="D9" s="958"/>
      <c r="E9" s="959"/>
      <c r="F9" s="786"/>
      <c r="H9" s="321"/>
    </row>
    <row r="10" spans="1:18" ht="15" customHeight="1" thickBot="1" x14ac:dyDescent="0.25">
      <c r="A10" s="904" t="s">
        <v>584</v>
      </c>
      <c r="B10" s="905"/>
      <c r="C10" s="905"/>
      <c r="D10" s="905"/>
      <c r="E10" s="905"/>
      <c r="F10" s="906"/>
      <c r="O10" s="321"/>
    </row>
    <row r="11" spans="1:18" ht="24" x14ac:dyDescent="0.2">
      <c r="A11" s="461" t="s">
        <v>0</v>
      </c>
      <c r="B11" s="462"/>
      <c r="C11" s="463" t="s">
        <v>1</v>
      </c>
      <c r="D11" s="466" t="s">
        <v>2</v>
      </c>
      <c r="E11" s="467" t="s">
        <v>52</v>
      </c>
      <c r="F11" s="465" t="s">
        <v>561</v>
      </c>
      <c r="I11" s="28"/>
      <c r="P11" s="321"/>
      <c r="Q11" s="321"/>
    </row>
    <row r="12" spans="1:18" ht="17.100000000000001" customHeight="1" x14ac:dyDescent="0.2">
      <c r="A12" s="745">
        <v>1</v>
      </c>
      <c r="B12" s="424"/>
      <c r="C12" s="328" t="s">
        <v>356</v>
      </c>
      <c r="D12" s="718"/>
      <c r="E12" s="746"/>
      <c r="F12" s="746"/>
      <c r="H12" s="321"/>
      <c r="I12" s="28"/>
    </row>
    <row r="13" spans="1:18" ht="17.100000000000001" customHeight="1" x14ac:dyDescent="0.2">
      <c r="A13" s="747" t="s">
        <v>7</v>
      </c>
      <c r="B13" s="542">
        <v>1</v>
      </c>
      <c r="C13" s="748" t="s">
        <v>88</v>
      </c>
      <c r="D13" s="749" t="s">
        <v>2</v>
      </c>
      <c r="E13" s="750">
        <f>'2. Módulo'!G42</f>
        <v>0</v>
      </c>
      <c r="F13" s="750">
        <f>E13*((100+F4)/100)</f>
        <v>0</v>
      </c>
      <c r="I13" s="27"/>
      <c r="O13" s="329"/>
      <c r="P13" s="321"/>
      <c r="Q13" s="321"/>
      <c r="R13" s="397"/>
    </row>
    <row r="14" spans="1:18" ht="17.100000000000001" customHeight="1" x14ac:dyDescent="0.2">
      <c r="A14" s="331" t="s">
        <v>9</v>
      </c>
      <c r="B14" s="529">
        <v>1</v>
      </c>
      <c r="C14" s="460" t="s">
        <v>31</v>
      </c>
      <c r="D14" s="751" t="s">
        <v>2</v>
      </c>
      <c r="E14" s="752">
        <f>'3. Elétrico'!G20</f>
        <v>0</v>
      </c>
      <c r="F14" s="750">
        <f>E14*((100+F4)/100)</f>
        <v>0</v>
      </c>
      <c r="I14" s="27"/>
      <c r="O14" s="329"/>
      <c r="P14" s="321"/>
      <c r="Q14" s="321"/>
    </row>
    <row r="15" spans="1:18" ht="17.100000000000001" customHeight="1" x14ac:dyDescent="0.2">
      <c r="A15" s="331" t="s">
        <v>33</v>
      </c>
      <c r="B15" s="529">
        <v>1</v>
      </c>
      <c r="C15" s="460" t="s">
        <v>48</v>
      </c>
      <c r="D15" s="751" t="s">
        <v>2</v>
      </c>
      <c r="E15" s="752">
        <f>'4. Hidrosanit'!G39</f>
        <v>0</v>
      </c>
      <c r="F15" s="750">
        <f>E15*((100+F4)/100)</f>
        <v>0</v>
      </c>
      <c r="I15" s="27"/>
      <c r="O15" s="329"/>
      <c r="P15" s="321"/>
      <c r="Q15" s="321"/>
    </row>
    <row r="16" spans="1:18" ht="17.100000000000001" customHeight="1" x14ac:dyDescent="0.2">
      <c r="A16" s="331" t="s">
        <v>34</v>
      </c>
      <c r="B16" s="529">
        <v>1</v>
      </c>
      <c r="C16" s="460" t="s">
        <v>560</v>
      </c>
      <c r="D16" s="751" t="s">
        <v>2</v>
      </c>
      <c r="E16" s="752">
        <f>'5. Cx de Inspeção'!G10</f>
        <v>0</v>
      </c>
      <c r="F16" s="750">
        <f>E16*((100+F4)/100)</f>
        <v>0</v>
      </c>
      <c r="I16" s="27"/>
      <c r="O16" s="329"/>
      <c r="P16" s="321"/>
      <c r="Q16" s="321"/>
    </row>
    <row r="17" spans="1:17" ht="17.100000000000001" customHeight="1" thickBot="1" x14ac:dyDescent="0.25">
      <c r="A17" s="961" t="s">
        <v>562</v>
      </c>
      <c r="B17" s="962"/>
      <c r="C17" s="962"/>
      <c r="D17" s="962"/>
      <c r="E17" s="753">
        <f>E13+E14+E15+E16</f>
        <v>0</v>
      </c>
      <c r="F17" s="754">
        <f>F13+F14+F15+F16</f>
        <v>0</v>
      </c>
      <c r="I17" s="27"/>
      <c r="O17" s="329"/>
      <c r="P17" s="321"/>
      <c r="Q17" s="321"/>
    </row>
    <row r="18" spans="1:17" ht="17.100000000000001" customHeight="1" thickBot="1" x14ac:dyDescent="0.25">
      <c r="A18" s="17"/>
      <c r="B18" s="18"/>
      <c r="C18" s="18"/>
      <c r="D18" s="18"/>
      <c r="E18" s="464"/>
      <c r="F18" s="464"/>
      <c r="I18" s="27"/>
      <c r="O18" s="329"/>
      <c r="P18" s="321"/>
      <c r="Q18" s="321"/>
    </row>
    <row r="19" spans="1:17" ht="17.100000000000001" customHeight="1" thickBot="1" x14ac:dyDescent="0.25">
      <c r="A19" s="501">
        <v>2</v>
      </c>
      <c r="B19" s="532"/>
      <c r="C19" s="945" t="s">
        <v>413</v>
      </c>
      <c r="D19" s="946"/>
      <c r="E19" s="946"/>
      <c r="F19" s="947"/>
      <c r="I19" s="27"/>
      <c r="O19" s="329"/>
      <c r="P19" s="321"/>
      <c r="Q19" s="321"/>
    </row>
    <row r="20" spans="1:17" ht="17.100000000000001" customHeight="1" x14ac:dyDescent="0.2">
      <c r="A20" s="439"/>
      <c r="B20" s="755"/>
      <c r="C20" s="756" t="s">
        <v>358</v>
      </c>
      <c r="D20" s="755"/>
      <c r="E20" s="757"/>
      <c r="F20" s="758"/>
      <c r="H20" s="321"/>
      <c r="I20" s="27"/>
      <c r="O20" s="329"/>
      <c r="P20" s="321"/>
      <c r="Q20" s="321"/>
    </row>
    <row r="21" spans="1:17" ht="17.100000000000001" customHeight="1" x14ac:dyDescent="0.2">
      <c r="A21" s="331" t="s">
        <v>10</v>
      </c>
      <c r="B21" s="529">
        <v>1</v>
      </c>
      <c r="C21" s="319" t="s">
        <v>49</v>
      </c>
      <c r="D21" s="341" t="s">
        <v>2</v>
      </c>
      <c r="E21" s="723">
        <f>'6A. Fossa'!G19</f>
        <v>0</v>
      </c>
      <c r="F21" s="759">
        <f>E21*((100+F4)/100)</f>
        <v>0</v>
      </c>
      <c r="H21" s="21"/>
      <c r="I21" s="27"/>
    </row>
    <row r="22" spans="1:17" ht="17.100000000000001" customHeight="1" x14ac:dyDescent="0.2">
      <c r="A22" s="331"/>
      <c r="B22" s="529"/>
      <c r="C22" s="367" t="s">
        <v>359</v>
      </c>
      <c r="D22" s="341"/>
      <c r="E22" s="723"/>
      <c r="F22" s="759"/>
      <c r="I22" s="27"/>
      <c r="O22" s="321"/>
    </row>
    <row r="23" spans="1:17" x14ac:dyDescent="0.2">
      <c r="A23" s="331" t="s">
        <v>27</v>
      </c>
      <c r="B23" s="529">
        <v>1</v>
      </c>
      <c r="C23" s="319" t="s">
        <v>414</v>
      </c>
      <c r="D23" s="341" t="s">
        <v>2</v>
      </c>
      <c r="E23" s="760">
        <f>'7A. Sumid. Argil.'!G17</f>
        <v>0</v>
      </c>
      <c r="F23" s="759">
        <f>E23*((100+F4)/100)</f>
        <v>0</v>
      </c>
      <c r="I23" s="27"/>
    </row>
    <row r="24" spans="1:17" x14ac:dyDescent="0.2">
      <c r="A24" s="331" t="s">
        <v>38</v>
      </c>
      <c r="B24" s="424">
        <v>1</v>
      </c>
      <c r="C24" s="319" t="s">
        <v>415</v>
      </c>
      <c r="D24" s="341" t="s">
        <v>2</v>
      </c>
      <c r="E24" s="760">
        <f>'7B. Sumid. Aren.'!G18</f>
        <v>0</v>
      </c>
      <c r="F24" s="759">
        <f>E24*((100+F4)/100)</f>
        <v>0</v>
      </c>
      <c r="I24" s="27"/>
      <c r="J24" s="329"/>
    </row>
    <row r="25" spans="1:17" x14ac:dyDescent="0.2">
      <c r="A25" s="331" t="s">
        <v>39</v>
      </c>
      <c r="B25" s="424">
        <v>1</v>
      </c>
      <c r="C25" s="319" t="s">
        <v>357</v>
      </c>
      <c r="D25" s="341" t="s">
        <v>2</v>
      </c>
      <c r="E25" s="760">
        <f>'8A. Vala de infiltração'!G18</f>
        <v>0</v>
      </c>
      <c r="F25" s="759">
        <f>E25*((100+F4)/100)</f>
        <v>0</v>
      </c>
      <c r="I25" s="27"/>
    </row>
    <row r="26" spans="1:17" ht="17.100000000000001" customHeight="1" thickBot="1" x14ac:dyDescent="0.25">
      <c r="A26" s="761"/>
      <c r="B26" s="35"/>
      <c r="C26" s="35"/>
      <c r="D26" s="35"/>
      <c r="E26" s="762"/>
      <c r="F26" s="762"/>
      <c r="I26" s="27"/>
    </row>
    <row r="27" spans="1:17" ht="17.100000000000001" customHeight="1" x14ac:dyDescent="0.2">
      <c r="A27" s="439">
        <v>3</v>
      </c>
      <c r="B27" s="755"/>
      <c r="C27" s="964" t="s">
        <v>360</v>
      </c>
      <c r="D27" s="964"/>
      <c r="E27" s="964"/>
      <c r="F27" s="965"/>
      <c r="H27" s="321"/>
      <c r="I27" s="27"/>
    </row>
    <row r="28" spans="1:17" x14ac:dyDescent="0.2">
      <c r="A28" s="331" t="s">
        <v>12</v>
      </c>
      <c r="B28" s="529">
        <v>1</v>
      </c>
      <c r="C28" s="319" t="s">
        <v>410</v>
      </c>
      <c r="D28" s="341" t="s">
        <v>2</v>
      </c>
      <c r="E28" s="760">
        <f>'9A Torre de Elevação - Tipo 1'!G40</f>
        <v>0</v>
      </c>
      <c r="F28" s="763">
        <f>E28*((100+F4)/100)</f>
        <v>0</v>
      </c>
      <c r="I28" s="27"/>
    </row>
    <row r="29" spans="1:17" x14ac:dyDescent="0.2">
      <c r="A29" s="331" t="s">
        <v>42</v>
      </c>
      <c r="B29" s="878">
        <v>1</v>
      </c>
      <c r="C29" s="873" t="s">
        <v>411</v>
      </c>
      <c r="D29" s="341" t="s">
        <v>2</v>
      </c>
      <c r="E29" s="723">
        <f>'9B Torre de Elevação - Tipo 2'!G40</f>
        <v>0</v>
      </c>
      <c r="F29" s="763">
        <f>E29*((100+F4)/100)</f>
        <v>0</v>
      </c>
      <c r="I29" s="27"/>
    </row>
    <row r="30" spans="1:17" ht="17.100000000000001" customHeight="1" thickBot="1" x14ac:dyDescent="0.25">
      <c r="A30" s="761"/>
      <c r="B30" s="35"/>
      <c r="C30" s="35"/>
      <c r="D30" s="35"/>
      <c r="E30" s="764"/>
      <c r="F30" s="765"/>
      <c r="I30" s="27"/>
    </row>
    <row r="31" spans="1:17" ht="17.100000000000001" customHeight="1" x14ac:dyDescent="0.2">
      <c r="A31" s="439">
        <v>4</v>
      </c>
      <c r="B31" s="755"/>
      <c r="C31" s="756" t="s">
        <v>412</v>
      </c>
      <c r="D31" s="755"/>
      <c r="E31" s="757"/>
      <c r="F31" s="758"/>
      <c r="H31" s="321"/>
      <c r="I31" s="22"/>
    </row>
    <row r="32" spans="1:17" ht="25.5" x14ac:dyDescent="0.2">
      <c r="A32" s="331" t="s">
        <v>15</v>
      </c>
      <c r="B32" s="529">
        <v>1</v>
      </c>
      <c r="C32" s="401" t="s">
        <v>578</v>
      </c>
      <c r="D32" s="341" t="s">
        <v>2</v>
      </c>
      <c r="E32" s="760">
        <f>'10. Placa Obra'!G10</f>
        <v>0</v>
      </c>
      <c r="F32" s="763">
        <f>E32*((100+F4)/100)</f>
        <v>0</v>
      </c>
      <c r="I32" s="22"/>
    </row>
    <row r="33" spans="1:9" ht="17.100000000000001" customHeight="1" thickBot="1" x14ac:dyDescent="0.25">
      <c r="A33" s="961" t="s">
        <v>563</v>
      </c>
      <c r="B33" s="962"/>
      <c r="C33" s="962"/>
      <c r="D33" s="963"/>
      <c r="E33" s="593"/>
      <c r="F33" s="766">
        <f>E32*((100+F4)/100)</f>
        <v>0</v>
      </c>
      <c r="I33" s="22"/>
    </row>
    <row r="34" spans="1:9" ht="17.100000000000001" customHeight="1" thickBot="1" x14ac:dyDescent="0.25">
      <c r="A34" s="35"/>
      <c r="B34" s="35"/>
      <c r="C34" s="35"/>
      <c r="D34" s="35"/>
      <c r="E34" s="762"/>
      <c r="F34" s="762"/>
      <c r="I34" s="22"/>
    </row>
    <row r="35" spans="1:9" ht="17.100000000000001" customHeight="1" thickBot="1" x14ac:dyDescent="0.25">
      <c r="A35" s="501">
        <v>5</v>
      </c>
      <c r="B35" s="532"/>
      <c r="C35" s="945" t="s">
        <v>565</v>
      </c>
      <c r="D35" s="946"/>
      <c r="E35" s="946"/>
      <c r="F35" s="947"/>
      <c r="H35" s="321"/>
      <c r="I35" s="22"/>
    </row>
    <row r="36" spans="1:9" ht="17.100000000000001" customHeight="1" x14ac:dyDescent="0.2">
      <c r="A36" s="948" t="s">
        <v>17</v>
      </c>
      <c r="B36" s="954">
        <v>1</v>
      </c>
      <c r="C36" s="894" t="s">
        <v>588</v>
      </c>
      <c r="D36" s="895"/>
      <c r="E36" s="966">
        <f>B36*(E17+E21+E23)</f>
        <v>0</v>
      </c>
      <c r="F36" s="953">
        <f>E36*((100+F4)/100)</f>
        <v>0</v>
      </c>
      <c r="H36" s="321"/>
      <c r="I36" s="22"/>
    </row>
    <row r="37" spans="1:9" ht="17.100000000000001" customHeight="1" x14ac:dyDescent="0.2">
      <c r="A37" s="893"/>
      <c r="B37" s="952"/>
      <c r="C37" s="896" t="s">
        <v>595</v>
      </c>
      <c r="D37" s="897"/>
      <c r="E37" s="899"/>
      <c r="F37" s="901"/>
      <c r="H37" s="321"/>
      <c r="I37" s="22"/>
    </row>
    <row r="38" spans="1:9" ht="17.100000000000001" customHeight="1" x14ac:dyDescent="0.2">
      <c r="A38" s="892" t="s">
        <v>18</v>
      </c>
      <c r="B38" s="951">
        <v>1</v>
      </c>
      <c r="C38" s="894" t="s">
        <v>588</v>
      </c>
      <c r="D38" s="895"/>
      <c r="E38" s="898">
        <f>B38*(E17+E21+E24)</f>
        <v>0</v>
      </c>
      <c r="F38" s="900">
        <f>E38*((100+F4)/100)</f>
        <v>0</v>
      </c>
      <c r="I38" s="22"/>
    </row>
    <row r="39" spans="1:9" ht="17.100000000000001" customHeight="1" x14ac:dyDescent="0.2">
      <c r="A39" s="893"/>
      <c r="B39" s="952"/>
      <c r="C39" s="896" t="s">
        <v>594</v>
      </c>
      <c r="D39" s="897"/>
      <c r="E39" s="899"/>
      <c r="F39" s="901"/>
      <c r="I39" s="22"/>
    </row>
    <row r="40" spans="1:9" ht="17.100000000000001" customHeight="1" x14ac:dyDescent="0.2">
      <c r="A40" s="892" t="s">
        <v>503</v>
      </c>
      <c r="B40" s="951">
        <v>1</v>
      </c>
      <c r="C40" s="894" t="s">
        <v>588</v>
      </c>
      <c r="D40" s="895"/>
      <c r="E40" s="898">
        <f>B40*(E17+E21+E23+E28)</f>
        <v>0</v>
      </c>
      <c r="F40" s="900">
        <f>E40*((100+F4)/100)</f>
        <v>0</v>
      </c>
      <c r="I40" s="22"/>
    </row>
    <row r="41" spans="1:9" ht="17.100000000000001" customHeight="1" x14ac:dyDescent="0.2">
      <c r="A41" s="893"/>
      <c r="B41" s="952"/>
      <c r="C41" s="896" t="s">
        <v>656</v>
      </c>
      <c r="D41" s="897"/>
      <c r="E41" s="899"/>
      <c r="F41" s="901"/>
      <c r="H41" s="321"/>
    </row>
    <row r="42" spans="1:9" ht="17.100000000000001" customHeight="1" x14ac:dyDescent="0.2">
      <c r="A42" s="892" t="s">
        <v>564</v>
      </c>
      <c r="B42" s="902">
        <v>1</v>
      </c>
      <c r="C42" s="894" t="s">
        <v>588</v>
      </c>
      <c r="D42" s="895"/>
      <c r="E42" s="898">
        <f>E17+E21+E24+E28</f>
        <v>0</v>
      </c>
      <c r="F42" s="900">
        <f>E42*((100+F4)/100)</f>
        <v>0</v>
      </c>
      <c r="H42" s="321"/>
    </row>
    <row r="43" spans="1:9" ht="17.100000000000001" customHeight="1" x14ac:dyDescent="0.2">
      <c r="A43" s="893"/>
      <c r="B43" s="903"/>
      <c r="C43" s="896" t="s">
        <v>657</v>
      </c>
      <c r="D43" s="897"/>
      <c r="E43" s="899"/>
      <c r="F43" s="901"/>
      <c r="H43" s="321"/>
    </row>
    <row r="44" spans="1:9" ht="17.100000000000001" customHeight="1" x14ac:dyDescent="0.2">
      <c r="A44" s="892" t="s">
        <v>566</v>
      </c>
      <c r="B44" s="951">
        <v>1</v>
      </c>
      <c r="C44" s="894" t="s">
        <v>588</v>
      </c>
      <c r="D44" s="895"/>
      <c r="E44" s="955">
        <f>E17+E21+E25</f>
        <v>0</v>
      </c>
      <c r="F44" s="900">
        <f>E44*((100+F4)/100)</f>
        <v>0</v>
      </c>
      <c r="I44" s="22"/>
    </row>
    <row r="45" spans="1:9" ht="17.100000000000001" customHeight="1" x14ac:dyDescent="0.2">
      <c r="A45" s="893"/>
      <c r="B45" s="952"/>
      <c r="C45" s="896" t="s">
        <v>589</v>
      </c>
      <c r="D45" s="897"/>
      <c r="E45" s="960"/>
      <c r="F45" s="901"/>
      <c r="I45" s="22"/>
    </row>
    <row r="46" spans="1:9" ht="17.100000000000001" customHeight="1" x14ac:dyDescent="0.2">
      <c r="A46" s="892" t="s">
        <v>574</v>
      </c>
      <c r="B46" s="951">
        <v>1</v>
      </c>
      <c r="C46" s="894" t="s">
        <v>588</v>
      </c>
      <c r="D46" s="895"/>
      <c r="E46" s="955">
        <f>E28+E25+E17+E21</f>
        <v>0</v>
      </c>
      <c r="F46" s="900">
        <f>E46*((100+F4)/100)</f>
        <v>0</v>
      </c>
      <c r="I46" s="22"/>
    </row>
    <row r="47" spans="1:9" ht="17.100000000000001" customHeight="1" x14ac:dyDescent="0.2">
      <c r="A47" s="893"/>
      <c r="B47" s="952"/>
      <c r="C47" s="896" t="s">
        <v>658</v>
      </c>
      <c r="D47" s="897"/>
      <c r="E47" s="960"/>
      <c r="F47" s="901"/>
      <c r="H47" s="321"/>
    </row>
    <row r="48" spans="1:9" ht="17.100000000000001" customHeight="1" x14ac:dyDescent="0.2">
      <c r="A48" s="892" t="s">
        <v>575</v>
      </c>
      <c r="B48" s="951">
        <v>1</v>
      </c>
      <c r="C48" s="894" t="s">
        <v>588</v>
      </c>
      <c r="D48" s="895"/>
      <c r="E48" s="955">
        <f>B48*E17</f>
        <v>0</v>
      </c>
      <c r="F48" s="900">
        <f>E48*((100+F4)/100)</f>
        <v>0</v>
      </c>
      <c r="I48" s="22"/>
    </row>
    <row r="49" spans="1:9" ht="17.100000000000001" customHeight="1" x14ac:dyDescent="0.2">
      <c r="A49" s="948"/>
      <c r="B49" s="954"/>
      <c r="C49" s="894" t="s">
        <v>590</v>
      </c>
      <c r="D49" s="895"/>
      <c r="E49" s="956"/>
      <c r="F49" s="953"/>
      <c r="I49" s="22"/>
    </row>
    <row r="50" spans="1:9" ht="17.100000000000001" customHeight="1" thickBot="1" x14ac:dyDescent="0.25">
      <c r="A50" s="767" t="s">
        <v>596</v>
      </c>
      <c r="B50" s="768">
        <v>1</v>
      </c>
      <c r="C50" s="949" t="s">
        <v>591</v>
      </c>
      <c r="D50" s="950"/>
      <c r="E50" s="769">
        <f>B50*(E32)</f>
        <v>0</v>
      </c>
      <c r="F50" s="770">
        <f>E50*((100+F4)/100)</f>
        <v>0</v>
      </c>
      <c r="I50" s="22"/>
    </row>
    <row r="51" spans="1:9" ht="17.100000000000001" customHeight="1" thickBot="1" x14ac:dyDescent="0.25">
      <c r="A51" s="35"/>
      <c r="B51" s="35"/>
      <c r="C51" s="35"/>
      <c r="D51" s="35"/>
      <c r="E51" s="762"/>
      <c r="F51" s="762"/>
      <c r="I51" s="22"/>
    </row>
    <row r="52" spans="1:9" ht="17.100000000000001" customHeight="1" thickBot="1" x14ac:dyDescent="0.25">
      <c r="A52" s="880" t="s">
        <v>609</v>
      </c>
      <c r="B52" s="881"/>
      <c r="C52" s="881"/>
      <c r="D52" s="944"/>
      <c r="E52" s="578">
        <f>E36+E38+E40+E44+E46+E48</f>
        <v>0</v>
      </c>
      <c r="F52" s="771">
        <f>F36+F38+F40+F44+F46+F48</f>
        <v>0</v>
      </c>
      <c r="H52" s="321"/>
      <c r="I52" s="22"/>
    </row>
    <row r="53" spans="1:9" ht="15" customHeight="1" thickBot="1" x14ac:dyDescent="0.25">
      <c r="A53" s="18"/>
      <c r="B53" s="18"/>
      <c r="C53" s="18"/>
      <c r="D53" s="18"/>
      <c r="E53" s="357"/>
      <c r="F53" s="464"/>
      <c r="I53" s="23"/>
    </row>
    <row r="54" spans="1:9" ht="15" customHeight="1" x14ac:dyDescent="0.2">
      <c r="A54" s="939" t="s">
        <v>84</v>
      </c>
      <c r="B54" s="940"/>
      <c r="C54" s="342" t="s">
        <v>85</v>
      </c>
      <c r="D54" s="941" t="s">
        <v>86</v>
      </c>
      <c r="E54" s="942"/>
      <c r="F54" s="943"/>
      <c r="H54" s="321"/>
    </row>
    <row r="55" spans="1:9" x14ac:dyDescent="0.2">
      <c r="A55" s="922"/>
      <c r="B55" s="923"/>
      <c r="C55" s="928"/>
      <c r="D55" s="930"/>
      <c r="E55" s="931"/>
      <c r="F55" s="932"/>
    </row>
    <row r="56" spans="1:9" x14ac:dyDescent="0.2">
      <c r="A56" s="924"/>
      <c r="B56" s="925"/>
      <c r="C56" s="928"/>
      <c r="D56" s="933"/>
      <c r="E56" s="934"/>
      <c r="F56" s="935"/>
    </row>
    <row r="57" spans="1:9" ht="13.5" thickBot="1" x14ac:dyDescent="0.25">
      <c r="A57" s="926"/>
      <c r="B57" s="927"/>
      <c r="C57" s="929"/>
      <c r="D57" s="936"/>
      <c r="E57" s="937"/>
      <c r="F57" s="938"/>
    </row>
    <row r="59" spans="1:9" x14ac:dyDescent="0.2">
      <c r="A59" s="20"/>
      <c r="B59" s="20"/>
      <c r="C59" s="20"/>
    </row>
  </sheetData>
  <mergeCells count="66">
    <mergeCell ref="A9:E9"/>
    <mergeCell ref="F40:F41"/>
    <mergeCell ref="E44:E45"/>
    <mergeCell ref="F44:F45"/>
    <mergeCell ref="E38:E39"/>
    <mergeCell ref="F38:F39"/>
    <mergeCell ref="C19:F19"/>
    <mergeCell ref="C39:D39"/>
    <mergeCell ref="A33:D33"/>
    <mergeCell ref="A17:D17"/>
    <mergeCell ref="C27:F27"/>
    <mergeCell ref="E36:E37"/>
    <mergeCell ref="E48:E49"/>
    <mergeCell ref="F48:F49"/>
    <mergeCell ref="A38:A39"/>
    <mergeCell ref="B38:B39"/>
    <mergeCell ref="C38:D38"/>
    <mergeCell ref="A48:A49"/>
    <mergeCell ref="B48:B49"/>
    <mergeCell ref="C48:D48"/>
    <mergeCell ref="A40:A41"/>
    <mergeCell ref="B40:B41"/>
    <mergeCell ref="C40:D40"/>
    <mergeCell ref="C41:D41"/>
    <mergeCell ref="A44:A45"/>
    <mergeCell ref="B44:B45"/>
    <mergeCell ref="C44:D44"/>
    <mergeCell ref="C45:D45"/>
    <mergeCell ref="B46:B47"/>
    <mergeCell ref="C46:D46"/>
    <mergeCell ref="F36:F37"/>
    <mergeCell ref="B36:B37"/>
    <mergeCell ref="E46:E47"/>
    <mergeCell ref="E40:E41"/>
    <mergeCell ref="A7:B7"/>
    <mergeCell ref="A55:B57"/>
    <mergeCell ref="C55:C57"/>
    <mergeCell ref="D55:F57"/>
    <mergeCell ref="A54:B54"/>
    <mergeCell ref="D54:F54"/>
    <mergeCell ref="A52:D52"/>
    <mergeCell ref="C36:D36"/>
    <mergeCell ref="C49:D49"/>
    <mergeCell ref="C35:F35"/>
    <mergeCell ref="C37:D37"/>
    <mergeCell ref="A36:A37"/>
    <mergeCell ref="F46:F47"/>
    <mergeCell ref="C47:D47"/>
    <mergeCell ref="C50:D50"/>
    <mergeCell ref="A46:A47"/>
    <mergeCell ref="A2:F2"/>
    <mergeCell ref="A1:F1"/>
    <mergeCell ref="A5:F5"/>
    <mergeCell ref="A3:F3"/>
    <mergeCell ref="A42:A43"/>
    <mergeCell ref="C42:D42"/>
    <mergeCell ref="C43:D43"/>
    <mergeCell ref="E42:E43"/>
    <mergeCell ref="F42:F43"/>
    <mergeCell ref="B42:B43"/>
    <mergeCell ref="A10:F10"/>
    <mergeCell ref="A4:D4"/>
    <mergeCell ref="A6:B6"/>
    <mergeCell ref="A8:B8"/>
    <mergeCell ref="C6:F6"/>
    <mergeCell ref="C8:F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Q29"/>
  <sheetViews>
    <sheetView view="pageBreakPreview" zoomScale="115" zoomScaleNormal="100" zoomScaleSheetLayoutView="115" workbookViewId="0">
      <selection activeCell="F9" sqref="F9:F16"/>
    </sheetView>
  </sheetViews>
  <sheetFormatPr defaultRowHeight="12.75" x14ac:dyDescent="0.2"/>
  <cols>
    <col min="1" max="2" width="6.7109375" style="13" customWidth="1"/>
    <col min="3" max="3" width="57" style="13" customWidth="1"/>
    <col min="4" max="4" width="8.7109375" style="13" customWidth="1"/>
    <col min="5" max="5" width="8.7109375" style="329" customWidth="1"/>
    <col min="6" max="7" width="8.7109375" style="324" customWidth="1"/>
    <col min="8" max="8" width="12.7109375" style="13" customWidth="1"/>
    <col min="9" max="16384" width="9.140625" style="13"/>
  </cols>
  <sheetData>
    <row r="1" spans="1:10" ht="51.75" customHeight="1" thickBot="1" x14ac:dyDescent="0.25">
      <c r="A1" s="973"/>
      <c r="B1" s="974"/>
      <c r="C1" s="974"/>
      <c r="D1" s="974"/>
      <c r="E1" s="974"/>
      <c r="F1" s="974"/>
      <c r="G1" s="974"/>
      <c r="H1" s="975"/>
    </row>
    <row r="2" spans="1:10" ht="17.100000000000001" customHeight="1" x14ac:dyDescent="0.2">
      <c r="A2" s="973" t="s">
        <v>587</v>
      </c>
      <c r="B2" s="974"/>
      <c r="C2" s="974"/>
      <c r="D2" s="974"/>
      <c r="E2" s="974"/>
      <c r="F2" s="974"/>
      <c r="G2" s="974"/>
      <c r="H2" s="975"/>
    </row>
    <row r="3" spans="1:10" ht="17.100000000000001" customHeight="1" x14ac:dyDescent="0.2">
      <c r="A3" s="989" t="s">
        <v>429</v>
      </c>
      <c r="B3" s="989"/>
      <c r="C3" s="989" t="str">
        <f>'1. Resumo'!C6:F6</f>
        <v>Programa de Melhorias Sanitárias Domiciliares - MSD.</v>
      </c>
      <c r="D3" s="989"/>
      <c r="E3" s="990" t="s">
        <v>599</v>
      </c>
      <c r="F3" s="990"/>
      <c r="G3" s="991">
        <f>'1. Resumo'!F9</f>
        <v>0</v>
      </c>
      <c r="H3" s="992"/>
    </row>
    <row r="4" spans="1:10" ht="17.100000000000001" customHeight="1" thickBot="1" x14ac:dyDescent="0.25">
      <c r="A4" s="989" t="s">
        <v>579</v>
      </c>
      <c r="B4" s="989"/>
      <c r="C4" s="989" t="str">
        <f>'1. Resumo'!C8:F8</f>
        <v>XXX</v>
      </c>
      <c r="D4" s="989"/>
      <c r="E4" s="990" t="s">
        <v>598</v>
      </c>
      <c r="F4" s="990"/>
      <c r="G4" s="971" t="str">
        <f>'1. Resumo'!C7</f>
        <v>XXXX/2019</v>
      </c>
      <c r="H4" s="971"/>
    </row>
    <row r="5" spans="1:10" ht="17.100000000000001" customHeight="1" thickBot="1" x14ac:dyDescent="0.25">
      <c r="A5" s="1035"/>
      <c r="B5" s="1036"/>
      <c r="C5" s="1036"/>
      <c r="D5" s="1036"/>
      <c r="E5" s="1036"/>
      <c r="F5" s="1036"/>
      <c r="G5" s="1036"/>
      <c r="H5" s="1037"/>
      <c r="I5" s="412"/>
      <c r="J5" s="19"/>
    </row>
    <row r="6" spans="1:10" ht="17.100000000000001" customHeight="1" thickBot="1" x14ac:dyDescent="0.25">
      <c r="A6" s="1012" t="s">
        <v>557</v>
      </c>
      <c r="B6" s="1013"/>
      <c r="C6" s="1013"/>
      <c r="D6" s="1014"/>
      <c r="E6" s="1014"/>
      <c r="F6" s="1014"/>
      <c r="G6" s="1014"/>
      <c r="H6" s="547"/>
    </row>
    <row r="7" spans="1:10" ht="30" customHeight="1" thickBot="1" x14ac:dyDescent="0.25">
      <c r="A7" s="343" t="s">
        <v>0</v>
      </c>
      <c r="B7" s="344"/>
      <c r="C7" s="344" t="s">
        <v>1</v>
      </c>
      <c r="D7" s="344" t="s">
        <v>2</v>
      </c>
      <c r="E7" s="549" t="s">
        <v>3</v>
      </c>
      <c r="F7" s="550" t="s">
        <v>4</v>
      </c>
      <c r="G7" s="549" t="s">
        <v>5</v>
      </c>
      <c r="H7" s="551" t="s">
        <v>417</v>
      </c>
    </row>
    <row r="8" spans="1:10" ht="17.100000000000001" customHeight="1" x14ac:dyDescent="0.2">
      <c r="A8" s="11">
        <v>1</v>
      </c>
      <c r="B8" s="585"/>
      <c r="C8" s="586" t="s">
        <v>25</v>
      </c>
      <c r="D8" s="587"/>
      <c r="E8" s="588"/>
      <c r="F8" s="589"/>
      <c r="G8" s="589"/>
      <c r="H8" s="590"/>
    </row>
    <row r="9" spans="1:10" ht="17.100000000000001" customHeight="1" x14ac:dyDescent="0.2">
      <c r="A9" s="1" t="s">
        <v>7</v>
      </c>
      <c r="B9" s="541"/>
      <c r="C9" s="2" t="s">
        <v>529</v>
      </c>
      <c r="D9" s="3" t="s">
        <v>11</v>
      </c>
      <c r="E9" s="9">
        <v>5.8837895423999997</v>
      </c>
      <c r="F9" s="479"/>
      <c r="G9" s="474">
        <f t="shared" ref="G9:G16" si="0">ROUND(E9*F9,2)</f>
        <v>0</v>
      </c>
      <c r="H9" s="314">
        <v>93358</v>
      </c>
    </row>
    <row r="10" spans="1:10" ht="50.1" customHeight="1" x14ac:dyDescent="0.2">
      <c r="A10" s="1" t="s">
        <v>9</v>
      </c>
      <c r="B10" s="544"/>
      <c r="C10" s="5" t="s">
        <v>107</v>
      </c>
      <c r="D10" s="3" t="s">
        <v>8</v>
      </c>
      <c r="E10" s="9">
        <v>3.0913344</v>
      </c>
      <c r="F10" s="451"/>
      <c r="G10" s="474">
        <f t="shared" si="0"/>
        <v>0</v>
      </c>
      <c r="H10" s="317">
        <v>87502</v>
      </c>
    </row>
    <row r="11" spans="1:10" s="213" customFormat="1" ht="45" customHeight="1" x14ac:dyDescent="0.2">
      <c r="A11" s="212" t="s">
        <v>33</v>
      </c>
      <c r="B11" s="584"/>
      <c r="C11" s="30" t="s">
        <v>335</v>
      </c>
      <c r="D11" s="148" t="s">
        <v>8</v>
      </c>
      <c r="E11" s="38">
        <v>3.5</v>
      </c>
      <c r="F11" s="480"/>
      <c r="G11" s="477">
        <f t="shared" si="0"/>
        <v>0</v>
      </c>
      <c r="H11" s="861">
        <v>87878</v>
      </c>
    </row>
    <row r="12" spans="1:10" ht="45" customHeight="1" x14ac:dyDescent="0.2">
      <c r="A12" s="1" t="s">
        <v>34</v>
      </c>
      <c r="B12" s="544"/>
      <c r="C12" s="1230" t="s">
        <v>481</v>
      </c>
      <c r="D12" s="3" t="s">
        <v>8</v>
      </c>
      <c r="E12" s="9">
        <v>6.1826688000000001</v>
      </c>
      <c r="F12" s="451"/>
      <c r="G12" s="478">
        <f t="shared" si="0"/>
        <v>0</v>
      </c>
      <c r="H12" s="317">
        <v>87530</v>
      </c>
    </row>
    <row r="13" spans="1:10" ht="17.100000000000001" customHeight="1" x14ac:dyDescent="0.2">
      <c r="A13" s="1" t="s">
        <v>35</v>
      </c>
      <c r="B13" s="541"/>
      <c r="C13" s="319" t="s">
        <v>433</v>
      </c>
      <c r="D13" s="3" t="s">
        <v>11</v>
      </c>
      <c r="E13" s="9">
        <v>0.14313914999999999</v>
      </c>
      <c r="F13" s="451"/>
      <c r="G13" s="474">
        <f t="shared" si="0"/>
        <v>0</v>
      </c>
      <c r="H13" s="314">
        <v>6514</v>
      </c>
    </row>
    <row r="14" spans="1:10" ht="30" customHeight="1" x14ac:dyDescent="0.2">
      <c r="A14" s="1" t="s">
        <v>36</v>
      </c>
      <c r="B14" s="545"/>
      <c r="C14" s="10" t="s">
        <v>530</v>
      </c>
      <c r="D14" s="3" t="s">
        <v>11</v>
      </c>
      <c r="E14" s="9">
        <v>0.13300277759999998</v>
      </c>
      <c r="F14" s="451"/>
      <c r="G14" s="474">
        <f t="shared" si="0"/>
        <v>0</v>
      </c>
      <c r="H14" s="315" t="s">
        <v>60</v>
      </c>
    </row>
    <row r="15" spans="1:10" ht="17.100000000000001" customHeight="1" x14ac:dyDescent="0.2">
      <c r="A15" s="1" t="s">
        <v>37</v>
      </c>
      <c r="B15" s="545"/>
      <c r="C15" s="16" t="s">
        <v>531</v>
      </c>
      <c r="D15" s="3" t="s">
        <v>32</v>
      </c>
      <c r="E15" s="9">
        <v>0.13300277759999998</v>
      </c>
      <c r="F15" s="451"/>
      <c r="G15" s="474">
        <f t="shared" si="0"/>
        <v>0</v>
      </c>
      <c r="H15" s="315" t="s">
        <v>72</v>
      </c>
    </row>
    <row r="16" spans="1:10" ht="30" customHeight="1" thickBot="1" x14ac:dyDescent="0.25">
      <c r="A16" s="580" t="s">
        <v>47</v>
      </c>
      <c r="B16" s="545"/>
      <c r="C16" s="10" t="s">
        <v>230</v>
      </c>
      <c r="D16" s="8" t="s">
        <v>11</v>
      </c>
      <c r="E16" s="7">
        <v>0.13300277759999998</v>
      </c>
      <c r="F16" s="581"/>
      <c r="G16" s="482">
        <f t="shared" si="0"/>
        <v>0</v>
      </c>
      <c r="H16" s="316">
        <v>94975</v>
      </c>
    </row>
    <row r="17" spans="1:17" ht="17.100000000000001" customHeight="1" thickBot="1" x14ac:dyDescent="0.25">
      <c r="A17" s="1033" t="s">
        <v>44</v>
      </c>
      <c r="B17" s="1034"/>
      <c r="C17" s="1034"/>
      <c r="D17" s="1034"/>
      <c r="E17" s="1034"/>
      <c r="F17" s="1034"/>
      <c r="G17" s="533">
        <f>SUM(G9:G16)</f>
        <v>0</v>
      </c>
      <c r="H17" s="591"/>
      <c r="I17" s="23"/>
    </row>
    <row r="19" spans="1:17" ht="53.25" customHeight="1" x14ac:dyDescent="0.2">
      <c r="C19" s="1018" t="s">
        <v>339</v>
      </c>
      <c r="D19" s="1019"/>
      <c r="E19" s="1019"/>
      <c r="F19" s="1019"/>
      <c r="G19" s="1019"/>
      <c r="H19" s="1019"/>
      <c r="L19" s="321"/>
    </row>
    <row r="29" spans="1:17" x14ac:dyDescent="0.2">
      <c r="Q29" s="13">
        <v>0</v>
      </c>
    </row>
  </sheetData>
  <mergeCells count="14">
    <mergeCell ref="A17:F17"/>
    <mergeCell ref="A6:G6"/>
    <mergeCell ref="C19:H19"/>
    <mergeCell ref="A5:H5"/>
    <mergeCell ref="A1:H1"/>
    <mergeCell ref="A2:H2"/>
    <mergeCell ref="A3:B3"/>
    <mergeCell ref="A4:B4"/>
    <mergeCell ref="C3:D3"/>
    <mergeCell ref="E3:F3"/>
    <mergeCell ref="G3:H3"/>
    <mergeCell ref="C4:D4"/>
    <mergeCell ref="E4:F4"/>
    <mergeCell ref="G4:H4"/>
  </mergeCells>
  <printOptions horizontalCentered="1"/>
  <pageMargins left="0.59055118110236227" right="0.59055118110236227" top="1.1811023622047245" bottom="0.98425196850393704" header="0.51181102362204722" footer="0.51181102362204722"/>
  <pageSetup paperSize="9" scale="7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K55"/>
  <sheetViews>
    <sheetView view="pageBreakPreview" topLeftCell="A7" zoomScale="130" zoomScaleNormal="100" zoomScaleSheetLayoutView="130" workbookViewId="0">
      <selection activeCell="F9" sqref="F9:F17"/>
    </sheetView>
  </sheetViews>
  <sheetFormatPr defaultRowHeight="12.75" x14ac:dyDescent="0.2"/>
  <cols>
    <col min="1" max="2" width="6.7109375" style="13" customWidth="1"/>
    <col min="3" max="3" width="45.7109375" style="13" customWidth="1"/>
    <col min="4" max="5" width="8.7109375" style="13" customWidth="1"/>
    <col min="6" max="7" width="8.7109375" style="324" customWidth="1"/>
    <col min="8" max="8" width="15" style="13" customWidth="1"/>
    <col min="9" max="16384" width="9.140625" style="13"/>
  </cols>
  <sheetData>
    <row r="1" spans="1:11" ht="51.75" customHeight="1" thickBot="1" x14ac:dyDescent="0.25">
      <c r="A1" s="973"/>
      <c r="B1" s="974"/>
      <c r="C1" s="974"/>
      <c r="D1" s="974"/>
      <c r="E1" s="974"/>
      <c r="F1" s="974"/>
      <c r="G1" s="974"/>
      <c r="H1" s="975"/>
    </row>
    <row r="2" spans="1:11" ht="17.100000000000001" customHeight="1" x14ac:dyDescent="0.2">
      <c r="A2" s="973" t="s">
        <v>597</v>
      </c>
      <c r="B2" s="974"/>
      <c r="C2" s="974"/>
      <c r="D2" s="974"/>
      <c r="E2" s="974"/>
      <c r="F2" s="974"/>
      <c r="G2" s="974"/>
      <c r="H2" s="975"/>
    </row>
    <row r="3" spans="1:11" ht="17.100000000000001" customHeight="1" x14ac:dyDescent="0.2">
      <c r="A3" s="989" t="s">
        <v>429</v>
      </c>
      <c r="B3" s="989"/>
      <c r="C3" s="989" t="str">
        <f>'1. Resumo'!C6:F6</f>
        <v>Programa de Melhorias Sanitárias Domiciliares - MSD.</v>
      </c>
      <c r="D3" s="989"/>
      <c r="E3" s="990" t="s">
        <v>599</v>
      </c>
      <c r="F3" s="990"/>
      <c r="G3" s="991">
        <f>'1. Resumo'!F9</f>
        <v>0</v>
      </c>
      <c r="H3" s="992"/>
    </row>
    <row r="4" spans="1:11" ht="17.100000000000001" customHeight="1" thickBot="1" x14ac:dyDescent="0.25">
      <c r="A4" s="989" t="s">
        <v>579</v>
      </c>
      <c r="B4" s="989"/>
      <c r="C4" s="989" t="str">
        <f>'1. Resumo'!C8:F8</f>
        <v>XXX</v>
      </c>
      <c r="D4" s="989"/>
      <c r="E4" s="990" t="s">
        <v>598</v>
      </c>
      <c r="F4" s="990"/>
      <c r="G4" s="971" t="str">
        <f>'1. Resumo'!C7</f>
        <v>XXXX/2019</v>
      </c>
      <c r="H4" s="971"/>
    </row>
    <row r="5" spans="1:11" ht="17.100000000000001" customHeight="1" thickBot="1" x14ac:dyDescent="0.25">
      <c r="A5" s="1035"/>
      <c r="B5" s="1036"/>
      <c r="C5" s="1036"/>
      <c r="D5" s="1036"/>
      <c r="E5" s="1036"/>
      <c r="F5" s="1036"/>
      <c r="G5" s="1036"/>
      <c r="H5" s="1037"/>
      <c r="I5" s="412"/>
      <c r="J5" s="19"/>
    </row>
    <row r="6" spans="1:11" ht="17.100000000000001" customHeight="1" thickBot="1" x14ac:dyDescent="0.25">
      <c r="A6" s="1012" t="s">
        <v>580</v>
      </c>
      <c r="B6" s="1013"/>
      <c r="C6" s="1013"/>
      <c r="D6" s="1014"/>
      <c r="E6" s="1014"/>
      <c r="F6" s="1014"/>
      <c r="G6" s="1014"/>
      <c r="H6" s="547"/>
    </row>
    <row r="7" spans="1:11" ht="30" customHeight="1" x14ac:dyDescent="0.2">
      <c r="A7" s="461" t="s">
        <v>0</v>
      </c>
      <c r="B7" s="1231" t="s">
        <v>1</v>
      </c>
      <c r="C7" s="1231"/>
      <c r="D7" s="463" t="s">
        <v>2</v>
      </c>
      <c r="E7" s="1232" t="s">
        <v>3</v>
      </c>
      <c r="F7" s="1233" t="s">
        <v>4</v>
      </c>
      <c r="G7" s="1232" t="s">
        <v>5</v>
      </c>
      <c r="H7" s="1234" t="s">
        <v>417</v>
      </c>
    </row>
    <row r="8" spans="1:11" ht="17.100000000000001" customHeight="1" x14ac:dyDescent="0.2">
      <c r="A8" s="878">
        <v>1</v>
      </c>
      <c r="B8" s="1207" t="s">
        <v>581</v>
      </c>
      <c r="C8" s="1207"/>
      <c r="D8" s="1207"/>
      <c r="E8" s="1207"/>
      <c r="F8" s="1207"/>
      <c r="G8" s="1207"/>
      <c r="H8" s="366"/>
    </row>
    <row r="9" spans="1:11" ht="17.100000000000001" customHeight="1" x14ac:dyDescent="0.2">
      <c r="A9" s="3" t="s">
        <v>7</v>
      </c>
      <c r="B9" s="1210" t="s">
        <v>532</v>
      </c>
      <c r="C9" s="1210"/>
      <c r="D9" s="3" t="s">
        <v>11</v>
      </c>
      <c r="E9" s="1235">
        <v>4.0989114935999993</v>
      </c>
      <c r="F9" s="475"/>
      <c r="G9" s="451">
        <f t="shared" ref="G9:G17" si="0">ROUND(E9*F9,2)</f>
        <v>0</v>
      </c>
      <c r="H9" s="330">
        <v>93358</v>
      </c>
    </row>
    <row r="10" spans="1:11" ht="38.450000000000003" customHeight="1" x14ac:dyDescent="0.2">
      <c r="A10" s="3" t="s">
        <v>9</v>
      </c>
      <c r="B10" s="1079" t="s">
        <v>106</v>
      </c>
      <c r="C10" s="1209"/>
      <c r="D10" s="3" t="s">
        <v>8</v>
      </c>
      <c r="E10" s="9">
        <v>4.4855066666666668</v>
      </c>
      <c r="F10" s="475"/>
      <c r="G10" s="451">
        <f t="shared" si="0"/>
        <v>0</v>
      </c>
      <c r="H10" s="514">
        <v>87500</v>
      </c>
    </row>
    <row r="11" spans="1:11" ht="51.95" customHeight="1" x14ac:dyDescent="0.2">
      <c r="A11" s="3" t="s">
        <v>33</v>
      </c>
      <c r="B11" s="1209" t="s">
        <v>107</v>
      </c>
      <c r="C11" s="1209"/>
      <c r="D11" s="3" t="s">
        <v>8</v>
      </c>
      <c r="E11" s="9">
        <v>2.6012447999999995</v>
      </c>
      <c r="F11" s="475"/>
      <c r="G11" s="451">
        <f t="shared" si="0"/>
        <v>0</v>
      </c>
      <c r="H11" s="330">
        <v>87502</v>
      </c>
    </row>
    <row r="12" spans="1:11" ht="38.450000000000003" customHeight="1" x14ac:dyDescent="0.2">
      <c r="A12" s="148" t="s">
        <v>34</v>
      </c>
      <c r="B12" s="1211" t="s">
        <v>335</v>
      </c>
      <c r="C12" s="1211"/>
      <c r="D12" s="148" t="s">
        <v>8</v>
      </c>
      <c r="E12" s="38">
        <v>5.8094467199999995</v>
      </c>
      <c r="F12" s="476"/>
      <c r="G12" s="480">
        <f t="shared" si="0"/>
        <v>0</v>
      </c>
      <c r="H12" s="1236">
        <v>87878</v>
      </c>
    </row>
    <row r="13" spans="1:11" ht="38.450000000000003" customHeight="1" x14ac:dyDescent="0.2">
      <c r="A13" s="3" t="s">
        <v>35</v>
      </c>
      <c r="B13" s="1079" t="s">
        <v>481</v>
      </c>
      <c r="C13" s="1209"/>
      <c r="D13" s="3" t="s">
        <v>8</v>
      </c>
      <c r="E13" s="9">
        <v>5.2024895999999998</v>
      </c>
      <c r="F13" s="475"/>
      <c r="G13" s="451">
        <f t="shared" si="0"/>
        <v>0</v>
      </c>
      <c r="H13" s="330">
        <v>87530</v>
      </c>
      <c r="K13" s="39" t="s">
        <v>111</v>
      </c>
    </row>
    <row r="14" spans="1:11" ht="17.100000000000001" customHeight="1" x14ac:dyDescent="0.2">
      <c r="A14" s="3" t="s">
        <v>36</v>
      </c>
      <c r="B14" s="1079" t="s">
        <v>434</v>
      </c>
      <c r="C14" s="1079"/>
      <c r="D14" s="3" t="s">
        <v>11</v>
      </c>
      <c r="E14" s="9">
        <v>0.11309760000000001</v>
      </c>
      <c r="F14" s="475"/>
      <c r="G14" s="451">
        <f t="shared" si="0"/>
        <v>0</v>
      </c>
      <c r="H14" s="330">
        <v>6514</v>
      </c>
    </row>
    <row r="15" spans="1:11" ht="30" customHeight="1" x14ac:dyDescent="0.2">
      <c r="A15" s="3" t="s">
        <v>37</v>
      </c>
      <c r="B15" s="1079" t="s">
        <v>540</v>
      </c>
      <c r="C15" s="1079"/>
      <c r="D15" s="3" t="s">
        <v>11</v>
      </c>
      <c r="E15" s="9">
        <v>9.5020833599999993E-2</v>
      </c>
      <c r="F15" s="475"/>
      <c r="G15" s="451">
        <f t="shared" si="0"/>
        <v>0</v>
      </c>
      <c r="H15" s="1237" t="s">
        <v>60</v>
      </c>
    </row>
    <row r="16" spans="1:11" ht="17.100000000000001" customHeight="1" x14ac:dyDescent="0.2">
      <c r="A16" s="3" t="s">
        <v>47</v>
      </c>
      <c r="B16" s="1210" t="s">
        <v>533</v>
      </c>
      <c r="C16" s="1210"/>
      <c r="D16" s="3" t="s">
        <v>32</v>
      </c>
      <c r="E16" s="9">
        <v>9.5020833599999993E-2</v>
      </c>
      <c r="F16" s="475"/>
      <c r="G16" s="451">
        <f t="shared" si="0"/>
        <v>0</v>
      </c>
      <c r="H16" s="1237" t="s">
        <v>72</v>
      </c>
    </row>
    <row r="17" spans="1:9" ht="30" customHeight="1" x14ac:dyDescent="0.2">
      <c r="A17" s="3" t="s">
        <v>70</v>
      </c>
      <c r="B17" s="1209" t="s">
        <v>230</v>
      </c>
      <c r="C17" s="1209"/>
      <c r="D17" s="3" t="s">
        <v>11</v>
      </c>
      <c r="E17" s="9">
        <v>9.5020833599999993E-2</v>
      </c>
      <c r="F17" s="476"/>
      <c r="G17" s="451">
        <f t="shared" si="0"/>
        <v>0</v>
      </c>
      <c r="H17" s="330">
        <v>94975</v>
      </c>
    </row>
    <row r="18" spans="1:9" ht="17.100000000000001" customHeight="1" x14ac:dyDescent="0.2">
      <c r="A18" s="1238" t="s">
        <v>44</v>
      </c>
      <c r="B18" s="1238"/>
      <c r="C18" s="1238"/>
      <c r="D18" s="1238"/>
      <c r="E18" s="1238"/>
      <c r="F18" s="1238"/>
      <c r="G18" s="449">
        <f>SUM(G9:G17)</f>
        <v>0</v>
      </c>
      <c r="H18" s="3"/>
      <c r="I18" s="23"/>
    </row>
    <row r="19" spans="1:9" ht="20.100000000000001" customHeight="1" x14ac:dyDescent="0.2">
      <c r="E19" s="22"/>
      <c r="F19" s="22"/>
      <c r="G19" s="22"/>
      <c r="H19" s="19"/>
    </row>
    <row r="20" spans="1:9" ht="51.75" customHeight="1" x14ac:dyDescent="0.2">
      <c r="C20" s="1018" t="s">
        <v>339</v>
      </c>
      <c r="D20" s="1019"/>
      <c r="E20" s="1019"/>
      <c r="F20" s="1019"/>
      <c r="G20" s="1019"/>
      <c r="H20" s="1019"/>
    </row>
    <row r="21" spans="1:9" ht="20.100000000000001" customHeight="1" x14ac:dyDescent="0.2">
      <c r="E21" s="22"/>
      <c r="F21" s="22"/>
      <c r="G21" s="22"/>
    </row>
    <row r="22" spans="1:9" ht="20.100000000000001" customHeight="1" x14ac:dyDescent="0.2">
      <c r="E22" s="22"/>
      <c r="F22" s="22"/>
      <c r="G22" s="22"/>
    </row>
    <row r="23" spans="1:9" ht="20.100000000000001" customHeight="1" x14ac:dyDescent="0.2">
      <c r="E23" s="22"/>
      <c r="F23" s="22"/>
      <c r="G23" s="22"/>
    </row>
    <row r="24" spans="1:9" ht="20.100000000000001" customHeight="1" x14ac:dyDescent="0.2">
      <c r="E24" s="22"/>
      <c r="F24" s="22"/>
      <c r="G24" s="22"/>
    </row>
    <row r="25" spans="1:9" ht="20.100000000000001" customHeight="1" x14ac:dyDescent="0.2">
      <c r="E25" s="22"/>
      <c r="F25" s="22"/>
      <c r="G25" s="22"/>
    </row>
    <row r="26" spans="1:9" ht="20.100000000000001" customHeight="1" x14ac:dyDescent="0.2">
      <c r="E26" s="22"/>
      <c r="F26" s="22"/>
      <c r="G26" s="22"/>
    </row>
    <row r="27" spans="1:9" ht="20.100000000000001" customHeight="1" x14ac:dyDescent="0.2">
      <c r="E27" s="22"/>
      <c r="F27" s="22"/>
      <c r="G27" s="22"/>
    </row>
    <row r="28" spans="1:9" ht="20.100000000000001" customHeight="1" x14ac:dyDescent="0.2">
      <c r="E28" s="22"/>
      <c r="F28" s="22"/>
      <c r="G28" s="22"/>
    </row>
    <row r="29" spans="1:9" ht="20.100000000000001" customHeight="1" x14ac:dyDescent="0.2">
      <c r="E29" s="22"/>
      <c r="F29" s="22"/>
      <c r="G29" s="22"/>
    </row>
    <row r="30" spans="1:9" ht="20.100000000000001" customHeight="1" x14ac:dyDescent="0.2">
      <c r="E30" s="22"/>
      <c r="F30" s="22"/>
      <c r="G30" s="22"/>
    </row>
    <row r="31" spans="1:9" ht="20.100000000000001" customHeight="1" x14ac:dyDescent="0.2">
      <c r="E31" s="22"/>
      <c r="F31" s="22"/>
      <c r="G31" s="22"/>
    </row>
    <row r="32" spans="1:9" ht="20.100000000000001" customHeight="1" x14ac:dyDescent="0.2">
      <c r="E32" s="22"/>
      <c r="F32" s="22"/>
      <c r="G32" s="22"/>
    </row>
    <row r="33" spans="5:7" ht="20.100000000000001" customHeight="1" x14ac:dyDescent="0.2">
      <c r="E33" s="22"/>
      <c r="F33" s="22"/>
      <c r="G33" s="22"/>
    </row>
    <row r="34" spans="5:7" ht="20.100000000000001" customHeight="1" x14ac:dyDescent="0.2">
      <c r="E34" s="22"/>
      <c r="F34" s="22"/>
      <c r="G34" s="22"/>
    </row>
    <row r="35" spans="5:7" ht="20.100000000000001" customHeight="1" x14ac:dyDescent="0.2">
      <c r="E35" s="22"/>
      <c r="F35" s="22"/>
      <c r="G35" s="22"/>
    </row>
    <row r="36" spans="5:7" ht="20.100000000000001" customHeight="1" x14ac:dyDescent="0.2">
      <c r="E36" s="22"/>
      <c r="F36" s="22"/>
      <c r="G36" s="22"/>
    </row>
    <row r="37" spans="5:7" ht="20.100000000000001" customHeight="1" x14ac:dyDescent="0.2">
      <c r="E37" s="22"/>
      <c r="F37" s="22"/>
      <c r="G37" s="22"/>
    </row>
    <row r="38" spans="5:7" ht="20.100000000000001" customHeight="1" x14ac:dyDescent="0.2">
      <c r="E38" s="22"/>
      <c r="F38" s="22"/>
      <c r="G38" s="22"/>
    </row>
    <row r="39" spans="5:7" ht="20.100000000000001" customHeight="1" x14ac:dyDescent="0.2">
      <c r="E39" s="22"/>
      <c r="F39" s="22"/>
      <c r="G39" s="22"/>
    </row>
    <row r="40" spans="5:7" ht="20.100000000000001" customHeight="1" x14ac:dyDescent="0.2">
      <c r="E40" s="22"/>
      <c r="F40" s="22"/>
      <c r="G40" s="22"/>
    </row>
    <row r="41" spans="5:7" ht="20.100000000000001" customHeight="1" x14ac:dyDescent="0.2">
      <c r="E41" s="22"/>
      <c r="F41" s="22"/>
      <c r="G41" s="22"/>
    </row>
    <row r="42" spans="5:7" ht="20.100000000000001" customHeight="1" x14ac:dyDescent="0.2">
      <c r="E42" s="22"/>
      <c r="F42" s="22"/>
      <c r="G42" s="22"/>
    </row>
    <row r="43" spans="5:7" ht="20.100000000000001" customHeight="1" x14ac:dyDescent="0.2">
      <c r="E43" s="22"/>
      <c r="F43" s="22"/>
      <c r="G43" s="22"/>
    </row>
    <row r="44" spans="5:7" ht="20.100000000000001" customHeight="1" x14ac:dyDescent="0.2">
      <c r="E44" s="22"/>
      <c r="F44" s="22"/>
      <c r="G44" s="22"/>
    </row>
    <row r="45" spans="5:7" ht="20.100000000000001" customHeight="1" x14ac:dyDescent="0.2">
      <c r="E45" s="22"/>
      <c r="F45" s="22"/>
      <c r="G45" s="22"/>
    </row>
    <row r="46" spans="5:7" ht="20.100000000000001" customHeight="1" x14ac:dyDescent="0.2">
      <c r="E46" s="22"/>
      <c r="F46" s="22"/>
      <c r="G46" s="22"/>
    </row>
    <row r="47" spans="5:7" ht="20.100000000000001" customHeight="1" x14ac:dyDescent="0.2">
      <c r="E47" s="22"/>
      <c r="F47" s="22"/>
      <c r="G47" s="22"/>
    </row>
    <row r="48" spans="5:7" ht="20.100000000000001" customHeight="1" x14ac:dyDescent="0.2">
      <c r="E48" s="22"/>
      <c r="F48" s="22"/>
      <c r="G48" s="22"/>
    </row>
    <row r="49" spans="5:7" ht="20.100000000000001" customHeight="1" x14ac:dyDescent="0.2">
      <c r="E49" s="22"/>
      <c r="F49" s="22"/>
      <c r="G49" s="22"/>
    </row>
    <row r="50" spans="5:7" ht="20.100000000000001" customHeight="1" x14ac:dyDescent="0.2">
      <c r="E50" s="22"/>
      <c r="F50" s="22"/>
      <c r="G50" s="22"/>
    </row>
    <row r="51" spans="5:7" ht="20.100000000000001" customHeight="1" x14ac:dyDescent="0.2">
      <c r="E51" s="22"/>
      <c r="F51" s="22"/>
      <c r="G51" s="22"/>
    </row>
    <row r="52" spans="5:7" ht="20.100000000000001" customHeight="1" x14ac:dyDescent="0.2">
      <c r="E52" s="22"/>
      <c r="F52" s="22"/>
      <c r="G52" s="22"/>
    </row>
    <row r="53" spans="5:7" ht="20.100000000000001" customHeight="1" x14ac:dyDescent="0.2">
      <c r="E53" s="22"/>
      <c r="F53" s="22"/>
      <c r="G53" s="22"/>
    </row>
    <row r="54" spans="5:7" x14ac:dyDescent="0.2">
      <c r="E54" s="22"/>
      <c r="F54" s="22"/>
      <c r="G54" s="22"/>
    </row>
    <row r="55" spans="5:7" x14ac:dyDescent="0.2">
      <c r="E55" s="22"/>
      <c r="F55" s="22"/>
      <c r="G55" s="22"/>
    </row>
  </sheetData>
  <sheetProtection selectLockedCells="1"/>
  <mergeCells count="25">
    <mergeCell ref="C20:H20"/>
    <mergeCell ref="A18:F18"/>
    <mergeCell ref="A6:G6"/>
    <mergeCell ref="B11:C11"/>
    <mergeCell ref="B12:C12"/>
    <mergeCell ref="B13:C13"/>
    <mergeCell ref="B14:C14"/>
    <mergeCell ref="B15:C15"/>
    <mergeCell ref="B16:C16"/>
    <mergeCell ref="B17:C17"/>
    <mergeCell ref="A1:H1"/>
    <mergeCell ref="A2:H2"/>
    <mergeCell ref="A3:B3"/>
    <mergeCell ref="A4:B4"/>
    <mergeCell ref="C3:D3"/>
    <mergeCell ref="E3:F3"/>
    <mergeCell ref="G3:H3"/>
    <mergeCell ref="C4:D4"/>
    <mergeCell ref="E4:F4"/>
    <mergeCell ref="G4:H4"/>
    <mergeCell ref="A5:H5"/>
    <mergeCell ref="B7:C7"/>
    <mergeCell ref="B8:G8"/>
    <mergeCell ref="B9:C9"/>
    <mergeCell ref="B10:C10"/>
  </mergeCells>
  <printOptions horizontalCentered="1"/>
  <pageMargins left="0.59055118110236227" right="0.59055118110236227" top="1.1811023622047245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C1:K99"/>
  <sheetViews>
    <sheetView view="pageBreakPreview" zoomScale="85" zoomScaleNormal="100" zoomScaleSheetLayoutView="85" workbookViewId="0">
      <selection activeCell="M18" sqref="M18"/>
    </sheetView>
  </sheetViews>
  <sheetFormatPr defaultRowHeight="12.75" x14ac:dyDescent="0.2"/>
  <cols>
    <col min="1" max="2" width="9.140625" style="224"/>
    <col min="3" max="3" width="17.140625" style="224" customWidth="1"/>
    <col min="4" max="4" width="11.5703125" style="224" customWidth="1"/>
    <col min="5" max="5" width="12.7109375" style="224" bestFit="1" customWidth="1"/>
    <col min="6" max="6" width="11.42578125" style="224" customWidth="1"/>
    <col min="7" max="7" width="12.28515625" style="224" customWidth="1"/>
    <col min="8" max="8" width="10.5703125" style="224" bestFit="1" customWidth="1"/>
    <col min="9" max="9" width="12.28515625" style="224" customWidth="1"/>
    <col min="10" max="10" width="33.42578125" style="224" customWidth="1"/>
    <col min="11" max="16384" width="9.140625" style="224"/>
  </cols>
  <sheetData>
    <row r="1" spans="3:10" ht="13.5" thickBot="1" x14ac:dyDescent="0.25"/>
    <row r="2" spans="3:10" x14ac:dyDescent="0.2">
      <c r="C2" s="204" t="s">
        <v>276</v>
      </c>
      <c r="D2" s="205"/>
      <c r="E2" s="205"/>
      <c r="F2" s="205"/>
      <c r="G2" s="205"/>
      <c r="H2" s="205"/>
      <c r="I2" s="205"/>
      <c r="J2" s="206"/>
    </row>
    <row r="3" spans="3:10" x14ac:dyDescent="0.2">
      <c r="C3" s="307"/>
      <c r="D3" s="308"/>
      <c r="E3" s="308"/>
      <c r="F3" s="308"/>
      <c r="G3" s="308"/>
      <c r="H3" s="308"/>
      <c r="I3" s="308"/>
      <c r="J3" s="209"/>
    </row>
    <row r="4" spans="3:10" x14ac:dyDescent="0.2">
      <c r="C4" s="1044" t="s">
        <v>312</v>
      </c>
      <c r="D4" s="1045"/>
      <c r="E4" s="1045"/>
      <c r="F4" s="1045"/>
      <c r="G4" s="1045"/>
      <c r="H4" s="1045"/>
      <c r="I4" s="1045"/>
      <c r="J4" s="1046"/>
    </row>
    <row r="5" spans="3:10" ht="29.25" customHeight="1" x14ac:dyDescent="0.2">
      <c r="C5" s="1047" t="s">
        <v>336</v>
      </c>
      <c r="D5" s="1048"/>
      <c r="E5" s="1048"/>
      <c r="F5" s="1048"/>
      <c r="G5" s="1048"/>
      <c r="H5" s="1048"/>
      <c r="I5" s="1048"/>
      <c r="J5" s="1049"/>
    </row>
    <row r="6" spans="3:10" ht="13.5" thickBot="1" x14ac:dyDescent="0.25">
      <c r="C6" s="309" t="s">
        <v>337</v>
      </c>
      <c r="D6" s="310"/>
      <c r="E6" s="310"/>
      <c r="F6" s="310"/>
      <c r="G6" s="310"/>
      <c r="H6" s="310"/>
      <c r="I6" s="310"/>
      <c r="J6" s="311"/>
    </row>
    <row r="8" spans="3:10" ht="13.5" thickBot="1" x14ac:dyDescent="0.25"/>
    <row r="9" spans="3:10" ht="20.25" x14ac:dyDescent="0.3">
      <c r="C9" s="268" t="s">
        <v>309</v>
      </c>
      <c r="D9" s="267"/>
      <c r="E9" s="267"/>
      <c r="F9" s="267"/>
      <c r="G9" s="267"/>
      <c r="H9" s="267"/>
      <c r="I9" s="269"/>
      <c r="J9" s="296"/>
    </row>
    <row r="10" spans="3:10" s="221" customFormat="1" ht="21" thickBot="1" x14ac:dyDescent="0.35">
      <c r="C10" s="266"/>
      <c r="D10" s="265"/>
      <c r="E10" s="265"/>
      <c r="F10" s="265"/>
      <c r="G10" s="265"/>
      <c r="H10" s="265"/>
      <c r="I10" s="270"/>
      <c r="J10" s="227"/>
    </row>
    <row r="11" spans="3:10" s="221" customFormat="1" ht="13.5" thickTop="1" x14ac:dyDescent="0.2">
      <c r="C11" s="264" t="s">
        <v>308</v>
      </c>
      <c r="D11" s="263"/>
      <c r="E11" s="262"/>
      <c r="F11" s="227"/>
      <c r="G11" s="156" t="s">
        <v>313</v>
      </c>
      <c r="H11" s="155" t="s">
        <v>267</v>
      </c>
      <c r="I11" s="297" t="s">
        <v>238</v>
      </c>
      <c r="J11" s="227"/>
    </row>
    <row r="12" spans="3:10" s="221" customFormat="1" ht="18.75" x14ac:dyDescent="0.35">
      <c r="C12" s="261" t="s">
        <v>314</v>
      </c>
      <c r="D12" s="229"/>
      <c r="E12" s="260"/>
      <c r="F12" s="227"/>
      <c r="G12" s="154" t="s">
        <v>197</v>
      </c>
      <c r="H12" s="153" t="s">
        <v>261</v>
      </c>
      <c r="I12" s="298" t="s">
        <v>234</v>
      </c>
      <c r="J12" s="227"/>
    </row>
    <row r="13" spans="3:10" s="221" customFormat="1" ht="16.5" thickBot="1" x14ac:dyDescent="0.3">
      <c r="C13" s="259" t="s">
        <v>226</v>
      </c>
      <c r="D13" s="258"/>
      <c r="E13" s="257"/>
      <c r="F13" s="227"/>
      <c r="G13" s="189">
        <v>400</v>
      </c>
      <c r="H13" s="190">
        <v>0</v>
      </c>
      <c r="I13" s="299" t="e">
        <f>G13/H13</f>
        <v>#DIV/0!</v>
      </c>
      <c r="J13" s="227"/>
    </row>
    <row r="14" spans="3:10" s="221" customFormat="1" x14ac:dyDescent="0.2">
      <c r="C14" s="256"/>
      <c r="D14" s="229"/>
      <c r="E14" s="229"/>
      <c r="F14" s="227"/>
      <c r="G14" s="1101"/>
      <c r="H14" s="1101"/>
      <c r="I14" s="1102"/>
      <c r="J14" s="227"/>
    </row>
    <row r="15" spans="3:10" s="221" customFormat="1" ht="15.75" x14ac:dyDescent="0.3">
      <c r="C15" s="255" t="s">
        <v>307</v>
      </c>
      <c r="D15" s="227"/>
      <c r="E15" s="227"/>
      <c r="F15" s="227"/>
      <c r="G15" s="1101"/>
      <c r="H15" s="1101"/>
      <c r="I15" s="1102"/>
      <c r="J15" s="227"/>
    </row>
    <row r="16" spans="3:10" s="221" customFormat="1" ht="15.75" x14ac:dyDescent="0.3">
      <c r="C16" s="255" t="s">
        <v>315</v>
      </c>
      <c r="D16" s="227"/>
      <c r="E16" s="227"/>
      <c r="F16" s="227"/>
      <c r="G16" s="227"/>
      <c r="H16" s="227"/>
      <c r="I16" s="237"/>
      <c r="J16" s="227"/>
    </row>
    <row r="17" spans="3:11" s="221" customFormat="1" x14ac:dyDescent="0.2">
      <c r="C17" s="246"/>
      <c r="D17" s="227"/>
      <c r="E17" s="227"/>
      <c r="F17" s="227"/>
      <c r="G17" s="227"/>
      <c r="H17" s="227"/>
      <c r="I17" s="237"/>
      <c r="J17" s="227"/>
    </row>
    <row r="18" spans="3:11" s="221" customFormat="1" x14ac:dyDescent="0.2">
      <c r="C18" s="246"/>
      <c r="D18" s="227"/>
      <c r="E18" s="227"/>
      <c r="F18" s="227"/>
      <c r="G18" s="227"/>
      <c r="H18" s="227"/>
      <c r="I18" s="237"/>
      <c r="J18" s="227"/>
    </row>
    <row r="19" spans="3:11" s="221" customFormat="1" x14ac:dyDescent="0.2">
      <c r="C19" s="290" t="s">
        <v>317</v>
      </c>
      <c r="D19" s="240" t="e">
        <f>ROUND((G13/H13),2)</f>
        <v>#DIV/0!</v>
      </c>
      <c r="E19" s="227" t="s">
        <v>57</v>
      </c>
      <c r="F19" s="251"/>
      <c r="G19" s="242"/>
      <c r="H19" s="242"/>
      <c r="I19" s="275"/>
      <c r="J19" s="227"/>
    </row>
    <row r="20" spans="3:11" s="221" customFormat="1" x14ac:dyDescent="0.2">
      <c r="C20" s="246"/>
      <c r="D20" s="240"/>
      <c r="E20" s="227"/>
      <c r="F20" s="245"/>
      <c r="G20" s="245"/>
      <c r="H20" s="245"/>
      <c r="I20" s="300"/>
      <c r="J20" s="227"/>
      <c r="K20" s="362"/>
    </row>
    <row r="21" spans="3:11" s="221" customFormat="1" ht="15.75" x14ac:dyDescent="0.25">
      <c r="C21" s="246"/>
      <c r="D21" s="227"/>
      <c r="E21" s="227"/>
      <c r="F21" s="244"/>
      <c r="G21" s="244"/>
      <c r="H21" s="244"/>
      <c r="I21" s="301"/>
      <c r="J21" s="227"/>
    </row>
    <row r="22" spans="3:11" s="221" customFormat="1" x14ac:dyDescent="0.2">
      <c r="C22" s="255" t="s">
        <v>329</v>
      </c>
      <c r="D22" s="227"/>
      <c r="E22" s="227"/>
      <c r="F22" s="222"/>
      <c r="G22" s="222"/>
      <c r="H22" s="222"/>
      <c r="I22" s="302"/>
      <c r="J22" s="227"/>
    </row>
    <row r="23" spans="3:11" s="221" customFormat="1" x14ac:dyDescent="0.2">
      <c r="C23" s="271" t="s">
        <v>306</v>
      </c>
      <c r="D23" s="254"/>
      <c r="E23" s="254"/>
      <c r="F23" s="254"/>
      <c r="G23" s="254"/>
      <c r="H23" s="254"/>
      <c r="I23" s="303"/>
      <c r="J23" s="227"/>
    </row>
    <row r="24" spans="3:11" s="221" customFormat="1" ht="16.5" thickBot="1" x14ac:dyDescent="0.3">
      <c r="C24" s="272"/>
      <c r="D24" s="253"/>
      <c r="E24" s="253"/>
      <c r="F24" s="253"/>
      <c r="G24" s="253"/>
      <c r="H24" s="253"/>
      <c r="I24" s="304"/>
      <c r="J24" s="227"/>
    </row>
    <row r="25" spans="3:11" s="221" customFormat="1" ht="16.5" thickBot="1" x14ac:dyDescent="0.3">
      <c r="C25" s="246"/>
      <c r="D25" s="252" t="s">
        <v>305</v>
      </c>
      <c r="E25" s="227"/>
      <c r="F25" s="227"/>
      <c r="G25" s="227"/>
      <c r="H25" s="227"/>
      <c r="I25" s="237"/>
      <c r="J25" s="227"/>
    </row>
    <row r="26" spans="3:11" s="221" customFormat="1" x14ac:dyDescent="0.2">
      <c r="C26" s="1103"/>
      <c r="D26" s="1104"/>
      <c r="E26" s="1104"/>
      <c r="F26" s="1104"/>
      <c r="G26" s="229"/>
      <c r="H26" s="227"/>
      <c r="I26" s="237"/>
      <c r="J26" s="227"/>
    </row>
    <row r="27" spans="3:11" s="221" customFormat="1" x14ac:dyDescent="0.2">
      <c r="C27" s="1105" t="s">
        <v>304</v>
      </c>
      <c r="D27" s="1106"/>
      <c r="E27" s="1106"/>
      <c r="F27" s="251"/>
      <c r="G27" s="242"/>
      <c r="H27" s="242"/>
      <c r="I27" s="275"/>
      <c r="J27" s="227"/>
    </row>
    <row r="28" spans="3:11" s="221" customFormat="1" x14ac:dyDescent="0.2">
      <c r="C28" s="1105" t="s">
        <v>303</v>
      </c>
      <c r="D28" s="1106"/>
      <c r="E28" s="1106"/>
      <c r="F28" s="245"/>
      <c r="G28" s="245"/>
      <c r="H28" s="245"/>
      <c r="I28" s="300"/>
      <c r="J28" s="227"/>
    </row>
    <row r="29" spans="3:11" s="221" customFormat="1" x14ac:dyDescent="0.2">
      <c r="C29" s="1110" t="s">
        <v>302</v>
      </c>
      <c r="D29" s="1111"/>
      <c r="E29" s="1111"/>
      <c r="F29" s="235"/>
      <c r="G29" s="235"/>
      <c r="H29" s="245"/>
      <c r="I29" s="305"/>
      <c r="J29" s="227"/>
    </row>
    <row r="30" spans="3:11" s="221" customFormat="1" ht="15.75" x14ac:dyDescent="0.25">
      <c r="C30" s="273"/>
      <c r="D30" s="249"/>
      <c r="E30" s="249"/>
      <c r="F30" s="244"/>
      <c r="G30" s="244"/>
      <c r="H30" s="244"/>
      <c r="I30" s="301"/>
      <c r="J30" s="227"/>
    </row>
    <row r="31" spans="3:11" s="221" customFormat="1" ht="15.75" x14ac:dyDescent="0.25">
      <c r="C31" s="289" t="s">
        <v>316</v>
      </c>
      <c r="D31" s="306" t="e">
        <f>I13*1</f>
        <v>#DIV/0!</v>
      </c>
      <c r="E31" s="249" t="s">
        <v>330</v>
      </c>
      <c r="F31" s="250"/>
      <c r="G31" s="227"/>
      <c r="H31" s="227"/>
      <c r="I31" s="237"/>
      <c r="J31" s="227"/>
    </row>
    <row r="32" spans="3:11" s="221" customFormat="1" ht="15.75" x14ac:dyDescent="0.25">
      <c r="C32" s="273"/>
      <c r="D32" s="248"/>
      <c r="E32" s="248"/>
      <c r="F32" s="247"/>
      <c r="G32" s="227"/>
      <c r="H32" s="227"/>
      <c r="I32" s="237"/>
      <c r="J32" s="227"/>
    </row>
    <row r="33" spans="3:10" s="221" customFormat="1" x14ac:dyDescent="0.2">
      <c r="C33" s="246"/>
      <c r="D33" s="227"/>
      <c r="E33" s="227"/>
      <c r="F33" s="227"/>
      <c r="G33" s="227"/>
      <c r="H33" s="227" t="s">
        <v>153</v>
      </c>
      <c r="I33" s="237"/>
      <c r="J33" s="227"/>
    </row>
    <row r="34" spans="3:10" s="221" customFormat="1" x14ac:dyDescent="0.2">
      <c r="C34" s="246"/>
      <c r="D34" s="227"/>
      <c r="E34" s="227"/>
      <c r="F34" s="227"/>
      <c r="G34" s="227"/>
      <c r="H34" s="227"/>
      <c r="I34" s="237"/>
      <c r="J34" s="227"/>
    </row>
    <row r="35" spans="3:10" s="221" customFormat="1" x14ac:dyDescent="0.2">
      <c r="C35" s="274" t="s">
        <v>301</v>
      </c>
      <c r="D35" s="242"/>
      <c r="E35" s="242"/>
      <c r="F35" s="242"/>
      <c r="G35" s="227" t="s">
        <v>318</v>
      </c>
      <c r="H35" s="291">
        <v>1</v>
      </c>
      <c r="I35" s="275" t="s">
        <v>325</v>
      </c>
      <c r="J35" s="227"/>
    </row>
    <row r="36" spans="3:10" s="221" customFormat="1" ht="15.75" customHeight="1" x14ac:dyDescent="0.2">
      <c r="C36" s="276"/>
      <c r="D36" s="245"/>
      <c r="E36" s="245"/>
      <c r="F36" s="245"/>
      <c r="G36" s="227" t="s">
        <v>319</v>
      </c>
      <c r="H36" s="292">
        <v>0.8</v>
      </c>
      <c r="I36" s="275" t="s">
        <v>325</v>
      </c>
      <c r="J36" s="227"/>
    </row>
    <row r="37" spans="3:10" s="221" customFormat="1" x14ac:dyDescent="0.2">
      <c r="C37" s="277"/>
      <c r="D37" s="235"/>
      <c r="E37" s="245"/>
      <c r="F37" s="235"/>
      <c r="G37" s="227" t="s">
        <v>320</v>
      </c>
      <c r="H37" s="292" t="e">
        <f>I13</f>
        <v>#DIV/0!</v>
      </c>
      <c r="I37" s="275" t="s">
        <v>325</v>
      </c>
      <c r="J37" s="227"/>
    </row>
    <row r="38" spans="3:10" s="221" customFormat="1" ht="15.75" x14ac:dyDescent="0.25">
      <c r="C38" s="278"/>
      <c r="D38" s="244"/>
      <c r="E38" s="244"/>
      <c r="F38" s="243"/>
      <c r="G38" s="227"/>
      <c r="H38" s="227"/>
      <c r="I38" s="275"/>
      <c r="J38" s="227"/>
    </row>
    <row r="39" spans="3:10" s="221" customFormat="1" x14ac:dyDescent="0.2">
      <c r="C39" s="279" t="s">
        <v>321</v>
      </c>
      <c r="D39" s="227"/>
      <c r="E39" s="227"/>
      <c r="F39" s="227"/>
      <c r="G39" s="227"/>
      <c r="H39" s="227"/>
      <c r="I39" s="237"/>
      <c r="J39" s="227"/>
    </row>
    <row r="40" spans="3:10" s="221" customFormat="1" x14ac:dyDescent="0.2">
      <c r="C40" s="280" t="s">
        <v>322</v>
      </c>
      <c r="D40" s="241"/>
      <c r="E40" s="241"/>
      <c r="F40" s="241"/>
      <c r="G40" s="241"/>
      <c r="H40" s="241"/>
      <c r="I40" s="281"/>
      <c r="J40" s="227"/>
    </row>
    <row r="41" spans="3:10" s="221" customFormat="1" ht="38.25" customHeight="1" x14ac:dyDescent="0.2">
      <c r="C41" s="282" t="s">
        <v>323</v>
      </c>
      <c r="D41" s="1112" t="s">
        <v>300</v>
      </c>
      <c r="E41" s="1113"/>
      <c r="F41" s="1113"/>
      <c r="G41" s="1113"/>
      <c r="H41" s="1113"/>
      <c r="I41" s="1114"/>
      <c r="J41" s="227"/>
    </row>
    <row r="42" spans="3:10" s="221" customFormat="1" x14ac:dyDescent="0.2">
      <c r="C42" s="283"/>
      <c r="D42" s="229"/>
      <c r="E42" s="254" t="s">
        <v>297</v>
      </c>
      <c r="F42" s="230"/>
      <c r="G42" s="232"/>
      <c r="H42" s="232"/>
      <c r="I42" s="284"/>
      <c r="J42" s="227"/>
    </row>
    <row r="43" spans="3:10" s="221" customFormat="1" ht="14.25" x14ac:dyDescent="0.2">
      <c r="C43" s="285"/>
      <c r="D43" s="294" t="s">
        <v>324</v>
      </c>
      <c r="E43" s="293" t="e">
        <f>((H35*H36)/2)*H37</f>
        <v>#DIV/0!</v>
      </c>
      <c r="F43" s="295" t="s">
        <v>115</v>
      </c>
      <c r="G43" s="232"/>
      <c r="H43" s="232"/>
      <c r="I43" s="284"/>
      <c r="J43" s="227"/>
    </row>
    <row r="44" spans="3:10" s="221" customFormat="1" x14ac:dyDescent="0.2">
      <c r="C44" s="286"/>
      <c r="D44" s="227"/>
      <c r="E44" s="231"/>
      <c r="F44" s="227"/>
      <c r="G44" s="229"/>
      <c r="H44" s="229"/>
      <c r="I44" s="260"/>
      <c r="J44" s="227"/>
    </row>
    <row r="45" spans="3:10" s="221" customFormat="1" x14ac:dyDescent="0.2">
      <c r="C45" s="246"/>
      <c r="D45" s="227"/>
      <c r="E45" s="227"/>
      <c r="F45" s="227"/>
      <c r="G45" s="229"/>
      <c r="H45" s="229"/>
      <c r="I45" s="260"/>
      <c r="J45" s="227"/>
    </row>
    <row r="46" spans="3:10" s="221" customFormat="1" x14ac:dyDescent="0.2">
      <c r="C46" s="255" t="s">
        <v>299</v>
      </c>
      <c r="D46" s="227"/>
      <c r="E46" s="227"/>
      <c r="F46" s="238"/>
      <c r="G46" s="227" t="s">
        <v>318</v>
      </c>
      <c r="H46" s="291">
        <v>1</v>
      </c>
      <c r="I46" s="275" t="s">
        <v>325</v>
      </c>
      <c r="J46" s="227"/>
    </row>
    <row r="47" spans="3:10" s="221" customFormat="1" x14ac:dyDescent="0.2">
      <c r="C47" s="246"/>
      <c r="D47" s="227"/>
      <c r="E47" s="227"/>
      <c r="F47" s="238"/>
      <c r="G47" s="227" t="s">
        <v>319</v>
      </c>
      <c r="H47" s="292">
        <v>0.8</v>
      </c>
      <c r="I47" s="275" t="s">
        <v>325</v>
      </c>
      <c r="J47" s="227"/>
    </row>
    <row r="48" spans="3:10" s="221" customFormat="1" x14ac:dyDescent="0.2">
      <c r="C48" s="279" t="s">
        <v>321</v>
      </c>
      <c r="D48" s="227"/>
      <c r="E48" s="227"/>
      <c r="F48" s="238"/>
      <c r="G48" s="227" t="s">
        <v>320</v>
      </c>
      <c r="H48" s="292" t="e">
        <f>I13</f>
        <v>#DIV/0!</v>
      </c>
      <c r="I48" s="275" t="s">
        <v>325</v>
      </c>
      <c r="J48" s="227"/>
    </row>
    <row r="49" spans="3:10" s="221" customFormat="1" x14ac:dyDescent="0.2">
      <c r="C49" s="280" t="s">
        <v>322</v>
      </c>
      <c r="D49" s="227"/>
      <c r="E49" s="227"/>
      <c r="F49" s="238"/>
      <c r="G49" s="229"/>
      <c r="H49" s="229"/>
      <c r="I49" s="260"/>
      <c r="J49" s="227"/>
    </row>
    <row r="50" spans="3:10" s="221" customFormat="1" ht="14.25" x14ac:dyDescent="0.2">
      <c r="C50" s="282" t="s">
        <v>323</v>
      </c>
      <c r="D50" s="1112" t="s">
        <v>298</v>
      </c>
      <c r="E50" s="1113"/>
      <c r="F50" s="1113"/>
      <c r="G50" s="1113"/>
      <c r="H50" s="1113"/>
      <c r="I50" s="1114"/>
      <c r="J50" s="227"/>
    </row>
    <row r="51" spans="3:10" s="221" customFormat="1" x14ac:dyDescent="0.2">
      <c r="C51" s="286"/>
      <c r="D51" s="227"/>
      <c r="E51" s="227"/>
      <c r="F51" s="240"/>
      <c r="G51" s="229"/>
      <c r="H51" s="229"/>
      <c r="I51" s="260"/>
      <c r="J51" s="227"/>
    </row>
    <row r="52" spans="3:10" s="221" customFormat="1" x14ac:dyDescent="0.2">
      <c r="C52" s="246"/>
      <c r="D52" s="229"/>
      <c r="E52" s="254" t="s">
        <v>297</v>
      </c>
      <c r="F52" s="230"/>
      <c r="G52" s="229"/>
      <c r="H52" s="229"/>
      <c r="I52" s="260"/>
      <c r="J52" s="227"/>
    </row>
    <row r="53" spans="3:10" s="221" customFormat="1" ht="14.25" x14ac:dyDescent="0.2">
      <c r="C53" s="246"/>
      <c r="D53" s="294" t="s">
        <v>324</v>
      </c>
      <c r="E53" s="293" t="e">
        <f>((H46*H47)/2)*H48</f>
        <v>#DIV/0!</v>
      </c>
      <c r="F53" s="295" t="s">
        <v>115</v>
      </c>
      <c r="G53" s="229"/>
      <c r="H53" s="229"/>
      <c r="I53" s="260"/>
      <c r="J53" s="227"/>
    </row>
    <row r="54" spans="3:10" s="221" customFormat="1" x14ac:dyDescent="0.2">
      <c r="C54" s="246"/>
      <c r="D54" s="227"/>
      <c r="E54" s="239"/>
      <c r="F54" s="238"/>
      <c r="G54" s="229"/>
      <c r="H54" s="229"/>
      <c r="I54" s="260"/>
      <c r="J54" s="227"/>
    </row>
    <row r="55" spans="3:10" s="221" customFormat="1" x14ac:dyDescent="0.2">
      <c r="C55" s="246"/>
      <c r="D55" s="227"/>
      <c r="E55" s="227"/>
      <c r="F55" s="240"/>
      <c r="G55" s="229"/>
      <c r="H55" s="229"/>
      <c r="I55" s="260"/>
      <c r="J55" s="227"/>
    </row>
    <row r="56" spans="3:10" s="221" customFormat="1" x14ac:dyDescent="0.2">
      <c r="C56" s="255" t="s">
        <v>296</v>
      </c>
      <c r="D56" s="227"/>
      <c r="E56" s="227"/>
      <c r="F56" s="238"/>
      <c r="G56" s="229"/>
      <c r="H56" s="229"/>
      <c r="I56" s="260"/>
      <c r="J56" s="227"/>
    </row>
    <row r="57" spans="3:10" s="221" customFormat="1" x14ac:dyDescent="0.2">
      <c r="C57" s="246"/>
      <c r="D57" s="227"/>
      <c r="E57" s="227"/>
      <c r="F57" s="238"/>
      <c r="G57" s="229"/>
      <c r="H57" s="229"/>
      <c r="I57" s="260"/>
      <c r="J57" s="227"/>
    </row>
    <row r="58" spans="3:10" s="221" customFormat="1" x14ac:dyDescent="0.2">
      <c r="C58" s="246"/>
      <c r="D58" s="229"/>
      <c r="E58" s="254" t="s">
        <v>326</v>
      </c>
      <c r="F58" s="230"/>
      <c r="G58" s="229"/>
      <c r="H58" s="229"/>
      <c r="I58" s="260"/>
      <c r="J58" s="227"/>
    </row>
    <row r="59" spans="3:10" s="221" customFormat="1" x14ac:dyDescent="0.2">
      <c r="C59" s="246"/>
      <c r="D59" s="294" t="s">
        <v>327</v>
      </c>
      <c r="E59" s="293" t="e">
        <f>H46*H48</f>
        <v>#DIV/0!</v>
      </c>
      <c r="F59" s="295" t="s">
        <v>8</v>
      </c>
      <c r="G59" s="229"/>
      <c r="H59" s="229"/>
      <c r="I59" s="260"/>
      <c r="J59" s="227"/>
    </row>
    <row r="60" spans="3:10" s="221" customFormat="1" x14ac:dyDescent="0.2">
      <c r="C60" s="246"/>
      <c r="D60" s="222"/>
      <c r="E60" s="231"/>
      <c r="F60" s="238"/>
      <c r="G60" s="229"/>
      <c r="H60" s="229"/>
      <c r="I60" s="260"/>
      <c r="J60" s="227"/>
    </row>
    <row r="61" spans="3:10" s="221" customFormat="1" x14ac:dyDescent="0.2">
      <c r="C61" s="246"/>
      <c r="D61" s="227"/>
      <c r="E61" s="227"/>
      <c r="F61" s="238"/>
      <c r="G61" s="229"/>
      <c r="H61" s="229"/>
      <c r="I61" s="260"/>
      <c r="J61" s="227"/>
    </row>
    <row r="62" spans="3:10" s="221" customFormat="1" x14ac:dyDescent="0.2">
      <c r="C62" s="246"/>
      <c r="D62" s="222"/>
      <c r="E62" s="227"/>
      <c r="F62" s="238"/>
      <c r="G62" s="229"/>
      <c r="H62" s="229"/>
      <c r="I62" s="260"/>
      <c r="J62" s="227"/>
    </row>
    <row r="63" spans="3:10" s="221" customFormat="1" x14ac:dyDescent="0.2">
      <c r="C63" s="1107" t="s">
        <v>328</v>
      </c>
      <c r="D63" s="1108"/>
      <c r="E63" s="1108"/>
      <c r="F63" s="1108"/>
      <c r="G63" s="1108"/>
      <c r="H63" s="1108"/>
      <c r="I63" s="1109"/>
      <c r="J63" s="227"/>
    </row>
    <row r="64" spans="3:10" s="221" customFormat="1" x14ac:dyDescent="0.2">
      <c r="C64" s="1107"/>
      <c r="D64" s="1108"/>
      <c r="E64" s="1108"/>
      <c r="F64" s="1108"/>
      <c r="G64" s="1108"/>
      <c r="H64" s="1108"/>
      <c r="I64" s="1109"/>
      <c r="J64" s="227"/>
    </row>
    <row r="65" spans="3:10" s="221" customFormat="1" x14ac:dyDescent="0.2">
      <c r="C65" s="1107"/>
      <c r="D65" s="1108"/>
      <c r="E65" s="1108"/>
      <c r="F65" s="1108"/>
      <c r="G65" s="1108"/>
      <c r="H65" s="1108"/>
      <c r="I65" s="1109"/>
      <c r="J65" s="227"/>
    </row>
    <row r="66" spans="3:10" s="221" customFormat="1" ht="32.25" customHeight="1" x14ac:dyDescent="0.2">
      <c r="C66" s="1098" t="s">
        <v>295</v>
      </c>
      <c r="D66" s="1099"/>
      <c r="E66" s="1099"/>
      <c r="F66" s="1099"/>
      <c r="G66" s="1099"/>
      <c r="H66" s="1099"/>
      <c r="I66" s="1100"/>
      <c r="J66" s="227"/>
    </row>
    <row r="67" spans="3:10" s="221" customFormat="1" x14ac:dyDescent="0.2">
      <c r="C67" s="246"/>
      <c r="D67" s="227"/>
      <c r="E67" s="227"/>
      <c r="F67" s="227"/>
      <c r="G67" s="227"/>
      <c r="H67" s="227"/>
      <c r="I67" s="237"/>
      <c r="J67" s="227"/>
    </row>
    <row r="68" spans="3:10" s="221" customFormat="1" ht="13.5" thickBot="1" x14ac:dyDescent="0.25">
      <c r="C68" s="287"/>
      <c r="D68" s="236"/>
      <c r="E68" s="236"/>
      <c r="F68" s="236"/>
      <c r="G68" s="236"/>
      <c r="H68" s="236"/>
      <c r="I68" s="288"/>
      <c r="J68" s="227"/>
    </row>
    <row r="69" spans="3:10" s="221" customFormat="1" ht="12.75" customHeight="1" x14ac:dyDescent="0.2">
      <c r="C69" s="234"/>
      <c r="D69" s="234"/>
      <c r="E69" s="234"/>
      <c r="F69" s="234"/>
      <c r="G69" s="227"/>
      <c r="H69" s="234"/>
      <c r="I69" s="233"/>
      <c r="J69" s="227"/>
    </row>
    <row r="70" spans="3:10" s="221" customFormat="1" x14ac:dyDescent="0.2">
      <c r="C70" s="234"/>
      <c r="D70" s="234"/>
      <c r="E70" s="234"/>
      <c r="F70" s="234"/>
      <c r="G70" s="227"/>
      <c r="H70" s="234"/>
      <c r="I70" s="233"/>
      <c r="J70" s="227"/>
    </row>
    <row r="71" spans="3:10" s="221" customFormat="1" x14ac:dyDescent="0.2">
      <c r="C71" s="232"/>
      <c r="D71" s="232"/>
      <c r="E71" s="232"/>
      <c r="F71" s="232"/>
      <c r="G71" s="227"/>
      <c r="H71" s="232"/>
      <c r="I71" s="232"/>
      <c r="J71" s="227"/>
    </row>
    <row r="72" spans="3:10" s="221" customFormat="1" x14ac:dyDescent="0.2">
      <c r="C72" s="231"/>
      <c r="D72" s="231"/>
      <c r="E72" s="230"/>
      <c r="F72" s="230"/>
      <c r="G72" s="227"/>
      <c r="H72" s="232"/>
      <c r="I72" s="232"/>
      <c r="J72" s="227"/>
    </row>
    <row r="73" spans="3:10" s="221" customFormat="1" x14ac:dyDescent="0.2">
      <c r="C73" s="229"/>
      <c r="D73" s="229"/>
      <c r="E73" s="229"/>
      <c r="F73" s="229"/>
      <c r="G73" s="227"/>
      <c r="H73" s="232"/>
      <c r="I73" s="232"/>
      <c r="J73" s="227"/>
    </row>
    <row r="74" spans="3:10" s="221" customFormat="1" x14ac:dyDescent="0.2">
      <c r="C74" s="229"/>
      <c r="D74" s="229"/>
      <c r="E74" s="229"/>
      <c r="F74" s="229"/>
      <c r="G74" s="227"/>
      <c r="H74" s="235"/>
      <c r="I74" s="235"/>
      <c r="J74" s="227"/>
    </row>
    <row r="75" spans="3:10" s="221" customFormat="1" x14ac:dyDescent="0.2">
      <c r="C75" s="229"/>
      <c r="D75" s="229"/>
      <c r="E75" s="229"/>
      <c r="F75" s="229"/>
      <c r="G75" s="227"/>
      <c r="H75" s="235"/>
      <c r="I75" s="235"/>
      <c r="J75" s="227"/>
    </row>
    <row r="76" spans="3:10" s="221" customFormat="1" x14ac:dyDescent="0.2">
      <c r="C76" s="229"/>
      <c r="D76" s="229"/>
      <c r="E76" s="229"/>
      <c r="F76" s="229"/>
      <c r="G76" s="227"/>
      <c r="H76" s="235"/>
      <c r="I76" s="235"/>
      <c r="J76" s="227"/>
    </row>
    <row r="77" spans="3:10" s="221" customFormat="1" x14ac:dyDescent="0.2">
      <c r="C77" s="229"/>
      <c r="D77" s="229"/>
      <c r="E77" s="229"/>
      <c r="F77" s="229"/>
      <c r="G77" s="227"/>
      <c r="H77" s="235"/>
      <c r="I77" s="235"/>
      <c r="J77" s="227"/>
    </row>
    <row r="78" spans="3:10" s="221" customFormat="1" x14ac:dyDescent="0.2">
      <c r="C78" s="229"/>
      <c r="D78" s="229"/>
      <c r="E78" s="229"/>
      <c r="F78" s="229"/>
      <c r="G78" s="227"/>
      <c r="H78" s="235"/>
      <c r="I78" s="235"/>
      <c r="J78" s="227"/>
    </row>
    <row r="79" spans="3:10" s="221" customFormat="1" x14ac:dyDescent="0.2">
      <c r="C79" s="229"/>
      <c r="D79" s="229"/>
      <c r="E79" s="229"/>
      <c r="F79" s="229"/>
      <c r="G79" s="227"/>
      <c r="H79" s="235"/>
      <c r="I79" s="235"/>
      <c r="J79" s="227"/>
    </row>
    <row r="80" spans="3:10" s="221" customFormat="1" x14ac:dyDescent="0.2">
      <c r="C80" s="229"/>
      <c r="D80" s="229"/>
      <c r="E80" s="229"/>
      <c r="F80" s="229"/>
      <c r="G80" s="227"/>
      <c r="H80" s="235"/>
      <c r="I80" s="235"/>
      <c r="J80" s="227"/>
    </row>
    <row r="81" spans="3:10" s="221" customFormat="1" x14ac:dyDescent="0.2">
      <c r="C81" s="229"/>
      <c r="D81" s="229"/>
      <c r="E81" s="229"/>
      <c r="F81" s="229"/>
      <c r="G81" s="227"/>
      <c r="H81" s="235"/>
      <c r="I81" s="235"/>
      <c r="J81" s="227"/>
    </row>
    <row r="82" spans="3:10" s="221" customFormat="1" x14ac:dyDescent="0.2">
      <c r="C82" s="234"/>
      <c r="D82" s="233"/>
      <c r="E82" s="233"/>
      <c r="F82" s="233"/>
      <c r="G82" s="233"/>
      <c r="H82" s="227"/>
      <c r="I82" s="228"/>
      <c r="J82" s="227"/>
    </row>
    <row r="83" spans="3:10" s="221" customFormat="1" x14ac:dyDescent="0.2">
      <c r="C83" s="234"/>
      <c r="D83" s="233"/>
      <c r="E83" s="233"/>
      <c r="F83" s="233"/>
      <c r="G83" s="233"/>
      <c r="H83" s="227"/>
      <c r="I83" s="228"/>
      <c r="J83" s="227"/>
    </row>
    <row r="84" spans="3:10" s="221" customFormat="1" x14ac:dyDescent="0.2">
      <c r="C84" s="232"/>
      <c r="D84" s="232"/>
      <c r="E84" s="232"/>
      <c r="F84" s="232"/>
      <c r="G84" s="232"/>
      <c r="H84" s="227"/>
      <c r="I84" s="228"/>
      <c r="J84" s="227"/>
    </row>
    <row r="85" spans="3:10" s="221" customFormat="1" x14ac:dyDescent="0.2">
      <c r="C85" s="232"/>
      <c r="D85" s="232"/>
      <c r="E85" s="232"/>
      <c r="F85" s="232"/>
      <c r="G85" s="232"/>
      <c r="H85" s="227"/>
      <c r="I85" s="228"/>
      <c r="J85" s="227"/>
    </row>
    <row r="86" spans="3:10" s="221" customFormat="1" x14ac:dyDescent="0.2">
      <c r="C86" s="231"/>
      <c r="D86" s="231"/>
      <c r="E86" s="230"/>
      <c r="F86" s="230"/>
      <c r="G86" s="230"/>
      <c r="H86" s="227"/>
      <c r="I86" s="227"/>
      <c r="J86" s="227"/>
    </row>
    <row r="87" spans="3:10" s="221" customFormat="1" x14ac:dyDescent="0.2">
      <c r="C87" s="229"/>
      <c r="D87" s="229"/>
      <c r="E87" s="229"/>
      <c r="F87" s="229"/>
      <c r="G87" s="229"/>
      <c r="H87" s="227"/>
      <c r="I87" s="227"/>
      <c r="J87" s="227"/>
    </row>
    <row r="88" spans="3:10" s="221" customFormat="1" x14ac:dyDescent="0.2">
      <c r="C88" s="229"/>
      <c r="D88" s="229"/>
      <c r="E88" s="229"/>
      <c r="F88" s="229"/>
      <c r="G88" s="229"/>
      <c r="H88" s="227"/>
      <c r="I88" s="228"/>
      <c r="J88" s="227"/>
    </row>
    <row r="89" spans="3:10" s="221" customFormat="1" x14ac:dyDescent="0.2">
      <c r="C89" s="229"/>
      <c r="D89" s="229"/>
      <c r="E89" s="229"/>
      <c r="F89" s="229"/>
      <c r="G89" s="229"/>
      <c r="H89" s="227"/>
      <c r="I89" s="228"/>
      <c r="J89" s="227"/>
    </row>
    <row r="90" spans="3:10" s="221" customFormat="1" x14ac:dyDescent="0.2">
      <c r="C90" s="229"/>
      <c r="D90" s="229"/>
      <c r="E90" s="229"/>
      <c r="F90" s="229"/>
      <c r="G90" s="229"/>
      <c r="H90" s="227"/>
      <c r="I90" s="228"/>
      <c r="J90" s="227"/>
    </row>
    <row r="91" spans="3:10" s="221" customFormat="1" x14ac:dyDescent="0.2">
      <c r="C91" s="229"/>
      <c r="D91" s="229"/>
      <c r="E91" s="229"/>
      <c r="F91" s="229"/>
      <c r="G91" s="229"/>
      <c r="H91" s="227"/>
      <c r="I91" s="228"/>
      <c r="J91" s="227"/>
    </row>
    <row r="92" spans="3:10" s="221" customFormat="1" x14ac:dyDescent="0.2">
      <c r="C92" s="227"/>
      <c r="D92" s="227"/>
      <c r="E92" s="227"/>
      <c r="F92" s="227"/>
      <c r="G92" s="227"/>
      <c r="H92" s="227"/>
      <c r="I92" s="227"/>
      <c r="J92" s="227"/>
    </row>
    <row r="93" spans="3:10" s="221" customFormat="1" x14ac:dyDescent="0.2">
      <c r="C93" s="227"/>
      <c r="D93" s="227"/>
      <c r="E93" s="227"/>
      <c r="F93" s="227"/>
      <c r="G93" s="227"/>
      <c r="H93" s="227"/>
      <c r="I93" s="227"/>
      <c r="J93" s="227"/>
    </row>
    <row r="94" spans="3:10" s="221" customFormat="1" x14ac:dyDescent="0.2">
      <c r="C94" s="222"/>
      <c r="D94" s="222"/>
      <c r="E94" s="222"/>
      <c r="F94" s="222"/>
      <c r="G94" s="222"/>
      <c r="H94" s="222"/>
      <c r="I94" s="222"/>
      <c r="J94" s="222"/>
    </row>
    <row r="95" spans="3:10" s="221" customFormat="1" x14ac:dyDescent="0.2">
      <c r="C95" s="222"/>
      <c r="D95" s="222"/>
      <c r="E95" s="222"/>
      <c r="F95" s="222"/>
      <c r="G95" s="222"/>
      <c r="H95" s="222"/>
      <c r="I95" s="222"/>
      <c r="J95" s="222"/>
    </row>
    <row r="96" spans="3:10" s="221" customFormat="1" x14ac:dyDescent="0.2">
      <c r="C96" s="222"/>
      <c r="D96" s="222"/>
      <c r="E96" s="222"/>
      <c r="F96" s="222"/>
      <c r="G96" s="222"/>
      <c r="H96" s="222"/>
      <c r="I96" s="222"/>
      <c r="J96" s="222"/>
    </row>
    <row r="97" spans="3:10" x14ac:dyDescent="0.2">
      <c r="C97" s="223"/>
      <c r="D97" s="223"/>
      <c r="E97" s="223"/>
      <c r="F97" s="223"/>
      <c r="G97" s="223"/>
      <c r="H97" s="223"/>
      <c r="I97" s="223"/>
      <c r="J97" s="223"/>
    </row>
    <row r="98" spans="3:10" x14ac:dyDescent="0.2">
      <c r="C98" s="223"/>
      <c r="D98" s="223"/>
      <c r="E98" s="223"/>
      <c r="F98" s="223"/>
      <c r="G98" s="223"/>
      <c r="H98" s="223"/>
      <c r="I98" s="223"/>
      <c r="J98" s="223"/>
    </row>
    <row r="99" spans="3:10" x14ac:dyDescent="0.2">
      <c r="C99" s="223"/>
      <c r="D99" s="223"/>
      <c r="E99" s="223"/>
      <c r="F99" s="223"/>
      <c r="G99" s="223"/>
      <c r="H99" s="223"/>
      <c r="I99" s="223"/>
      <c r="J99" s="223"/>
    </row>
  </sheetData>
  <mergeCells count="12">
    <mergeCell ref="C4:J4"/>
    <mergeCell ref="C5:J5"/>
    <mergeCell ref="C66:I66"/>
    <mergeCell ref="G14:I14"/>
    <mergeCell ref="G15:I15"/>
    <mergeCell ref="C26:F26"/>
    <mergeCell ref="C27:E27"/>
    <mergeCell ref="C28:E28"/>
    <mergeCell ref="C63:I65"/>
    <mergeCell ref="C29:E29"/>
    <mergeCell ref="D41:I41"/>
    <mergeCell ref="D50:I50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portrait" r:id="rId1"/>
  <ignoredErrors>
    <ignoredError sqref="D31 D19 E43 E59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J26"/>
  <sheetViews>
    <sheetView view="pageBreakPreview" zoomScale="115" zoomScaleNormal="100" zoomScaleSheetLayoutView="115" workbookViewId="0">
      <selection activeCell="F9" sqref="F9:F16"/>
    </sheetView>
  </sheetViews>
  <sheetFormatPr defaultRowHeight="12.75" x14ac:dyDescent="0.2"/>
  <cols>
    <col min="1" max="1" width="6.7109375" style="214" customWidth="1"/>
    <col min="2" max="2" width="6.7109375" style="225" customWidth="1"/>
    <col min="3" max="3" width="59.28515625" style="214" customWidth="1"/>
    <col min="4" max="4" width="8.7109375" style="214" customWidth="1"/>
    <col min="5" max="5" width="10.42578125" style="443" customWidth="1"/>
    <col min="6" max="7" width="8.7109375" style="394" customWidth="1"/>
    <col min="8" max="8" width="12.7109375" style="214" customWidth="1"/>
    <col min="9" max="257" width="9.140625" style="214"/>
    <col min="258" max="258" width="5.28515625" style="214" customWidth="1"/>
    <col min="259" max="259" width="57" style="214" customWidth="1"/>
    <col min="260" max="260" width="5" style="214" customWidth="1"/>
    <col min="261" max="261" width="7" style="214" customWidth="1"/>
    <col min="262" max="262" width="9.140625" style="214"/>
    <col min="263" max="263" width="13.28515625" style="214" customWidth="1"/>
    <col min="264" max="264" width="11.7109375" style="214" customWidth="1"/>
    <col min="265" max="513" width="9.140625" style="214"/>
    <col min="514" max="514" width="5.28515625" style="214" customWidth="1"/>
    <col min="515" max="515" width="57" style="214" customWidth="1"/>
    <col min="516" max="516" width="5" style="214" customWidth="1"/>
    <col min="517" max="517" width="7" style="214" customWidth="1"/>
    <col min="518" max="518" width="9.140625" style="214"/>
    <col min="519" max="519" width="13.28515625" style="214" customWidth="1"/>
    <col min="520" max="520" width="11.7109375" style="214" customWidth="1"/>
    <col min="521" max="769" width="9.140625" style="214"/>
    <col min="770" max="770" width="5.28515625" style="214" customWidth="1"/>
    <col min="771" max="771" width="57" style="214" customWidth="1"/>
    <col min="772" max="772" width="5" style="214" customWidth="1"/>
    <col min="773" max="773" width="7" style="214" customWidth="1"/>
    <col min="774" max="774" width="9.140625" style="214"/>
    <col min="775" max="775" width="13.28515625" style="214" customWidth="1"/>
    <col min="776" max="776" width="11.7109375" style="214" customWidth="1"/>
    <col min="777" max="1025" width="9.140625" style="214"/>
    <col min="1026" max="1026" width="5.28515625" style="214" customWidth="1"/>
    <col min="1027" max="1027" width="57" style="214" customWidth="1"/>
    <col min="1028" max="1028" width="5" style="214" customWidth="1"/>
    <col min="1029" max="1029" width="7" style="214" customWidth="1"/>
    <col min="1030" max="1030" width="9.140625" style="214"/>
    <col min="1031" max="1031" width="13.28515625" style="214" customWidth="1"/>
    <col min="1032" max="1032" width="11.7109375" style="214" customWidth="1"/>
    <col min="1033" max="1281" width="9.140625" style="214"/>
    <col min="1282" max="1282" width="5.28515625" style="214" customWidth="1"/>
    <col min="1283" max="1283" width="57" style="214" customWidth="1"/>
    <col min="1284" max="1284" width="5" style="214" customWidth="1"/>
    <col min="1285" max="1285" width="7" style="214" customWidth="1"/>
    <col min="1286" max="1286" width="9.140625" style="214"/>
    <col min="1287" max="1287" width="13.28515625" style="214" customWidth="1"/>
    <col min="1288" max="1288" width="11.7109375" style="214" customWidth="1"/>
    <col min="1289" max="1537" width="9.140625" style="214"/>
    <col min="1538" max="1538" width="5.28515625" style="214" customWidth="1"/>
    <col min="1539" max="1539" width="57" style="214" customWidth="1"/>
    <col min="1540" max="1540" width="5" style="214" customWidth="1"/>
    <col min="1541" max="1541" width="7" style="214" customWidth="1"/>
    <col min="1542" max="1542" width="9.140625" style="214"/>
    <col min="1543" max="1543" width="13.28515625" style="214" customWidth="1"/>
    <col min="1544" max="1544" width="11.7109375" style="214" customWidth="1"/>
    <col min="1545" max="1793" width="9.140625" style="214"/>
    <col min="1794" max="1794" width="5.28515625" style="214" customWidth="1"/>
    <col min="1795" max="1795" width="57" style="214" customWidth="1"/>
    <col min="1796" max="1796" width="5" style="214" customWidth="1"/>
    <col min="1797" max="1797" width="7" style="214" customWidth="1"/>
    <col min="1798" max="1798" width="9.140625" style="214"/>
    <col min="1799" max="1799" width="13.28515625" style="214" customWidth="1"/>
    <col min="1800" max="1800" width="11.7109375" style="214" customWidth="1"/>
    <col min="1801" max="2049" width="9.140625" style="214"/>
    <col min="2050" max="2050" width="5.28515625" style="214" customWidth="1"/>
    <col min="2051" max="2051" width="57" style="214" customWidth="1"/>
    <col min="2052" max="2052" width="5" style="214" customWidth="1"/>
    <col min="2053" max="2053" width="7" style="214" customWidth="1"/>
    <col min="2054" max="2054" width="9.140625" style="214"/>
    <col min="2055" max="2055" width="13.28515625" style="214" customWidth="1"/>
    <col min="2056" max="2056" width="11.7109375" style="214" customWidth="1"/>
    <col min="2057" max="2305" width="9.140625" style="214"/>
    <col min="2306" max="2306" width="5.28515625" style="214" customWidth="1"/>
    <col min="2307" max="2307" width="57" style="214" customWidth="1"/>
    <col min="2308" max="2308" width="5" style="214" customWidth="1"/>
    <col min="2309" max="2309" width="7" style="214" customWidth="1"/>
    <col min="2310" max="2310" width="9.140625" style="214"/>
    <col min="2311" max="2311" width="13.28515625" style="214" customWidth="1"/>
    <col min="2312" max="2312" width="11.7109375" style="214" customWidth="1"/>
    <col min="2313" max="2561" width="9.140625" style="214"/>
    <col min="2562" max="2562" width="5.28515625" style="214" customWidth="1"/>
    <col min="2563" max="2563" width="57" style="214" customWidth="1"/>
    <col min="2564" max="2564" width="5" style="214" customWidth="1"/>
    <col min="2565" max="2565" width="7" style="214" customWidth="1"/>
    <col min="2566" max="2566" width="9.140625" style="214"/>
    <col min="2567" max="2567" width="13.28515625" style="214" customWidth="1"/>
    <col min="2568" max="2568" width="11.7109375" style="214" customWidth="1"/>
    <col min="2569" max="2817" width="9.140625" style="214"/>
    <col min="2818" max="2818" width="5.28515625" style="214" customWidth="1"/>
    <col min="2819" max="2819" width="57" style="214" customWidth="1"/>
    <col min="2820" max="2820" width="5" style="214" customWidth="1"/>
    <col min="2821" max="2821" width="7" style="214" customWidth="1"/>
    <col min="2822" max="2822" width="9.140625" style="214"/>
    <col min="2823" max="2823" width="13.28515625" style="214" customWidth="1"/>
    <col min="2824" max="2824" width="11.7109375" style="214" customWidth="1"/>
    <col min="2825" max="3073" width="9.140625" style="214"/>
    <col min="3074" max="3074" width="5.28515625" style="214" customWidth="1"/>
    <col min="3075" max="3075" width="57" style="214" customWidth="1"/>
    <col min="3076" max="3076" width="5" style="214" customWidth="1"/>
    <col min="3077" max="3077" width="7" style="214" customWidth="1"/>
    <col min="3078" max="3078" width="9.140625" style="214"/>
    <col min="3079" max="3079" width="13.28515625" style="214" customWidth="1"/>
    <col min="3080" max="3080" width="11.7109375" style="214" customWidth="1"/>
    <col min="3081" max="3329" width="9.140625" style="214"/>
    <col min="3330" max="3330" width="5.28515625" style="214" customWidth="1"/>
    <col min="3331" max="3331" width="57" style="214" customWidth="1"/>
    <col min="3332" max="3332" width="5" style="214" customWidth="1"/>
    <col min="3333" max="3333" width="7" style="214" customWidth="1"/>
    <col min="3334" max="3334" width="9.140625" style="214"/>
    <col min="3335" max="3335" width="13.28515625" style="214" customWidth="1"/>
    <col min="3336" max="3336" width="11.7109375" style="214" customWidth="1"/>
    <col min="3337" max="3585" width="9.140625" style="214"/>
    <col min="3586" max="3586" width="5.28515625" style="214" customWidth="1"/>
    <col min="3587" max="3587" width="57" style="214" customWidth="1"/>
    <col min="3588" max="3588" width="5" style="214" customWidth="1"/>
    <col min="3589" max="3589" width="7" style="214" customWidth="1"/>
    <col min="3590" max="3590" width="9.140625" style="214"/>
    <col min="3591" max="3591" width="13.28515625" style="214" customWidth="1"/>
    <col min="3592" max="3592" width="11.7109375" style="214" customWidth="1"/>
    <col min="3593" max="3841" width="9.140625" style="214"/>
    <col min="3842" max="3842" width="5.28515625" style="214" customWidth="1"/>
    <col min="3843" max="3843" width="57" style="214" customWidth="1"/>
    <col min="3844" max="3844" width="5" style="214" customWidth="1"/>
    <col min="3845" max="3845" width="7" style="214" customWidth="1"/>
    <col min="3846" max="3846" width="9.140625" style="214"/>
    <col min="3847" max="3847" width="13.28515625" style="214" customWidth="1"/>
    <col min="3848" max="3848" width="11.7109375" style="214" customWidth="1"/>
    <col min="3849" max="4097" width="9.140625" style="214"/>
    <col min="4098" max="4098" width="5.28515625" style="214" customWidth="1"/>
    <col min="4099" max="4099" width="57" style="214" customWidth="1"/>
    <col min="4100" max="4100" width="5" style="214" customWidth="1"/>
    <col min="4101" max="4101" width="7" style="214" customWidth="1"/>
    <col min="4102" max="4102" width="9.140625" style="214"/>
    <col min="4103" max="4103" width="13.28515625" style="214" customWidth="1"/>
    <col min="4104" max="4104" width="11.7109375" style="214" customWidth="1"/>
    <col min="4105" max="4353" width="9.140625" style="214"/>
    <col min="4354" max="4354" width="5.28515625" style="214" customWidth="1"/>
    <col min="4355" max="4355" width="57" style="214" customWidth="1"/>
    <col min="4356" max="4356" width="5" style="214" customWidth="1"/>
    <col min="4357" max="4357" width="7" style="214" customWidth="1"/>
    <col min="4358" max="4358" width="9.140625" style="214"/>
    <col min="4359" max="4359" width="13.28515625" style="214" customWidth="1"/>
    <col min="4360" max="4360" width="11.7109375" style="214" customWidth="1"/>
    <col min="4361" max="4609" width="9.140625" style="214"/>
    <col min="4610" max="4610" width="5.28515625" style="214" customWidth="1"/>
    <col min="4611" max="4611" width="57" style="214" customWidth="1"/>
    <col min="4612" max="4612" width="5" style="214" customWidth="1"/>
    <col min="4613" max="4613" width="7" style="214" customWidth="1"/>
    <col min="4614" max="4614" width="9.140625" style="214"/>
    <col min="4615" max="4615" width="13.28515625" style="214" customWidth="1"/>
    <col min="4616" max="4616" width="11.7109375" style="214" customWidth="1"/>
    <col min="4617" max="4865" width="9.140625" style="214"/>
    <col min="4866" max="4866" width="5.28515625" style="214" customWidth="1"/>
    <col min="4867" max="4867" width="57" style="214" customWidth="1"/>
    <col min="4868" max="4868" width="5" style="214" customWidth="1"/>
    <col min="4869" max="4869" width="7" style="214" customWidth="1"/>
    <col min="4870" max="4870" width="9.140625" style="214"/>
    <col min="4871" max="4871" width="13.28515625" style="214" customWidth="1"/>
    <col min="4872" max="4872" width="11.7109375" style="214" customWidth="1"/>
    <col min="4873" max="5121" width="9.140625" style="214"/>
    <col min="5122" max="5122" width="5.28515625" style="214" customWidth="1"/>
    <col min="5123" max="5123" width="57" style="214" customWidth="1"/>
    <col min="5124" max="5124" width="5" style="214" customWidth="1"/>
    <col min="5125" max="5125" width="7" style="214" customWidth="1"/>
    <col min="5126" max="5126" width="9.140625" style="214"/>
    <col min="5127" max="5127" width="13.28515625" style="214" customWidth="1"/>
    <col min="5128" max="5128" width="11.7109375" style="214" customWidth="1"/>
    <col min="5129" max="5377" width="9.140625" style="214"/>
    <col min="5378" max="5378" width="5.28515625" style="214" customWidth="1"/>
    <col min="5379" max="5379" width="57" style="214" customWidth="1"/>
    <col min="5380" max="5380" width="5" style="214" customWidth="1"/>
    <col min="5381" max="5381" width="7" style="214" customWidth="1"/>
    <col min="5382" max="5382" width="9.140625" style="214"/>
    <col min="5383" max="5383" width="13.28515625" style="214" customWidth="1"/>
    <col min="5384" max="5384" width="11.7109375" style="214" customWidth="1"/>
    <col min="5385" max="5633" width="9.140625" style="214"/>
    <col min="5634" max="5634" width="5.28515625" style="214" customWidth="1"/>
    <col min="5635" max="5635" width="57" style="214" customWidth="1"/>
    <col min="5636" max="5636" width="5" style="214" customWidth="1"/>
    <col min="5637" max="5637" width="7" style="214" customWidth="1"/>
    <col min="5638" max="5638" width="9.140625" style="214"/>
    <col min="5639" max="5639" width="13.28515625" style="214" customWidth="1"/>
    <col min="5640" max="5640" width="11.7109375" style="214" customWidth="1"/>
    <col min="5641" max="5889" width="9.140625" style="214"/>
    <col min="5890" max="5890" width="5.28515625" style="214" customWidth="1"/>
    <col min="5891" max="5891" width="57" style="214" customWidth="1"/>
    <col min="5892" max="5892" width="5" style="214" customWidth="1"/>
    <col min="5893" max="5893" width="7" style="214" customWidth="1"/>
    <col min="5894" max="5894" width="9.140625" style="214"/>
    <col min="5895" max="5895" width="13.28515625" style="214" customWidth="1"/>
    <col min="5896" max="5896" width="11.7109375" style="214" customWidth="1"/>
    <col min="5897" max="6145" width="9.140625" style="214"/>
    <col min="6146" max="6146" width="5.28515625" style="214" customWidth="1"/>
    <col min="6147" max="6147" width="57" style="214" customWidth="1"/>
    <col min="6148" max="6148" width="5" style="214" customWidth="1"/>
    <col min="6149" max="6149" width="7" style="214" customWidth="1"/>
    <col min="6150" max="6150" width="9.140625" style="214"/>
    <col min="6151" max="6151" width="13.28515625" style="214" customWidth="1"/>
    <col min="6152" max="6152" width="11.7109375" style="214" customWidth="1"/>
    <col min="6153" max="6401" width="9.140625" style="214"/>
    <col min="6402" max="6402" width="5.28515625" style="214" customWidth="1"/>
    <col min="6403" max="6403" width="57" style="214" customWidth="1"/>
    <col min="6404" max="6404" width="5" style="214" customWidth="1"/>
    <col min="6405" max="6405" width="7" style="214" customWidth="1"/>
    <col min="6406" max="6406" width="9.140625" style="214"/>
    <col min="6407" max="6407" width="13.28515625" style="214" customWidth="1"/>
    <col min="6408" max="6408" width="11.7109375" style="214" customWidth="1"/>
    <col min="6409" max="6657" width="9.140625" style="214"/>
    <col min="6658" max="6658" width="5.28515625" style="214" customWidth="1"/>
    <col min="6659" max="6659" width="57" style="214" customWidth="1"/>
    <col min="6660" max="6660" width="5" style="214" customWidth="1"/>
    <col min="6661" max="6661" width="7" style="214" customWidth="1"/>
    <col min="6662" max="6662" width="9.140625" style="214"/>
    <col min="6663" max="6663" width="13.28515625" style="214" customWidth="1"/>
    <col min="6664" max="6664" width="11.7109375" style="214" customWidth="1"/>
    <col min="6665" max="6913" width="9.140625" style="214"/>
    <col min="6914" max="6914" width="5.28515625" style="214" customWidth="1"/>
    <col min="6915" max="6915" width="57" style="214" customWidth="1"/>
    <col min="6916" max="6916" width="5" style="214" customWidth="1"/>
    <col min="6917" max="6917" width="7" style="214" customWidth="1"/>
    <col min="6918" max="6918" width="9.140625" style="214"/>
    <col min="6919" max="6919" width="13.28515625" style="214" customWidth="1"/>
    <col min="6920" max="6920" width="11.7109375" style="214" customWidth="1"/>
    <col min="6921" max="7169" width="9.140625" style="214"/>
    <col min="7170" max="7170" width="5.28515625" style="214" customWidth="1"/>
    <col min="7171" max="7171" width="57" style="214" customWidth="1"/>
    <col min="7172" max="7172" width="5" style="214" customWidth="1"/>
    <col min="7173" max="7173" width="7" style="214" customWidth="1"/>
    <col min="7174" max="7174" width="9.140625" style="214"/>
    <col min="7175" max="7175" width="13.28515625" style="214" customWidth="1"/>
    <col min="7176" max="7176" width="11.7109375" style="214" customWidth="1"/>
    <col min="7177" max="7425" width="9.140625" style="214"/>
    <col min="7426" max="7426" width="5.28515625" style="214" customWidth="1"/>
    <col min="7427" max="7427" width="57" style="214" customWidth="1"/>
    <col min="7428" max="7428" width="5" style="214" customWidth="1"/>
    <col min="7429" max="7429" width="7" style="214" customWidth="1"/>
    <col min="7430" max="7430" width="9.140625" style="214"/>
    <col min="7431" max="7431" width="13.28515625" style="214" customWidth="1"/>
    <col min="7432" max="7432" width="11.7109375" style="214" customWidth="1"/>
    <col min="7433" max="7681" width="9.140625" style="214"/>
    <col min="7682" max="7682" width="5.28515625" style="214" customWidth="1"/>
    <col min="7683" max="7683" width="57" style="214" customWidth="1"/>
    <col min="7684" max="7684" width="5" style="214" customWidth="1"/>
    <col min="7685" max="7685" width="7" style="214" customWidth="1"/>
    <col min="7686" max="7686" width="9.140625" style="214"/>
    <col min="7687" max="7687" width="13.28515625" style="214" customWidth="1"/>
    <col min="7688" max="7688" width="11.7109375" style="214" customWidth="1"/>
    <col min="7689" max="7937" width="9.140625" style="214"/>
    <col min="7938" max="7938" width="5.28515625" style="214" customWidth="1"/>
    <col min="7939" max="7939" width="57" style="214" customWidth="1"/>
    <col min="7940" max="7940" width="5" style="214" customWidth="1"/>
    <col min="7941" max="7941" width="7" style="214" customWidth="1"/>
    <col min="7942" max="7942" width="9.140625" style="214"/>
    <col min="7943" max="7943" width="13.28515625" style="214" customWidth="1"/>
    <col min="7944" max="7944" width="11.7109375" style="214" customWidth="1"/>
    <col min="7945" max="8193" width="9.140625" style="214"/>
    <col min="8194" max="8194" width="5.28515625" style="214" customWidth="1"/>
    <col min="8195" max="8195" width="57" style="214" customWidth="1"/>
    <col min="8196" max="8196" width="5" style="214" customWidth="1"/>
    <col min="8197" max="8197" width="7" style="214" customWidth="1"/>
    <col min="8198" max="8198" width="9.140625" style="214"/>
    <col min="8199" max="8199" width="13.28515625" style="214" customWidth="1"/>
    <col min="8200" max="8200" width="11.7109375" style="214" customWidth="1"/>
    <col min="8201" max="8449" width="9.140625" style="214"/>
    <col min="8450" max="8450" width="5.28515625" style="214" customWidth="1"/>
    <col min="8451" max="8451" width="57" style="214" customWidth="1"/>
    <col min="8452" max="8452" width="5" style="214" customWidth="1"/>
    <col min="8453" max="8453" width="7" style="214" customWidth="1"/>
    <col min="8454" max="8454" width="9.140625" style="214"/>
    <col min="8455" max="8455" width="13.28515625" style="214" customWidth="1"/>
    <col min="8456" max="8456" width="11.7109375" style="214" customWidth="1"/>
    <col min="8457" max="8705" width="9.140625" style="214"/>
    <col min="8706" max="8706" width="5.28515625" style="214" customWidth="1"/>
    <col min="8707" max="8707" width="57" style="214" customWidth="1"/>
    <col min="8708" max="8708" width="5" style="214" customWidth="1"/>
    <col min="8709" max="8709" width="7" style="214" customWidth="1"/>
    <col min="8710" max="8710" width="9.140625" style="214"/>
    <col min="8711" max="8711" width="13.28515625" style="214" customWidth="1"/>
    <col min="8712" max="8712" width="11.7109375" style="214" customWidth="1"/>
    <col min="8713" max="8961" width="9.140625" style="214"/>
    <col min="8962" max="8962" width="5.28515625" style="214" customWidth="1"/>
    <col min="8963" max="8963" width="57" style="214" customWidth="1"/>
    <col min="8964" max="8964" width="5" style="214" customWidth="1"/>
    <col min="8965" max="8965" width="7" style="214" customWidth="1"/>
    <col min="8966" max="8966" width="9.140625" style="214"/>
    <col min="8967" max="8967" width="13.28515625" style="214" customWidth="1"/>
    <col min="8968" max="8968" width="11.7109375" style="214" customWidth="1"/>
    <col min="8969" max="9217" width="9.140625" style="214"/>
    <col min="9218" max="9218" width="5.28515625" style="214" customWidth="1"/>
    <col min="9219" max="9219" width="57" style="214" customWidth="1"/>
    <col min="9220" max="9220" width="5" style="214" customWidth="1"/>
    <col min="9221" max="9221" width="7" style="214" customWidth="1"/>
    <col min="9222" max="9222" width="9.140625" style="214"/>
    <col min="9223" max="9223" width="13.28515625" style="214" customWidth="1"/>
    <col min="9224" max="9224" width="11.7109375" style="214" customWidth="1"/>
    <col min="9225" max="9473" width="9.140625" style="214"/>
    <col min="9474" max="9474" width="5.28515625" style="214" customWidth="1"/>
    <col min="9475" max="9475" width="57" style="214" customWidth="1"/>
    <col min="9476" max="9476" width="5" style="214" customWidth="1"/>
    <col min="9477" max="9477" width="7" style="214" customWidth="1"/>
    <col min="9478" max="9478" width="9.140625" style="214"/>
    <col min="9479" max="9479" width="13.28515625" style="214" customWidth="1"/>
    <col min="9480" max="9480" width="11.7109375" style="214" customWidth="1"/>
    <col min="9481" max="9729" width="9.140625" style="214"/>
    <col min="9730" max="9730" width="5.28515625" style="214" customWidth="1"/>
    <col min="9731" max="9731" width="57" style="214" customWidth="1"/>
    <col min="9732" max="9732" width="5" style="214" customWidth="1"/>
    <col min="9733" max="9733" width="7" style="214" customWidth="1"/>
    <col min="9734" max="9734" width="9.140625" style="214"/>
    <col min="9735" max="9735" width="13.28515625" style="214" customWidth="1"/>
    <col min="9736" max="9736" width="11.7109375" style="214" customWidth="1"/>
    <col min="9737" max="9985" width="9.140625" style="214"/>
    <col min="9986" max="9986" width="5.28515625" style="214" customWidth="1"/>
    <col min="9987" max="9987" width="57" style="214" customWidth="1"/>
    <col min="9988" max="9988" width="5" style="214" customWidth="1"/>
    <col min="9989" max="9989" width="7" style="214" customWidth="1"/>
    <col min="9990" max="9990" width="9.140625" style="214"/>
    <col min="9991" max="9991" width="13.28515625" style="214" customWidth="1"/>
    <col min="9992" max="9992" width="11.7109375" style="214" customWidth="1"/>
    <col min="9993" max="10241" width="9.140625" style="214"/>
    <col min="10242" max="10242" width="5.28515625" style="214" customWidth="1"/>
    <col min="10243" max="10243" width="57" style="214" customWidth="1"/>
    <col min="10244" max="10244" width="5" style="214" customWidth="1"/>
    <col min="10245" max="10245" width="7" style="214" customWidth="1"/>
    <col min="10246" max="10246" width="9.140625" style="214"/>
    <col min="10247" max="10247" width="13.28515625" style="214" customWidth="1"/>
    <col min="10248" max="10248" width="11.7109375" style="214" customWidth="1"/>
    <col min="10249" max="10497" width="9.140625" style="214"/>
    <col min="10498" max="10498" width="5.28515625" style="214" customWidth="1"/>
    <col min="10499" max="10499" width="57" style="214" customWidth="1"/>
    <col min="10500" max="10500" width="5" style="214" customWidth="1"/>
    <col min="10501" max="10501" width="7" style="214" customWidth="1"/>
    <col min="10502" max="10502" width="9.140625" style="214"/>
    <col min="10503" max="10503" width="13.28515625" style="214" customWidth="1"/>
    <col min="10504" max="10504" width="11.7109375" style="214" customWidth="1"/>
    <col min="10505" max="10753" width="9.140625" style="214"/>
    <col min="10754" max="10754" width="5.28515625" style="214" customWidth="1"/>
    <col min="10755" max="10755" width="57" style="214" customWidth="1"/>
    <col min="10756" max="10756" width="5" style="214" customWidth="1"/>
    <col min="10757" max="10757" width="7" style="214" customWidth="1"/>
    <col min="10758" max="10758" width="9.140625" style="214"/>
    <col min="10759" max="10759" width="13.28515625" style="214" customWidth="1"/>
    <col min="10760" max="10760" width="11.7109375" style="214" customWidth="1"/>
    <col min="10761" max="11009" width="9.140625" style="214"/>
    <col min="11010" max="11010" width="5.28515625" style="214" customWidth="1"/>
    <col min="11011" max="11011" width="57" style="214" customWidth="1"/>
    <col min="11012" max="11012" width="5" style="214" customWidth="1"/>
    <col min="11013" max="11013" width="7" style="214" customWidth="1"/>
    <col min="11014" max="11014" width="9.140625" style="214"/>
    <col min="11015" max="11015" width="13.28515625" style="214" customWidth="1"/>
    <col min="11016" max="11016" width="11.7109375" style="214" customWidth="1"/>
    <col min="11017" max="11265" width="9.140625" style="214"/>
    <col min="11266" max="11266" width="5.28515625" style="214" customWidth="1"/>
    <col min="11267" max="11267" width="57" style="214" customWidth="1"/>
    <col min="11268" max="11268" width="5" style="214" customWidth="1"/>
    <col min="11269" max="11269" width="7" style="214" customWidth="1"/>
    <col min="11270" max="11270" width="9.140625" style="214"/>
    <col min="11271" max="11271" width="13.28515625" style="214" customWidth="1"/>
    <col min="11272" max="11272" width="11.7109375" style="214" customWidth="1"/>
    <col min="11273" max="11521" width="9.140625" style="214"/>
    <col min="11522" max="11522" width="5.28515625" style="214" customWidth="1"/>
    <col min="11523" max="11523" width="57" style="214" customWidth="1"/>
    <col min="11524" max="11524" width="5" style="214" customWidth="1"/>
    <col min="11525" max="11525" width="7" style="214" customWidth="1"/>
    <col min="11526" max="11526" width="9.140625" style="214"/>
    <col min="11527" max="11527" width="13.28515625" style="214" customWidth="1"/>
    <col min="11528" max="11528" width="11.7109375" style="214" customWidth="1"/>
    <col min="11529" max="11777" width="9.140625" style="214"/>
    <col min="11778" max="11778" width="5.28515625" style="214" customWidth="1"/>
    <col min="11779" max="11779" width="57" style="214" customWidth="1"/>
    <col min="11780" max="11780" width="5" style="214" customWidth="1"/>
    <col min="11781" max="11781" width="7" style="214" customWidth="1"/>
    <col min="11782" max="11782" width="9.140625" style="214"/>
    <col min="11783" max="11783" width="13.28515625" style="214" customWidth="1"/>
    <col min="11784" max="11784" width="11.7109375" style="214" customWidth="1"/>
    <col min="11785" max="12033" width="9.140625" style="214"/>
    <col min="12034" max="12034" width="5.28515625" style="214" customWidth="1"/>
    <col min="12035" max="12035" width="57" style="214" customWidth="1"/>
    <col min="12036" max="12036" width="5" style="214" customWidth="1"/>
    <col min="12037" max="12037" width="7" style="214" customWidth="1"/>
    <col min="12038" max="12038" width="9.140625" style="214"/>
    <col min="12039" max="12039" width="13.28515625" style="214" customWidth="1"/>
    <col min="12040" max="12040" width="11.7109375" style="214" customWidth="1"/>
    <col min="12041" max="12289" width="9.140625" style="214"/>
    <col min="12290" max="12290" width="5.28515625" style="214" customWidth="1"/>
    <col min="12291" max="12291" width="57" style="214" customWidth="1"/>
    <col min="12292" max="12292" width="5" style="214" customWidth="1"/>
    <col min="12293" max="12293" width="7" style="214" customWidth="1"/>
    <col min="12294" max="12294" width="9.140625" style="214"/>
    <col min="12295" max="12295" width="13.28515625" style="214" customWidth="1"/>
    <col min="12296" max="12296" width="11.7109375" style="214" customWidth="1"/>
    <col min="12297" max="12545" width="9.140625" style="214"/>
    <col min="12546" max="12546" width="5.28515625" style="214" customWidth="1"/>
    <col min="12547" max="12547" width="57" style="214" customWidth="1"/>
    <col min="12548" max="12548" width="5" style="214" customWidth="1"/>
    <col min="12549" max="12549" width="7" style="214" customWidth="1"/>
    <col min="12550" max="12550" width="9.140625" style="214"/>
    <col min="12551" max="12551" width="13.28515625" style="214" customWidth="1"/>
    <col min="12552" max="12552" width="11.7109375" style="214" customWidth="1"/>
    <col min="12553" max="12801" width="9.140625" style="214"/>
    <col min="12802" max="12802" width="5.28515625" style="214" customWidth="1"/>
    <col min="12803" max="12803" width="57" style="214" customWidth="1"/>
    <col min="12804" max="12804" width="5" style="214" customWidth="1"/>
    <col min="12805" max="12805" width="7" style="214" customWidth="1"/>
    <col min="12806" max="12806" width="9.140625" style="214"/>
    <col min="12807" max="12807" width="13.28515625" style="214" customWidth="1"/>
    <col min="12808" max="12808" width="11.7109375" style="214" customWidth="1"/>
    <col min="12809" max="13057" width="9.140625" style="214"/>
    <col min="13058" max="13058" width="5.28515625" style="214" customWidth="1"/>
    <col min="13059" max="13059" width="57" style="214" customWidth="1"/>
    <col min="13060" max="13060" width="5" style="214" customWidth="1"/>
    <col min="13061" max="13061" width="7" style="214" customWidth="1"/>
    <col min="13062" max="13062" width="9.140625" style="214"/>
    <col min="13063" max="13063" width="13.28515625" style="214" customWidth="1"/>
    <col min="13064" max="13064" width="11.7109375" style="214" customWidth="1"/>
    <col min="13065" max="13313" width="9.140625" style="214"/>
    <col min="13314" max="13314" width="5.28515625" style="214" customWidth="1"/>
    <col min="13315" max="13315" width="57" style="214" customWidth="1"/>
    <col min="13316" max="13316" width="5" style="214" customWidth="1"/>
    <col min="13317" max="13317" width="7" style="214" customWidth="1"/>
    <col min="13318" max="13318" width="9.140625" style="214"/>
    <col min="13319" max="13319" width="13.28515625" style="214" customWidth="1"/>
    <col min="13320" max="13320" width="11.7109375" style="214" customWidth="1"/>
    <col min="13321" max="13569" width="9.140625" style="214"/>
    <col min="13570" max="13570" width="5.28515625" style="214" customWidth="1"/>
    <col min="13571" max="13571" width="57" style="214" customWidth="1"/>
    <col min="13572" max="13572" width="5" style="214" customWidth="1"/>
    <col min="13573" max="13573" width="7" style="214" customWidth="1"/>
    <col min="13574" max="13574" width="9.140625" style="214"/>
    <col min="13575" max="13575" width="13.28515625" style="214" customWidth="1"/>
    <col min="13576" max="13576" width="11.7109375" style="214" customWidth="1"/>
    <col min="13577" max="13825" width="9.140625" style="214"/>
    <col min="13826" max="13826" width="5.28515625" style="214" customWidth="1"/>
    <col min="13827" max="13827" width="57" style="214" customWidth="1"/>
    <col min="13828" max="13828" width="5" style="214" customWidth="1"/>
    <col min="13829" max="13829" width="7" style="214" customWidth="1"/>
    <col min="13830" max="13830" width="9.140625" style="214"/>
    <col min="13831" max="13831" width="13.28515625" style="214" customWidth="1"/>
    <col min="13832" max="13832" width="11.7109375" style="214" customWidth="1"/>
    <col min="13833" max="14081" width="9.140625" style="214"/>
    <col min="14082" max="14082" width="5.28515625" style="214" customWidth="1"/>
    <col min="14083" max="14083" width="57" style="214" customWidth="1"/>
    <col min="14084" max="14084" width="5" style="214" customWidth="1"/>
    <col min="14085" max="14085" width="7" style="214" customWidth="1"/>
    <col min="14086" max="14086" width="9.140625" style="214"/>
    <col min="14087" max="14087" width="13.28515625" style="214" customWidth="1"/>
    <col min="14088" max="14088" width="11.7109375" style="214" customWidth="1"/>
    <col min="14089" max="14337" width="9.140625" style="214"/>
    <col min="14338" max="14338" width="5.28515625" style="214" customWidth="1"/>
    <col min="14339" max="14339" width="57" style="214" customWidth="1"/>
    <col min="14340" max="14340" width="5" style="214" customWidth="1"/>
    <col min="14341" max="14341" width="7" style="214" customWidth="1"/>
    <col min="14342" max="14342" width="9.140625" style="214"/>
    <col min="14343" max="14343" width="13.28515625" style="214" customWidth="1"/>
    <col min="14344" max="14344" width="11.7109375" style="214" customWidth="1"/>
    <col min="14345" max="14593" width="9.140625" style="214"/>
    <col min="14594" max="14594" width="5.28515625" style="214" customWidth="1"/>
    <col min="14595" max="14595" width="57" style="214" customWidth="1"/>
    <col min="14596" max="14596" width="5" style="214" customWidth="1"/>
    <col min="14597" max="14597" width="7" style="214" customWidth="1"/>
    <col min="14598" max="14598" width="9.140625" style="214"/>
    <col min="14599" max="14599" width="13.28515625" style="214" customWidth="1"/>
    <col min="14600" max="14600" width="11.7109375" style="214" customWidth="1"/>
    <col min="14601" max="14849" width="9.140625" style="214"/>
    <col min="14850" max="14850" width="5.28515625" style="214" customWidth="1"/>
    <col min="14851" max="14851" width="57" style="214" customWidth="1"/>
    <col min="14852" max="14852" width="5" style="214" customWidth="1"/>
    <col min="14853" max="14853" width="7" style="214" customWidth="1"/>
    <col min="14854" max="14854" width="9.140625" style="214"/>
    <col min="14855" max="14855" width="13.28515625" style="214" customWidth="1"/>
    <col min="14856" max="14856" width="11.7109375" style="214" customWidth="1"/>
    <col min="14857" max="15105" width="9.140625" style="214"/>
    <col min="15106" max="15106" width="5.28515625" style="214" customWidth="1"/>
    <col min="15107" max="15107" width="57" style="214" customWidth="1"/>
    <col min="15108" max="15108" width="5" style="214" customWidth="1"/>
    <col min="15109" max="15109" width="7" style="214" customWidth="1"/>
    <col min="15110" max="15110" width="9.140625" style="214"/>
    <col min="15111" max="15111" width="13.28515625" style="214" customWidth="1"/>
    <col min="15112" max="15112" width="11.7109375" style="214" customWidth="1"/>
    <col min="15113" max="15361" width="9.140625" style="214"/>
    <col min="15362" max="15362" width="5.28515625" style="214" customWidth="1"/>
    <col min="15363" max="15363" width="57" style="214" customWidth="1"/>
    <col min="15364" max="15364" width="5" style="214" customWidth="1"/>
    <col min="15365" max="15365" width="7" style="214" customWidth="1"/>
    <col min="15366" max="15366" width="9.140625" style="214"/>
    <col min="15367" max="15367" width="13.28515625" style="214" customWidth="1"/>
    <col min="15368" max="15368" width="11.7109375" style="214" customWidth="1"/>
    <col min="15369" max="15617" width="9.140625" style="214"/>
    <col min="15618" max="15618" width="5.28515625" style="214" customWidth="1"/>
    <col min="15619" max="15619" width="57" style="214" customWidth="1"/>
    <col min="15620" max="15620" width="5" style="214" customWidth="1"/>
    <col min="15621" max="15621" width="7" style="214" customWidth="1"/>
    <col min="15622" max="15622" width="9.140625" style="214"/>
    <col min="15623" max="15623" width="13.28515625" style="214" customWidth="1"/>
    <col min="15624" max="15624" width="11.7109375" style="214" customWidth="1"/>
    <col min="15625" max="15873" width="9.140625" style="214"/>
    <col min="15874" max="15874" width="5.28515625" style="214" customWidth="1"/>
    <col min="15875" max="15875" width="57" style="214" customWidth="1"/>
    <col min="15876" max="15876" width="5" style="214" customWidth="1"/>
    <col min="15877" max="15877" width="7" style="214" customWidth="1"/>
    <col min="15878" max="15878" width="9.140625" style="214"/>
    <col min="15879" max="15879" width="13.28515625" style="214" customWidth="1"/>
    <col min="15880" max="15880" width="11.7109375" style="214" customWidth="1"/>
    <col min="15881" max="16129" width="9.140625" style="214"/>
    <col min="16130" max="16130" width="5.28515625" style="214" customWidth="1"/>
    <col min="16131" max="16131" width="57" style="214" customWidth="1"/>
    <col min="16132" max="16132" width="5" style="214" customWidth="1"/>
    <col min="16133" max="16133" width="7" style="214" customWidth="1"/>
    <col min="16134" max="16134" width="9.140625" style="214"/>
    <col min="16135" max="16135" width="13.28515625" style="214" customWidth="1"/>
    <col min="16136" max="16136" width="11.7109375" style="214" customWidth="1"/>
    <col min="16137" max="16384" width="9.140625" style="214"/>
  </cols>
  <sheetData>
    <row r="1" spans="1:10" s="13" customFormat="1" ht="51.75" customHeight="1" thickBot="1" x14ac:dyDescent="0.25">
      <c r="A1" s="973"/>
      <c r="B1" s="974"/>
      <c r="C1" s="974"/>
      <c r="D1" s="974"/>
      <c r="E1" s="974"/>
      <c r="F1" s="974"/>
      <c r="G1" s="974"/>
      <c r="H1" s="975"/>
    </row>
    <row r="2" spans="1:10" s="13" customFormat="1" ht="17.100000000000001" customHeight="1" x14ac:dyDescent="0.2">
      <c r="A2" s="973" t="s">
        <v>597</v>
      </c>
      <c r="B2" s="974"/>
      <c r="C2" s="974"/>
      <c r="D2" s="974"/>
      <c r="E2" s="974"/>
      <c r="F2" s="974"/>
      <c r="G2" s="974"/>
      <c r="H2" s="975"/>
    </row>
    <row r="3" spans="1:10" s="13" customFormat="1" ht="17.100000000000001" customHeight="1" x14ac:dyDescent="0.2">
      <c r="A3" s="989" t="s">
        <v>429</v>
      </c>
      <c r="B3" s="989"/>
      <c r="C3" s="989" t="str">
        <f>'1. Resumo'!C6:F6</f>
        <v>Programa de Melhorias Sanitárias Domiciliares - MSD.</v>
      </c>
      <c r="D3" s="989"/>
      <c r="E3" s="990" t="s">
        <v>599</v>
      </c>
      <c r="F3" s="990"/>
      <c r="G3" s="991">
        <f>'1. Resumo'!F9</f>
        <v>0</v>
      </c>
      <c r="H3" s="992"/>
    </row>
    <row r="4" spans="1:10" s="13" customFormat="1" ht="17.100000000000001" customHeight="1" thickBot="1" x14ac:dyDescent="0.25">
      <c r="A4" s="989" t="s">
        <v>579</v>
      </c>
      <c r="B4" s="989"/>
      <c r="C4" s="989" t="str">
        <f>'1. Resumo'!C8:F8</f>
        <v>XXX</v>
      </c>
      <c r="D4" s="989"/>
      <c r="E4" s="990" t="s">
        <v>598</v>
      </c>
      <c r="F4" s="990"/>
      <c r="G4" s="971" t="str">
        <f>'1. Resumo'!C7</f>
        <v>XXXX/2019</v>
      </c>
      <c r="H4" s="971"/>
    </row>
    <row r="5" spans="1:10" s="13" customFormat="1" ht="17.100000000000001" customHeight="1" thickBot="1" x14ac:dyDescent="0.25">
      <c r="A5" s="1035"/>
      <c r="B5" s="1036"/>
      <c r="C5" s="1036"/>
      <c r="D5" s="1036"/>
      <c r="E5" s="1036"/>
      <c r="F5" s="1036"/>
      <c r="G5" s="1036"/>
      <c r="H5" s="1037"/>
      <c r="I5" s="412"/>
      <c r="J5" s="19"/>
    </row>
    <row r="6" spans="1:10" ht="17.100000000000001" customHeight="1" thickBot="1" x14ac:dyDescent="0.25">
      <c r="A6" s="1123" t="s">
        <v>419</v>
      </c>
      <c r="B6" s="1124"/>
      <c r="C6" s="1124"/>
      <c r="D6" s="1125"/>
      <c r="E6" s="1125"/>
      <c r="F6" s="1125"/>
      <c r="G6" s="1125"/>
      <c r="H6" s="594"/>
    </row>
    <row r="7" spans="1:10" ht="30" customHeight="1" thickBot="1" x14ac:dyDescent="0.25">
      <c r="A7" s="600" t="s">
        <v>0</v>
      </c>
      <c r="B7" s="1115" t="s">
        <v>1</v>
      </c>
      <c r="C7" s="1116"/>
      <c r="D7" s="601" t="s">
        <v>2</v>
      </c>
      <c r="E7" s="602" t="s">
        <v>3</v>
      </c>
      <c r="F7" s="603" t="s">
        <v>4</v>
      </c>
      <c r="G7" s="604" t="s">
        <v>5</v>
      </c>
      <c r="H7" s="551" t="s">
        <v>417</v>
      </c>
    </row>
    <row r="8" spans="1:10" ht="17.100000000000001" customHeight="1" x14ac:dyDescent="0.2">
      <c r="A8" s="598">
        <v>1</v>
      </c>
      <c r="B8" s="1117" t="s">
        <v>284</v>
      </c>
      <c r="C8" s="1118"/>
      <c r="D8" s="218"/>
      <c r="E8" s="526"/>
      <c r="F8" s="516"/>
      <c r="G8" s="516"/>
      <c r="H8" s="599"/>
    </row>
    <row r="9" spans="1:10" ht="17.100000000000001" customHeight="1" x14ac:dyDescent="0.2">
      <c r="A9" s="216" t="s">
        <v>7</v>
      </c>
      <c r="B9" s="1119" t="s">
        <v>468</v>
      </c>
      <c r="C9" s="1120"/>
      <c r="D9" s="509" t="s">
        <v>11</v>
      </c>
      <c r="E9" s="511">
        <v>10.080000000000002</v>
      </c>
      <c r="F9" s="496"/>
      <c r="G9" s="510">
        <f t="shared" ref="G9:G17" si="0">ROUND(E9*F9,2)</f>
        <v>0</v>
      </c>
      <c r="H9" s="314">
        <v>93358</v>
      </c>
      <c r="I9" s="217"/>
    </row>
    <row r="10" spans="1:10" ht="17.100000000000001" customHeight="1" x14ac:dyDescent="0.2">
      <c r="A10" s="346" t="s">
        <v>9</v>
      </c>
      <c r="B10" s="1121" t="s">
        <v>434</v>
      </c>
      <c r="C10" s="1122"/>
      <c r="D10" s="347" t="s">
        <v>11</v>
      </c>
      <c r="E10" s="498">
        <v>4.54</v>
      </c>
      <c r="F10" s="496"/>
      <c r="G10" s="510">
        <f t="shared" si="0"/>
        <v>0</v>
      </c>
      <c r="H10" s="348">
        <v>6514</v>
      </c>
    </row>
    <row r="11" spans="1:10" ht="17.100000000000001" customHeight="1" x14ac:dyDescent="0.2">
      <c r="A11" s="346" t="s">
        <v>33</v>
      </c>
      <c r="B11" s="1121" t="s">
        <v>435</v>
      </c>
      <c r="C11" s="1122"/>
      <c r="D11" s="347" t="s">
        <v>115</v>
      </c>
      <c r="E11" s="498">
        <v>4.8000000000000007</v>
      </c>
      <c r="F11" s="496"/>
      <c r="G11" s="510">
        <f t="shared" si="0"/>
        <v>0</v>
      </c>
      <c r="H11" s="348">
        <v>96995</v>
      </c>
      <c r="I11" s="217"/>
    </row>
    <row r="12" spans="1:10" ht="17.100000000000001" customHeight="1" x14ac:dyDescent="0.2">
      <c r="A12" s="346" t="s">
        <v>34</v>
      </c>
      <c r="B12" s="1119" t="s">
        <v>64</v>
      </c>
      <c r="C12" s="1120"/>
      <c r="D12" s="347" t="s">
        <v>32</v>
      </c>
      <c r="E12" s="498">
        <v>3</v>
      </c>
      <c r="F12" s="496"/>
      <c r="G12" s="510">
        <f t="shared" si="0"/>
        <v>0</v>
      </c>
      <c r="H12" s="596" t="s">
        <v>490</v>
      </c>
      <c r="I12" s="362"/>
    </row>
    <row r="13" spans="1:10" s="220" customFormat="1" ht="30" customHeight="1" x14ac:dyDescent="0.2">
      <c r="A13" s="350" t="s">
        <v>35</v>
      </c>
      <c r="B13" s="1121" t="s">
        <v>285</v>
      </c>
      <c r="C13" s="1122"/>
      <c r="D13" s="512" t="s">
        <v>45</v>
      </c>
      <c r="E13" s="499">
        <v>12</v>
      </c>
      <c r="F13" s="513"/>
      <c r="G13" s="510">
        <f t="shared" si="0"/>
        <v>0</v>
      </c>
      <c r="H13" s="597" t="s">
        <v>491</v>
      </c>
      <c r="I13" s="371"/>
    </row>
    <row r="14" spans="1:10" ht="17.100000000000001" customHeight="1" x14ac:dyDescent="0.2">
      <c r="A14" s="346" t="s">
        <v>36</v>
      </c>
      <c r="B14" s="1121" t="s">
        <v>286</v>
      </c>
      <c r="C14" s="1122"/>
      <c r="D14" s="347" t="s">
        <v>45</v>
      </c>
      <c r="E14" s="498">
        <v>6</v>
      </c>
      <c r="F14" s="496"/>
      <c r="G14" s="510">
        <f t="shared" si="0"/>
        <v>0</v>
      </c>
      <c r="H14" s="322" t="s">
        <v>534</v>
      </c>
      <c r="I14" s="362"/>
    </row>
    <row r="15" spans="1:10" ht="38.450000000000003" customHeight="1" x14ac:dyDescent="0.2">
      <c r="A15" s="346" t="s">
        <v>37</v>
      </c>
      <c r="B15" s="1121" t="s">
        <v>287</v>
      </c>
      <c r="C15" s="1122"/>
      <c r="D15" s="347" t="s">
        <v>32</v>
      </c>
      <c r="E15" s="498">
        <v>1</v>
      </c>
      <c r="F15" s="496"/>
      <c r="G15" s="510">
        <f t="shared" si="0"/>
        <v>0</v>
      </c>
      <c r="H15" s="322">
        <v>89797</v>
      </c>
    </row>
    <row r="16" spans="1:10" ht="17.100000000000001" customHeight="1" x14ac:dyDescent="0.2">
      <c r="A16" s="346" t="s">
        <v>47</v>
      </c>
      <c r="B16" s="1121" t="s">
        <v>288</v>
      </c>
      <c r="C16" s="1122"/>
      <c r="D16" s="347" t="s">
        <v>8</v>
      </c>
      <c r="E16" s="498">
        <v>18</v>
      </c>
      <c r="F16" s="515"/>
      <c r="G16" s="510">
        <f t="shared" si="0"/>
        <v>0</v>
      </c>
      <c r="H16" s="322">
        <v>68053</v>
      </c>
    </row>
    <row r="17" spans="1:10" s="219" customFormat="1" ht="30" customHeight="1" thickBot="1" x14ac:dyDescent="0.25">
      <c r="A17" s="605" t="s">
        <v>70</v>
      </c>
      <c r="B17" s="1128" t="s">
        <v>289</v>
      </c>
      <c r="C17" s="1129"/>
      <c r="D17" s="349" t="s">
        <v>68</v>
      </c>
      <c r="E17" s="606">
        <v>1</v>
      </c>
      <c r="F17" s="497">
        <f>'11. Composições'!G69</f>
        <v>0</v>
      </c>
      <c r="G17" s="607">
        <f t="shared" si="0"/>
        <v>0</v>
      </c>
      <c r="H17" s="608" t="s">
        <v>116</v>
      </c>
      <c r="I17" s="327"/>
      <c r="J17" s="327"/>
    </row>
    <row r="18" spans="1:10" ht="17.100000000000001" customHeight="1" thickBot="1" x14ac:dyDescent="0.25">
      <c r="A18" s="1126" t="s">
        <v>29</v>
      </c>
      <c r="B18" s="1127"/>
      <c r="C18" s="1127"/>
      <c r="D18" s="1127"/>
      <c r="E18" s="1127"/>
      <c r="F18" s="1127"/>
      <c r="G18" s="595">
        <f>SUM(G9:G17)</f>
        <v>0</v>
      </c>
      <c r="H18" s="609"/>
      <c r="I18" s="783"/>
    </row>
    <row r="20" spans="1:10" s="225" customFormat="1" x14ac:dyDescent="0.2">
      <c r="C20" s="225" t="s">
        <v>294</v>
      </c>
      <c r="E20" s="443"/>
      <c r="F20" s="394"/>
      <c r="G20" s="394"/>
    </row>
    <row r="21" spans="1:10" x14ac:dyDescent="0.2">
      <c r="A21" s="215"/>
      <c r="B21" s="226"/>
      <c r="C21" s="214" t="s">
        <v>290</v>
      </c>
    </row>
    <row r="22" spans="1:10" s="225" customFormat="1" x14ac:dyDescent="0.2">
      <c r="A22" s="226"/>
      <c r="B22" s="226"/>
      <c r="C22" s="6" t="s">
        <v>291</v>
      </c>
      <c r="D22" s="6"/>
      <c r="E22" s="427"/>
      <c r="F22" s="395"/>
      <c r="G22" s="395"/>
      <c r="H22" s="6"/>
      <c r="I22" s="6"/>
    </row>
    <row r="23" spans="1:10" x14ac:dyDescent="0.2">
      <c r="C23" s="362" t="s">
        <v>651</v>
      </c>
    </row>
    <row r="26" spans="1:10" ht="52.5" customHeight="1" x14ac:dyDescent="0.2">
      <c r="C26" s="1018" t="s">
        <v>339</v>
      </c>
      <c r="D26" s="1019"/>
      <c r="E26" s="1019"/>
      <c r="F26" s="1019"/>
      <c r="G26" s="1019"/>
      <c r="H26" s="1019"/>
    </row>
  </sheetData>
  <mergeCells count="25">
    <mergeCell ref="A18:F18"/>
    <mergeCell ref="C26:H26"/>
    <mergeCell ref="B11:C11"/>
    <mergeCell ref="B12:C12"/>
    <mergeCell ref="B13:C13"/>
    <mergeCell ref="B14:C14"/>
    <mergeCell ref="B15:C15"/>
    <mergeCell ref="B16:C16"/>
    <mergeCell ref="B17:C17"/>
    <mergeCell ref="A1:H1"/>
    <mergeCell ref="A2:H2"/>
    <mergeCell ref="A3:B3"/>
    <mergeCell ref="A4:B4"/>
    <mergeCell ref="C3:D3"/>
    <mergeCell ref="E3:F3"/>
    <mergeCell ref="G3:H3"/>
    <mergeCell ref="C4:D4"/>
    <mergeCell ref="E4:F4"/>
    <mergeCell ref="G4:H4"/>
    <mergeCell ref="A5:H5"/>
    <mergeCell ref="B7:C7"/>
    <mergeCell ref="B8:C8"/>
    <mergeCell ref="B9:C9"/>
    <mergeCell ref="B10:C10"/>
    <mergeCell ref="A6:G6"/>
  </mergeCells>
  <printOptions horizontalCentered="1"/>
  <pageMargins left="0.59055118110236227" right="0.59055118110236227" top="1.1811023622047245" bottom="0.98425196850393704" header="0.51181102362204722" footer="0.51181102362204722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L44"/>
  <sheetViews>
    <sheetView view="pageBreakPreview" zoomScale="130" zoomScaleNormal="100" zoomScaleSheetLayoutView="130" workbookViewId="0">
      <pane xSplit="1" ySplit="7" topLeftCell="B35" activePane="bottomRight" state="frozen"/>
      <selection activeCell="C15" sqref="C15"/>
      <selection pane="topRight" activeCell="C15" sqref="C15"/>
      <selection pane="bottomLeft" activeCell="C15" sqref="C15"/>
      <selection pane="bottomRight" activeCell="E13" sqref="E13"/>
    </sheetView>
  </sheetViews>
  <sheetFormatPr defaultRowHeight="12.75" x14ac:dyDescent="0.2"/>
  <cols>
    <col min="1" max="1" width="5.140625" style="333" bestFit="1" customWidth="1"/>
    <col min="2" max="2" width="7.85546875" style="333" customWidth="1"/>
    <col min="3" max="3" width="54" style="333" customWidth="1"/>
    <col min="4" max="4" width="5.28515625" style="338" customWidth="1"/>
    <col min="5" max="5" width="12.85546875" style="447" customWidth="1"/>
    <col min="6" max="6" width="10.28515625" style="472" customWidth="1"/>
    <col min="7" max="7" width="11.42578125" style="360" customWidth="1"/>
    <col min="8" max="8" width="15" style="338" customWidth="1"/>
    <col min="9" max="9" width="15" style="333" customWidth="1"/>
    <col min="10" max="12" width="9.140625" style="332"/>
    <col min="13" max="16384" width="9.140625" style="333"/>
  </cols>
  <sheetData>
    <row r="1" spans="1:10" s="13" customFormat="1" ht="51.75" customHeight="1" thickBot="1" x14ac:dyDescent="0.25">
      <c r="A1" s="973"/>
      <c r="B1" s="974"/>
      <c r="C1" s="974"/>
      <c r="D1" s="974"/>
      <c r="E1" s="974"/>
      <c r="F1" s="974"/>
      <c r="G1" s="974"/>
      <c r="H1" s="975"/>
    </row>
    <row r="2" spans="1:10" s="13" customFormat="1" ht="17.100000000000001" customHeight="1" x14ac:dyDescent="0.2">
      <c r="A2" s="973" t="s">
        <v>597</v>
      </c>
      <c r="B2" s="974"/>
      <c r="C2" s="974"/>
      <c r="D2" s="974"/>
      <c r="E2" s="974"/>
      <c r="F2" s="974"/>
      <c r="G2" s="974"/>
      <c r="H2" s="975"/>
    </row>
    <row r="3" spans="1:10" s="13" customFormat="1" ht="17.100000000000001" customHeight="1" x14ac:dyDescent="0.2">
      <c r="A3" s="989" t="s">
        <v>429</v>
      </c>
      <c r="B3" s="989"/>
      <c r="C3" s="989" t="str">
        <f>'1. Resumo'!C6:F6</f>
        <v>Programa de Melhorias Sanitárias Domiciliares - MSD.</v>
      </c>
      <c r="D3" s="989"/>
      <c r="E3" s="990" t="s">
        <v>599</v>
      </c>
      <c r="F3" s="990"/>
      <c r="G3" s="991">
        <f>'1. Resumo'!F9</f>
        <v>0</v>
      </c>
      <c r="H3" s="992"/>
    </row>
    <row r="4" spans="1:10" s="13" customFormat="1" ht="13.5" thickBot="1" x14ac:dyDescent="0.25">
      <c r="A4" s="989" t="s">
        <v>579</v>
      </c>
      <c r="B4" s="989"/>
      <c r="C4" s="989" t="str">
        <f>'1. Resumo'!C8:F8</f>
        <v>XXX</v>
      </c>
      <c r="D4" s="989"/>
      <c r="E4" s="990" t="s">
        <v>598</v>
      </c>
      <c r="F4" s="990"/>
      <c r="G4" s="971" t="str">
        <f>'1. Resumo'!C7</f>
        <v>XXXX/2019</v>
      </c>
      <c r="H4" s="971"/>
    </row>
    <row r="5" spans="1:10" s="13" customFormat="1" ht="17.100000000000001" customHeight="1" thickBot="1" x14ac:dyDescent="0.25">
      <c r="A5" s="1035"/>
      <c r="B5" s="1036"/>
      <c r="C5" s="1036"/>
      <c r="D5" s="1036"/>
      <c r="E5" s="1036"/>
      <c r="F5" s="1036"/>
      <c r="G5" s="1036"/>
      <c r="H5" s="1037"/>
      <c r="I5" s="412"/>
      <c r="J5" s="19"/>
    </row>
    <row r="6" spans="1:10" ht="17.100000000000001" customHeight="1" thickBot="1" x14ac:dyDescent="0.25">
      <c r="A6" s="1163" t="s">
        <v>421</v>
      </c>
      <c r="B6" s="1164"/>
      <c r="C6" s="1164"/>
      <c r="D6" s="1164"/>
      <c r="E6" s="1164"/>
      <c r="F6" s="1164"/>
      <c r="G6" s="1164"/>
      <c r="H6" s="1165"/>
      <c r="I6" s="332"/>
    </row>
    <row r="7" spans="1:10" ht="30" customHeight="1" thickBot="1" x14ac:dyDescent="0.25">
      <c r="A7" s="622" t="s">
        <v>0</v>
      </c>
      <c r="B7" s="1136" t="s">
        <v>1</v>
      </c>
      <c r="C7" s="1136"/>
      <c r="D7" s="623" t="s">
        <v>2</v>
      </c>
      <c r="E7" s="624" t="s">
        <v>3</v>
      </c>
      <c r="F7" s="625" t="s">
        <v>4</v>
      </c>
      <c r="G7" s="624" t="s">
        <v>5</v>
      </c>
      <c r="H7" s="551" t="s">
        <v>417</v>
      </c>
      <c r="I7" s="334"/>
    </row>
    <row r="8" spans="1:10" ht="17.100000000000001" customHeight="1" x14ac:dyDescent="0.2">
      <c r="A8" s="632" t="s">
        <v>361</v>
      </c>
      <c r="B8" s="1140" t="s">
        <v>362</v>
      </c>
      <c r="C8" s="1141"/>
      <c r="D8" s="633"/>
      <c r="E8" s="633"/>
      <c r="F8" s="633"/>
      <c r="G8" s="633"/>
      <c r="H8" s="634"/>
    </row>
    <row r="9" spans="1:10" ht="17.100000000000001" customHeight="1" x14ac:dyDescent="0.2">
      <c r="A9" s="389" t="s">
        <v>363</v>
      </c>
      <c r="B9" s="1161" t="s">
        <v>364</v>
      </c>
      <c r="C9" s="1162"/>
      <c r="D9" s="335" t="s">
        <v>365</v>
      </c>
      <c r="E9" s="470">
        <v>4</v>
      </c>
      <c r="F9" s="522"/>
      <c r="G9" s="470">
        <f>E9*F9</f>
        <v>0</v>
      </c>
      <c r="H9" s="519" t="s">
        <v>366</v>
      </c>
    </row>
    <row r="10" spans="1:10" ht="30" customHeight="1" x14ac:dyDescent="0.2">
      <c r="A10" s="626" t="s">
        <v>9</v>
      </c>
      <c r="B10" s="1154" t="s">
        <v>582</v>
      </c>
      <c r="C10" s="1155"/>
      <c r="D10" s="639" t="s">
        <v>8</v>
      </c>
      <c r="E10" s="640">
        <v>1</v>
      </c>
      <c r="F10" s="641">
        <f>'11. Composições'!G16</f>
        <v>0</v>
      </c>
      <c r="G10" s="640">
        <f>E10*F10</f>
        <v>0</v>
      </c>
      <c r="H10" s="863" t="s">
        <v>610</v>
      </c>
      <c r="I10" s="336"/>
    </row>
    <row r="11" spans="1:10" ht="17.100000000000001" customHeight="1" x14ac:dyDescent="0.2">
      <c r="A11" s="627" t="s">
        <v>424</v>
      </c>
      <c r="B11" s="1134" t="s">
        <v>425</v>
      </c>
      <c r="C11" s="1135"/>
      <c r="D11" s="642"/>
      <c r="E11" s="643"/>
      <c r="F11" s="610"/>
      <c r="G11" s="644"/>
      <c r="H11" s="645"/>
    </row>
    <row r="12" spans="1:10" ht="30" customHeight="1" x14ac:dyDescent="0.2">
      <c r="A12" s="626" t="s">
        <v>10</v>
      </c>
      <c r="B12" s="1154" t="s">
        <v>367</v>
      </c>
      <c r="C12" s="1155"/>
      <c r="D12" s="639" t="s">
        <v>45</v>
      </c>
      <c r="E12" s="640">
        <v>2</v>
      </c>
      <c r="F12" s="641"/>
      <c r="G12" s="640">
        <f>E12*F12</f>
        <v>0</v>
      </c>
      <c r="H12" s="646">
        <v>98230</v>
      </c>
      <c r="J12" s="321"/>
    </row>
    <row r="13" spans="1:10" ht="17.100000000000001" customHeight="1" x14ac:dyDescent="0.2">
      <c r="A13" s="626" t="s">
        <v>38</v>
      </c>
      <c r="B13" s="1154" t="s">
        <v>59</v>
      </c>
      <c r="C13" s="1155"/>
      <c r="D13" s="639" t="s">
        <v>11</v>
      </c>
      <c r="E13" s="647">
        <v>0.141372</v>
      </c>
      <c r="F13" s="641"/>
      <c r="G13" s="647">
        <f>E13*F13</f>
        <v>0</v>
      </c>
      <c r="H13" s="645" t="s">
        <v>60</v>
      </c>
      <c r="J13" s="321"/>
    </row>
    <row r="14" spans="1:10" ht="17.100000000000001" customHeight="1" x14ac:dyDescent="0.2">
      <c r="A14" s="648" t="s">
        <v>426</v>
      </c>
      <c r="B14" s="1138" t="s">
        <v>369</v>
      </c>
      <c r="C14" s="1139"/>
      <c r="D14" s="649"/>
      <c r="E14" s="649"/>
      <c r="F14" s="649"/>
      <c r="G14" s="649"/>
      <c r="H14" s="650"/>
    </row>
    <row r="15" spans="1:10" ht="17.100000000000001" customHeight="1" x14ac:dyDescent="0.2">
      <c r="A15" s="390" t="s">
        <v>12</v>
      </c>
      <c r="B15" s="1142" t="s">
        <v>370</v>
      </c>
      <c r="C15" s="1143"/>
      <c r="D15" s="651"/>
      <c r="E15" s="651"/>
      <c r="F15" s="651"/>
      <c r="G15" s="651"/>
      <c r="H15" s="652"/>
      <c r="I15" s="784"/>
    </row>
    <row r="16" spans="1:10" ht="51.95" customHeight="1" x14ac:dyDescent="0.2">
      <c r="A16" s="653" t="s">
        <v>371</v>
      </c>
      <c r="B16" s="1148" t="s">
        <v>497</v>
      </c>
      <c r="C16" s="1148"/>
      <c r="D16" s="611" t="s">
        <v>8</v>
      </c>
      <c r="E16" s="654">
        <v>3.5999999999999996</v>
      </c>
      <c r="F16" s="655"/>
      <c r="G16" s="656">
        <f>E16*F16</f>
        <v>0</v>
      </c>
      <c r="H16" s="657">
        <v>92423</v>
      </c>
    </row>
    <row r="17" spans="1:9" ht="30" customHeight="1" x14ac:dyDescent="0.2">
      <c r="A17" s="653" t="s">
        <v>372</v>
      </c>
      <c r="B17" s="1148" t="s">
        <v>368</v>
      </c>
      <c r="C17" s="1148"/>
      <c r="D17" s="612" t="s">
        <v>11</v>
      </c>
      <c r="E17" s="658">
        <v>0.18124999999999999</v>
      </c>
      <c r="F17" s="659"/>
      <c r="G17" s="660">
        <f>E17*F17</f>
        <v>0</v>
      </c>
      <c r="H17" s="661">
        <v>94965</v>
      </c>
    </row>
    <row r="18" spans="1:9" ht="30" customHeight="1" x14ac:dyDescent="0.2">
      <c r="A18" s="653" t="s">
        <v>373</v>
      </c>
      <c r="B18" s="1148" t="s">
        <v>427</v>
      </c>
      <c r="C18" s="1148"/>
      <c r="D18" s="612" t="s">
        <v>11</v>
      </c>
      <c r="E18" s="662">
        <v>0.18124999999999999</v>
      </c>
      <c r="F18" s="659"/>
      <c r="G18" s="660">
        <f>E18*F18</f>
        <v>0</v>
      </c>
      <c r="H18" s="663">
        <v>92873</v>
      </c>
    </row>
    <row r="19" spans="1:9" ht="17.100000000000001" customHeight="1" x14ac:dyDescent="0.2">
      <c r="A19" s="664" t="s">
        <v>374</v>
      </c>
      <c r="B19" s="1149" t="s">
        <v>71</v>
      </c>
      <c r="C19" s="1149"/>
      <c r="D19" s="612" t="s">
        <v>32</v>
      </c>
      <c r="E19" s="641">
        <v>0.18124999999999999</v>
      </c>
      <c r="F19" s="659"/>
      <c r="G19" s="665">
        <f>E19*F19</f>
        <v>0</v>
      </c>
      <c r="H19" s="666" t="s">
        <v>72</v>
      </c>
      <c r="I19" s="336"/>
    </row>
    <row r="20" spans="1:9" ht="17.100000000000001" customHeight="1" x14ac:dyDescent="0.2">
      <c r="A20" s="667" t="s">
        <v>42</v>
      </c>
      <c r="B20" s="1137" t="s">
        <v>375</v>
      </c>
      <c r="C20" s="1137"/>
      <c r="D20" s="668"/>
      <c r="E20" s="668"/>
      <c r="F20" s="668"/>
      <c r="G20" s="668"/>
      <c r="H20" s="669"/>
    </row>
    <row r="21" spans="1:9" ht="54.95" customHeight="1" x14ac:dyDescent="0.2">
      <c r="A21" s="670" t="s">
        <v>376</v>
      </c>
      <c r="B21" s="1149" t="s">
        <v>497</v>
      </c>
      <c r="C21" s="1149"/>
      <c r="D21" s="671" t="s">
        <v>8</v>
      </c>
      <c r="E21" s="672">
        <v>1.26</v>
      </c>
      <c r="F21" s="673"/>
      <c r="G21" s="674">
        <f>E21*F21</f>
        <v>0</v>
      </c>
      <c r="H21" s="675">
        <v>92423</v>
      </c>
    </row>
    <row r="22" spans="1:9" ht="30" customHeight="1" x14ac:dyDescent="0.2">
      <c r="A22" s="631" t="s">
        <v>377</v>
      </c>
      <c r="B22" s="1152" t="s">
        <v>368</v>
      </c>
      <c r="C22" s="1153"/>
      <c r="D22" s="676" t="s">
        <v>11</v>
      </c>
      <c r="E22" s="677">
        <v>5.0624999999999996E-2</v>
      </c>
      <c r="F22" s="655"/>
      <c r="G22" s="656">
        <f>E22*F22</f>
        <v>0</v>
      </c>
      <c r="H22" s="657">
        <v>94965</v>
      </c>
    </row>
    <row r="23" spans="1:9" ht="30" customHeight="1" x14ac:dyDescent="0.2">
      <c r="A23" s="626" t="s">
        <v>378</v>
      </c>
      <c r="B23" s="1154" t="s">
        <v>427</v>
      </c>
      <c r="C23" s="1155"/>
      <c r="D23" s="639" t="s">
        <v>11</v>
      </c>
      <c r="E23" s="644">
        <v>5.0624999999999996E-2</v>
      </c>
      <c r="F23" s="659"/>
      <c r="G23" s="660">
        <f>E23*F23</f>
        <v>0</v>
      </c>
      <c r="H23" s="663">
        <v>92873</v>
      </c>
    </row>
    <row r="24" spans="1:9" ht="17.100000000000001" customHeight="1" x14ac:dyDescent="0.2">
      <c r="A24" s="626" t="s">
        <v>379</v>
      </c>
      <c r="B24" s="1154" t="s">
        <v>71</v>
      </c>
      <c r="C24" s="1155"/>
      <c r="D24" s="639" t="s">
        <v>32</v>
      </c>
      <c r="E24" s="678">
        <v>5.0624999999999996E-2</v>
      </c>
      <c r="F24" s="679"/>
      <c r="G24" s="680">
        <f>E24*F24</f>
        <v>0</v>
      </c>
      <c r="H24" s="681" t="s">
        <v>72</v>
      </c>
      <c r="I24" s="336"/>
    </row>
    <row r="25" spans="1:9" ht="17.100000000000001" customHeight="1" x14ac:dyDescent="0.2">
      <c r="A25" s="627" t="s">
        <v>43</v>
      </c>
      <c r="B25" s="1134" t="s">
        <v>380</v>
      </c>
      <c r="C25" s="1135"/>
      <c r="D25" s="682"/>
      <c r="E25" s="682"/>
      <c r="F25" s="682"/>
      <c r="G25" s="682"/>
      <c r="H25" s="683"/>
    </row>
    <row r="26" spans="1:9" ht="54.95" customHeight="1" x14ac:dyDescent="0.2">
      <c r="A26" s="626" t="s">
        <v>381</v>
      </c>
      <c r="B26" s="1156" t="s">
        <v>572</v>
      </c>
      <c r="C26" s="1157"/>
      <c r="D26" s="684" t="s">
        <v>8</v>
      </c>
      <c r="E26" s="685">
        <v>0.28799999999999998</v>
      </c>
      <c r="F26" s="686"/>
      <c r="G26" s="687">
        <f>E26*F26</f>
        <v>0</v>
      </c>
      <c r="H26" s="661">
        <v>92423</v>
      </c>
    </row>
    <row r="27" spans="1:9" ht="30" customHeight="1" x14ac:dyDescent="0.2">
      <c r="A27" s="628" t="s">
        <v>382</v>
      </c>
      <c r="B27" s="1148" t="s">
        <v>553</v>
      </c>
      <c r="C27" s="1148"/>
      <c r="D27" s="614" t="s">
        <v>11</v>
      </c>
      <c r="E27" s="672">
        <v>8.6399999999999991E-2</v>
      </c>
      <c r="F27" s="673"/>
      <c r="G27" s="674">
        <f>E27*F27</f>
        <v>0</v>
      </c>
      <c r="H27" s="688">
        <v>94965</v>
      </c>
    </row>
    <row r="28" spans="1:9" ht="30" customHeight="1" x14ac:dyDescent="0.2">
      <c r="A28" s="628" t="s">
        <v>383</v>
      </c>
      <c r="B28" s="1148" t="s">
        <v>573</v>
      </c>
      <c r="C28" s="1148"/>
      <c r="D28" s="614" t="s">
        <v>11</v>
      </c>
      <c r="E28" s="689">
        <v>8.6399999999999991E-2</v>
      </c>
      <c r="F28" s="673"/>
      <c r="G28" s="674">
        <f>E28*F28</f>
        <v>0</v>
      </c>
      <c r="H28" s="690">
        <v>92873</v>
      </c>
    </row>
    <row r="29" spans="1:9" ht="17.100000000000001" customHeight="1" x14ac:dyDescent="0.2">
      <c r="A29" s="628" t="s">
        <v>384</v>
      </c>
      <c r="B29" s="1148" t="s">
        <v>71</v>
      </c>
      <c r="C29" s="1148"/>
      <c r="D29" s="614" t="s">
        <v>32</v>
      </c>
      <c r="E29" s="691">
        <v>8.6399999999999991E-2</v>
      </c>
      <c r="F29" s="692"/>
      <c r="G29" s="693">
        <f>E29*F29</f>
        <v>0</v>
      </c>
      <c r="H29" s="694" t="s">
        <v>72</v>
      </c>
      <c r="I29" s="336"/>
    </row>
    <row r="30" spans="1:9" ht="17.100000000000001" customHeight="1" x14ac:dyDescent="0.2">
      <c r="A30" s="615">
        <v>4</v>
      </c>
      <c r="B30" s="1132" t="s">
        <v>494</v>
      </c>
      <c r="C30" s="1133"/>
      <c r="D30" s="621"/>
      <c r="E30" s="621"/>
      <c r="F30" s="621"/>
      <c r="G30" s="621"/>
      <c r="H30" s="613"/>
    </row>
    <row r="31" spans="1:9" ht="17.100000000000001" customHeight="1" x14ac:dyDescent="0.2">
      <c r="A31" s="616" t="s">
        <v>15</v>
      </c>
      <c r="B31" s="1148" t="s">
        <v>386</v>
      </c>
      <c r="C31" s="1148"/>
      <c r="D31" s="337" t="s">
        <v>45</v>
      </c>
      <c r="E31" s="446">
        <v>18</v>
      </c>
      <c r="F31" s="471"/>
      <c r="G31" s="359">
        <f t="shared" ref="G31:G39" si="0">E31*F31</f>
        <v>0</v>
      </c>
      <c r="H31" s="617">
        <v>89356</v>
      </c>
    </row>
    <row r="32" spans="1:9" ht="30" customHeight="1" x14ac:dyDescent="0.2">
      <c r="A32" s="616" t="s">
        <v>87</v>
      </c>
      <c r="B32" s="1148" t="s">
        <v>387</v>
      </c>
      <c r="C32" s="1148"/>
      <c r="D32" s="614" t="s">
        <v>32</v>
      </c>
      <c r="E32" s="446">
        <v>4</v>
      </c>
      <c r="F32" s="471"/>
      <c r="G32" s="359">
        <f t="shared" si="0"/>
        <v>0</v>
      </c>
      <c r="H32" s="617">
        <v>94703</v>
      </c>
    </row>
    <row r="33" spans="1:9" ht="30" customHeight="1" x14ac:dyDescent="0.2">
      <c r="A33" s="390" t="s">
        <v>348</v>
      </c>
      <c r="B33" s="1150" t="s">
        <v>436</v>
      </c>
      <c r="C33" s="1151"/>
      <c r="D33" s="695" t="s">
        <v>32</v>
      </c>
      <c r="E33" s="618">
        <v>1</v>
      </c>
      <c r="F33" s="619"/>
      <c r="G33" s="620">
        <f t="shared" si="0"/>
        <v>0</v>
      </c>
      <c r="H33" s="392" t="s">
        <v>492</v>
      </c>
    </row>
    <row r="34" spans="1:9" ht="17.100000000000001" customHeight="1" x14ac:dyDescent="0.2">
      <c r="A34" s="390" t="s">
        <v>389</v>
      </c>
      <c r="B34" s="1144" t="s">
        <v>390</v>
      </c>
      <c r="C34" s="1145"/>
      <c r="D34" s="684" t="s">
        <v>32</v>
      </c>
      <c r="E34" s="446">
        <v>5</v>
      </c>
      <c r="F34" s="471"/>
      <c r="G34" s="359">
        <f t="shared" si="0"/>
        <v>0</v>
      </c>
      <c r="H34" s="392">
        <v>89362</v>
      </c>
    </row>
    <row r="35" spans="1:9" ht="17.100000000000001" customHeight="1" x14ac:dyDescent="0.2">
      <c r="A35" s="390" t="s">
        <v>391</v>
      </c>
      <c r="B35" s="1144" t="s">
        <v>392</v>
      </c>
      <c r="C35" s="1145"/>
      <c r="D35" s="684" t="s">
        <v>32</v>
      </c>
      <c r="E35" s="446">
        <v>1</v>
      </c>
      <c r="F35" s="471"/>
      <c r="G35" s="359">
        <f t="shared" si="0"/>
        <v>0</v>
      </c>
      <c r="H35" s="392">
        <v>89395</v>
      </c>
    </row>
    <row r="36" spans="1:9" ht="30" customHeight="1" x14ac:dyDescent="0.2">
      <c r="A36" s="390" t="s">
        <v>393</v>
      </c>
      <c r="B36" s="1146" t="s">
        <v>495</v>
      </c>
      <c r="C36" s="1147"/>
      <c r="D36" s="684" t="s">
        <v>32</v>
      </c>
      <c r="E36" s="446">
        <v>2</v>
      </c>
      <c r="F36" s="471"/>
      <c r="G36" s="359">
        <f t="shared" si="0"/>
        <v>0</v>
      </c>
      <c r="H36" s="392">
        <v>89353</v>
      </c>
    </row>
    <row r="37" spans="1:9" ht="30" customHeight="1" x14ac:dyDescent="0.2">
      <c r="A37" s="390" t="s">
        <v>395</v>
      </c>
      <c r="B37" s="1146" t="s">
        <v>396</v>
      </c>
      <c r="C37" s="1147"/>
      <c r="D37" s="684" t="s">
        <v>32</v>
      </c>
      <c r="E37" s="446">
        <v>4</v>
      </c>
      <c r="F37" s="471"/>
      <c r="G37" s="359">
        <f t="shared" si="0"/>
        <v>0</v>
      </c>
      <c r="H37" s="392">
        <v>89383</v>
      </c>
    </row>
    <row r="38" spans="1:9" ht="17.100000000000001" customHeight="1" x14ac:dyDescent="0.2">
      <c r="A38" s="390" t="s">
        <v>397</v>
      </c>
      <c r="B38" s="1144" t="s">
        <v>398</v>
      </c>
      <c r="C38" s="1145"/>
      <c r="D38" s="684" t="s">
        <v>32</v>
      </c>
      <c r="E38" s="446">
        <v>6</v>
      </c>
      <c r="F38" s="471"/>
      <c r="G38" s="359">
        <f t="shared" si="0"/>
        <v>0</v>
      </c>
      <c r="H38" s="392">
        <v>89363</v>
      </c>
    </row>
    <row r="39" spans="1:9" ht="17.100000000000001" customHeight="1" thickBot="1" x14ac:dyDescent="0.25">
      <c r="A39" s="635" t="s">
        <v>399</v>
      </c>
      <c r="B39" s="1130" t="s">
        <v>400</v>
      </c>
      <c r="C39" s="1131"/>
      <c r="D39" s="696" t="s">
        <v>32</v>
      </c>
      <c r="E39" s="636">
        <v>1</v>
      </c>
      <c r="F39" s="637"/>
      <c r="G39" s="638">
        <f t="shared" si="0"/>
        <v>0</v>
      </c>
      <c r="H39" s="393" t="s">
        <v>493</v>
      </c>
      <c r="I39" s="340"/>
    </row>
    <row r="40" spans="1:9" ht="17.100000000000001" customHeight="1" thickBot="1" x14ac:dyDescent="0.25">
      <c r="A40" s="1033" t="s">
        <v>44</v>
      </c>
      <c r="B40" s="1034"/>
      <c r="C40" s="1034"/>
      <c r="D40" s="1034"/>
      <c r="E40" s="1034"/>
      <c r="F40" s="1034"/>
      <c r="G40" s="629">
        <f>SUM(G8:G39)</f>
        <v>0</v>
      </c>
      <c r="H40" s="630"/>
      <c r="I40" s="784"/>
    </row>
    <row r="43" spans="1:9" ht="13.5" thickBot="1" x14ac:dyDescent="0.25"/>
    <row r="44" spans="1:9" ht="13.5" thickBot="1" x14ac:dyDescent="0.25">
      <c r="A44" s="1158" t="s">
        <v>536</v>
      </c>
      <c r="B44" s="1159"/>
      <c r="C44" s="1159"/>
      <c r="D44" s="1159"/>
      <c r="E44" s="1159"/>
      <c r="F44" s="1159"/>
      <c r="G44" s="1159"/>
      <c r="H44" s="1159"/>
      <c r="I44" s="1160"/>
    </row>
  </sheetData>
  <mergeCells count="47">
    <mergeCell ref="C3:D3"/>
    <mergeCell ref="E3:F3"/>
    <mergeCell ref="G3:H3"/>
    <mergeCell ref="C4:D4"/>
    <mergeCell ref="E4:F4"/>
    <mergeCell ref="G4:H4"/>
    <mergeCell ref="A44:I44"/>
    <mergeCell ref="A40:F40"/>
    <mergeCell ref="A1:H1"/>
    <mergeCell ref="A2:H2"/>
    <mergeCell ref="A3:B3"/>
    <mergeCell ref="A4:B4"/>
    <mergeCell ref="A5:H5"/>
    <mergeCell ref="B9:C9"/>
    <mergeCell ref="B10:C10"/>
    <mergeCell ref="B12:C12"/>
    <mergeCell ref="B13:C13"/>
    <mergeCell ref="A6:H6"/>
    <mergeCell ref="B16:C16"/>
    <mergeCell ref="B17:C17"/>
    <mergeCell ref="B18:C18"/>
    <mergeCell ref="B19:C19"/>
    <mergeCell ref="B21:C21"/>
    <mergeCell ref="B31:C31"/>
    <mergeCell ref="B32:C32"/>
    <mergeCell ref="B33:C33"/>
    <mergeCell ref="B22:C22"/>
    <mergeCell ref="B23:C23"/>
    <mergeCell ref="B24:C24"/>
    <mergeCell ref="B26:C26"/>
    <mergeCell ref="B27:C27"/>
    <mergeCell ref="B39:C39"/>
    <mergeCell ref="B30:C30"/>
    <mergeCell ref="B25:C25"/>
    <mergeCell ref="B7:C7"/>
    <mergeCell ref="B20:C20"/>
    <mergeCell ref="B14:C14"/>
    <mergeCell ref="B11:C11"/>
    <mergeCell ref="B8:C8"/>
    <mergeCell ref="B15:C15"/>
    <mergeCell ref="B34:C34"/>
    <mergeCell ref="B35:C35"/>
    <mergeCell ref="B36:C36"/>
    <mergeCell ref="B37:C37"/>
    <mergeCell ref="B38:C38"/>
    <mergeCell ref="B28:C28"/>
    <mergeCell ref="B29:C29"/>
  </mergeCells>
  <printOptions horizontalCentered="1" verticalCentered="1"/>
  <pageMargins left="0.23622047244094491" right="0.19685039370078741" top="0.43307086614173229" bottom="0.27559055118110237" header="0.51181102362204722" footer="0.19685039370078741"/>
  <pageSetup paperSize="9" scale="8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</sheetPr>
  <dimension ref="A1:M47"/>
  <sheetViews>
    <sheetView view="pageBreakPreview" zoomScale="130" zoomScaleNormal="100" zoomScaleSheetLayoutView="130" workbookViewId="0">
      <pane xSplit="1" ySplit="7" topLeftCell="B35" activePane="bottomRight" state="frozen"/>
      <selection pane="topRight" activeCell="B1" sqref="B1"/>
      <selection pane="bottomLeft" activeCell="A6" sqref="A6"/>
      <selection pane="bottomRight" activeCell="J13" sqref="J13"/>
    </sheetView>
  </sheetViews>
  <sheetFormatPr defaultRowHeight="12.75" x14ac:dyDescent="0.2"/>
  <cols>
    <col min="1" max="1" width="5.140625" style="468" bestFit="1" customWidth="1"/>
    <col min="2" max="2" width="6.5703125" style="528" customWidth="1"/>
    <col min="3" max="3" width="54" style="363" customWidth="1"/>
    <col min="4" max="4" width="5.28515625" style="363" customWidth="1"/>
    <col min="5" max="5" width="9.28515625" style="500" customWidth="1"/>
    <col min="6" max="6" width="9.85546875" style="364" customWidth="1"/>
    <col min="7" max="7" width="13" style="364" customWidth="1"/>
    <col min="8" max="8" width="15" style="365" customWidth="1"/>
    <col min="9" max="9" width="15" style="333" customWidth="1"/>
    <col min="10" max="16384" width="9.140625" style="333"/>
  </cols>
  <sheetData>
    <row r="1" spans="1:10" s="13" customFormat="1" ht="51.75" customHeight="1" thickBot="1" x14ac:dyDescent="0.25">
      <c r="A1" s="973"/>
      <c r="B1" s="974"/>
      <c r="C1" s="974"/>
      <c r="D1" s="974"/>
      <c r="E1" s="974"/>
      <c r="F1" s="974"/>
      <c r="G1" s="974"/>
      <c r="H1" s="975"/>
    </row>
    <row r="2" spans="1:10" s="13" customFormat="1" ht="17.100000000000001" customHeight="1" x14ac:dyDescent="0.2">
      <c r="A2" s="973" t="s">
        <v>597</v>
      </c>
      <c r="B2" s="974"/>
      <c r="C2" s="974"/>
      <c r="D2" s="974"/>
      <c r="E2" s="974"/>
      <c r="F2" s="974"/>
      <c r="G2" s="974"/>
      <c r="H2" s="975"/>
    </row>
    <row r="3" spans="1:10" s="13" customFormat="1" ht="17.100000000000001" customHeight="1" x14ac:dyDescent="0.2">
      <c r="A3" s="989" t="s">
        <v>429</v>
      </c>
      <c r="B3" s="989"/>
      <c r="C3" s="989" t="str">
        <f>'1. Resumo'!C6:F6</f>
        <v>Programa de Melhorias Sanitárias Domiciliares - MSD.</v>
      </c>
      <c r="D3" s="989"/>
      <c r="E3" s="990" t="s">
        <v>599</v>
      </c>
      <c r="F3" s="990"/>
      <c r="G3" s="991">
        <f>'1. Resumo'!F9</f>
        <v>0</v>
      </c>
      <c r="H3" s="992"/>
    </row>
    <row r="4" spans="1:10" s="13" customFormat="1" ht="17.100000000000001" customHeight="1" thickBot="1" x14ac:dyDescent="0.25">
      <c r="A4" s="989" t="s">
        <v>579</v>
      </c>
      <c r="B4" s="989"/>
      <c r="C4" s="989" t="str">
        <f>'1. Resumo'!C8:F8</f>
        <v>XXX</v>
      </c>
      <c r="D4" s="989"/>
      <c r="E4" s="990" t="s">
        <v>598</v>
      </c>
      <c r="F4" s="990"/>
      <c r="G4" s="971" t="str">
        <f>'1. Resumo'!C7</f>
        <v>XXXX/2019</v>
      </c>
      <c r="H4" s="971"/>
    </row>
    <row r="5" spans="1:10" s="13" customFormat="1" ht="17.100000000000001" customHeight="1" thickBot="1" x14ac:dyDescent="0.25">
      <c r="A5" s="1035"/>
      <c r="B5" s="1036"/>
      <c r="C5" s="1036"/>
      <c r="D5" s="1036"/>
      <c r="E5" s="1036"/>
      <c r="F5" s="1036"/>
      <c r="G5" s="1036"/>
      <c r="H5" s="1037"/>
      <c r="I5" s="412"/>
      <c r="J5" s="19"/>
    </row>
    <row r="6" spans="1:10" ht="17.100000000000001" customHeight="1" thickBot="1" x14ac:dyDescent="0.25">
      <c r="A6" s="1175" t="s">
        <v>420</v>
      </c>
      <c r="B6" s="1176"/>
      <c r="C6" s="1176"/>
      <c r="D6" s="1176"/>
      <c r="E6" s="1176"/>
      <c r="F6" s="1176"/>
      <c r="G6" s="1176"/>
      <c r="H6" s="1177"/>
      <c r="I6" s="332"/>
    </row>
    <row r="7" spans="1:10" ht="30" customHeight="1" thickBot="1" x14ac:dyDescent="0.25">
      <c r="A7" s="622" t="s">
        <v>0</v>
      </c>
      <c r="B7" s="1166" t="s">
        <v>1</v>
      </c>
      <c r="C7" s="1167"/>
      <c r="D7" s="623" t="s">
        <v>2</v>
      </c>
      <c r="E7" s="624" t="s">
        <v>3</v>
      </c>
      <c r="F7" s="697" t="s">
        <v>4</v>
      </c>
      <c r="G7" s="624" t="s">
        <v>5</v>
      </c>
      <c r="H7" s="551" t="s">
        <v>417</v>
      </c>
      <c r="I7" s="334"/>
    </row>
    <row r="8" spans="1:10" ht="17.100000000000001" customHeight="1" x14ac:dyDescent="0.2">
      <c r="A8" s="698" t="s">
        <v>422</v>
      </c>
      <c r="B8" s="1173" t="s">
        <v>6</v>
      </c>
      <c r="C8" s="1174"/>
      <c r="D8" s="699"/>
      <c r="E8" s="699"/>
      <c r="F8" s="699"/>
      <c r="G8" s="699"/>
      <c r="H8" s="700"/>
    </row>
    <row r="9" spans="1:10" ht="17.100000000000001" customHeight="1" x14ac:dyDescent="0.2">
      <c r="A9" s="701" t="s">
        <v>7</v>
      </c>
      <c r="B9" s="1168" t="s">
        <v>423</v>
      </c>
      <c r="C9" s="1169"/>
      <c r="D9" s="702" t="s">
        <v>8</v>
      </c>
      <c r="E9" s="672">
        <v>2.25</v>
      </c>
      <c r="F9" s="674"/>
      <c r="G9" s="674">
        <f>E9*F9</f>
        <v>0</v>
      </c>
      <c r="H9" s="703" t="s">
        <v>340</v>
      </c>
    </row>
    <row r="10" spans="1:10" ht="30" customHeight="1" x14ac:dyDescent="0.2">
      <c r="A10" s="626" t="s">
        <v>9</v>
      </c>
      <c r="B10" s="1170" t="s">
        <v>582</v>
      </c>
      <c r="C10" s="1171"/>
      <c r="D10" s="639" t="s">
        <v>8</v>
      </c>
      <c r="E10" s="647">
        <v>1.44</v>
      </c>
      <c r="F10" s="660"/>
      <c r="G10" s="660">
        <f>E10*F10</f>
        <v>0</v>
      </c>
      <c r="H10" s="863" t="s">
        <v>610</v>
      </c>
      <c r="I10" s="336"/>
    </row>
    <row r="11" spans="1:10" ht="17.100000000000001" customHeight="1" x14ac:dyDescent="0.2">
      <c r="A11" s="704" t="s">
        <v>424</v>
      </c>
      <c r="B11" s="1142" t="s">
        <v>425</v>
      </c>
      <c r="C11" s="1172"/>
      <c r="D11" s="705"/>
      <c r="E11" s="705"/>
      <c r="F11" s="706"/>
      <c r="G11" s="706"/>
      <c r="H11" s="707"/>
    </row>
    <row r="12" spans="1:10" ht="30" customHeight="1" x14ac:dyDescent="0.2">
      <c r="A12" s="701" t="s">
        <v>10</v>
      </c>
      <c r="B12" s="1146" t="s">
        <v>401</v>
      </c>
      <c r="C12" s="1185"/>
      <c r="D12" s="614" t="s">
        <v>45</v>
      </c>
      <c r="E12" s="1247">
        <v>0</v>
      </c>
      <c r="F12" s="1243"/>
      <c r="G12" s="674">
        <f>E12*F12</f>
        <v>0</v>
      </c>
      <c r="H12" s="675">
        <v>98228</v>
      </c>
      <c r="I12" s="879"/>
      <c r="J12" s="879"/>
    </row>
    <row r="13" spans="1:10" ht="38.450000000000003" customHeight="1" x14ac:dyDescent="0.2">
      <c r="A13" s="701" t="s">
        <v>27</v>
      </c>
      <c r="B13" s="1146" t="s">
        <v>402</v>
      </c>
      <c r="C13" s="1185"/>
      <c r="D13" s="614" t="s">
        <v>8</v>
      </c>
      <c r="E13" s="672">
        <v>1.25</v>
      </c>
      <c r="F13" s="674"/>
      <c r="G13" s="674">
        <f>E13*F13</f>
        <v>0</v>
      </c>
      <c r="H13" s="675">
        <v>96542</v>
      </c>
    </row>
    <row r="14" spans="1:10" ht="17.100000000000001" customHeight="1" x14ac:dyDescent="0.2">
      <c r="A14" s="701" t="s">
        <v>39</v>
      </c>
      <c r="B14" s="1146" t="s">
        <v>59</v>
      </c>
      <c r="C14" s="1185"/>
      <c r="D14" s="702" t="s">
        <v>11</v>
      </c>
      <c r="E14" s="708">
        <v>0.23562</v>
      </c>
      <c r="F14" s="709"/>
      <c r="G14" s="709">
        <f>E14*F14</f>
        <v>0</v>
      </c>
      <c r="H14" s="710" t="s">
        <v>60</v>
      </c>
      <c r="I14" s="784"/>
    </row>
    <row r="15" spans="1:10" ht="17.100000000000001" customHeight="1" x14ac:dyDescent="0.2">
      <c r="A15" s="704" t="s">
        <v>426</v>
      </c>
      <c r="B15" s="1142" t="s">
        <v>369</v>
      </c>
      <c r="C15" s="1172"/>
      <c r="D15" s="705"/>
      <c r="E15" s="705"/>
      <c r="F15" s="709"/>
      <c r="G15" s="709"/>
      <c r="H15" s="710"/>
    </row>
    <row r="16" spans="1:10" ht="17.100000000000001" customHeight="1" x14ac:dyDescent="0.2">
      <c r="A16" s="390" t="s">
        <v>12</v>
      </c>
      <c r="B16" s="1142" t="s">
        <v>535</v>
      </c>
      <c r="C16" s="1172"/>
      <c r="D16" s="705"/>
      <c r="E16" s="705"/>
      <c r="F16" s="706"/>
      <c r="G16" s="1181"/>
      <c r="H16" s="1182"/>
    </row>
    <row r="17" spans="1:10" ht="38.450000000000003" customHeight="1" x14ac:dyDescent="0.2">
      <c r="A17" s="701" t="s">
        <v>371</v>
      </c>
      <c r="B17" s="1183" t="s">
        <v>497</v>
      </c>
      <c r="C17" s="1184"/>
      <c r="D17" s="614" t="s">
        <v>8</v>
      </c>
      <c r="E17" s="672">
        <v>4.6399999999999997</v>
      </c>
      <c r="F17" s="674"/>
      <c r="G17" s="674">
        <f>E17*F17</f>
        <v>0</v>
      </c>
      <c r="H17" s="675">
        <v>92423</v>
      </c>
      <c r="J17" s="321"/>
    </row>
    <row r="18" spans="1:10" ht="30" customHeight="1" x14ac:dyDescent="0.2">
      <c r="A18" s="701" t="s">
        <v>372</v>
      </c>
      <c r="B18" s="1146" t="s">
        <v>403</v>
      </c>
      <c r="C18" s="1185"/>
      <c r="D18" s="614" t="s">
        <v>11</v>
      </c>
      <c r="E18" s="672">
        <v>6.5250000000000002E-2</v>
      </c>
      <c r="F18" s="674"/>
      <c r="G18" s="674">
        <f>E18*F18</f>
        <v>0</v>
      </c>
      <c r="H18" s="675">
        <v>94963</v>
      </c>
      <c r="J18" s="321"/>
    </row>
    <row r="19" spans="1:10" ht="30" customHeight="1" x14ac:dyDescent="0.2">
      <c r="A19" s="701" t="s">
        <v>373</v>
      </c>
      <c r="B19" s="1146" t="s">
        <v>427</v>
      </c>
      <c r="C19" s="1185"/>
      <c r="D19" s="614" t="s">
        <v>11</v>
      </c>
      <c r="E19" s="689">
        <v>6.5250000000000002E-2</v>
      </c>
      <c r="F19" s="674"/>
      <c r="G19" s="674">
        <f>E19*F19</f>
        <v>0</v>
      </c>
      <c r="H19" s="711">
        <v>92873</v>
      </c>
      <c r="J19" s="321"/>
    </row>
    <row r="20" spans="1:10" ht="17.100000000000001" customHeight="1" x14ac:dyDescent="0.2">
      <c r="A20" s="701" t="s">
        <v>374</v>
      </c>
      <c r="B20" s="1146" t="s">
        <v>71</v>
      </c>
      <c r="C20" s="1185"/>
      <c r="D20" s="614" t="s">
        <v>32</v>
      </c>
      <c r="E20" s="672">
        <v>6.5250000000000002E-2</v>
      </c>
      <c r="F20" s="674"/>
      <c r="G20" s="674">
        <f>E20*F20</f>
        <v>0</v>
      </c>
      <c r="H20" s="703" t="s">
        <v>72</v>
      </c>
      <c r="I20" s="336"/>
      <c r="J20" s="321"/>
    </row>
    <row r="21" spans="1:10" ht="17.100000000000001" customHeight="1" x14ac:dyDescent="0.2">
      <c r="A21" s="704" t="s">
        <v>42</v>
      </c>
      <c r="B21" s="1142" t="s">
        <v>380</v>
      </c>
      <c r="C21" s="1143"/>
      <c r="D21" s="1143"/>
      <c r="E21" s="1172"/>
      <c r="F21" s="706"/>
      <c r="G21" s="1181"/>
      <c r="H21" s="1182"/>
      <c r="J21" s="321"/>
    </row>
    <row r="22" spans="1:10" ht="51.95" customHeight="1" x14ac:dyDescent="0.2">
      <c r="A22" s="701" t="s">
        <v>376</v>
      </c>
      <c r="B22" s="1146" t="s">
        <v>497</v>
      </c>
      <c r="C22" s="1185"/>
      <c r="D22" s="614" t="s">
        <v>8</v>
      </c>
      <c r="E22" s="672">
        <v>0.48</v>
      </c>
      <c r="F22" s="674"/>
      <c r="G22" s="674">
        <f>E22*F22</f>
        <v>0</v>
      </c>
      <c r="H22" s="675">
        <v>92423</v>
      </c>
      <c r="J22" s="321"/>
    </row>
    <row r="23" spans="1:10" ht="30" customHeight="1" x14ac:dyDescent="0.2">
      <c r="A23" s="701" t="s">
        <v>377</v>
      </c>
      <c r="B23" s="1146" t="s">
        <v>403</v>
      </c>
      <c r="C23" s="1185"/>
      <c r="D23" s="614" t="s">
        <v>11</v>
      </c>
      <c r="E23" s="672">
        <v>0.14399999999999999</v>
      </c>
      <c r="F23" s="674"/>
      <c r="G23" s="674">
        <f>E23*F23</f>
        <v>0</v>
      </c>
      <c r="H23" s="675">
        <v>94963</v>
      </c>
      <c r="J23" s="321"/>
    </row>
    <row r="24" spans="1:10" ht="30" customHeight="1" x14ac:dyDescent="0.2">
      <c r="A24" s="701" t="s">
        <v>378</v>
      </c>
      <c r="B24" s="1146" t="s">
        <v>427</v>
      </c>
      <c r="C24" s="1185"/>
      <c r="D24" s="614" t="s">
        <v>11</v>
      </c>
      <c r="E24" s="689">
        <v>0.14399999999999999</v>
      </c>
      <c r="F24" s="674"/>
      <c r="G24" s="674">
        <f>E24*F24</f>
        <v>0</v>
      </c>
      <c r="H24" s="675">
        <v>92873</v>
      </c>
      <c r="J24" s="321"/>
    </row>
    <row r="25" spans="1:10" ht="17.100000000000001" customHeight="1" x14ac:dyDescent="0.2">
      <c r="A25" s="701" t="s">
        <v>379</v>
      </c>
      <c r="B25" s="1146" t="s">
        <v>71</v>
      </c>
      <c r="C25" s="1185"/>
      <c r="D25" s="614" t="s">
        <v>32</v>
      </c>
      <c r="E25" s="672">
        <v>0.14399999999999999</v>
      </c>
      <c r="F25" s="674"/>
      <c r="G25" s="674">
        <f>E25*F25</f>
        <v>0</v>
      </c>
      <c r="H25" s="703" t="s">
        <v>72</v>
      </c>
      <c r="I25" s="336"/>
      <c r="J25" s="321"/>
    </row>
    <row r="26" spans="1:10" ht="17.100000000000001" customHeight="1" x14ac:dyDescent="0.2">
      <c r="A26" s="704">
        <v>4</v>
      </c>
      <c r="B26" s="1142" t="s">
        <v>14</v>
      </c>
      <c r="C26" s="1172"/>
      <c r="D26" s="874"/>
      <c r="E26" s="689"/>
      <c r="F26" s="712"/>
      <c r="G26" s="712"/>
      <c r="H26" s="713"/>
      <c r="I26" s="336"/>
      <c r="J26" s="321"/>
    </row>
    <row r="27" spans="1:10" ht="30" customHeight="1" x14ac:dyDescent="0.2">
      <c r="A27" s="701" t="s">
        <v>15</v>
      </c>
      <c r="B27" s="1146" t="s">
        <v>496</v>
      </c>
      <c r="C27" s="1185"/>
      <c r="D27" s="614" t="s">
        <v>8</v>
      </c>
      <c r="E27" s="689">
        <v>6.09</v>
      </c>
      <c r="F27" s="1244"/>
      <c r="G27" s="359">
        <f>E27*F27</f>
        <v>0</v>
      </c>
      <c r="H27" s="345">
        <v>87507</v>
      </c>
      <c r="I27" s="336"/>
      <c r="J27" s="321"/>
    </row>
    <row r="28" spans="1:10" ht="17.100000000000001" customHeight="1" x14ac:dyDescent="0.2">
      <c r="A28" s="714">
        <v>5</v>
      </c>
      <c r="B28" s="1132" t="s">
        <v>404</v>
      </c>
      <c r="C28" s="1133"/>
      <c r="D28" s="337"/>
      <c r="E28" s="446"/>
      <c r="F28" s="715"/>
      <c r="G28" s="359"/>
      <c r="H28" s="713"/>
      <c r="I28" s="336"/>
      <c r="J28" s="321"/>
    </row>
    <row r="29" spans="1:10" ht="45" customHeight="1" x14ac:dyDescent="0.2">
      <c r="A29" s="716" t="s">
        <v>17</v>
      </c>
      <c r="B29" s="1146" t="s">
        <v>229</v>
      </c>
      <c r="C29" s="1185"/>
      <c r="D29" s="614" t="s">
        <v>8</v>
      </c>
      <c r="E29" s="446">
        <v>13.92</v>
      </c>
      <c r="F29" s="715"/>
      <c r="G29" s="359">
        <f>E29*F29</f>
        <v>0</v>
      </c>
      <c r="H29" s="713">
        <v>87878</v>
      </c>
      <c r="I29" s="336"/>
      <c r="J29" s="321"/>
    </row>
    <row r="30" spans="1:10" ht="17.100000000000001" customHeight="1" x14ac:dyDescent="0.2">
      <c r="A30" s="391">
        <v>6</v>
      </c>
      <c r="B30" s="1132" t="s">
        <v>385</v>
      </c>
      <c r="C30" s="1133"/>
      <c r="D30" s="339"/>
      <c r="E30" s="446"/>
      <c r="F30" s="715"/>
      <c r="G30" s="359"/>
      <c r="H30" s="392"/>
      <c r="J30" s="321"/>
    </row>
    <row r="31" spans="1:10" ht="17.100000000000001" customHeight="1" x14ac:dyDescent="0.2">
      <c r="A31" s="390" t="s">
        <v>19</v>
      </c>
      <c r="B31" s="1146" t="s">
        <v>386</v>
      </c>
      <c r="C31" s="1185"/>
      <c r="D31" s="337" t="s">
        <v>45</v>
      </c>
      <c r="E31" s="446">
        <v>18</v>
      </c>
      <c r="F31" s="715"/>
      <c r="G31" s="359">
        <f t="shared" ref="G31:G39" si="0">E31*F31</f>
        <v>0</v>
      </c>
      <c r="H31" s="392">
        <v>89356</v>
      </c>
      <c r="J31" s="396"/>
    </row>
    <row r="32" spans="1:10" ht="30" customHeight="1" x14ac:dyDescent="0.2">
      <c r="A32" s="390" t="s">
        <v>20</v>
      </c>
      <c r="B32" s="1146" t="s">
        <v>387</v>
      </c>
      <c r="C32" s="1185"/>
      <c r="D32" s="614" t="s">
        <v>32</v>
      </c>
      <c r="E32" s="446">
        <v>4</v>
      </c>
      <c r="F32" s="715"/>
      <c r="G32" s="359">
        <f t="shared" si="0"/>
        <v>0</v>
      </c>
      <c r="H32" s="392">
        <v>94703</v>
      </c>
      <c r="J32" s="321"/>
    </row>
    <row r="33" spans="1:13" ht="17.100000000000001" customHeight="1" x14ac:dyDescent="0.2">
      <c r="A33" s="390" t="s">
        <v>73</v>
      </c>
      <c r="B33" s="1144" t="s">
        <v>388</v>
      </c>
      <c r="C33" s="1189"/>
      <c r="D33" s="614" t="s">
        <v>32</v>
      </c>
      <c r="E33" s="446">
        <v>1</v>
      </c>
      <c r="F33" s="1245"/>
      <c r="G33" s="359">
        <f t="shared" si="0"/>
        <v>0</v>
      </c>
      <c r="H33" s="392" t="s">
        <v>492</v>
      </c>
      <c r="J33" s="321"/>
    </row>
    <row r="34" spans="1:13" ht="17.100000000000001" customHeight="1" x14ac:dyDescent="0.2">
      <c r="A34" s="390" t="s">
        <v>74</v>
      </c>
      <c r="B34" s="1144" t="s">
        <v>390</v>
      </c>
      <c r="C34" s="1189"/>
      <c r="D34" s="614" t="s">
        <v>32</v>
      </c>
      <c r="E34" s="446">
        <v>5</v>
      </c>
      <c r="F34" s="715"/>
      <c r="G34" s="359">
        <f t="shared" si="0"/>
        <v>0</v>
      </c>
      <c r="H34" s="392">
        <v>89362</v>
      </c>
      <c r="J34" s="321"/>
    </row>
    <row r="35" spans="1:13" ht="17.100000000000001" customHeight="1" x14ac:dyDescent="0.2">
      <c r="A35" s="390" t="s">
        <v>405</v>
      </c>
      <c r="B35" s="1144" t="s">
        <v>392</v>
      </c>
      <c r="C35" s="1189"/>
      <c r="D35" s="614" t="s">
        <v>32</v>
      </c>
      <c r="E35" s="446">
        <v>1</v>
      </c>
      <c r="F35" s="715"/>
      <c r="G35" s="359">
        <f t="shared" si="0"/>
        <v>0</v>
      </c>
      <c r="H35" s="392">
        <v>89395</v>
      </c>
      <c r="J35" s="321"/>
    </row>
    <row r="36" spans="1:13" ht="30" customHeight="1" x14ac:dyDescent="0.2">
      <c r="A36" s="390" t="s">
        <v>406</v>
      </c>
      <c r="B36" s="1146" t="s">
        <v>394</v>
      </c>
      <c r="C36" s="1185"/>
      <c r="D36" s="614" t="s">
        <v>32</v>
      </c>
      <c r="E36" s="446">
        <v>2</v>
      </c>
      <c r="F36" s="715"/>
      <c r="G36" s="359">
        <f t="shared" si="0"/>
        <v>0</v>
      </c>
      <c r="H36" s="392">
        <v>89353</v>
      </c>
      <c r="J36" s="321"/>
    </row>
    <row r="37" spans="1:13" ht="30" customHeight="1" x14ac:dyDescent="0.2">
      <c r="A37" s="390" t="s">
        <v>407</v>
      </c>
      <c r="B37" s="1146" t="s">
        <v>396</v>
      </c>
      <c r="C37" s="1185"/>
      <c r="D37" s="614" t="s">
        <v>32</v>
      </c>
      <c r="E37" s="446">
        <v>4</v>
      </c>
      <c r="F37" s="715"/>
      <c r="G37" s="359">
        <f t="shared" si="0"/>
        <v>0</v>
      </c>
      <c r="H37" s="392">
        <v>89383</v>
      </c>
      <c r="J37" s="321"/>
    </row>
    <row r="38" spans="1:13" ht="17.100000000000001" customHeight="1" x14ac:dyDescent="0.2">
      <c r="A38" s="390" t="s">
        <v>408</v>
      </c>
      <c r="B38" s="1144" t="s">
        <v>398</v>
      </c>
      <c r="C38" s="1189"/>
      <c r="D38" s="614" t="s">
        <v>32</v>
      </c>
      <c r="E38" s="446">
        <v>6</v>
      </c>
      <c r="F38" s="715"/>
      <c r="G38" s="359">
        <f t="shared" si="0"/>
        <v>0</v>
      </c>
      <c r="H38" s="392">
        <v>89363</v>
      </c>
      <c r="J38" s="321"/>
    </row>
    <row r="39" spans="1:13" ht="17.100000000000001" customHeight="1" thickBot="1" x14ac:dyDescent="0.25">
      <c r="A39" s="635" t="s">
        <v>409</v>
      </c>
      <c r="B39" s="1130" t="s">
        <v>400</v>
      </c>
      <c r="C39" s="1190"/>
      <c r="D39" s="717" t="s">
        <v>32</v>
      </c>
      <c r="E39" s="636">
        <v>1</v>
      </c>
      <c r="F39" s="1246"/>
      <c r="G39" s="638">
        <f t="shared" si="0"/>
        <v>0</v>
      </c>
      <c r="H39" s="393" t="s">
        <v>493</v>
      </c>
      <c r="I39" s="340"/>
      <c r="J39" s="321"/>
    </row>
    <row r="40" spans="1:13" ht="17.100000000000001" customHeight="1" thickBot="1" x14ac:dyDescent="0.25">
      <c r="A40" s="1179" t="s">
        <v>29</v>
      </c>
      <c r="B40" s="1180"/>
      <c r="C40" s="1180"/>
      <c r="D40" s="1180"/>
      <c r="E40" s="1180"/>
      <c r="F40" s="1180"/>
      <c r="G40" s="629">
        <f>G9+G10+G12+G13+G14+G17+G18+G19+G20+G22+G23+G24+G25+G27+G29+G31+G32+G33+G34+G35+G36+G37+G38+G39</f>
        <v>0</v>
      </c>
      <c r="H40" s="630"/>
      <c r="I40" s="784"/>
      <c r="J40" s="321"/>
    </row>
    <row r="42" spans="1:13" ht="13.5" thickBot="1" x14ac:dyDescent="0.25"/>
    <row r="43" spans="1:13" ht="13.5" thickBot="1" x14ac:dyDescent="0.25">
      <c r="A43" s="1186" t="s">
        <v>652</v>
      </c>
      <c r="B43" s="1187"/>
      <c r="C43" s="1187"/>
      <c r="D43" s="1187"/>
      <c r="E43" s="1187"/>
      <c r="F43" s="1187"/>
      <c r="G43" s="1187"/>
      <c r="H43" s="1187"/>
      <c r="I43" s="1187"/>
      <c r="J43" s="1187"/>
      <c r="K43" s="1187"/>
      <c r="L43" s="1187"/>
      <c r="M43" s="1188"/>
    </row>
    <row r="45" spans="1:13" x14ac:dyDescent="0.2">
      <c r="A45" s="1178"/>
      <c r="B45" s="1178"/>
      <c r="C45" s="1178"/>
      <c r="D45" s="1178"/>
      <c r="E45" s="1178"/>
      <c r="F45" s="1178"/>
      <c r="G45" s="1178"/>
      <c r="H45" s="1178"/>
    </row>
    <row r="46" spans="1:13" x14ac:dyDescent="0.2">
      <c r="A46" s="1178"/>
      <c r="B46" s="1178"/>
      <c r="C46" s="1178"/>
      <c r="D46" s="1178"/>
      <c r="E46" s="1178"/>
      <c r="F46" s="1178"/>
      <c r="G46" s="1178"/>
      <c r="H46" s="1178"/>
    </row>
    <row r="47" spans="1:13" x14ac:dyDescent="0.2">
      <c r="A47" s="1178"/>
      <c r="B47" s="1178"/>
      <c r="C47" s="1178"/>
      <c r="D47" s="1178"/>
      <c r="E47" s="1178"/>
      <c r="F47" s="1178"/>
      <c r="G47" s="1178"/>
      <c r="H47" s="1178"/>
    </row>
  </sheetData>
  <mergeCells count="50">
    <mergeCell ref="B24:C24"/>
    <mergeCell ref="B13:C13"/>
    <mergeCell ref="B14:C14"/>
    <mergeCell ref="B15:C15"/>
    <mergeCell ref="A43:M43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A45:H47"/>
    <mergeCell ref="A40:F40"/>
    <mergeCell ref="G16:H16"/>
    <mergeCell ref="G21:H21"/>
    <mergeCell ref="B16:C16"/>
    <mergeCell ref="B17:C17"/>
    <mergeCell ref="B18:C18"/>
    <mergeCell ref="B19:C19"/>
    <mergeCell ref="B20:C20"/>
    <mergeCell ref="B21:E21"/>
    <mergeCell ref="B22:C22"/>
    <mergeCell ref="B23:C23"/>
    <mergeCell ref="B25:C25"/>
    <mergeCell ref="B26:C26"/>
    <mergeCell ref="B27:C27"/>
    <mergeCell ref="B28:C28"/>
    <mergeCell ref="A1:H1"/>
    <mergeCell ref="A2:H2"/>
    <mergeCell ref="A3:B3"/>
    <mergeCell ref="A4:B4"/>
    <mergeCell ref="C3:D3"/>
    <mergeCell ref="E3:F3"/>
    <mergeCell ref="G3:H3"/>
    <mergeCell ref="C4:D4"/>
    <mergeCell ref="E4:F4"/>
    <mergeCell ref="G4:H4"/>
    <mergeCell ref="A5:H5"/>
    <mergeCell ref="B7:C7"/>
    <mergeCell ref="B9:C9"/>
    <mergeCell ref="B10:C10"/>
    <mergeCell ref="B12:C12"/>
    <mergeCell ref="B11:C11"/>
    <mergeCell ref="B8:C8"/>
    <mergeCell ref="A6:H6"/>
  </mergeCells>
  <printOptions horizontalCentered="1"/>
  <pageMargins left="0.43307086614173229" right="0.39370078740157483" top="0.43307086614173229" bottom="0.27559055118110237" header="0.51181102362204722" footer="0.19685039370078741"/>
  <pageSetup paperSize="9" scale="80" fitToHeight="0" orientation="portrait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45"/>
  <sheetViews>
    <sheetView view="pageBreakPreview" zoomScale="130" zoomScaleNormal="100" zoomScaleSheetLayoutView="130" workbookViewId="0">
      <selection activeCell="F9" sqref="F9"/>
    </sheetView>
  </sheetViews>
  <sheetFormatPr defaultRowHeight="12.75" x14ac:dyDescent="0.2"/>
  <cols>
    <col min="1" max="2" width="6.7109375" style="13" customWidth="1"/>
    <col min="3" max="3" width="45.7109375" style="13" customWidth="1"/>
    <col min="4" max="5" width="8.7109375" style="13" customWidth="1"/>
    <col min="6" max="6" width="8.140625" style="22" customWidth="1"/>
    <col min="7" max="7" width="8.7109375" style="22" customWidth="1"/>
    <col min="8" max="8" width="12.7109375" style="13" customWidth="1"/>
    <col min="9" max="16384" width="9.140625" style="13"/>
  </cols>
  <sheetData>
    <row r="1" spans="1:10" ht="51.75" customHeight="1" x14ac:dyDescent="0.2">
      <c r="A1" s="971"/>
      <c r="B1" s="971"/>
      <c r="C1" s="971"/>
      <c r="D1" s="971"/>
      <c r="E1" s="971"/>
      <c r="F1" s="971"/>
      <c r="G1" s="971"/>
      <c r="H1" s="971"/>
    </row>
    <row r="2" spans="1:10" ht="17.100000000000001" customHeight="1" x14ac:dyDescent="0.2">
      <c r="A2" s="971" t="s">
        <v>646</v>
      </c>
      <c r="B2" s="971"/>
      <c r="C2" s="971"/>
      <c r="D2" s="971"/>
      <c r="E2" s="971"/>
      <c r="F2" s="971"/>
      <c r="G2" s="971"/>
      <c r="H2" s="971"/>
    </row>
    <row r="3" spans="1:10" ht="17.100000000000001" customHeight="1" x14ac:dyDescent="0.2">
      <c r="A3" s="971" t="s">
        <v>429</v>
      </c>
      <c r="B3" s="971"/>
      <c r="C3" s="1193" t="str">
        <f>'1. Resumo'!C6:F6</f>
        <v>Programa de Melhorias Sanitárias Domiciliares - MSD.</v>
      </c>
      <c r="D3" s="1191"/>
      <c r="E3" s="1192"/>
      <c r="F3" s="875"/>
      <c r="G3" s="1191">
        <f>'1. Resumo'!F9</f>
        <v>0</v>
      </c>
      <c r="H3" s="1192"/>
    </row>
    <row r="4" spans="1:10" ht="17.100000000000001" customHeight="1" x14ac:dyDescent="0.2">
      <c r="A4" s="989" t="s">
        <v>579</v>
      </c>
      <c r="B4" s="989"/>
      <c r="C4" s="1193" t="str">
        <f>'1. Resumo'!C8:F8</f>
        <v>XXX</v>
      </c>
      <c r="D4" s="1191"/>
      <c r="E4" s="1192"/>
      <c r="F4" s="875"/>
      <c r="G4" s="1191" t="str">
        <f>'1. Resumo'!C7</f>
        <v>XXXX/2019</v>
      </c>
      <c r="H4" s="1192"/>
    </row>
    <row r="5" spans="1:10" ht="17.100000000000001" customHeight="1" x14ac:dyDescent="0.2">
      <c r="A5" s="972"/>
      <c r="B5" s="972"/>
      <c r="C5" s="972"/>
      <c r="D5" s="972"/>
      <c r="E5" s="972"/>
      <c r="F5" s="972"/>
      <c r="G5" s="972"/>
      <c r="H5" s="972"/>
      <c r="I5" s="412"/>
      <c r="J5" s="19"/>
    </row>
    <row r="6" spans="1:10" ht="17.100000000000001" customHeight="1" thickBot="1" x14ac:dyDescent="0.25">
      <c r="A6" s="1196" t="s">
        <v>418</v>
      </c>
      <c r="B6" s="1197"/>
      <c r="C6" s="1197"/>
      <c r="D6" s="1198"/>
      <c r="E6" s="1198"/>
      <c r="F6" s="1198"/>
      <c r="G6" s="1198"/>
      <c r="H6" s="871"/>
    </row>
    <row r="7" spans="1:10" ht="39" customHeight="1" thickBot="1" x14ac:dyDescent="0.25">
      <c r="A7" s="343" t="s">
        <v>0</v>
      </c>
      <c r="B7" s="1005" t="s">
        <v>1</v>
      </c>
      <c r="C7" s="1005"/>
      <c r="D7" s="601" t="s">
        <v>2</v>
      </c>
      <c r="E7" s="602" t="s">
        <v>3</v>
      </c>
      <c r="F7" s="697" t="s">
        <v>4</v>
      </c>
      <c r="G7" s="604" t="s">
        <v>5</v>
      </c>
      <c r="H7" s="551" t="s">
        <v>417</v>
      </c>
    </row>
    <row r="8" spans="1:10" ht="17.100000000000001" customHeight="1" x14ac:dyDescent="0.2">
      <c r="A8" s="439">
        <v>1</v>
      </c>
      <c r="B8" s="1023" t="s">
        <v>576</v>
      </c>
      <c r="C8" s="1024"/>
      <c r="D8" s="592"/>
      <c r="E8" s="592"/>
      <c r="F8" s="592"/>
      <c r="G8" s="592"/>
      <c r="H8" s="440"/>
    </row>
    <row r="9" spans="1:10" ht="30" customHeight="1" thickBot="1" x14ac:dyDescent="0.25">
      <c r="A9" s="523" t="s">
        <v>7</v>
      </c>
      <c r="B9" s="1199" t="s">
        <v>592</v>
      </c>
      <c r="C9" s="1200"/>
      <c r="D9" s="744" t="s">
        <v>8</v>
      </c>
      <c r="E9" s="1248">
        <v>3</v>
      </c>
      <c r="F9" s="1249"/>
      <c r="G9" s="524">
        <f>F9*E9</f>
        <v>0</v>
      </c>
      <c r="H9" s="1250" t="s">
        <v>65</v>
      </c>
    </row>
    <row r="10" spans="1:10" ht="17.100000000000001" customHeight="1" thickBot="1" x14ac:dyDescent="0.25">
      <c r="A10" s="1194" t="s">
        <v>44</v>
      </c>
      <c r="B10" s="1195"/>
      <c r="C10" s="1195"/>
      <c r="D10" s="1195"/>
      <c r="E10" s="1195"/>
      <c r="F10" s="1195"/>
      <c r="G10" s="356">
        <f>SUM(G9:G9)</f>
        <v>0</v>
      </c>
      <c r="H10" s="26"/>
    </row>
    <row r="11" spans="1:10" ht="20.100000000000001" customHeight="1" x14ac:dyDescent="0.2"/>
    <row r="12" spans="1:10" ht="63.75" customHeight="1" x14ac:dyDescent="0.2">
      <c r="C12" s="1018" t="s">
        <v>339</v>
      </c>
      <c r="D12" s="1019"/>
      <c r="E12" s="1019"/>
      <c r="F12" s="1019"/>
      <c r="G12" s="1019"/>
      <c r="H12" s="1019"/>
    </row>
    <row r="13" spans="1:10" ht="20.100000000000001" customHeight="1" x14ac:dyDescent="0.2"/>
    <row r="14" spans="1:10" ht="20.100000000000001" customHeight="1" x14ac:dyDescent="0.2"/>
    <row r="15" spans="1:10" ht="20.100000000000001" customHeight="1" x14ac:dyDescent="0.2"/>
    <row r="16" spans="1:10" ht="20.100000000000001" customHeight="1" x14ac:dyDescent="0.2"/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  <row r="24" ht="20.100000000000001" customHeight="1" x14ac:dyDescent="0.2"/>
    <row r="25" ht="20.100000000000001" customHeight="1" x14ac:dyDescent="0.2"/>
    <row r="26" ht="20.100000000000001" customHeight="1" x14ac:dyDescent="0.2"/>
    <row r="27" ht="20.100000000000001" customHeight="1" x14ac:dyDescent="0.2"/>
    <row r="28" ht="20.100000000000001" customHeight="1" x14ac:dyDescent="0.2"/>
    <row r="29" ht="20.100000000000001" customHeight="1" x14ac:dyDescent="0.2"/>
    <row r="30" ht="20.100000000000001" customHeight="1" x14ac:dyDescent="0.2"/>
    <row r="31" ht="20.100000000000001" customHeight="1" x14ac:dyDescent="0.2"/>
    <row r="32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</sheetData>
  <mergeCells count="15">
    <mergeCell ref="C12:H12"/>
    <mergeCell ref="A10:F10"/>
    <mergeCell ref="A6:G6"/>
    <mergeCell ref="A5:H5"/>
    <mergeCell ref="B7:C7"/>
    <mergeCell ref="B9:C9"/>
    <mergeCell ref="B8:C8"/>
    <mergeCell ref="A1:H1"/>
    <mergeCell ref="A2:H2"/>
    <mergeCell ref="A3:B3"/>
    <mergeCell ref="A4:B4"/>
    <mergeCell ref="G3:H3"/>
    <mergeCell ref="G4:H4"/>
    <mergeCell ref="C3:E3"/>
    <mergeCell ref="C4:E4"/>
  </mergeCells>
  <printOptions horizontalCentered="1"/>
  <pageMargins left="0.59055118110236227" right="0.59055118110236227" top="1.1811023622047245" bottom="0.98425196850393704" header="0.51181102362204722" footer="0.51181102362204722"/>
  <pageSetup paperSize="9" scale="86" fitToHeight="0" orientation="portrait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M78"/>
  <sheetViews>
    <sheetView view="pageBreakPreview" topLeftCell="A10" zoomScale="115" zoomScaleNormal="100" zoomScaleSheetLayoutView="115" workbookViewId="0">
      <selection activeCell="F60" sqref="F60:F68"/>
    </sheetView>
  </sheetViews>
  <sheetFormatPr defaultRowHeight="12.75" x14ac:dyDescent="0.2"/>
  <cols>
    <col min="1" max="1" width="7.7109375" style="13" customWidth="1"/>
    <col min="2" max="2" width="6.7109375" style="13" customWidth="1"/>
    <col min="3" max="3" width="75.7109375" style="13" customWidth="1"/>
    <col min="4" max="4" width="10.7109375" style="329" customWidth="1"/>
    <col min="5" max="5" width="10.7109375" style="507" customWidth="1"/>
    <col min="6" max="7" width="10.7109375" style="22" customWidth="1"/>
    <col min="8" max="8" width="10.7109375" style="329" customWidth="1"/>
    <col min="9" max="9" width="40.7109375" style="14" customWidth="1"/>
    <col min="10" max="16384" width="9.140625" style="13"/>
  </cols>
  <sheetData>
    <row r="1" spans="1:9" ht="51.75" customHeight="1" x14ac:dyDescent="0.2">
      <c r="A1" s="971"/>
      <c r="B1" s="971"/>
      <c r="C1" s="971"/>
      <c r="D1" s="971"/>
      <c r="E1" s="971"/>
      <c r="F1" s="971"/>
      <c r="G1" s="971"/>
      <c r="H1" s="971"/>
      <c r="I1" s="412"/>
    </row>
    <row r="2" spans="1:9" ht="17.100000000000001" customHeight="1" x14ac:dyDescent="0.2">
      <c r="A2" s="971" t="s">
        <v>625</v>
      </c>
      <c r="B2" s="971"/>
      <c r="C2" s="971"/>
      <c r="D2" s="971"/>
      <c r="E2" s="971"/>
      <c r="F2" s="971"/>
      <c r="G2" s="971"/>
      <c r="H2" s="971"/>
      <c r="I2" s="412"/>
    </row>
    <row r="3" spans="1:9" ht="17.100000000000001" customHeight="1" x14ac:dyDescent="0.2">
      <c r="A3" s="971" t="s">
        <v>429</v>
      </c>
      <c r="B3" s="971"/>
      <c r="C3" s="989" t="str">
        <f>'1. Resumo'!C6:F6</f>
        <v>Programa de Melhorias Sanitárias Domiciliares - MSD.</v>
      </c>
      <c r="D3" s="989"/>
      <c r="E3" s="990" t="s">
        <v>599</v>
      </c>
      <c r="F3" s="990"/>
      <c r="G3" s="971">
        <f>'2. Módulo'!G3:H3</f>
        <v>0</v>
      </c>
      <c r="H3" s="971"/>
      <c r="I3" s="412"/>
    </row>
    <row r="4" spans="1:9" ht="17.100000000000001" customHeight="1" x14ac:dyDescent="0.2">
      <c r="A4" s="971" t="s">
        <v>579</v>
      </c>
      <c r="B4" s="971"/>
      <c r="C4" s="989" t="str">
        <f>'1. Resumo'!C8:F8</f>
        <v>XXX</v>
      </c>
      <c r="D4" s="989"/>
      <c r="E4" s="990" t="s">
        <v>598</v>
      </c>
      <c r="F4" s="990"/>
      <c r="G4" s="971" t="str">
        <f>'2. Módulo'!G4:H4</f>
        <v>XXXX/2019</v>
      </c>
      <c r="H4" s="971"/>
      <c r="I4" s="412"/>
    </row>
    <row r="5" spans="1:9" ht="17.100000000000001" customHeight="1" x14ac:dyDescent="0.2">
      <c r="A5" s="1217"/>
      <c r="B5" s="1217"/>
      <c r="C5" s="1217"/>
      <c r="D5" s="1217"/>
      <c r="E5" s="1217"/>
      <c r="F5" s="1217"/>
      <c r="G5" s="1217"/>
      <c r="H5" s="1217"/>
      <c r="I5" s="856"/>
    </row>
    <row r="6" spans="1:9" ht="17.100000000000001" customHeight="1" x14ac:dyDescent="0.2">
      <c r="A6" s="1218" t="s">
        <v>626</v>
      </c>
      <c r="B6" s="1218"/>
      <c r="C6" s="1218"/>
      <c r="D6" s="1218"/>
      <c r="E6" s="1218"/>
      <c r="F6" s="1218"/>
      <c r="G6" s="1218"/>
      <c r="H6" s="1218"/>
      <c r="I6" s="857"/>
    </row>
    <row r="7" spans="1:9" ht="39" customHeight="1" x14ac:dyDescent="0.2">
      <c r="A7" s="877" t="s">
        <v>0</v>
      </c>
      <c r="B7" s="1212" t="s">
        <v>1</v>
      </c>
      <c r="C7" s="1212"/>
      <c r="D7" s="877" t="s">
        <v>2</v>
      </c>
      <c r="E7" s="548" t="s">
        <v>90</v>
      </c>
      <c r="F7" s="858" t="s">
        <v>4</v>
      </c>
      <c r="G7" s="548" t="s">
        <v>5</v>
      </c>
      <c r="H7" s="877" t="s">
        <v>628</v>
      </c>
      <c r="I7" s="876" t="s">
        <v>653</v>
      </c>
    </row>
    <row r="8" spans="1:9" ht="17.100000000000001" customHeight="1" x14ac:dyDescent="0.2">
      <c r="A8" s="31"/>
      <c r="B8" s="1213" t="s">
        <v>89</v>
      </c>
      <c r="C8" s="1213"/>
      <c r="D8" s="341"/>
      <c r="E8" s="418"/>
      <c r="F8" s="453"/>
      <c r="G8" s="453"/>
      <c r="H8" s="341"/>
    </row>
    <row r="9" spans="1:9" ht="30" customHeight="1" x14ac:dyDescent="0.2">
      <c r="A9" s="863" t="s">
        <v>610</v>
      </c>
      <c r="B9" s="1214" t="s">
        <v>346</v>
      </c>
      <c r="C9" s="1214"/>
      <c r="D9" s="878" t="s">
        <v>8</v>
      </c>
      <c r="E9" s="525"/>
      <c r="F9" s="453"/>
      <c r="G9" s="452"/>
      <c r="H9" s="864" t="s">
        <v>638</v>
      </c>
      <c r="I9" s="854"/>
    </row>
    <row r="10" spans="1:9" ht="17.100000000000001" customHeight="1" x14ac:dyDescent="0.2">
      <c r="A10" s="870"/>
      <c r="B10" s="1205" t="s">
        <v>343</v>
      </c>
      <c r="C10" s="1205"/>
      <c r="D10" s="31" t="s">
        <v>341</v>
      </c>
      <c r="E10" s="418">
        <v>0.02</v>
      </c>
      <c r="F10" s="453"/>
      <c r="G10" s="453">
        <f t="shared" ref="G10:G15" si="0">ROUND(E10*F10,2)</f>
        <v>0</v>
      </c>
      <c r="H10" s="441" t="s">
        <v>630</v>
      </c>
    </row>
    <row r="11" spans="1:9" ht="17.100000000000001" customHeight="1" x14ac:dyDescent="0.2">
      <c r="A11" s="870"/>
      <c r="B11" s="1203" t="s">
        <v>440</v>
      </c>
      <c r="C11" s="1203"/>
      <c r="D11" s="31" t="s">
        <v>45</v>
      </c>
      <c r="E11" s="418">
        <v>3.5999999999999997E-2</v>
      </c>
      <c r="F11" s="453"/>
      <c r="G11" s="453">
        <f t="shared" si="0"/>
        <v>0</v>
      </c>
      <c r="H11" s="441" t="s">
        <v>631</v>
      </c>
    </row>
    <row r="12" spans="1:9" ht="17.100000000000001" customHeight="1" x14ac:dyDescent="0.2">
      <c r="A12" s="870"/>
      <c r="B12" s="1203" t="s">
        <v>345</v>
      </c>
      <c r="C12" s="1203"/>
      <c r="D12" s="31" t="s">
        <v>341</v>
      </c>
      <c r="E12" s="418">
        <v>0.01</v>
      </c>
      <c r="F12" s="453"/>
      <c r="G12" s="453">
        <f t="shared" si="0"/>
        <v>0</v>
      </c>
      <c r="H12" s="441" t="s">
        <v>632</v>
      </c>
    </row>
    <row r="13" spans="1:9" ht="17.100000000000001" customHeight="1" x14ac:dyDescent="0.2">
      <c r="A13" s="870"/>
      <c r="B13" s="1203" t="s">
        <v>344</v>
      </c>
      <c r="C13" s="1203"/>
      <c r="D13" s="31" t="s">
        <v>45</v>
      </c>
      <c r="E13" s="418">
        <v>3.2000000000000001E-2</v>
      </c>
      <c r="F13" s="453"/>
      <c r="G13" s="453">
        <f t="shared" si="0"/>
        <v>0</v>
      </c>
      <c r="H13" s="441" t="s">
        <v>633</v>
      </c>
    </row>
    <row r="14" spans="1:9" ht="17.100000000000001" customHeight="1" x14ac:dyDescent="0.2">
      <c r="A14" s="1251"/>
      <c r="B14" s="1079" t="s">
        <v>93</v>
      </c>
      <c r="C14" s="1079"/>
      <c r="D14" s="878" t="s">
        <v>92</v>
      </c>
      <c r="E14" s="1252">
        <v>0.1</v>
      </c>
      <c r="F14" s="453"/>
      <c r="G14" s="1253">
        <f t="shared" si="0"/>
        <v>0</v>
      </c>
      <c r="H14" s="441">
        <v>88316</v>
      </c>
    </row>
    <row r="15" spans="1:9" ht="17.100000000000001" customHeight="1" x14ac:dyDescent="0.2">
      <c r="A15" s="1251"/>
      <c r="B15" s="1079" t="s">
        <v>342</v>
      </c>
      <c r="C15" s="1079"/>
      <c r="D15" s="878" t="s">
        <v>92</v>
      </c>
      <c r="E15" s="1252">
        <v>0.1</v>
      </c>
      <c r="F15" s="453"/>
      <c r="G15" s="1253">
        <f t="shared" si="0"/>
        <v>0</v>
      </c>
      <c r="H15" s="441">
        <v>88262</v>
      </c>
    </row>
    <row r="16" spans="1:9" ht="17.100000000000001" customHeight="1" x14ac:dyDescent="0.2">
      <c r="A16" s="870"/>
      <c r="B16" s="1204" t="s">
        <v>96</v>
      </c>
      <c r="C16" s="1204"/>
      <c r="D16" s="878"/>
      <c r="E16" s="418"/>
      <c r="F16" s="453"/>
      <c r="G16" s="449">
        <f>SUM(G10:G15)</f>
        <v>0</v>
      </c>
      <c r="H16" s="441"/>
    </row>
    <row r="17" spans="1:13" ht="17.100000000000001" customHeight="1" x14ac:dyDescent="0.2">
      <c r="A17" s="870"/>
      <c r="B17" s="1254"/>
      <c r="C17" s="1254"/>
      <c r="D17" s="878"/>
      <c r="E17" s="418"/>
      <c r="F17" s="453"/>
      <c r="G17" s="449"/>
      <c r="H17" s="441"/>
    </row>
    <row r="18" spans="1:13" ht="30" customHeight="1" x14ac:dyDescent="0.2">
      <c r="A18" s="863" t="s">
        <v>611</v>
      </c>
      <c r="B18" s="1214" t="s">
        <v>61</v>
      </c>
      <c r="C18" s="1214"/>
      <c r="D18" s="878" t="s">
        <v>8</v>
      </c>
      <c r="E18" s="525"/>
      <c r="F18" s="453"/>
      <c r="G18" s="452"/>
      <c r="H18" s="864" t="s">
        <v>639</v>
      </c>
      <c r="I18" s="854"/>
    </row>
    <row r="19" spans="1:13" ht="17.100000000000001" customHeight="1" x14ac:dyDescent="0.2">
      <c r="A19" s="1251"/>
      <c r="B19" s="1079" t="s">
        <v>93</v>
      </c>
      <c r="C19" s="1079"/>
      <c r="D19" s="878" t="s">
        <v>92</v>
      </c>
      <c r="E19" s="1252">
        <v>0.13</v>
      </c>
      <c r="F19" s="453"/>
      <c r="G19" s="1253">
        <f t="shared" ref="G19:G24" si="1">ROUND(E19*F19,2)</f>
        <v>0</v>
      </c>
      <c r="H19" s="441">
        <v>88316</v>
      </c>
    </row>
    <row r="20" spans="1:13" ht="17.100000000000001" customHeight="1" x14ac:dyDescent="0.2">
      <c r="A20" s="1251"/>
      <c r="B20" s="1079" t="s">
        <v>99</v>
      </c>
      <c r="C20" s="1079"/>
      <c r="D20" s="878" t="s">
        <v>92</v>
      </c>
      <c r="E20" s="1252">
        <v>0.13</v>
      </c>
      <c r="F20" s="453"/>
      <c r="G20" s="1253">
        <f t="shared" si="1"/>
        <v>0</v>
      </c>
      <c r="H20" s="441">
        <v>88323</v>
      </c>
    </row>
    <row r="21" spans="1:13" ht="30" customHeight="1" x14ac:dyDescent="0.2">
      <c r="A21" s="870"/>
      <c r="B21" s="1203" t="s">
        <v>100</v>
      </c>
      <c r="C21" s="1203"/>
      <c r="D21" s="31" t="s">
        <v>98</v>
      </c>
      <c r="E21" s="418">
        <v>1</v>
      </c>
      <c r="F21" s="453"/>
      <c r="G21" s="453">
        <f t="shared" si="1"/>
        <v>0</v>
      </c>
      <c r="H21" s="441" t="s">
        <v>634</v>
      </c>
    </row>
    <row r="22" spans="1:13" ht="30" customHeight="1" x14ac:dyDescent="0.2">
      <c r="A22" s="870"/>
      <c r="B22" s="1203" t="s">
        <v>101</v>
      </c>
      <c r="C22" s="1203"/>
      <c r="D22" s="872" t="s">
        <v>606</v>
      </c>
      <c r="E22" s="418">
        <v>1</v>
      </c>
      <c r="F22" s="453"/>
      <c r="G22" s="453">
        <f t="shared" si="1"/>
        <v>0</v>
      </c>
      <c r="H22" s="441" t="s">
        <v>635</v>
      </c>
    </row>
    <row r="23" spans="1:13" ht="17.100000000000001" customHeight="1" x14ac:dyDescent="0.2">
      <c r="A23" s="870"/>
      <c r="B23" s="1203" t="s">
        <v>102</v>
      </c>
      <c r="C23" s="1203"/>
      <c r="D23" s="878" t="s">
        <v>8</v>
      </c>
      <c r="E23" s="418">
        <v>1.01</v>
      </c>
      <c r="F23" s="453"/>
      <c r="G23" s="453">
        <f t="shared" si="1"/>
        <v>0</v>
      </c>
      <c r="H23" s="441" t="s">
        <v>636</v>
      </c>
    </row>
    <row r="24" spans="1:13" ht="17.100000000000001" customHeight="1" x14ac:dyDescent="0.2">
      <c r="A24" s="870"/>
      <c r="B24" s="1203" t="s">
        <v>500</v>
      </c>
      <c r="C24" s="1203"/>
      <c r="D24" s="865" t="s">
        <v>499</v>
      </c>
      <c r="E24" s="418">
        <v>1.17</v>
      </c>
      <c r="F24" s="453"/>
      <c r="G24" s="453">
        <f t="shared" si="1"/>
        <v>0</v>
      </c>
      <c r="H24" s="441" t="s">
        <v>637</v>
      </c>
    </row>
    <row r="25" spans="1:13" ht="17.100000000000001" customHeight="1" x14ac:dyDescent="0.2">
      <c r="A25" s="870"/>
      <c r="B25" s="1204" t="s">
        <v>96</v>
      </c>
      <c r="C25" s="1204"/>
      <c r="D25" s="878"/>
      <c r="E25" s="418"/>
      <c r="F25" s="453"/>
      <c r="G25" s="449">
        <f>G23+G22+G21+G20+G19+G24</f>
        <v>0</v>
      </c>
      <c r="H25" s="441"/>
    </row>
    <row r="26" spans="1:13" ht="17.100000000000001" customHeight="1" x14ac:dyDescent="0.2">
      <c r="A26" s="870"/>
      <c r="B26" s="1254"/>
      <c r="C26" s="1254"/>
      <c r="D26" s="878"/>
      <c r="E26" s="418"/>
      <c r="F26" s="453"/>
      <c r="G26" s="449"/>
      <c r="H26" s="441"/>
    </row>
    <row r="27" spans="1:13" ht="25.5" customHeight="1" x14ac:dyDescent="0.2">
      <c r="A27" s="863" t="s">
        <v>612</v>
      </c>
      <c r="B27" s="1207" t="s">
        <v>110</v>
      </c>
      <c r="C27" s="1207"/>
      <c r="D27" s="872" t="s">
        <v>606</v>
      </c>
      <c r="E27" s="502"/>
      <c r="F27" s="453"/>
      <c r="G27" s="449"/>
      <c r="H27" s="866" t="s">
        <v>640</v>
      </c>
    </row>
    <row r="28" spans="1:13" ht="17.100000000000001" customHeight="1" x14ac:dyDescent="0.2">
      <c r="A28" s="870"/>
      <c r="B28" s="1241" t="s">
        <v>95</v>
      </c>
      <c r="C28" s="1241"/>
      <c r="D28" s="878" t="s">
        <v>92</v>
      </c>
      <c r="E28" s="418">
        <v>1.2</v>
      </c>
      <c r="F28" s="453"/>
      <c r="G28" s="453">
        <f>E28*F28</f>
        <v>0</v>
      </c>
      <c r="H28" s="720">
        <v>88309</v>
      </c>
    </row>
    <row r="29" spans="1:13" ht="17.100000000000001" customHeight="1" x14ac:dyDescent="0.2">
      <c r="A29" s="870"/>
      <c r="B29" s="1079" t="s">
        <v>93</v>
      </c>
      <c r="C29" s="1079"/>
      <c r="D29" s="878" t="s">
        <v>92</v>
      </c>
      <c r="E29" s="418">
        <v>1.5</v>
      </c>
      <c r="F29" s="453"/>
      <c r="G29" s="453">
        <f>E29*F29</f>
        <v>0</v>
      </c>
      <c r="H29" s="720" t="s">
        <v>91</v>
      </c>
      <c r="I29" s="1219"/>
    </row>
    <row r="30" spans="1:13" ht="15.75" customHeight="1" x14ac:dyDescent="0.2">
      <c r="A30" s="402"/>
      <c r="B30" s="1241" t="s">
        <v>554</v>
      </c>
      <c r="C30" s="1241"/>
      <c r="D30" s="872" t="s">
        <v>606</v>
      </c>
      <c r="E30" s="418">
        <v>1</v>
      </c>
      <c r="F30" s="721"/>
      <c r="G30" s="453">
        <f>E30*F30</f>
        <v>0</v>
      </c>
      <c r="H30" s="402" t="s">
        <v>547</v>
      </c>
      <c r="I30" s="1219"/>
      <c r="J30" s="1216"/>
      <c r="K30" s="1216"/>
      <c r="L30" s="1216"/>
      <c r="M30" s="1216"/>
    </row>
    <row r="31" spans="1:13" ht="17.100000000000001" customHeight="1" x14ac:dyDescent="0.2">
      <c r="A31" s="870"/>
      <c r="B31" s="1208" t="s">
        <v>96</v>
      </c>
      <c r="C31" s="1208"/>
      <c r="D31" s="878"/>
      <c r="E31" s="418"/>
      <c r="F31" s="453"/>
      <c r="G31" s="449">
        <f>G28+G29+G30</f>
        <v>0</v>
      </c>
      <c r="H31" s="720"/>
      <c r="I31" s="855"/>
    </row>
    <row r="32" spans="1:13" ht="17.100000000000001" customHeight="1" x14ac:dyDescent="0.2">
      <c r="A32" s="870"/>
      <c r="B32" s="1254"/>
      <c r="C32" s="1254"/>
      <c r="D32" s="878"/>
      <c r="E32" s="418"/>
      <c r="F32" s="453"/>
      <c r="G32" s="449"/>
      <c r="H32" s="720"/>
    </row>
    <row r="33" spans="1:11" ht="30" customHeight="1" x14ac:dyDescent="0.2">
      <c r="A33" s="863" t="s">
        <v>613</v>
      </c>
      <c r="B33" s="989" t="s">
        <v>556</v>
      </c>
      <c r="C33" s="989"/>
      <c r="D33" s="872" t="s">
        <v>606</v>
      </c>
      <c r="E33" s="502"/>
      <c r="F33" s="453"/>
      <c r="G33" s="449"/>
      <c r="H33" s="720"/>
      <c r="I33" s="854"/>
    </row>
    <row r="34" spans="1:11" ht="17.100000000000001" customHeight="1" x14ac:dyDescent="0.2">
      <c r="A34" s="870"/>
      <c r="B34" s="1241" t="s">
        <v>95</v>
      </c>
      <c r="C34" s="1241"/>
      <c r="D34" s="878" t="s">
        <v>92</v>
      </c>
      <c r="E34" s="418">
        <v>1.2</v>
      </c>
      <c r="F34" s="453"/>
      <c r="G34" s="453">
        <f>E34*F34</f>
        <v>0</v>
      </c>
      <c r="H34" s="720">
        <v>88309</v>
      </c>
    </row>
    <row r="35" spans="1:11" ht="17.100000000000001" customHeight="1" x14ac:dyDescent="0.2">
      <c r="A35" s="870"/>
      <c r="B35" s="1079" t="s">
        <v>93</v>
      </c>
      <c r="C35" s="1079"/>
      <c r="D35" s="878" t="s">
        <v>92</v>
      </c>
      <c r="E35" s="418">
        <v>1.5</v>
      </c>
      <c r="F35" s="453"/>
      <c r="G35" s="453">
        <f>E35*F35</f>
        <v>0</v>
      </c>
      <c r="H35" s="720" t="s">
        <v>91</v>
      </c>
    </row>
    <row r="36" spans="1:11" x14ac:dyDescent="0.2">
      <c r="A36" s="402"/>
      <c r="B36" s="1079" t="s">
        <v>555</v>
      </c>
      <c r="C36" s="1079"/>
      <c r="D36" s="872" t="s">
        <v>606</v>
      </c>
      <c r="E36" s="418">
        <v>1</v>
      </c>
      <c r="F36" s="453"/>
      <c r="G36" s="453">
        <f>E36*F36</f>
        <v>0</v>
      </c>
      <c r="H36" s="402" t="s">
        <v>547</v>
      </c>
      <c r="I36" s="854"/>
      <c r="J36" s="1215"/>
      <c r="K36" s="1215"/>
    </row>
    <row r="37" spans="1:11" ht="17.100000000000001" customHeight="1" x14ac:dyDescent="0.2">
      <c r="A37" s="870"/>
      <c r="B37" s="1208" t="s">
        <v>96</v>
      </c>
      <c r="C37" s="1208"/>
      <c r="D37" s="878"/>
      <c r="E37" s="418"/>
      <c r="F37" s="453"/>
      <c r="G37" s="449">
        <f>SUM(G34:G36)</f>
        <v>0</v>
      </c>
      <c r="H37" s="720"/>
    </row>
    <row r="38" spans="1:11" ht="17.100000000000001" customHeight="1" x14ac:dyDescent="0.2">
      <c r="A38" s="870"/>
      <c r="B38" s="1254"/>
      <c r="C38" s="1254"/>
      <c r="D38" s="878"/>
      <c r="E38" s="418"/>
      <c r="F38" s="453"/>
      <c r="G38" s="449"/>
      <c r="H38" s="720"/>
    </row>
    <row r="39" spans="1:11" ht="30" customHeight="1" x14ac:dyDescent="0.2">
      <c r="A39" s="863" t="s">
        <v>614</v>
      </c>
      <c r="B39" s="1202" t="s">
        <v>63</v>
      </c>
      <c r="C39" s="1202"/>
      <c r="D39" s="878" t="s">
        <v>11</v>
      </c>
      <c r="E39" s="502"/>
      <c r="F39" s="453"/>
      <c r="G39" s="449"/>
      <c r="H39" s="864" t="s">
        <v>641</v>
      </c>
    </row>
    <row r="40" spans="1:11" ht="17.100000000000001" customHeight="1" x14ac:dyDescent="0.2">
      <c r="A40" s="870"/>
      <c r="B40" s="1079" t="s">
        <v>93</v>
      </c>
      <c r="C40" s="1079"/>
      <c r="D40" s="878" t="s">
        <v>92</v>
      </c>
      <c r="E40" s="418">
        <v>2</v>
      </c>
      <c r="F40" s="453"/>
      <c r="G40" s="453">
        <f>ROUND(E40*F40,2)</f>
        <v>0</v>
      </c>
      <c r="H40" s="441">
        <v>88316</v>
      </c>
    </row>
    <row r="41" spans="1:11" ht="17.100000000000001" customHeight="1" x14ac:dyDescent="0.2">
      <c r="A41" s="870"/>
      <c r="B41" s="1079" t="s">
        <v>94</v>
      </c>
      <c r="C41" s="1079"/>
      <c r="D41" s="32" t="s">
        <v>97</v>
      </c>
      <c r="E41" s="418">
        <v>1.05</v>
      </c>
      <c r="F41" s="453"/>
      <c r="G41" s="453">
        <f>ROUND(E41*F41,2)</f>
        <v>0</v>
      </c>
      <c r="H41" s="441">
        <v>4718</v>
      </c>
    </row>
    <row r="42" spans="1:11" ht="17.100000000000001" customHeight="1" x14ac:dyDescent="0.2">
      <c r="A42" s="870"/>
      <c r="B42" s="1204" t="s">
        <v>96</v>
      </c>
      <c r="C42" s="1204"/>
      <c r="D42" s="32"/>
      <c r="E42" s="418"/>
      <c r="F42" s="453"/>
      <c r="G42" s="449">
        <f>G40+G41</f>
        <v>0</v>
      </c>
      <c r="H42" s="441"/>
    </row>
    <row r="43" spans="1:11" ht="17.100000000000001" customHeight="1" x14ac:dyDescent="0.2">
      <c r="A43" s="870"/>
      <c r="B43" s="1254"/>
      <c r="C43" s="1254"/>
      <c r="D43" s="32"/>
      <c r="E43" s="418"/>
      <c r="F43" s="453"/>
      <c r="G43" s="449"/>
      <c r="H43" s="441"/>
    </row>
    <row r="44" spans="1:11" ht="17.100000000000001" customHeight="1" x14ac:dyDescent="0.2">
      <c r="A44" s="424"/>
      <c r="B44" s="1202" t="s">
        <v>559</v>
      </c>
      <c r="C44" s="1202"/>
      <c r="D44" s="341"/>
      <c r="E44" s="418"/>
      <c r="F44" s="453"/>
      <c r="G44" s="449"/>
      <c r="H44" s="341"/>
    </row>
    <row r="45" spans="1:11" s="321" customFormat="1" ht="37.5" customHeight="1" x14ac:dyDescent="0.2">
      <c r="A45" s="863" t="s">
        <v>616</v>
      </c>
      <c r="B45" s="1079" t="s">
        <v>577</v>
      </c>
      <c r="C45" s="1079"/>
      <c r="D45" s="872" t="s">
        <v>606</v>
      </c>
      <c r="E45" s="722">
        <v>1</v>
      </c>
      <c r="F45" s="1242"/>
      <c r="G45" s="1242"/>
      <c r="H45" s="402"/>
      <c r="I45" s="854"/>
    </row>
    <row r="46" spans="1:11" s="321" customFormat="1" ht="38.25" customHeight="1" x14ac:dyDescent="0.2">
      <c r="A46" s="867"/>
      <c r="B46" s="1079" t="s">
        <v>643</v>
      </c>
      <c r="C46" s="1079"/>
      <c r="D46" s="872" t="s">
        <v>606</v>
      </c>
      <c r="E46" s="722">
        <v>1</v>
      </c>
      <c r="F46" s="1242"/>
      <c r="G46" s="1242">
        <f>E46*F46</f>
        <v>0</v>
      </c>
      <c r="H46" s="402">
        <v>39794</v>
      </c>
      <c r="I46" s="854"/>
    </row>
    <row r="47" spans="1:11" s="321" customFormat="1" ht="17.100000000000001" customHeight="1" x14ac:dyDescent="0.2">
      <c r="A47" s="402"/>
      <c r="B47" s="1241" t="s">
        <v>644</v>
      </c>
      <c r="C47" s="1241"/>
      <c r="D47" s="878" t="s">
        <v>92</v>
      </c>
      <c r="E47" s="722">
        <v>1</v>
      </c>
      <c r="F47" s="428"/>
      <c r="G47" s="428">
        <f>E45*F47</f>
        <v>0</v>
      </c>
      <c r="H47" s="341">
        <v>88247</v>
      </c>
      <c r="I47" s="14"/>
    </row>
    <row r="48" spans="1:11" s="321" customFormat="1" ht="17.100000000000001" customHeight="1" x14ac:dyDescent="0.2">
      <c r="A48" s="402"/>
      <c r="B48" s="1241" t="s">
        <v>567</v>
      </c>
      <c r="C48" s="1241"/>
      <c r="D48" s="878" t="s">
        <v>92</v>
      </c>
      <c r="E48" s="722">
        <v>1</v>
      </c>
      <c r="F48" s="428"/>
      <c r="G48" s="428">
        <f>E48*F48</f>
        <v>0</v>
      </c>
      <c r="H48" s="341">
        <v>88264</v>
      </c>
      <c r="I48" s="14"/>
    </row>
    <row r="49" spans="1:9" s="321" customFormat="1" ht="17.100000000000001" customHeight="1" x14ac:dyDescent="0.2">
      <c r="A49" s="425"/>
      <c r="B49" s="1208" t="s">
        <v>539</v>
      </c>
      <c r="C49" s="1208"/>
      <c r="D49" s="508"/>
      <c r="E49" s="508"/>
      <c r="F49" s="508"/>
      <c r="G49" s="859">
        <f>SUM(G46:G48)</f>
        <v>0</v>
      </c>
      <c r="H49" s="341"/>
      <c r="I49" s="14"/>
    </row>
    <row r="50" spans="1:9" s="321" customFormat="1" ht="30" customHeight="1" x14ac:dyDescent="0.2">
      <c r="A50" s="402"/>
      <c r="B50" s="1079"/>
      <c r="C50" s="1079"/>
      <c r="D50" s="425"/>
      <c r="E50" s="341"/>
      <c r="F50" s="428"/>
      <c r="G50" s="428"/>
      <c r="H50" s="341"/>
      <c r="I50" s="14"/>
    </row>
    <row r="51" spans="1:9" s="321" customFormat="1" ht="39" customHeight="1" x14ac:dyDescent="0.2">
      <c r="A51" s="863" t="s">
        <v>617</v>
      </c>
      <c r="B51" s="1207" t="s">
        <v>544</v>
      </c>
      <c r="C51" s="1207"/>
      <c r="D51" s="872" t="s">
        <v>606</v>
      </c>
      <c r="E51" s="502"/>
      <c r="F51" s="453"/>
      <c r="G51" s="453"/>
      <c r="H51" s="341"/>
      <c r="I51" s="854"/>
    </row>
    <row r="52" spans="1:9" s="321" customFormat="1" x14ac:dyDescent="0.2">
      <c r="A52" s="402"/>
      <c r="B52" s="1079" t="s">
        <v>537</v>
      </c>
      <c r="C52" s="1079"/>
      <c r="D52" s="872" t="s">
        <v>606</v>
      </c>
      <c r="E52" s="418">
        <v>1</v>
      </c>
      <c r="F52" s="453"/>
      <c r="G52" s="453">
        <f>E52*F52</f>
        <v>0</v>
      </c>
      <c r="H52" s="402" t="s">
        <v>547</v>
      </c>
      <c r="I52" s="854"/>
    </row>
    <row r="53" spans="1:9" s="321" customFormat="1" ht="17.100000000000001" customHeight="1" x14ac:dyDescent="0.2">
      <c r="A53" s="402"/>
      <c r="B53" s="1079" t="s">
        <v>545</v>
      </c>
      <c r="C53" s="1079"/>
      <c r="D53" s="872" t="s">
        <v>606</v>
      </c>
      <c r="E53" s="418">
        <v>1</v>
      </c>
      <c r="F53" s="453"/>
      <c r="G53" s="453">
        <f>E53*F53</f>
        <v>0</v>
      </c>
      <c r="H53" s="402">
        <v>86879</v>
      </c>
      <c r="I53" s="14"/>
    </row>
    <row r="54" spans="1:9" s="321" customFormat="1" ht="17.100000000000001" customHeight="1" x14ac:dyDescent="0.2">
      <c r="A54" s="402"/>
      <c r="B54" s="1079" t="s">
        <v>538</v>
      </c>
      <c r="C54" s="1079"/>
      <c r="D54" s="872" t="s">
        <v>606</v>
      </c>
      <c r="E54" s="418">
        <v>1</v>
      </c>
      <c r="F54" s="453"/>
      <c r="G54" s="453">
        <f>E54*F54</f>
        <v>0</v>
      </c>
      <c r="H54" s="402">
        <v>86883</v>
      </c>
      <c r="I54" s="14"/>
    </row>
    <row r="55" spans="1:9" s="321" customFormat="1" x14ac:dyDescent="0.2">
      <c r="A55" s="402"/>
      <c r="B55" s="1079" t="s">
        <v>546</v>
      </c>
      <c r="C55" s="1079"/>
      <c r="D55" s="872" t="s">
        <v>606</v>
      </c>
      <c r="E55" s="418">
        <v>1</v>
      </c>
      <c r="F55" s="453"/>
      <c r="G55" s="453">
        <f>E55*F55</f>
        <v>0</v>
      </c>
      <c r="H55" s="402">
        <v>86913</v>
      </c>
      <c r="I55" s="14"/>
    </row>
    <row r="56" spans="1:9" s="321" customFormat="1" ht="17.100000000000001" customHeight="1" x14ac:dyDescent="0.2">
      <c r="A56" s="402"/>
      <c r="B56" s="1204" t="s">
        <v>96</v>
      </c>
      <c r="C56" s="1204"/>
      <c r="D56" s="341"/>
      <c r="E56" s="418"/>
      <c r="F56" s="453"/>
      <c r="G56" s="449">
        <f>G52+G53+G54</f>
        <v>0</v>
      </c>
      <c r="H56" s="341"/>
      <c r="I56" s="14"/>
    </row>
    <row r="57" spans="1:9" s="321" customFormat="1" ht="17.100000000000001" customHeight="1" x14ac:dyDescent="0.2">
      <c r="A57" s="402"/>
      <c r="B57" s="1239"/>
      <c r="C57" s="1240"/>
      <c r="D57" s="341"/>
      <c r="E57" s="418"/>
      <c r="F57" s="453"/>
      <c r="G57" s="449"/>
      <c r="H57" s="341"/>
      <c r="I57" s="14"/>
    </row>
    <row r="58" spans="1:9" ht="30" customHeight="1" x14ac:dyDescent="0.2">
      <c r="A58" s="868">
        <v>5</v>
      </c>
      <c r="B58" s="1206" t="s">
        <v>113</v>
      </c>
      <c r="C58" s="1206"/>
      <c r="D58" s="32"/>
      <c r="E58" s="418"/>
      <c r="F58" s="453"/>
      <c r="G58" s="449"/>
      <c r="H58" s="441"/>
    </row>
    <row r="59" spans="1:9" ht="42.75" customHeight="1" x14ac:dyDescent="0.2">
      <c r="A59" s="863" t="s">
        <v>627</v>
      </c>
      <c r="B59" s="1207" t="s">
        <v>570</v>
      </c>
      <c r="C59" s="1207"/>
      <c r="D59" s="872" t="s">
        <v>606</v>
      </c>
      <c r="E59" s="502"/>
      <c r="F59" s="453"/>
      <c r="G59" s="449"/>
      <c r="H59" s="864" t="s">
        <v>642</v>
      </c>
      <c r="I59" s="854"/>
    </row>
    <row r="60" spans="1:9" ht="17.100000000000001" customHeight="1" x14ac:dyDescent="0.2">
      <c r="A60" s="868"/>
      <c r="B60" s="1203" t="s">
        <v>351</v>
      </c>
      <c r="C60" s="1203"/>
      <c r="D60" s="32" t="s">
        <v>341</v>
      </c>
      <c r="E60" s="503">
        <v>0.8</v>
      </c>
      <c r="F60" s="453"/>
      <c r="G60" s="453">
        <f>E60*F60</f>
        <v>0</v>
      </c>
      <c r="H60" s="869" t="s">
        <v>549</v>
      </c>
      <c r="I60" s="854"/>
    </row>
    <row r="61" spans="1:9" ht="17.100000000000001" customHeight="1" x14ac:dyDescent="0.2">
      <c r="A61" s="868"/>
      <c r="B61" s="1203" t="s">
        <v>428</v>
      </c>
      <c r="C61" s="1203"/>
      <c r="D61" s="872" t="s">
        <v>606</v>
      </c>
      <c r="E61" s="503">
        <v>1</v>
      </c>
      <c r="F61" s="454"/>
      <c r="G61" s="453">
        <f t="shared" ref="G61:G68" si="2">E61*F61</f>
        <v>0</v>
      </c>
      <c r="H61" s="869">
        <v>6087</v>
      </c>
      <c r="I61" s="854"/>
    </row>
    <row r="62" spans="1:9" ht="17.100000000000001" customHeight="1" x14ac:dyDescent="0.2">
      <c r="A62" s="868"/>
      <c r="B62" s="1203" t="s">
        <v>571</v>
      </c>
      <c r="C62" s="1203"/>
      <c r="D62" s="872" t="s">
        <v>606</v>
      </c>
      <c r="E62" s="503">
        <v>80</v>
      </c>
      <c r="F62" s="454"/>
      <c r="G62" s="453">
        <f t="shared" si="2"/>
        <v>0</v>
      </c>
      <c r="H62" s="869" t="s">
        <v>629</v>
      </c>
      <c r="I62" s="854"/>
    </row>
    <row r="63" spans="1:9" ht="28.5" customHeight="1" x14ac:dyDescent="0.2">
      <c r="A63" s="868"/>
      <c r="B63" s="1203" t="s">
        <v>352</v>
      </c>
      <c r="C63" s="1203"/>
      <c r="D63" s="32" t="s">
        <v>97</v>
      </c>
      <c r="E63" s="503">
        <v>2.2800000000000001E-2</v>
      </c>
      <c r="F63" s="454"/>
      <c r="G63" s="453">
        <f t="shared" si="2"/>
        <v>0</v>
      </c>
      <c r="H63" s="869">
        <v>87335</v>
      </c>
      <c r="I63" s="854"/>
    </row>
    <row r="64" spans="1:9" ht="17.100000000000001" customHeight="1" x14ac:dyDescent="0.2">
      <c r="A64" s="868"/>
      <c r="B64" s="1205" t="s">
        <v>95</v>
      </c>
      <c r="C64" s="1205"/>
      <c r="D64" s="31" t="s">
        <v>92</v>
      </c>
      <c r="E64" s="503">
        <v>1.9</v>
      </c>
      <c r="F64" s="454"/>
      <c r="G64" s="453">
        <f t="shared" si="2"/>
        <v>0</v>
      </c>
      <c r="H64" s="869">
        <v>88309</v>
      </c>
      <c r="I64" s="854"/>
    </row>
    <row r="65" spans="1:9" x14ac:dyDescent="0.2">
      <c r="A65" s="868"/>
      <c r="B65" s="1079" t="s">
        <v>93</v>
      </c>
      <c r="C65" s="1079"/>
      <c r="D65" s="31" t="s">
        <v>92</v>
      </c>
      <c r="E65" s="503">
        <v>1.65</v>
      </c>
      <c r="F65" s="454"/>
      <c r="G65" s="453">
        <f t="shared" si="2"/>
        <v>0</v>
      </c>
      <c r="H65" s="869">
        <v>88316</v>
      </c>
      <c r="I65" s="854"/>
    </row>
    <row r="66" spans="1:9" ht="17.100000000000001" customHeight="1" x14ac:dyDescent="0.2">
      <c r="A66" s="868"/>
      <c r="B66" s="1203" t="s">
        <v>353</v>
      </c>
      <c r="C66" s="1203"/>
      <c r="D66" s="32" t="s">
        <v>97</v>
      </c>
      <c r="E66" s="503">
        <v>1.6500000000000001E-2</v>
      </c>
      <c r="F66" s="454"/>
      <c r="G66" s="453">
        <f t="shared" si="2"/>
        <v>0</v>
      </c>
      <c r="H66" s="869">
        <v>88630</v>
      </c>
      <c r="I66" s="854"/>
    </row>
    <row r="67" spans="1:9" ht="14.25" x14ac:dyDescent="0.2">
      <c r="A67" s="868"/>
      <c r="B67" s="1203" t="s">
        <v>354</v>
      </c>
      <c r="C67" s="1203"/>
      <c r="D67" s="32" t="s">
        <v>97</v>
      </c>
      <c r="E67" s="503">
        <v>0.216</v>
      </c>
      <c r="F67" s="454"/>
      <c r="G67" s="453">
        <f t="shared" si="2"/>
        <v>0</v>
      </c>
      <c r="H67" s="869">
        <v>93358</v>
      </c>
      <c r="I67" s="854"/>
    </row>
    <row r="68" spans="1:9" ht="21.75" customHeight="1" x14ac:dyDescent="0.2">
      <c r="A68" s="868"/>
      <c r="B68" s="1203" t="s">
        <v>355</v>
      </c>
      <c r="C68" s="1203"/>
      <c r="D68" s="32" t="s">
        <v>97</v>
      </c>
      <c r="E68" s="503">
        <v>1.7999999999999999E-2</v>
      </c>
      <c r="F68" s="454"/>
      <c r="G68" s="453">
        <f t="shared" si="2"/>
        <v>0</v>
      </c>
      <c r="H68" s="869">
        <v>94969</v>
      </c>
      <c r="I68" s="854"/>
    </row>
    <row r="69" spans="1:9" ht="21.75" customHeight="1" x14ac:dyDescent="0.2">
      <c r="A69" s="868"/>
      <c r="B69" s="1204" t="s">
        <v>96</v>
      </c>
      <c r="C69" s="1204"/>
      <c r="D69" s="32"/>
      <c r="E69" s="503"/>
      <c r="F69" s="454"/>
      <c r="G69" s="449">
        <f>SUM(G60:G68)</f>
        <v>0</v>
      </c>
      <c r="H69" s="869"/>
      <c r="I69" s="854"/>
    </row>
    <row r="70" spans="1:9" s="19" customFormat="1" ht="15" customHeight="1" x14ac:dyDescent="0.2">
      <c r="A70" s="862"/>
      <c r="B70" s="1201"/>
      <c r="C70" s="1201"/>
      <c r="D70" s="860"/>
      <c r="E70" s="506"/>
      <c r="F70" s="456"/>
      <c r="G70" s="456"/>
      <c r="H70" s="419"/>
      <c r="I70" s="14"/>
    </row>
    <row r="71" spans="1:9" s="213" customFormat="1" ht="15" customHeight="1" x14ac:dyDescent="0.2">
      <c r="D71" s="28"/>
      <c r="E71" s="504"/>
      <c r="F71" s="455"/>
      <c r="G71" s="455"/>
      <c r="H71" s="28"/>
      <c r="I71" s="14"/>
    </row>
    <row r="72" spans="1:9" s="213" customFormat="1" ht="15" customHeight="1" x14ac:dyDescent="0.2">
      <c r="E72" s="28"/>
      <c r="I72" s="14"/>
    </row>
    <row r="73" spans="1:9" s="213" customFormat="1" ht="15" hidden="1" customHeight="1" x14ac:dyDescent="0.2">
      <c r="C73" s="14"/>
      <c r="D73" s="12"/>
      <c r="E73" s="505"/>
      <c r="F73" s="361"/>
      <c r="G73" s="361"/>
      <c r="H73" s="12"/>
      <c r="I73" s="14"/>
    </row>
    <row r="74" spans="1:9" s="213" customFormat="1" ht="39.75" customHeight="1" x14ac:dyDescent="0.2">
      <c r="C74" s="1018" t="s">
        <v>339</v>
      </c>
      <c r="D74" s="1018"/>
      <c r="E74" s="1018"/>
      <c r="F74" s="1018"/>
      <c r="G74" s="1018"/>
      <c r="H74" s="1018"/>
      <c r="I74" s="14"/>
    </row>
    <row r="75" spans="1:9" ht="15" x14ac:dyDescent="0.2">
      <c r="C75" s="33"/>
      <c r="D75" s="36"/>
      <c r="E75" s="505"/>
      <c r="F75" s="361"/>
      <c r="G75" s="456"/>
      <c r="H75" s="29"/>
    </row>
    <row r="76" spans="1:9" x14ac:dyDescent="0.2">
      <c r="C76" s="34"/>
      <c r="D76" s="15"/>
      <c r="E76" s="506"/>
      <c r="F76" s="456"/>
      <c r="G76" s="457"/>
      <c r="H76" s="37"/>
    </row>
    <row r="77" spans="1:9" ht="15" x14ac:dyDescent="0.2">
      <c r="C77" s="33"/>
      <c r="D77" s="35"/>
      <c r="E77" s="505"/>
      <c r="F77" s="456"/>
      <c r="G77" s="456"/>
      <c r="H77" s="29"/>
    </row>
    <row r="78" spans="1:9" ht="15" x14ac:dyDescent="0.2">
      <c r="C78" s="34"/>
      <c r="D78" s="35"/>
      <c r="E78" s="505"/>
      <c r="F78" s="456"/>
      <c r="G78" s="456"/>
      <c r="H78" s="29"/>
    </row>
  </sheetData>
  <mergeCells count="80">
    <mergeCell ref="B69:C69"/>
    <mergeCell ref="J36:K36"/>
    <mergeCell ref="J30:M30"/>
    <mergeCell ref="A2:H2"/>
    <mergeCell ref="A5:H5"/>
    <mergeCell ref="A6:H6"/>
    <mergeCell ref="G3:H3"/>
    <mergeCell ref="E3:F3"/>
    <mergeCell ref="G4:H4"/>
    <mergeCell ref="E4:F4"/>
    <mergeCell ref="C3:D3"/>
    <mergeCell ref="C4:D4"/>
    <mergeCell ref="I29:I30"/>
    <mergeCell ref="A3:B3"/>
    <mergeCell ref="A4:B4"/>
    <mergeCell ref="B26:C26"/>
    <mergeCell ref="C74:H74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3:C23"/>
    <mergeCell ref="B24:C24"/>
    <mergeCell ref="B25:C25"/>
    <mergeCell ref="A1:H1"/>
    <mergeCell ref="B19:C19"/>
    <mergeCell ref="B20:C20"/>
    <mergeCell ref="B21:C21"/>
    <mergeCell ref="B22:C22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58:C58"/>
    <mergeCell ref="B59:C59"/>
    <mergeCell ref="B60:C60"/>
    <mergeCell ref="B51:C51"/>
    <mergeCell ref="B52:C52"/>
    <mergeCell ref="B53:C53"/>
    <mergeCell ref="B54:C54"/>
    <mergeCell ref="B47:C47"/>
    <mergeCell ref="B48:C48"/>
    <mergeCell ref="B49:C49"/>
    <mergeCell ref="B50:C50"/>
    <mergeCell ref="B55:C55"/>
    <mergeCell ref="B56:C56"/>
    <mergeCell ref="B57:C57"/>
    <mergeCell ref="B70:C70"/>
    <mergeCell ref="B44:C44"/>
    <mergeCell ref="B45:C45"/>
    <mergeCell ref="B46:C46"/>
    <mergeCell ref="B66:C66"/>
    <mergeCell ref="B67:C67"/>
    <mergeCell ref="B68:C68"/>
    <mergeCell ref="B61:C61"/>
    <mergeCell ref="B62:C62"/>
    <mergeCell ref="B63:C63"/>
    <mergeCell ref="B64:C64"/>
    <mergeCell ref="B65:C65"/>
  </mergeCells>
  <conditionalFormatting sqref="I60:I69">
    <cfRule type="expression" dxfId="1" priority="1" stopIfTrue="1">
      <formula>AND($A60&lt;&gt;"COMPOSICAO",$A60&lt;&gt;"INSUMO",$A60&lt;&gt;"")</formula>
    </cfRule>
    <cfRule type="expression" dxfId="0" priority="2" stopIfTrue="1">
      <formula>AND(OR($A60="COMPOSICAO",$A60="INSUMO",$A60&lt;&gt;""),$A60&lt;&gt;"")</formula>
    </cfRule>
  </conditionalFormatting>
  <printOptions horizontalCentered="1"/>
  <pageMargins left="0.23622047244094491" right="0.59055118110236227" top="0.43307086614173229" bottom="0.27559055118110237" header="0.51181102362204722" footer="0.19685039370078741"/>
  <pageSetup paperSize="9" scale="9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Q52"/>
  <sheetViews>
    <sheetView showGridLines="0" view="pageBreakPreview" zoomScale="130" zoomScaleNormal="100" zoomScaleSheetLayoutView="130" workbookViewId="0">
      <pane xSplit="1" ySplit="7" topLeftCell="B32" activePane="bottomRight" state="frozen"/>
      <selection pane="topRight" activeCell="B1" sqref="B1"/>
      <selection pane="bottomLeft" activeCell="A6" sqref="A6"/>
      <selection pane="bottomRight" activeCell="F34" sqref="F34:F41"/>
    </sheetView>
  </sheetViews>
  <sheetFormatPr defaultRowHeight="12.75" x14ac:dyDescent="0.2"/>
  <cols>
    <col min="1" max="1" width="6.7109375" style="355" customWidth="1"/>
    <col min="2" max="2" width="6.7109375" style="538" customWidth="1"/>
    <col min="3" max="3" width="45.7109375" style="540" customWidth="1"/>
    <col min="4" max="4" width="6.7109375" style="352" customWidth="1"/>
    <col min="5" max="5" width="8.7109375" style="415" customWidth="1"/>
    <col min="6" max="7" width="8.7109375" style="495" customWidth="1"/>
    <col min="8" max="8" width="12.7109375" style="370" customWidth="1"/>
    <col min="9" max="16384" width="9.140625" style="13"/>
  </cols>
  <sheetData>
    <row r="1" spans="1:17" ht="48.75" customHeight="1" x14ac:dyDescent="0.2">
      <c r="A1" s="973"/>
      <c r="B1" s="974"/>
      <c r="C1" s="974"/>
      <c r="D1" s="974"/>
      <c r="E1" s="974"/>
      <c r="F1" s="974"/>
      <c r="G1" s="974"/>
      <c r="H1" s="975"/>
    </row>
    <row r="2" spans="1:17" ht="13.5" customHeight="1" x14ac:dyDescent="0.2">
      <c r="A2" s="971" t="s">
        <v>597</v>
      </c>
      <c r="B2" s="971"/>
      <c r="C2" s="971"/>
      <c r="D2" s="971"/>
      <c r="E2" s="971"/>
      <c r="F2" s="971"/>
      <c r="G2" s="971"/>
      <c r="H2" s="971"/>
    </row>
    <row r="3" spans="1:17" x14ac:dyDescent="0.2">
      <c r="A3" s="989" t="s">
        <v>429</v>
      </c>
      <c r="B3" s="989"/>
      <c r="C3" s="989" t="str">
        <f>'1. Resumo'!C6:F6</f>
        <v>Programa de Melhorias Sanitárias Domiciliares - MSD.</v>
      </c>
      <c r="D3" s="989"/>
      <c r="E3" s="990" t="s">
        <v>599</v>
      </c>
      <c r="F3" s="990"/>
      <c r="G3" s="991">
        <f>'1. Resumo'!F9</f>
        <v>0</v>
      </c>
      <c r="H3" s="992"/>
    </row>
    <row r="4" spans="1:17" x14ac:dyDescent="0.2">
      <c r="A4" s="989" t="s">
        <v>579</v>
      </c>
      <c r="B4" s="989"/>
      <c r="C4" s="989" t="str">
        <f>'1. Resumo'!C8:F8</f>
        <v>XXX</v>
      </c>
      <c r="D4" s="989"/>
      <c r="E4" s="990" t="s">
        <v>598</v>
      </c>
      <c r="F4" s="990"/>
      <c r="G4" s="971" t="str">
        <f>'1. Resumo'!C7</f>
        <v>XXXX/2019</v>
      </c>
      <c r="H4" s="971"/>
    </row>
    <row r="5" spans="1:17" ht="9.75" customHeight="1" x14ac:dyDescent="0.2">
      <c r="A5" s="972"/>
      <c r="B5" s="972"/>
      <c r="C5" s="972"/>
      <c r="D5" s="972"/>
      <c r="E5" s="972"/>
      <c r="F5" s="972"/>
      <c r="G5" s="972"/>
      <c r="H5" s="972"/>
      <c r="I5" s="412"/>
      <c r="J5" s="19"/>
    </row>
    <row r="6" spans="1:17" ht="17.100000000000001" customHeight="1" thickBot="1" x14ac:dyDescent="0.25">
      <c r="A6" s="967" t="s">
        <v>54</v>
      </c>
      <c r="B6" s="968"/>
      <c r="C6" s="968"/>
      <c r="D6" s="969"/>
      <c r="E6" s="969"/>
      <c r="F6" s="969"/>
      <c r="G6" s="969"/>
      <c r="H6" s="411"/>
    </row>
    <row r="7" spans="1:17" ht="24.75" thickBot="1" x14ac:dyDescent="0.25">
      <c r="A7" s="354" t="s">
        <v>0</v>
      </c>
      <c r="B7" s="976" t="s">
        <v>1</v>
      </c>
      <c r="C7" s="977"/>
      <c r="D7" s="351" t="s">
        <v>2</v>
      </c>
      <c r="E7" s="413" t="s">
        <v>3</v>
      </c>
      <c r="F7" s="413" t="s">
        <v>4</v>
      </c>
      <c r="G7" s="531" t="s">
        <v>5</v>
      </c>
      <c r="H7" s="368" t="s">
        <v>417</v>
      </c>
      <c r="I7" s="20"/>
      <c r="J7" s="20"/>
      <c r="K7" s="20"/>
    </row>
    <row r="8" spans="1:17" s="794" customFormat="1" ht="17.100000000000001" customHeight="1" x14ac:dyDescent="0.2">
      <c r="A8" s="789">
        <v>1</v>
      </c>
      <c r="B8" s="978" t="s">
        <v>6</v>
      </c>
      <c r="C8" s="979"/>
      <c r="D8" s="790"/>
      <c r="E8" s="791"/>
      <c r="F8" s="792"/>
      <c r="G8" s="792"/>
      <c r="H8" s="793"/>
    </row>
    <row r="9" spans="1:17" s="794" customFormat="1" x14ac:dyDescent="0.2">
      <c r="A9" s="795" t="s">
        <v>7</v>
      </c>
      <c r="B9" s="980" t="s">
        <v>431</v>
      </c>
      <c r="C9" s="981"/>
      <c r="D9" s="796" t="s">
        <v>8</v>
      </c>
      <c r="E9" s="797">
        <f>'2.1 Mod Mem Cál'!J12</f>
        <v>9.8399999999999981</v>
      </c>
      <c r="F9" s="798"/>
      <c r="G9" s="799">
        <f>ROUND(E9*F9,2)</f>
        <v>0</v>
      </c>
      <c r="H9" s="800" t="s">
        <v>340</v>
      </c>
      <c r="I9" s="801"/>
      <c r="J9" s="802"/>
      <c r="M9" s="803"/>
    </row>
    <row r="10" spans="1:17" s="794" customFormat="1" x14ac:dyDescent="0.2">
      <c r="A10" s="795" t="s">
        <v>9</v>
      </c>
      <c r="B10" s="980" t="s">
        <v>347</v>
      </c>
      <c r="C10" s="981"/>
      <c r="D10" s="804" t="s">
        <v>8</v>
      </c>
      <c r="E10" s="805">
        <f>'2.1 Mod Mem Cál'!J16</f>
        <v>3.2199999999999998</v>
      </c>
      <c r="F10" s="806">
        <f>'11. Composições'!G16</f>
        <v>0</v>
      </c>
      <c r="G10" s="799">
        <f>ROUND(E10*F10,2)</f>
        <v>0</v>
      </c>
      <c r="H10" s="807" t="s">
        <v>610</v>
      </c>
      <c r="J10" s="808"/>
      <c r="M10" s="803"/>
    </row>
    <row r="11" spans="1:17" s="794" customFormat="1" x14ac:dyDescent="0.2">
      <c r="A11" s="809">
        <v>2</v>
      </c>
      <c r="B11" s="982" t="s">
        <v>649</v>
      </c>
      <c r="C11" s="983"/>
      <c r="D11" s="810"/>
      <c r="E11" s="811"/>
      <c r="F11" s="798"/>
      <c r="G11" s="798"/>
      <c r="H11" s="812"/>
      <c r="I11" s="801"/>
      <c r="J11" s="802"/>
    </row>
    <row r="12" spans="1:17" s="816" customFormat="1" ht="24" customHeight="1" x14ac:dyDescent="0.2">
      <c r="A12" s="795" t="s">
        <v>10</v>
      </c>
      <c r="B12" s="984" t="s">
        <v>504</v>
      </c>
      <c r="C12" s="985"/>
      <c r="D12" s="796" t="s">
        <v>11</v>
      </c>
      <c r="E12" s="797">
        <f>'2.1 Mod Mem Cál'!J21</f>
        <v>0.153</v>
      </c>
      <c r="F12" s="813"/>
      <c r="G12" s="798">
        <f t="shared" ref="G12:G17" si="0">ROUND(E12*F12,2)</f>
        <v>0</v>
      </c>
      <c r="H12" s="814">
        <v>93358</v>
      </c>
      <c r="I12" s="815"/>
      <c r="J12" s="815"/>
      <c r="L12" s="815"/>
      <c r="M12" s="817"/>
      <c r="Q12" s="817"/>
    </row>
    <row r="13" spans="1:17" s="794" customFormat="1" ht="36.75" customHeight="1" x14ac:dyDescent="0.2">
      <c r="A13" s="795" t="s">
        <v>27</v>
      </c>
      <c r="B13" s="984" t="s">
        <v>333</v>
      </c>
      <c r="C13" s="985"/>
      <c r="D13" s="796" t="s">
        <v>8</v>
      </c>
      <c r="E13" s="1220">
        <f>'2.1 Mod Mem Cál'!J26</f>
        <v>2.04</v>
      </c>
      <c r="F13" s="798"/>
      <c r="G13" s="798">
        <f t="shared" si="0"/>
        <v>0</v>
      </c>
      <c r="H13" s="814">
        <v>96542</v>
      </c>
      <c r="J13" s="808"/>
    </row>
    <row r="14" spans="1:17" s="794" customFormat="1" ht="23.25" customHeight="1" x14ac:dyDescent="0.2">
      <c r="A14" s="795" t="s">
        <v>38</v>
      </c>
      <c r="B14" s="984" t="s">
        <v>437</v>
      </c>
      <c r="C14" s="985"/>
      <c r="D14" s="796" t="s">
        <v>11</v>
      </c>
      <c r="E14" s="797">
        <f>'2.1 Mod Mem Cál'!J31</f>
        <v>0.153</v>
      </c>
      <c r="F14" s="798"/>
      <c r="G14" s="799">
        <f t="shared" si="0"/>
        <v>0</v>
      </c>
      <c r="H14" s="800">
        <v>94963</v>
      </c>
      <c r="J14" s="808"/>
    </row>
    <row r="15" spans="1:17" s="794" customFormat="1" x14ac:dyDescent="0.2">
      <c r="A15" s="795" t="s">
        <v>39</v>
      </c>
      <c r="B15" s="984" t="s">
        <v>59</v>
      </c>
      <c r="C15" s="985"/>
      <c r="D15" s="796" t="s">
        <v>11</v>
      </c>
      <c r="E15" s="805">
        <f>'2.1 Mod Mem Cál'!J36</f>
        <v>0.153</v>
      </c>
      <c r="F15" s="806"/>
      <c r="G15" s="799">
        <f t="shared" si="0"/>
        <v>0</v>
      </c>
      <c r="H15" s="800" t="s">
        <v>60</v>
      </c>
      <c r="J15" s="808"/>
    </row>
    <row r="16" spans="1:17" s="794" customFormat="1" x14ac:dyDescent="0.2">
      <c r="A16" s="795" t="s">
        <v>40</v>
      </c>
      <c r="B16" s="984" t="s">
        <v>71</v>
      </c>
      <c r="C16" s="985"/>
      <c r="D16" s="804" t="s">
        <v>32</v>
      </c>
      <c r="E16" s="805">
        <f>'2.1 Mod Mem Cál'!J41</f>
        <v>0.153</v>
      </c>
      <c r="F16" s="806"/>
      <c r="G16" s="799">
        <f t="shared" si="0"/>
        <v>0</v>
      </c>
      <c r="H16" s="800" t="s">
        <v>72</v>
      </c>
      <c r="J16" s="808"/>
    </row>
    <row r="17" spans="1:14" s="794" customFormat="1" ht="24" customHeight="1" x14ac:dyDescent="0.2">
      <c r="A17" s="795" t="s">
        <v>41</v>
      </c>
      <c r="B17" s="984" t="s">
        <v>505</v>
      </c>
      <c r="C17" s="985"/>
      <c r="D17" s="804" t="s">
        <v>8</v>
      </c>
      <c r="E17" s="805">
        <f>'2.1 Mod Mem Cál'!D42</f>
        <v>2.04</v>
      </c>
      <c r="F17" s="806"/>
      <c r="G17" s="799">
        <f t="shared" si="0"/>
        <v>0</v>
      </c>
      <c r="H17" s="800" t="s">
        <v>58</v>
      </c>
      <c r="J17" s="808"/>
      <c r="N17" s="808"/>
    </row>
    <row r="18" spans="1:14" s="794" customFormat="1" x14ac:dyDescent="0.2">
      <c r="A18" s="818">
        <v>3</v>
      </c>
      <c r="B18" s="983" t="s">
        <v>14</v>
      </c>
      <c r="C18" s="983"/>
      <c r="D18" s="819"/>
      <c r="E18" s="820"/>
      <c r="F18" s="821"/>
      <c r="G18" s="821"/>
      <c r="H18" s="822"/>
      <c r="I18" s="801"/>
      <c r="J18" s="808"/>
    </row>
    <row r="19" spans="1:14" s="794" customFormat="1" x14ac:dyDescent="0.2">
      <c r="A19" s="795" t="s">
        <v>12</v>
      </c>
      <c r="B19" s="980" t="s">
        <v>350</v>
      </c>
      <c r="C19" s="981"/>
      <c r="D19" s="804" t="s">
        <v>8</v>
      </c>
      <c r="E19" s="805">
        <f>'2.1 Mod Mem Cál'!D49</f>
        <v>14.234999999999999</v>
      </c>
      <c r="F19" s="806"/>
      <c r="G19" s="799">
        <f>ROUND(E19*F19,2)</f>
        <v>0</v>
      </c>
      <c r="H19" s="823">
        <v>87507</v>
      </c>
      <c r="I19" s="808"/>
      <c r="J19" s="808"/>
      <c r="K19" s="824"/>
      <c r="L19" s="824"/>
      <c r="M19" s="824"/>
    </row>
    <row r="20" spans="1:14" s="794" customFormat="1" ht="17.100000000000001" customHeight="1" x14ac:dyDescent="0.2">
      <c r="A20" s="809">
        <v>4</v>
      </c>
      <c r="B20" s="982" t="s">
        <v>16</v>
      </c>
      <c r="C20" s="983"/>
      <c r="D20" s="810"/>
      <c r="E20" s="811"/>
      <c r="F20" s="825"/>
      <c r="G20" s="825"/>
      <c r="H20" s="812"/>
      <c r="J20" s="808"/>
    </row>
    <row r="21" spans="1:14" s="794" customFormat="1" ht="25.5" customHeight="1" x14ac:dyDescent="0.2">
      <c r="A21" s="795" t="s">
        <v>15</v>
      </c>
      <c r="B21" s="980" t="s">
        <v>608</v>
      </c>
      <c r="C21" s="981"/>
      <c r="D21" s="796" t="s">
        <v>8</v>
      </c>
      <c r="E21" s="797">
        <f>'2.1 Mod Mem Cál'!J67</f>
        <v>27.804999999999996</v>
      </c>
      <c r="F21" s="798"/>
      <c r="G21" s="798">
        <f>ROUND(E21*F21,2)</f>
        <v>0</v>
      </c>
      <c r="H21" s="826">
        <v>87878</v>
      </c>
      <c r="J21" s="808"/>
    </row>
    <row r="22" spans="1:14" s="794" customFormat="1" ht="39" customHeight="1" x14ac:dyDescent="0.2">
      <c r="A22" s="795" t="s">
        <v>87</v>
      </c>
      <c r="B22" s="980" t="s">
        <v>481</v>
      </c>
      <c r="C22" s="981"/>
      <c r="D22" s="796" t="s">
        <v>8</v>
      </c>
      <c r="E22" s="797">
        <f>'2.1 Mod Mem Cál'!J78</f>
        <v>27.804999999999996</v>
      </c>
      <c r="F22" s="798"/>
      <c r="G22" s="799">
        <f>ROUND(E22*F22,2)</f>
        <v>0</v>
      </c>
      <c r="H22" s="800">
        <v>87530</v>
      </c>
      <c r="J22" s="808"/>
    </row>
    <row r="23" spans="1:14" s="794" customFormat="1" ht="39" customHeight="1" x14ac:dyDescent="0.2">
      <c r="A23" s="795" t="s">
        <v>389</v>
      </c>
      <c r="B23" s="980" t="s">
        <v>349</v>
      </c>
      <c r="C23" s="981"/>
      <c r="D23" s="796" t="s">
        <v>8</v>
      </c>
      <c r="E23" s="797">
        <f>'2.1 Mod Mem Cál'!J83</f>
        <v>4.9000000000000004</v>
      </c>
      <c r="F23" s="798"/>
      <c r="G23" s="799">
        <f>ROUND(E23*F23,2)</f>
        <v>0</v>
      </c>
      <c r="H23" s="827">
        <v>93392</v>
      </c>
      <c r="J23" s="808"/>
    </row>
    <row r="24" spans="1:14" s="794" customFormat="1" ht="15" customHeight="1" x14ac:dyDescent="0.2">
      <c r="A24" s="818">
        <v>5</v>
      </c>
      <c r="B24" s="983" t="s">
        <v>28</v>
      </c>
      <c r="C24" s="983"/>
      <c r="D24" s="828"/>
      <c r="E24" s="820"/>
      <c r="F24" s="821"/>
      <c r="G24" s="821"/>
      <c r="H24" s="829"/>
      <c r="I24" s="801"/>
      <c r="J24" s="808"/>
    </row>
    <row r="25" spans="1:14" s="794" customFormat="1" ht="26.25" customHeight="1" x14ac:dyDescent="0.2">
      <c r="A25" s="795" t="s">
        <v>17</v>
      </c>
      <c r="B25" s="980" t="s">
        <v>61</v>
      </c>
      <c r="C25" s="981"/>
      <c r="D25" s="796" t="s">
        <v>8</v>
      </c>
      <c r="E25" s="797">
        <f>'2.1 Mod Mem Cál'!J88</f>
        <v>7.6859999999999999</v>
      </c>
      <c r="F25" s="798">
        <f>'11. Composições'!G25</f>
        <v>0</v>
      </c>
      <c r="G25" s="799">
        <f>ROUND(E25*F25,2)</f>
        <v>0</v>
      </c>
      <c r="H25" s="807" t="s">
        <v>611</v>
      </c>
      <c r="J25" s="808"/>
    </row>
    <row r="26" spans="1:14" s="794" customFormat="1" ht="36.75" customHeight="1" x14ac:dyDescent="0.2">
      <c r="A26" s="795" t="s">
        <v>18</v>
      </c>
      <c r="B26" s="980" t="s">
        <v>78</v>
      </c>
      <c r="C26" s="981"/>
      <c r="D26" s="796" t="s">
        <v>8</v>
      </c>
      <c r="E26" s="797">
        <f>'2.1 Mod Mem Cál'!J97</f>
        <v>6.2</v>
      </c>
      <c r="F26" s="798"/>
      <c r="G26" s="830">
        <f>ROUND(E26*F26,2)</f>
        <v>0</v>
      </c>
      <c r="H26" s="827" t="s">
        <v>483</v>
      </c>
      <c r="I26" s="815"/>
      <c r="J26" s="808"/>
      <c r="K26" s="824"/>
    </row>
    <row r="27" spans="1:14" s="794" customFormat="1" x14ac:dyDescent="0.2">
      <c r="A27" s="795" t="s">
        <v>503</v>
      </c>
      <c r="B27" s="980" t="s">
        <v>502</v>
      </c>
      <c r="C27" s="981"/>
      <c r="D27" s="796" t="s">
        <v>8</v>
      </c>
      <c r="E27" s="797">
        <f>'2.1 Mod Mem Cál'!D93</f>
        <v>6.2</v>
      </c>
      <c r="F27" s="798"/>
      <c r="G27" s="830">
        <f>ROUND(E27*F27,2)</f>
        <v>0</v>
      </c>
      <c r="H27" s="827" t="s">
        <v>501</v>
      </c>
      <c r="I27" s="815"/>
      <c r="J27" s="808"/>
      <c r="K27" s="824"/>
    </row>
    <row r="28" spans="1:14" s="794" customFormat="1" ht="17.100000000000001" customHeight="1" x14ac:dyDescent="0.2">
      <c r="A28" s="809">
        <v>6</v>
      </c>
      <c r="B28" s="982" t="s">
        <v>21</v>
      </c>
      <c r="C28" s="983"/>
      <c r="D28" s="828"/>
      <c r="E28" s="820"/>
      <c r="F28" s="821"/>
      <c r="G28" s="821"/>
      <c r="H28" s="829"/>
      <c r="J28" s="808"/>
    </row>
    <row r="29" spans="1:14" s="794" customFormat="1" ht="24.75" customHeight="1" x14ac:dyDescent="0.2">
      <c r="A29" s="795" t="s">
        <v>19</v>
      </c>
      <c r="B29" s="980" t="s">
        <v>548</v>
      </c>
      <c r="C29" s="981"/>
      <c r="D29" s="1221" t="s">
        <v>606</v>
      </c>
      <c r="E29" s="797">
        <v>1</v>
      </c>
      <c r="F29" s="798">
        <f>'11. Composições'!G31</f>
        <v>0</v>
      </c>
      <c r="G29" s="831">
        <f>'11. Composições'!G31</f>
        <v>0</v>
      </c>
      <c r="H29" s="807" t="s">
        <v>612</v>
      </c>
      <c r="J29" s="808"/>
    </row>
    <row r="30" spans="1:14" s="794" customFormat="1" x14ac:dyDescent="0.2">
      <c r="A30" s="852" t="s">
        <v>20</v>
      </c>
      <c r="B30" s="980" t="s">
        <v>62</v>
      </c>
      <c r="C30" s="981"/>
      <c r="D30" s="796" t="s">
        <v>8</v>
      </c>
      <c r="E30" s="797">
        <f>'2.1 Mod Mem Cál'!J105</f>
        <v>0.27999999999999997</v>
      </c>
      <c r="F30" s="798"/>
      <c r="G30" s="798">
        <f>ROUND(E30*F30,2)</f>
        <v>0</v>
      </c>
      <c r="H30" s="853">
        <v>72122</v>
      </c>
      <c r="J30" s="808"/>
    </row>
    <row r="31" spans="1:14" s="794" customFormat="1" ht="39" customHeight="1" x14ac:dyDescent="0.2">
      <c r="A31" s="852" t="s">
        <v>73</v>
      </c>
      <c r="B31" s="980" t="s">
        <v>615</v>
      </c>
      <c r="C31" s="981"/>
      <c r="D31" s="1222" t="s">
        <v>606</v>
      </c>
      <c r="E31" s="797">
        <v>1</v>
      </c>
      <c r="F31" s="798">
        <f>'11. Composições'!$G$37</f>
        <v>0</v>
      </c>
      <c r="G31" s="798">
        <f>ROUND(E31*F31,2)</f>
        <v>0</v>
      </c>
      <c r="H31" s="807" t="s">
        <v>613</v>
      </c>
      <c r="I31" s="808"/>
      <c r="J31" s="808"/>
      <c r="M31" s="834"/>
    </row>
    <row r="32" spans="1:14" s="794" customFormat="1" ht="17.100000000000001" customHeight="1" x14ac:dyDescent="0.2">
      <c r="A32" s="1223">
        <v>7</v>
      </c>
      <c r="B32" s="982" t="s">
        <v>624</v>
      </c>
      <c r="C32" s="983"/>
      <c r="D32" s="828"/>
      <c r="E32" s="820"/>
      <c r="F32" s="821"/>
      <c r="G32" s="821"/>
      <c r="H32" s="829"/>
      <c r="I32" s="801"/>
      <c r="J32" s="808"/>
    </row>
    <row r="33" spans="1:10" s="794" customFormat="1" ht="25.5" customHeight="1" x14ac:dyDescent="0.2">
      <c r="A33" s="795" t="s">
        <v>22</v>
      </c>
      <c r="B33" s="980" t="s">
        <v>480</v>
      </c>
      <c r="C33" s="981"/>
      <c r="D33" s="796" t="s">
        <v>11</v>
      </c>
      <c r="E33" s="797">
        <f>'2.1 Mod Mem Cál'!J113</f>
        <v>0.49199999999999994</v>
      </c>
      <c r="F33" s="798">
        <f>'11. Composições'!G42</f>
        <v>0</v>
      </c>
      <c r="G33" s="799">
        <f>ROUND(E33*F33,2)</f>
        <v>0</v>
      </c>
      <c r="H33" s="807" t="s">
        <v>614</v>
      </c>
      <c r="J33" s="808"/>
    </row>
    <row r="34" spans="1:10" s="794" customFormat="1" ht="36.75" customHeight="1" x14ac:dyDescent="0.2">
      <c r="A34" s="795" t="s">
        <v>75</v>
      </c>
      <c r="B34" s="980" t="s">
        <v>114</v>
      </c>
      <c r="C34" s="981"/>
      <c r="D34" s="796" t="s">
        <v>8</v>
      </c>
      <c r="E34" s="797">
        <f>'2.1 Mod Mem Cál'!J117</f>
        <v>2.2000000000000002</v>
      </c>
      <c r="F34" s="798"/>
      <c r="G34" s="798">
        <f>ROUND(E34*F34,2)</f>
        <v>0</v>
      </c>
      <c r="H34" s="827">
        <v>87246</v>
      </c>
      <c r="J34" s="808"/>
    </row>
    <row r="35" spans="1:10" s="794" customFormat="1" ht="23.25" customHeight="1" x14ac:dyDescent="0.2">
      <c r="A35" s="795" t="s">
        <v>76</v>
      </c>
      <c r="B35" s="980" t="s">
        <v>623</v>
      </c>
      <c r="C35" s="981"/>
      <c r="D35" s="796" t="s">
        <v>8</v>
      </c>
      <c r="E35" s="797">
        <f>'2.1 Mod Mem Cál'!J121</f>
        <v>2.2000000000000002</v>
      </c>
      <c r="F35" s="798"/>
      <c r="G35" s="798">
        <f>ROUND(E35*F35,2)</f>
        <v>0</v>
      </c>
      <c r="H35" s="800">
        <v>95241</v>
      </c>
      <c r="J35" s="808"/>
    </row>
    <row r="36" spans="1:10" s="794" customFormat="1" ht="24.75" customHeight="1" x14ac:dyDescent="0.2">
      <c r="A36" s="795" t="s">
        <v>621</v>
      </c>
      <c r="B36" s="980" t="s">
        <v>622</v>
      </c>
      <c r="C36" s="981"/>
      <c r="D36" s="796" t="s">
        <v>8</v>
      </c>
      <c r="E36" s="797">
        <f>'2.1 Mod Mem Cál'!J126</f>
        <v>6.6199999999999983</v>
      </c>
      <c r="F36" s="798"/>
      <c r="G36" s="798">
        <f>ROUND(E36*F36,2)</f>
        <v>0</v>
      </c>
      <c r="H36" s="800">
        <v>95241</v>
      </c>
      <c r="J36" s="808"/>
    </row>
    <row r="37" spans="1:10" s="794" customFormat="1" ht="17.100000000000001" customHeight="1" x14ac:dyDescent="0.2">
      <c r="A37" s="809">
        <v>8</v>
      </c>
      <c r="B37" s="982" t="s">
        <v>26</v>
      </c>
      <c r="C37" s="995"/>
      <c r="D37" s="796"/>
      <c r="E37" s="797"/>
      <c r="F37" s="798"/>
      <c r="G37" s="798"/>
      <c r="H37" s="826"/>
      <c r="J37" s="808"/>
    </row>
    <row r="38" spans="1:10" s="794" customFormat="1" ht="25.5" customHeight="1" x14ac:dyDescent="0.2">
      <c r="A38" s="795" t="s">
        <v>24</v>
      </c>
      <c r="B38" s="996" t="s">
        <v>438</v>
      </c>
      <c r="C38" s="997"/>
      <c r="D38" s="796" t="s">
        <v>8</v>
      </c>
      <c r="E38" s="797">
        <f>'2.1 Mod Mem Cál'!J135</f>
        <v>7.9099999999999984</v>
      </c>
      <c r="F38" s="798"/>
      <c r="G38" s="798">
        <f>ROUND(E38*F38,2)</f>
        <v>0</v>
      </c>
      <c r="H38" s="800">
        <v>88489</v>
      </c>
      <c r="J38" s="808"/>
    </row>
    <row r="39" spans="1:10" s="794" customFormat="1" ht="25.5" customHeight="1" x14ac:dyDescent="0.2">
      <c r="A39" s="795" t="s">
        <v>618</v>
      </c>
      <c r="B39" s="980" t="s">
        <v>439</v>
      </c>
      <c r="C39" s="981"/>
      <c r="D39" s="796" t="s">
        <v>8</v>
      </c>
      <c r="E39" s="797">
        <f>'2.1 Mod Mem Cál'!J143</f>
        <v>15.614999999999998</v>
      </c>
      <c r="F39" s="798"/>
      <c r="G39" s="798">
        <f>ROUND(E39*F39,2)</f>
        <v>0</v>
      </c>
      <c r="H39" s="800">
        <v>88489</v>
      </c>
      <c r="J39" s="808"/>
    </row>
    <row r="40" spans="1:10" s="794" customFormat="1" ht="24" customHeight="1" x14ac:dyDescent="0.2">
      <c r="A40" s="795" t="s">
        <v>619</v>
      </c>
      <c r="B40" s="980" t="s">
        <v>334</v>
      </c>
      <c r="C40" s="981"/>
      <c r="D40" s="796" t="s">
        <v>8</v>
      </c>
      <c r="E40" s="797">
        <f>'2.1 Mod Mem Cál'!J148</f>
        <v>3.5</v>
      </c>
      <c r="F40" s="798"/>
      <c r="G40" s="798">
        <f>ROUND(E40*F40,2)</f>
        <v>0</v>
      </c>
      <c r="H40" s="800">
        <v>95468</v>
      </c>
      <c r="J40" s="808"/>
    </row>
    <row r="41" spans="1:10" s="794" customFormat="1" ht="24.75" customHeight="1" thickBot="1" x14ac:dyDescent="0.25">
      <c r="A41" s="795" t="s">
        <v>620</v>
      </c>
      <c r="B41" s="993" t="s">
        <v>108</v>
      </c>
      <c r="C41" s="994"/>
      <c r="D41" s="832" t="s">
        <v>8</v>
      </c>
      <c r="E41" s="833">
        <f>'2.1 Mod Mem Cál'!J152</f>
        <v>9.6000000000000002E-2</v>
      </c>
      <c r="F41" s="831"/>
      <c r="G41" s="831">
        <f>ROUND(E41*F41,2)</f>
        <v>0</v>
      </c>
      <c r="H41" s="835" t="s">
        <v>109</v>
      </c>
      <c r="I41" s="801"/>
      <c r="J41" s="808"/>
    </row>
    <row r="42" spans="1:10" s="794" customFormat="1" ht="13.5" thickBot="1" x14ac:dyDescent="0.25">
      <c r="A42" s="986" t="s">
        <v>601</v>
      </c>
      <c r="B42" s="987"/>
      <c r="C42" s="987"/>
      <c r="D42" s="987"/>
      <c r="E42" s="987"/>
      <c r="F42" s="988"/>
      <c r="G42" s="836">
        <f>SUM(G9:G41)</f>
        <v>0</v>
      </c>
      <c r="H42" s="837"/>
      <c r="I42" s="801"/>
    </row>
    <row r="44" spans="1:10" s="213" customFormat="1" ht="25.5" customHeight="1" x14ac:dyDescent="0.2">
      <c r="A44" s="355"/>
      <c r="B44" s="538"/>
      <c r="C44" s="970" t="s">
        <v>339</v>
      </c>
      <c r="D44" s="970"/>
      <c r="E44" s="970"/>
      <c r="F44" s="970"/>
      <c r="G44" s="970"/>
      <c r="H44" s="970"/>
    </row>
    <row r="46" spans="1:10" ht="46.5" customHeight="1" x14ac:dyDescent="0.2">
      <c r="C46" s="1261" t="s">
        <v>654</v>
      </c>
      <c r="D46" s="1261"/>
      <c r="E46" s="1261"/>
      <c r="F46" s="1261"/>
      <c r="G46" s="1261"/>
      <c r="H46" s="1261"/>
    </row>
    <row r="52" spans="3:5" x14ac:dyDescent="0.2">
      <c r="C52" s="539"/>
      <c r="D52" s="353"/>
      <c r="E52" s="414"/>
    </row>
  </sheetData>
  <mergeCells count="50">
    <mergeCell ref="C46:H46"/>
    <mergeCell ref="A42:F42"/>
    <mergeCell ref="C4:D4"/>
    <mergeCell ref="E4:F4"/>
    <mergeCell ref="G4:H4"/>
    <mergeCell ref="C3:D3"/>
    <mergeCell ref="E3:F3"/>
    <mergeCell ref="G3:H3"/>
    <mergeCell ref="B41:C41"/>
    <mergeCell ref="A3:B3"/>
    <mergeCell ref="A4:B4"/>
    <mergeCell ref="B36:C36"/>
    <mergeCell ref="B37:C37"/>
    <mergeCell ref="B38:C38"/>
    <mergeCell ref="B39:C39"/>
    <mergeCell ref="B40:C40"/>
    <mergeCell ref="B32:C32"/>
    <mergeCell ref="B33:C33"/>
    <mergeCell ref="B34:C34"/>
    <mergeCell ref="B35:C35"/>
    <mergeCell ref="B27:C27"/>
    <mergeCell ref="B29:C29"/>
    <mergeCell ref="B30:C30"/>
    <mergeCell ref="B31:C31"/>
    <mergeCell ref="B18:C18"/>
    <mergeCell ref="B19:C19"/>
    <mergeCell ref="B20:C20"/>
    <mergeCell ref="B21:C21"/>
    <mergeCell ref="B28:C28"/>
    <mergeCell ref="B23:C23"/>
    <mergeCell ref="B22:C22"/>
    <mergeCell ref="B24:C24"/>
    <mergeCell ref="B25:C25"/>
    <mergeCell ref="B26:C26"/>
    <mergeCell ref="A6:G6"/>
    <mergeCell ref="C44:H44"/>
    <mergeCell ref="A2:H2"/>
    <mergeCell ref="A5:H5"/>
    <mergeCell ref="A1:H1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printOptions horizontalCentered="1" verticalCentered="1"/>
  <pageMargins left="0.25" right="0.25" top="0.75" bottom="0.75" header="0.3" footer="0.3"/>
  <pageSetup paperSize="9" scale="80" fitToWidth="0" fitToHeight="0" pageOrder="overThenDown" orientation="portrait" errors="blank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155"/>
  <sheetViews>
    <sheetView view="pageBreakPreview" topLeftCell="A5" zoomScale="115" zoomScaleNormal="100" zoomScaleSheetLayoutView="115" workbookViewId="0">
      <pane ySplit="3" topLeftCell="A8" activePane="bottomLeft" state="frozen"/>
      <selection activeCell="A5" sqref="A5"/>
      <selection pane="bottomLeft" activeCell="R98" sqref="R98"/>
    </sheetView>
  </sheetViews>
  <sheetFormatPr defaultRowHeight="12.75" x14ac:dyDescent="0.2"/>
  <cols>
    <col min="1" max="1" width="6.7109375" customWidth="1"/>
    <col min="2" max="2" width="55.7109375" customWidth="1"/>
    <col min="3" max="3" width="6.7109375" style="373" customWidth="1"/>
    <col min="4" max="4" width="8" bestFit="1" customWidth="1"/>
    <col min="5" max="5" width="9.5703125" bestFit="1" customWidth="1"/>
    <col min="6" max="6" width="8.42578125" bestFit="1" customWidth="1"/>
    <col min="7" max="7" width="5.42578125" bestFit="1" customWidth="1"/>
    <col min="8" max="8" width="7.5703125" bestFit="1" customWidth="1"/>
    <col min="9" max="9" width="5.5703125" bestFit="1" customWidth="1"/>
    <col min="10" max="10" width="6.5703125" bestFit="1" customWidth="1"/>
    <col min="11" max="11" width="6.7109375" style="420" customWidth="1"/>
    <col min="12" max="12" width="21.42578125" hidden="1" customWidth="1"/>
    <col min="256" max="256" width="17.28515625" customWidth="1"/>
    <col min="257" max="257" width="40.140625" customWidth="1"/>
    <col min="265" max="265" width="12.28515625" customWidth="1"/>
    <col min="266" max="266" width="10.140625" customWidth="1"/>
    <col min="267" max="267" width="0" hidden="1" customWidth="1"/>
    <col min="512" max="512" width="17.28515625" customWidth="1"/>
    <col min="513" max="513" width="40.140625" customWidth="1"/>
    <col min="521" max="521" width="12.28515625" customWidth="1"/>
    <col min="522" max="522" width="10.140625" customWidth="1"/>
    <col min="523" max="523" width="0" hidden="1" customWidth="1"/>
    <col min="768" max="768" width="17.28515625" customWidth="1"/>
    <col min="769" max="769" width="40.140625" customWidth="1"/>
    <col min="777" max="777" width="12.28515625" customWidth="1"/>
    <col min="778" max="778" width="10.140625" customWidth="1"/>
    <col min="779" max="779" width="0" hidden="1" customWidth="1"/>
    <col min="1024" max="1024" width="17.28515625" customWidth="1"/>
    <col min="1025" max="1025" width="40.140625" customWidth="1"/>
    <col min="1033" max="1033" width="12.28515625" customWidth="1"/>
    <col min="1034" max="1034" width="10.140625" customWidth="1"/>
    <col min="1035" max="1035" width="0" hidden="1" customWidth="1"/>
    <col min="1280" max="1280" width="17.28515625" customWidth="1"/>
    <col min="1281" max="1281" width="40.140625" customWidth="1"/>
    <col min="1289" max="1289" width="12.28515625" customWidth="1"/>
    <col min="1290" max="1290" width="10.140625" customWidth="1"/>
    <col min="1291" max="1291" width="0" hidden="1" customWidth="1"/>
    <col min="1536" max="1536" width="17.28515625" customWidth="1"/>
    <col min="1537" max="1537" width="40.140625" customWidth="1"/>
    <col min="1545" max="1545" width="12.28515625" customWidth="1"/>
    <col min="1546" max="1546" width="10.140625" customWidth="1"/>
    <col min="1547" max="1547" width="0" hidden="1" customWidth="1"/>
    <col min="1792" max="1792" width="17.28515625" customWidth="1"/>
    <col min="1793" max="1793" width="40.140625" customWidth="1"/>
    <col min="1801" max="1801" width="12.28515625" customWidth="1"/>
    <col min="1802" max="1802" width="10.140625" customWidth="1"/>
    <col min="1803" max="1803" width="0" hidden="1" customWidth="1"/>
    <col min="2048" max="2048" width="17.28515625" customWidth="1"/>
    <col min="2049" max="2049" width="40.140625" customWidth="1"/>
    <col min="2057" max="2057" width="12.28515625" customWidth="1"/>
    <col min="2058" max="2058" width="10.140625" customWidth="1"/>
    <col min="2059" max="2059" width="0" hidden="1" customWidth="1"/>
    <col min="2304" max="2304" width="17.28515625" customWidth="1"/>
    <col min="2305" max="2305" width="40.140625" customWidth="1"/>
    <col min="2313" max="2313" width="12.28515625" customWidth="1"/>
    <col min="2314" max="2314" width="10.140625" customWidth="1"/>
    <col min="2315" max="2315" width="0" hidden="1" customWidth="1"/>
    <col min="2560" max="2560" width="17.28515625" customWidth="1"/>
    <col min="2561" max="2561" width="40.140625" customWidth="1"/>
    <col min="2569" max="2569" width="12.28515625" customWidth="1"/>
    <col min="2570" max="2570" width="10.140625" customWidth="1"/>
    <col min="2571" max="2571" width="0" hidden="1" customWidth="1"/>
    <col min="2816" max="2816" width="17.28515625" customWidth="1"/>
    <col min="2817" max="2817" width="40.140625" customWidth="1"/>
    <col min="2825" max="2825" width="12.28515625" customWidth="1"/>
    <col min="2826" max="2826" width="10.140625" customWidth="1"/>
    <col min="2827" max="2827" width="0" hidden="1" customWidth="1"/>
    <col min="3072" max="3072" width="17.28515625" customWidth="1"/>
    <col min="3073" max="3073" width="40.140625" customWidth="1"/>
    <col min="3081" max="3081" width="12.28515625" customWidth="1"/>
    <col min="3082" max="3082" width="10.140625" customWidth="1"/>
    <col min="3083" max="3083" width="0" hidden="1" customWidth="1"/>
    <col min="3328" max="3328" width="17.28515625" customWidth="1"/>
    <col min="3329" max="3329" width="40.140625" customWidth="1"/>
    <col min="3337" max="3337" width="12.28515625" customWidth="1"/>
    <col min="3338" max="3338" width="10.140625" customWidth="1"/>
    <col min="3339" max="3339" width="0" hidden="1" customWidth="1"/>
    <col min="3584" max="3584" width="17.28515625" customWidth="1"/>
    <col min="3585" max="3585" width="40.140625" customWidth="1"/>
    <col min="3593" max="3593" width="12.28515625" customWidth="1"/>
    <col min="3594" max="3594" width="10.140625" customWidth="1"/>
    <col min="3595" max="3595" width="0" hidden="1" customWidth="1"/>
    <col min="3840" max="3840" width="17.28515625" customWidth="1"/>
    <col min="3841" max="3841" width="40.140625" customWidth="1"/>
    <col min="3849" max="3849" width="12.28515625" customWidth="1"/>
    <col min="3850" max="3850" width="10.140625" customWidth="1"/>
    <col min="3851" max="3851" width="0" hidden="1" customWidth="1"/>
    <col min="4096" max="4096" width="17.28515625" customWidth="1"/>
    <col min="4097" max="4097" width="40.140625" customWidth="1"/>
    <col min="4105" max="4105" width="12.28515625" customWidth="1"/>
    <col min="4106" max="4106" width="10.140625" customWidth="1"/>
    <col min="4107" max="4107" width="0" hidden="1" customWidth="1"/>
    <col min="4352" max="4352" width="17.28515625" customWidth="1"/>
    <col min="4353" max="4353" width="40.140625" customWidth="1"/>
    <col min="4361" max="4361" width="12.28515625" customWidth="1"/>
    <col min="4362" max="4362" width="10.140625" customWidth="1"/>
    <col min="4363" max="4363" width="0" hidden="1" customWidth="1"/>
    <col min="4608" max="4608" width="17.28515625" customWidth="1"/>
    <col min="4609" max="4609" width="40.140625" customWidth="1"/>
    <col min="4617" max="4617" width="12.28515625" customWidth="1"/>
    <col min="4618" max="4618" width="10.140625" customWidth="1"/>
    <col min="4619" max="4619" width="0" hidden="1" customWidth="1"/>
    <col min="4864" max="4864" width="17.28515625" customWidth="1"/>
    <col min="4865" max="4865" width="40.140625" customWidth="1"/>
    <col min="4873" max="4873" width="12.28515625" customWidth="1"/>
    <col min="4874" max="4874" width="10.140625" customWidth="1"/>
    <col min="4875" max="4875" width="0" hidden="1" customWidth="1"/>
    <col min="5120" max="5120" width="17.28515625" customWidth="1"/>
    <col min="5121" max="5121" width="40.140625" customWidth="1"/>
    <col min="5129" max="5129" width="12.28515625" customWidth="1"/>
    <col min="5130" max="5130" width="10.140625" customWidth="1"/>
    <col min="5131" max="5131" width="0" hidden="1" customWidth="1"/>
    <col min="5376" max="5376" width="17.28515625" customWidth="1"/>
    <col min="5377" max="5377" width="40.140625" customWidth="1"/>
    <col min="5385" max="5385" width="12.28515625" customWidth="1"/>
    <col min="5386" max="5386" width="10.140625" customWidth="1"/>
    <col min="5387" max="5387" width="0" hidden="1" customWidth="1"/>
    <col min="5632" max="5632" width="17.28515625" customWidth="1"/>
    <col min="5633" max="5633" width="40.140625" customWidth="1"/>
    <col min="5641" max="5641" width="12.28515625" customWidth="1"/>
    <col min="5642" max="5642" width="10.140625" customWidth="1"/>
    <col min="5643" max="5643" width="0" hidden="1" customWidth="1"/>
    <col min="5888" max="5888" width="17.28515625" customWidth="1"/>
    <col min="5889" max="5889" width="40.140625" customWidth="1"/>
    <col min="5897" max="5897" width="12.28515625" customWidth="1"/>
    <col min="5898" max="5898" width="10.140625" customWidth="1"/>
    <col min="5899" max="5899" width="0" hidden="1" customWidth="1"/>
    <col min="6144" max="6144" width="17.28515625" customWidth="1"/>
    <col min="6145" max="6145" width="40.140625" customWidth="1"/>
    <col min="6153" max="6153" width="12.28515625" customWidth="1"/>
    <col min="6154" max="6154" width="10.140625" customWidth="1"/>
    <col min="6155" max="6155" width="0" hidden="1" customWidth="1"/>
    <col min="6400" max="6400" width="17.28515625" customWidth="1"/>
    <col min="6401" max="6401" width="40.140625" customWidth="1"/>
    <col min="6409" max="6409" width="12.28515625" customWidth="1"/>
    <col min="6410" max="6410" width="10.140625" customWidth="1"/>
    <col min="6411" max="6411" width="0" hidden="1" customWidth="1"/>
    <col min="6656" max="6656" width="17.28515625" customWidth="1"/>
    <col min="6657" max="6657" width="40.140625" customWidth="1"/>
    <col min="6665" max="6665" width="12.28515625" customWidth="1"/>
    <col min="6666" max="6666" width="10.140625" customWidth="1"/>
    <col min="6667" max="6667" width="0" hidden="1" customWidth="1"/>
    <col min="6912" max="6912" width="17.28515625" customWidth="1"/>
    <col min="6913" max="6913" width="40.140625" customWidth="1"/>
    <col min="6921" max="6921" width="12.28515625" customWidth="1"/>
    <col min="6922" max="6922" width="10.140625" customWidth="1"/>
    <col min="6923" max="6923" width="0" hidden="1" customWidth="1"/>
    <col min="7168" max="7168" width="17.28515625" customWidth="1"/>
    <col min="7169" max="7169" width="40.140625" customWidth="1"/>
    <col min="7177" max="7177" width="12.28515625" customWidth="1"/>
    <col min="7178" max="7178" width="10.140625" customWidth="1"/>
    <col min="7179" max="7179" width="0" hidden="1" customWidth="1"/>
    <col min="7424" max="7424" width="17.28515625" customWidth="1"/>
    <col min="7425" max="7425" width="40.140625" customWidth="1"/>
    <col min="7433" max="7433" width="12.28515625" customWidth="1"/>
    <col min="7434" max="7434" width="10.140625" customWidth="1"/>
    <col min="7435" max="7435" width="0" hidden="1" customWidth="1"/>
    <col min="7680" max="7680" width="17.28515625" customWidth="1"/>
    <col min="7681" max="7681" width="40.140625" customWidth="1"/>
    <col min="7689" max="7689" width="12.28515625" customWidth="1"/>
    <col min="7690" max="7690" width="10.140625" customWidth="1"/>
    <col min="7691" max="7691" width="0" hidden="1" customWidth="1"/>
    <col min="7936" max="7936" width="17.28515625" customWidth="1"/>
    <col min="7937" max="7937" width="40.140625" customWidth="1"/>
    <col min="7945" max="7945" width="12.28515625" customWidth="1"/>
    <col min="7946" max="7946" width="10.140625" customWidth="1"/>
    <col min="7947" max="7947" width="0" hidden="1" customWidth="1"/>
    <col min="8192" max="8192" width="17.28515625" customWidth="1"/>
    <col min="8193" max="8193" width="40.140625" customWidth="1"/>
    <col min="8201" max="8201" width="12.28515625" customWidth="1"/>
    <col min="8202" max="8202" width="10.140625" customWidth="1"/>
    <col min="8203" max="8203" width="0" hidden="1" customWidth="1"/>
    <col min="8448" max="8448" width="17.28515625" customWidth="1"/>
    <col min="8449" max="8449" width="40.140625" customWidth="1"/>
    <col min="8457" max="8457" width="12.28515625" customWidth="1"/>
    <col min="8458" max="8458" width="10.140625" customWidth="1"/>
    <col min="8459" max="8459" width="0" hidden="1" customWidth="1"/>
    <col min="8704" max="8704" width="17.28515625" customWidth="1"/>
    <col min="8705" max="8705" width="40.140625" customWidth="1"/>
    <col min="8713" max="8713" width="12.28515625" customWidth="1"/>
    <col min="8714" max="8714" width="10.140625" customWidth="1"/>
    <col min="8715" max="8715" width="0" hidden="1" customWidth="1"/>
    <col min="8960" max="8960" width="17.28515625" customWidth="1"/>
    <col min="8961" max="8961" width="40.140625" customWidth="1"/>
    <col min="8969" max="8969" width="12.28515625" customWidth="1"/>
    <col min="8970" max="8970" width="10.140625" customWidth="1"/>
    <col min="8971" max="8971" width="0" hidden="1" customWidth="1"/>
    <col min="9216" max="9216" width="17.28515625" customWidth="1"/>
    <col min="9217" max="9217" width="40.140625" customWidth="1"/>
    <col min="9225" max="9225" width="12.28515625" customWidth="1"/>
    <col min="9226" max="9226" width="10.140625" customWidth="1"/>
    <col min="9227" max="9227" width="0" hidden="1" customWidth="1"/>
    <col min="9472" max="9472" width="17.28515625" customWidth="1"/>
    <col min="9473" max="9473" width="40.140625" customWidth="1"/>
    <col min="9481" max="9481" width="12.28515625" customWidth="1"/>
    <col min="9482" max="9482" width="10.140625" customWidth="1"/>
    <col min="9483" max="9483" width="0" hidden="1" customWidth="1"/>
    <col min="9728" max="9728" width="17.28515625" customWidth="1"/>
    <col min="9729" max="9729" width="40.140625" customWidth="1"/>
    <col min="9737" max="9737" width="12.28515625" customWidth="1"/>
    <col min="9738" max="9738" width="10.140625" customWidth="1"/>
    <col min="9739" max="9739" width="0" hidden="1" customWidth="1"/>
    <col min="9984" max="9984" width="17.28515625" customWidth="1"/>
    <col min="9985" max="9985" width="40.140625" customWidth="1"/>
    <col min="9993" max="9993" width="12.28515625" customWidth="1"/>
    <col min="9994" max="9994" width="10.140625" customWidth="1"/>
    <col min="9995" max="9995" width="0" hidden="1" customWidth="1"/>
    <col min="10240" max="10240" width="17.28515625" customWidth="1"/>
    <col min="10241" max="10241" width="40.140625" customWidth="1"/>
    <col min="10249" max="10249" width="12.28515625" customWidth="1"/>
    <col min="10250" max="10250" width="10.140625" customWidth="1"/>
    <col min="10251" max="10251" width="0" hidden="1" customWidth="1"/>
    <col min="10496" max="10496" width="17.28515625" customWidth="1"/>
    <col min="10497" max="10497" width="40.140625" customWidth="1"/>
    <col min="10505" max="10505" width="12.28515625" customWidth="1"/>
    <col min="10506" max="10506" width="10.140625" customWidth="1"/>
    <col min="10507" max="10507" width="0" hidden="1" customWidth="1"/>
    <col min="10752" max="10752" width="17.28515625" customWidth="1"/>
    <col min="10753" max="10753" width="40.140625" customWidth="1"/>
    <col min="10761" max="10761" width="12.28515625" customWidth="1"/>
    <col min="10762" max="10762" width="10.140625" customWidth="1"/>
    <col min="10763" max="10763" width="0" hidden="1" customWidth="1"/>
    <col min="11008" max="11008" width="17.28515625" customWidth="1"/>
    <col min="11009" max="11009" width="40.140625" customWidth="1"/>
    <col min="11017" max="11017" width="12.28515625" customWidth="1"/>
    <col min="11018" max="11018" width="10.140625" customWidth="1"/>
    <col min="11019" max="11019" width="0" hidden="1" customWidth="1"/>
    <col min="11264" max="11264" width="17.28515625" customWidth="1"/>
    <col min="11265" max="11265" width="40.140625" customWidth="1"/>
    <col min="11273" max="11273" width="12.28515625" customWidth="1"/>
    <col min="11274" max="11274" width="10.140625" customWidth="1"/>
    <col min="11275" max="11275" width="0" hidden="1" customWidth="1"/>
    <col min="11520" max="11520" width="17.28515625" customWidth="1"/>
    <col min="11521" max="11521" width="40.140625" customWidth="1"/>
    <col min="11529" max="11529" width="12.28515625" customWidth="1"/>
    <col min="11530" max="11530" width="10.140625" customWidth="1"/>
    <col min="11531" max="11531" width="0" hidden="1" customWidth="1"/>
    <col min="11776" max="11776" width="17.28515625" customWidth="1"/>
    <col min="11777" max="11777" width="40.140625" customWidth="1"/>
    <col min="11785" max="11785" width="12.28515625" customWidth="1"/>
    <col min="11786" max="11786" width="10.140625" customWidth="1"/>
    <col min="11787" max="11787" width="0" hidden="1" customWidth="1"/>
    <col min="12032" max="12032" width="17.28515625" customWidth="1"/>
    <col min="12033" max="12033" width="40.140625" customWidth="1"/>
    <col min="12041" max="12041" width="12.28515625" customWidth="1"/>
    <col min="12042" max="12042" width="10.140625" customWidth="1"/>
    <col min="12043" max="12043" width="0" hidden="1" customWidth="1"/>
    <col min="12288" max="12288" width="17.28515625" customWidth="1"/>
    <col min="12289" max="12289" width="40.140625" customWidth="1"/>
    <col min="12297" max="12297" width="12.28515625" customWidth="1"/>
    <col min="12298" max="12298" width="10.140625" customWidth="1"/>
    <col min="12299" max="12299" width="0" hidden="1" customWidth="1"/>
    <col min="12544" max="12544" width="17.28515625" customWidth="1"/>
    <col min="12545" max="12545" width="40.140625" customWidth="1"/>
    <col min="12553" max="12553" width="12.28515625" customWidth="1"/>
    <col min="12554" max="12554" width="10.140625" customWidth="1"/>
    <col min="12555" max="12555" width="0" hidden="1" customWidth="1"/>
    <col min="12800" max="12800" width="17.28515625" customWidth="1"/>
    <col min="12801" max="12801" width="40.140625" customWidth="1"/>
    <col min="12809" max="12809" width="12.28515625" customWidth="1"/>
    <col min="12810" max="12810" width="10.140625" customWidth="1"/>
    <col min="12811" max="12811" width="0" hidden="1" customWidth="1"/>
    <col min="13056" max="13056" width="17.28515625" customWidth="1"/>
    <col min="13057" max="13057" width="40.140625" customWidth="1"/>
    <col min="13065" max="13065" width="12.28515625" customWidth="1"/>
    <col min="13066" max="13066" width="10.140625" customWidth="1"/>
    <col min="13067" max="13067" width="0" hidden="1" customWidth="1"/>
    <col min="13312" max="13312" width="17.28515625" customWidth="1"/>
    <col min="13313" max="13313" width="40.140625" customWidth="1"/>
    <col min="13321" max="13321" width="12.28515625" customWidth="1"/>
    <col min="13322" max="13322" width="10.140625" customWidth="1"/>
    <col min="13323" max="13323" width="0" hidden="1" customWidth="1"/>
    <col min="13568" max="13568" width="17.28515625" customWidth="1"/>
    <col min="13569" max="13569" width="40.140625" customWidth="1"/>
    <col min="13577" max="13577" width="12.28515625" customWidth="1"/>
    <col min="13578" max="13578" width="10.140625" customWidth="1"/>
    <col min="13579" max="13579" width="0" hidden="1" customWidth="1"/>
    <col min="13824" max="13824" width="17.28515625" customWidth="1"/>
    <col min="13825" max="13825" width="40.140625" customWidth="1"/>
    <col min="13833" max="13833" width="12.28515625" customWidth="1"/>
    <col min="13834" max="13834" width="10.140625" customWidth="1"/>
    <col min="13835" max="13835" width="0" hidden="1" customWidth="1"/>
    <col min="14080" max="14080" width="17.28515625" customWidth="1"/>
    <col min="14081" max="14081" width="40.140625" customWidth="1"/>
    <col min="14089" max="14089" width="12.28515625" customWidth="1"/>
    <col min="14090" max="14090" width="10.140625" customWidth="1"/>
    <col min="14091" max="14091" width="0" hidden="1" customWidth="1"/>
    <col min="14336" max="14336" width="17.28515625" customWidth="1"/>
    <col min="14337" max="14337" width="40.140625" customWidth="1"/>
    <col min="14345" max="14345" width="12.28515625" customWidth="1"/>
    <col min="14346" max="14346" width="10.140625" customWidth="1"/>
    <col min="14347" max="14347" width="0" hidden="1" customWidth="1"/>
    <col min="14592" max="14592" width="17.28515625" customWidth="1"/>
    <col min="14593" max="14593" width="40.140625" customWidth="1"/>
    <col min="14601" max="14601" width="12.28515625" customWidth="1"/>
    <col min="14602" max="14602" width="10.140625" customWidth="1"/>
    <col min="14603" max="14603" width="0" hidden="1" customWidth="1"/>
    <col min="14848" max="14848" width="17.28515625" customWidth="1"/>
    <col min="14849" max="14849" width="40.140625" customWidth="1"/>
    <col min="14857" max="14857" width="12.28515625" customWidth="1"/>
    <col min="14858" max="14858" width="10.140625" customWidth="1"/>
    <col min="14859" max="14859" width="0" hidden="1" customWidth="1"/>
    <col min="15104" max="15104" width="17.28515625" customWidth="1"/>
    <col min="15105" max="15105" width="40.140625" customWidth="1"/>
    <col min="15113" max="15113" width="12.28515625" customWidth="1"/>
    <col min="15114" max="15114" width="10.140625" customWidth="1"/>
    <col min="15115" max="15115" width="0" hidden="1" customWidth="1"/>
    <col min="15360" max="15360" width="17.28515625" customWidth="1"/>
    <col min="15361" max="15361" width="40.140625" customWidth="1"/>
    <col min="15369" max="15369" width="12.28515625" customWidth="1"/>
    <col min="15370" max="15370" width="10.140625" customWidth="1"/>
    <col min="15371" max="15371" width="0" hidden="1" customWidth="1"/>
    <col min="15616" max="15616" width="17.28515625" customWidth="1"/>
    <col min="15617" max="15617" width="40.140625" customWidth="1"/>
    <col min="15625" max="15625" width="12.28515625" customWidth="1"/>
    <col min="15626" max="15626" width="10.140625" customWidth="1"/>
    <col min="15627" max="15627" width="0" hidden="1" customWidth="1"/>
    <col min="15872" max="15872" width="17.28515625" customWidth="1"/>
    <col min="15873" max="15873" width="40.140625" customWidth="1"/>
    <col min="15881" max="15881" width="12.28515625" customWidth="1"/>
    <col min="15882" max="15882" width="10.140625" customWidth="1"/>
    <col min="15883" max="15883" width="0" hidden="1" customWidth="1"/>
    <col min="16128" max="16128" width="17.28515625" customWidth="1"/>
    <col min="16129" max="16129" width="40.140625" customWidth="1"/>
    <col min="16137" max="16137" width="12.28515625" customWidth="1"/>
    <col min="16138" max="16138" width="10.140625" customWidth="1"/>
    <col min="16139" max="16139" width="0" hidden="1" customWidth="1"/>
  </cols>
  <sheetData>
    <row r="1" spans="1:12" x14ac:dyDescent="0.2">
      <c r="A1" s="998" t="s">
        <v>467</v>
      </c>
      <c r="B1" s="998"/>
      <c r="C1" s="998"/>
      <c r="D1" s="998"/>
      <c r="E1" s="998"/>
      <c r="F1" s="998"/>
      <c r="G1" s="998"/>
      <c r="H1" s="998"/>
      <c r="I1" s="998"/>
      <c r="J1" s="998"/>
      <c r="K1" s="998"/>
      <c r="L1" s="998"/>
    </row>
    <row r="2" spans="1:12" x14ac:dyDescent="0.2">
      <c r="A2" s="998"/>
      <c r="B2" s="998"/>
      <c r="C2" s="998"/>
      <c r="D2" s="998"/>
      <c r="E2" s="998"/>
      <c r="F2" s="998"/>
      <c r="G2" s="998"/>
      <c r="H2" s="998"/>
      <c r="I2" s="998"/>
      <c r="J2" s="998"/>
      <c r="K2" s="998"/>
      <c r="L2" s="998"/>
    </row>
    <row r="4" spans="1:12" x14ac:dyDescent="0.2">
      <c r="A4" s="445" t="s">
        <v>466</v>
      </c>
      <c r="B4" s="445" t="s">
        <v>465</v>
      </c>
      <c r="C4" s="445" t="s">
        <v>464</v>
      </c>
      <c r="D4" s="445" t="s">
        <v>463</v>
      </c>
      <c r="E4" s="999" t="s">
        <v>462</v>
      </c>
      <c r="F4" s="999"/>
      <c r="G4" s="999"/>
      <c r="H4" s="999"/>
      <c r="I4" s="999"/>
      <c r="J4" s="999"/>
      <c r="K4" s="999"/>
      <c r="L4" s="999"/>
    </row>
    <row r="5" spans="1:12" ht="24.95" customHeight="1" x14ac:dyDescent="0.2">
      <c r="A5" s="1000" t="s">
        <v>605</v>
      </c>
      <c r="B5" s="1000"/>
      <c r="C5" s="1000"/>
      <c r="D5" s="1000"/>
      <c r="E5" s="1000"/>
      <c r="F5" s="1000"/>
      <c r="G5" s="1000"/>
      <c r="H5" s="1000"/>
      <c r="I5" s="1000"/>
      <c r="J5" s="1000"/>
      <c r="K5" s="1000"/>
      <c r="L5" s="1000"/>
    </row>
    <row r="6" spans="1:12" s="839" customFormat="1" ht="24.95" customHeight="1" x14ac:dyDescent="0.2">
      <c r="A6" s="838" t="s">
        <v>424</v>
      </c>
      <c r="B6" s="1001" t="s">
        <v>604</v>
      </c>
      <c r="C6" s="1001"/>
      <c r="D6" s="1001"/>
      <c r="E6" s="1001"/>
      <c r="F6" s="1001"/>
      <c r="G6" s="1001"/>
      <c r="H6" s="1001"/>
      <c r="I6" s="1001"/>
      <c r="J6" s="1001"/>
      <c r="K6" s="1001"/>
      <c r="L6" s="1001"/>
    </row>
    <row r="7" spans="1:12" ht="20.100000000000001" customHeight="1" x14ac:dyDescent="0.2">
      <c r="A7" s="719" t="s">
        <v>498</v>
      </c>
      <c r="B7" s="719" t="s">
        <v>465</v>
      </c>
      <c r="C7" s="719" t="s">
        <v>464</v>
      </c>
      <c r="D7" s="719" t="s">
        <v>463</v>
      </c>
      <c r="E7" s="719" t="s">
        <v>461</v>
      </c>
      <c r="F7" s="719" t="s">
        <v>460</v>
      </c>
      <c r="G7" s="719" t="s">
        <v>602</v>
      </c>
      <c r="H7" s="719" t="s">
        <v>90</v>
      </c>
      <c r="I7" s="719" t="s">
        <v>459</v>
      </c>
      <c r="J7" s="719" t="s">
        <v>29</v>
      </c>
      <c r="K7" s="719" t="s">
        <v>32</v>
      </c>
      <c r="L7" s="719" t="s">
        <v>458</v>
      </c>
    </row>
    <row r="8" spans="1:12" x14ac:dyDescent="0.2">
      <c r="A8" s="774"/>
      <c r="B8" s="774"/>
      <c r="C8" s="778"/>
      <c r="D8" s="774"/>
      <c r="E8" s="774"/>
      <c r="F8" s="774"/>
      <c r="G8" s="774"/>
      <c r="H8" s="774"/>
      <c r="I8" s="774"/>
      <c r="J8" s="774"/>
      <c r="K8" s="775"/>
      <c r="L8" s="388"/>
    </row>
    <row r="9" spans="1:12" ht="17.100000000000001" customHeight="1" x14ac:dyDescent="0.2">
      <c r="A9" s="381" t="s">
        <v>7</v>
      </c>
      <c r="B9" s="387" t="s">
        <v>431</v>
      </c>
      <c r="C9" s="779" t="s">
        <v>448</v>
      </c>
      <c r="D9" s="385">
        <f>J12</f>
        <v>9.8399999999999981</v>
      </c>
      <c r="E9" s="385"/>
      <c r="F9" s="385"/>
      <c r="G9" s="385"/>
      <c r="H9" s="385"/>
      <c r="I9" s="375"/>
      <c r="J9" s="444"/>
      <c r="K9" s="518"/>
      <c r="L9" s="374"/>
    </row>
    <row r="10" spans="1:12" x14ac:dyDescent="0.2">
      <c r="A10" s="377"/>
      <c r="B10" s="376" t="s">
        <v>153</v>
      </c>
      <c r="C10" s="780"/>
      <c r="D10" s="385"/>
      <c r="E10" s="385">
        <f>1.4+0.5+0.5</f>
        <v>2.4</v>
      </c>
      <c r="F10" s="385">
        <f>2.3+1.3+0.5</f>
        <v>4.0999999999999996</v>
      </c>
      <c r="G10" s="385" t="s">
        <v>153</v>
      </c>
      <c r="H10" s="385" t="s">
        <v>153</v>
      </c>
      <c r="I10" s="385" t="s">
        <v>153</v>
      </c>
      <c r="J10" s="385">
        <f>E10*F10</f>
        <v>9.8399999999999981</v>
      </c>
      <c r="K10" s="518"/>
      <c r="L10" s="374"/>
    </row>
    <row r="11" spans="1:12" x14ac:dyDescent="0.2">
      <c r="A11" s="377"/>
      <c r="B11" s="376" t="s">
        <v>153</v>
      </c>
      <c r="C11" s="780"/>
      <c r="D11" s="385"/>
      <c r="E11" s="385" t="s">
        <v>153</v>
      </c>
      <c r="F11" s="385" t="s">
        <v>153</v>
      </c>
      <c r="G11" s="385" t="s">
        <v>153</v>
      </c>
      <c r="H11" s="385" t="s">
        <v>153</v>
      </c>
      <c r="I11" s="375" t="s">
        <v>153</v>
      </c>
      <c r="J11" s="385" t="s">
        <v>153</v>
      </c>
      <c r="K11" s="518"/>
      <c r="L11" s="776"/>
    </row>
    <row r="12" spans="1:12" x14ac:dyDescent="0.2">
      <c r="A12" s="448"/>
      <c r="B12" s="469" t="s">
        <v>29</v>
      </c>
      <c r="C12" s="740"/>
      <c r="D12" s="517"/>
      <c r="E12" s="521"/>
      <c r="F12" s="728"/>
      <c r="G12" s="729"/>
      <c r="H12" s="729"/>
      <c r="I12" s="729"/>
      <c r="J12" s="730">
        <f>SUM(J9:J11)</f>
        <v>9.8399999999999981</v>
      </c>
      <c r="K12" s="731" t="str">
        <f>C9</f>
        <v>M2</v>
      </c>
      <c r="L12" s="777"/>
    </row>
    <row r="13" spans="1:12" ht="38.25" customHeight="1" x14ac:dyDescent="0.2">
      <c r="A13" s="386" t="s">
        <v>9</v>
      </c>
      <c r="B13" s="380" t="s">
        <v>347</v>
      </c>
      <c r="C13" s="530" t="s">
        <v>448</v>
      </c>
      <c r="D13" s="725">
        <f>J16</f>
        <v>3.2199999999999998</v>
      </c>
      <c r="E13" s="725"/>
      <c r="F13" s="725"/>
      <c r="G13" s="725"/>
      <c r="H13" s="725"/>
      <c r="I13" s="422"/>
      <c r="J13" s="732"/>
      <c r="K13" s="726"/>
      <c r="L13" s="776"/>
    </row>
    <row r="14" spans="1:12" x14ac:dyDescent="0.2">
      <c r="A14" s="377"/>
      <c r="B14" s="376" t="s">
        <v>153</v>
      </c>
      <c r="C14" s="739"/>
      <c r="D14" s="725"/>
      <c r="E14" s="725">
        <v>1.4</v>
      </c>
      <c r="F14" s="725">
        <v>2.2999999999999998</v>
      </c>
      <c r="G14" s="725" t="s">
        <v>153</v>
      </c>
      <c r="H14" s="725"/>
      <c r="I14" s="725" t="s">
        <v>153</v>
      </c>
      <c r="J14" s="725">
        <f>E14*F14</f>
        <v>3.2199999999999998</v>
      </c>
      <c r="K14" s="726"/>
      <c r="L14" s="776"/>
    </row>
    <row r="15" spans="1:12" x14ac:dyDescent="0.2">
      <c r="A15" s="377"/>
      <c r="B15" s="376" t="s">
        <v>153</v>
      </c>
      <c r="C15" s="739"/>
      <c r="D15" s="725"/>
      <c r="E15" s="725" t="s">
        <v>153</v>
      </c>
      <c r="F15" s="725" t="s">
        <v>153</v>
      </c>
      <c r="G15" s="725" t="s">
        <v>153</v>
      </c>
      <c r="H15" s="725" t="s">
        <v>153</v>
      </c>
      <c r="I15" s="422" t="s">
        <v>153</v>
      </c>
      <c r="J15" s="725" t="s">
        <v>153</v>
      </c>
      <c r="K15" s="726"/>
      <c r="L15" s="776"/>
    </row>
    <row r="16" spans="1:12" x14ac:dyDescent="0.2">
      <c r="A16" s="448"/>
      <c r="B16" s="469" t="s">
        <v>29</v>
      </c>
      <c r="C16" s="740"/>
      <c r="D16" s="517"/>
      <c r="E16" s="521"/>
      <c r="F16" s="728"/>
      <c r="G16" s="729"/>
      <c r="H16" s="729"/>
      <c r="I16" s="729"/>
      <c r="J16" s="730">
        <f>SUM(J14:J15)</f>
        <v>3.2199999999999998</v>
      </c>
      <c r="K16" s="731" t="str">
        <f>C13</f>
        <v>M2</v>
      </c>
      <c r="L16" s="777"/>
    </row>
    <row r="17" spans="1:12" ht="30.6" customHeight="1" x14ac:dyDescent="0.2">
      <c r="A17" s="381" t="s">
        <v>10</v>
      </c>
      <c r="B17" s="380" t="s">
        <v>468</v>
      </c>
      <c r="C17" s="530" t="s">
        <v>479</v>
      </c>
      <c r="D17" s="725">
        <f>J21</f>
        <v>0.153</v>
      </c>
      <c r="E17" s="725"/>
      <c r="F17" s="725"/>
      <c r="G17" s="725"/>
      <c r="H17" s="725"/>
      <c r="I17" s="422"/>
      <c r="J17" s="732"/>
      <c r="K17" s="726"/>
      <c r="L17" s="776"/>
    </row>
    <row r="18" spans="1:12" x14ac:dyDescent="0.2">
      <c r="A18" s="377"/>
      <c r="B18" s="376"/>
      <c r="C18" s="739"/>
      <c r="D18" s="725"/>
      <c r="E18" s="725">
        <v>2.2999999999999998</v>
      </c>
      <c r="F18" s="725">
        <v>0.15</v>
      </c>
      <c r="G18" s="725">
        <v>0.15</v>
      </c>
      <c r="H18" s="725" t="s">
        <v>153</v>
      </c>
      <c r="I18" s="725">
        <v>2</v>
      </c>
      <c r="J18" s="725">
        <f>E18*F18*G18*I18</f>
        <v>0.10349999999999999</v>
      </c>
      <c r="K18" s="726"/>
      <c r="L18" s="776"/>
    </row>
    <row r="19" spans="1:12" x14ac:dyDescent="0.2">
      <c r="A19" s="377"/>
      <c r="B19" s="376"/>
      <c r="C19" s="739"/>
      <c r="D19" s="725"/>
      <c r="E19" s="725">
        <v>1.1000000000000001</v>
      </c>
      <c r="F19" s="725">
        <v>0.15</v>
      </c>
      <c r="G19" s="725">
        <v>0.15</v>
      </c>
      <c r="H19" s="725" t="s">
        <v>153</v>
      </c>
      <c r="I19" s="725">
        <v>2</v>
      </c>
      <c r="J19" s="725">
        <f>E19*F19*G19*I19</f>
        <v>4.9500000000000002E-2</v>
      </c>
      <c r="K19" s="726"/>
      <c r="L19" s="776"/>
    </row>
    <row r="20" spans="1:12" x14ac:dyDescent="0.2">
      <c r="A20" s="377"/>
      <c r="B20" s="376" t="s">
        <v>153</v>
      </c>
      <c r="C20" s="739"/>
      <c r="D20" s="725"/>
      <c r="E20" s="725" t="s">
        <v>153</v>
      </c>
      <c r="F20" s="725" t="s">
        <v>153</v>
      </c>
      <c r="G20" s="725" t="s">
        <v>153</v>
      </c>
      <c r="H20" s="725" t="s">
        <v>153</v>
      </c>
      <c r="I20" s="422" t="s">
        <v>153</v>
      </c>
      <c r="J20" s="725" t="s">
        <v>153</v>
      </c>
      <c r="K20" s="726"/>
      <c r="L20" s="776"/>
    </row>
    <row r="21" spans="1:12" x14ac:dyDescent="0.2">
      <c r="A21" s="448"/>
      <c r="B21" s="517" t="s">
        <v>29</v>
      </c>
      <c r="C21" s="740"/>
      <c r="D21" s="517"/>
      <c r="E21" s="521"/>
      <c r="F21" s="728"/>
      <c r="G21" s="729"/>
      <c r="H21" s="729"/>
      <c r="I21" s="729"/>
      <c r="J21" s="730">
        <f>SUM(J18:J20)</f>
        <v>0.153</v>
      </c>
      <c r="K21" s="731" t="str">
        <f>C17</f>
        <v>M3</v>
      </c>
      <c r="L21" s="777"/>
    </row>
    <row r="22" spans="1:12" ht="38.25" customHeight="1" x14ac:dyDescent="0.2">
      <c r="A22" s="381" t="s">
        <v>27</v>
      </c>
      <c r="B22" s="380" t="s">
        <v>469</v>
      </c>
      <c r="C22" s="530" t="s">
        <v>448</v>
      </c>
      <c r="D22" s="725">
        <f>J26</f>
        <v>2.04</v>
      </c>
      <c r="E22" s="725"/>
      <c r="F22" s="725"/>
      <c r="G22" s="725"/>
      <c r="H22" s="725"/>
      <c r="I22" s="422"/>
      <c r="J22" s="732"/>
      <c r="K22" s="726"/>
      <c r="L22" s="776"/>
    </row>
    <row r="23" spans="1:12" x14ac:dyDescent="0.2">
      <c r="A23" s="377"/>
      <c r="B23" s="376" t="s">
        <v>153</v>
      </c>
      <c r="C23" s="739"/>
      <c r="D23" s="725"/>
      <c r="E23" s="725">
        <v>2.2999999999999998</v>
      </c>
      <c r="F23" s="725"/>
      <c r="G23" s="725">
        <v>0.15</v>
      </c>
      <c r="H23" s="725" t="s">
        <v>153</v>
      </c>
      <c r="I23" s="725">
        <v>4</v>
      </c>
      <c r="J23" s="725">
        <f>E23*G23*I23</f>
        <v>1.38</v>
      </c>
      <c r="K23" s="726"/>
      <c r="L23" s="776"/>
    </row>
    <row r="24" spans="1:12" x14ac:dyDescent="0.2">
      <c r="A24" s="377"/>
      <c r="B24" s="376" t="s">
        <v>153</v>
      </c>
      <c r="C24" s="739"/>
      <c r="D24" s="725"/>
      <c r="E24" s="725">
        <v>1.1000000000000001</v>
      </c>
      <c r="F24" s="725"/>
      <c r="G24" s="725">
        <v>0.15</v>
      </c>
      <c r="H24" s="725" t="s">
        <v>153</v>
      </c>
      <c r="I24" s="725">
        <v>4</v>
      </c>
      <c r="J24" s="725">
        <f>E24*G24*I24</f>
        <v>0.66</v>
      </c>
      <c r="K24" s="726"/>
      <c r="L24" s="776"/>
    </row>
    <row r="25" spans="1:12" x14ac:dyDescent="0.2">
      <c r="A25" s="377"/>
      <c r="B25" s="376" t="s">
        <v>153</v>
      </c>
      <c r="C25" s="739"/>
      <c r="D25" s="725"/>
      <c r="E25" s="725" t="s">
        <v>153</v>
      </c>
      <c r="F25" s="725" t="s">
        <v>153</v>
      </c>
      <c r="G25" s="725" t="s">
        <v>153</v>
      </c>
      <c r="H25" s="725" t="s">
        <v>153</v>
      </c>
      <c r="I25" s="422" t="s">
        <v>153</v>
      </c>
      <c r="J25" s="725" t="s">
        <v>153</v>
      </c>
      <c r="K25" s="726"/>
      <c r="L25" s="776"/>
    </row>
    <row r="26" spans="1:12" x14ac:dyDescent="0.2">
      <c r="A26" s="448"/>
      <c r="B26" s="469" t="s">
        <v>29</v>
      </c>
      <c r="C26" s="740"/>
      <c r="D26" s="517"/>
      <c r="E26" s="521"/>
      <c r="F26" s="728"/>
      <c r="G26" s="729"/>
      <c r="H26" s="729"/>
      <c r="I26" s="729"/>
      <c r="J26" s="730">
        <f>SUM(J23:J25)</f>
        <v>2.04</v>
      </c>
      <c r="K26" s="731" t="str">
        <f>C22</f>
        <v>M2</v>
      </c>
      <c r="L26" s="777"/>
    </row>
    <row r="27" spans="1:12" ht="30.2" customHeight="1" x14ac:dyDescent="0.2">
      <c r="A27" s="381" t="s">
        <v>38</v>
      </c>
      <c r="B27" s="380" t="s">
        <v>470</v>
      </c>
      <c r="C27" s="530" t="s">
        <v>479</v>
      </c>
      <c r="D27" s="725">
        <f>J31</f>
        <v>0.153</v>
      </c>
      <c r="E27" s="725"/>
      <c r="F27" s="725"/>
      <c r="G27" s="725"/>
      <c r="H27" s="725"/>
      <c r="I27" s="422"/>
      <c r="J27" s="732"/>
      <c r="K27" s="726"/>
      <c r="L27" s="776"/>
    </row>
    <row r="28" spans="1:12" x14ac:dyDescent="0.2">
      <c r="A28" s="377"/>
      <c r="B28" s="376" t="s">
        <v>153</v>
      </c>
      <c r="C28" s="739"/>
      <c r="D28" s="725"/>
      <c r="E28" s="725">
        <v>2.2999999999999998</v>
      </c>
      <c r="F28" s="725">
        <v>0.15</v>
      </c>
      <c r="G28" s="725">
        <v>0.15</v>
      </c>
      <c r="H28" s="725" t="s">
        <v>153</v>
      </c>
      <c r="I28" s="725">
        <v>2</v>
      </c>
      <c r="J28" s="725">
        <f>E28*F28*G28*I28</f>
        <v>0.10349999999999999</v>
      </c>
      <c r="K28" s="726"/>
      <c r="L28" s="776"/>
    </row>
    <row r="29" spans="1:12" x14ac:dyDescent="0.2">
      <c r="A29" s="377"/>
      <c r="B29" s="376" t="s">
        <v>153</v>
      </c>
      <c r="C29" s="739"/>
      <c r="D29" s="725"/>
      <c r="E29" s="725">
        <v>1.1000000000000001</v>
      </c>
      <c r="F29" s="725">
        <v>0.15</v>
      </c>
      <c r="G29" s="725">
        <v>0.15</v>
      </c>
      <c r="H29" s="725" t="s">
        <v>153</v>
      </c>
      <c r="I29" s="725">
        <v>2</v>
      </c>
      <c r="J29" s="725">
        <f>E29*F29*G29*I29</f>
        <v>4.9500000000000002E-2</v>
      </c>
      <c r="K29" s="726"/>
      <c r="L29" s="776"/>
    </row>
    <row r="30" spans="1:12" x14ac:dyDescent="0.2">
      <c r="A30" s="377"/>
      <c r="B30" s="376" t="s">
        <v>153</v>
      </c>
      <c r="C30" s="739"/>
      <c r="D30" s="725"/>
      <c r="E30" s="725" t="s">
        <v>153</v>
      </c>
      <c r="F30" s="725" t="s">
        <v>153</v>
      </c>
      <c r="G30" s="725" t="s">
        <v>153</v>
      </c>
      <c r="H30" s="725" t="s">
        <v>153</v>
      </c>
      <c r="I30" s="422" t="s">
        <v>153</v>
      </c>
      <c r="J30" s="725" t="s">
        <v>153</v>
      </c>
      <c r="K30" s="726"/>
      <c r="L30" s="776"/>
    </row>
    <row r="31" spans="1:12" x14ac:dyDescent="0.2">
      <c r="A31" s="448"/>
      <c r="B31" s="469" t="s">
        <v>29</v>
      </c>
      <c r="C31" s="740"/>
      <c r="D31" s="517"/>
      <c r="E31" s="521"/>
      <c r="F31" s="728"/>
      <c r="G31" s="729"/>
      <c r="H31" s="729"/>
      <c r="I31" s="729"/>
      <c r="J31" s="730">
        <f>SUM(J28:J30)</f>
        <v>0.153</v>
      </c>
      <c r="K31" s="731" t="str">
        <f>C27</f>
        <v>M3</v>
      </c>
      <c r="L31" s="777"/>
    </row>
    <row r="32" spans="1:12" ht="30.2" customHeight="1" x14ac:dyDescent="0.2">
      <c r="A32" s="381" t="s">
        <v>39</v>
      </c>
      <c r="B32" s="380" t="s">
        <v>59</v>
      </c>
      <c r="C32" s="530" t="s">
        <v>479</v>
      </c>
      <c r="D32" s="725">
        <f>J36</f>
        <v>0.153</v>
      </c>
      <c r="E32" s="725"/>
      <c r="F32" s="725"/>
      <c r="G32" s="725"/>
      <c r="H32" s="725"/>
      <c r="I32" s="422"/>
      <c r="J32" s="732"/>
      <c r="K32" s="726"/>
      <c r="L32" s="776"/>
    </row>
    <row r="33" spans="1:12" x14ac:dyDescent="0.2">
      <c r="A33" s="377"/>
      <c r="B33" s="376" t="s">
        <v>153</v>
      </c>
      <c r="C33" s="739"/>
      <c r="D33" s="725"/>
      <c r="E33" s="725">
        <v>2.2999999999999998</v>
      </c>
      <c r="F33" s="725">
        <v>0.15</v>
      </c>
      <c r="G33" s="725">
        <v>0.15</v>
      </c>
      <c r="H33" s="725" t="s">
        <v>153</v>
      </c>
      <c r="I33" s="725">
        <v>2</v>
      </c>
      <c r="J33" s="725">
        <f>E33*F33*G33*I33</f>
        <v>0.10349999999999999</v>
      </c>
      <c r="K33" s="726"/>
      <c r="L33" s="776"/>
    </row>
    <row r="34" spans="1:12" x14ac:dyDescent="0.2">
      <c r="A34" s="377"/>
      <c r="B34" s="376"/>
      <c r="C34" s="739"/>
      <c r="D34" s="725"/>
      <c r="E34" s="725">
        <v>1.1000000000000001</v>
      </c>
      <c r="F34" s="725">
        <v>0.15</v>
      </c>
      <c r="G34" s="725">
        <v>0.15</v>
      </c>
      <c r="H34" s="725" t="s">
        <v>153</v>
      </c>
      <c r="I34" s="725">
        <v>2</v>
      </c>
      <c r="J34" s="725">
        <f>E34*F34*G34*I34</f>
        <v>4.9500000000000002E-2</v>
      </c>
      <c r="K34" s="726"/>
      <c r="L34" s="776"/>
    </row>
    <row r="35" spans="1:12" x14ac:dyDescent="0.2">
      <c r="A35" s="377"/>
      <c r="B35" s="376" t="s">
        <v>153</v>
      </c>
      <c r="C35" s="739"/>
      <c r="D35" s="725"/>
      <c r="E35" s="725" t="s">
        <v>153</v>
      </c>
      <c r="F35" s="725" t="s">
        <v>153</v>
      </c>
      <c r="G35" s="725" t="s">
        <v>153</v>
      </c>
      <c r="H35" s="725" t="s">
        <v>153</v>
      </c>
      <c r="I35" s="422" t="s">
        <v>153</v>
      </c>
      <c r="J35" s="725" t="s">
        <v>153</v>
      </c>
      <c r="K35" s="726"/>
      <c r="L35" s="776"/>
    </row>
    <row r="36" spans="1:12" x14ac:dyDescent="0.2">
      <c r="A36" s="448"/>
      <c r="B36" s="469" t="s">
        <v>29</v>
      </c>
      <c r="C36" s="740"/>
      <c r="D36" s="517"/>
      <c r="E36" s="521"/>
      <c r="F36" s="728"/>
      <c r="G36" s="729"/>
      <c r="H36" s="729"/>
      <c r="I36" s="729"/>
      <c r="J36" s="730">
        <f>SUM(J33:J35)</f>
        <v>0.153</v>
      </c>
      <c r="K36" s="731" t="str">
        <f>C32</f>
        <v>M3</v>
      </c>
      <c r="L36" s="777"/>
    </row>
    <row r="37" spans="1:12" ht="17.100000000000001" customHeight="1" x14ac:dyDescent="0.2">
      <c r="A37" s="381" t="s">
        <v>40</v>
      </c>
      <c r="B37" s="380" t="s">
        <v>471</v>
      </c>
      <c r="C37" s="530" t="s">
        <v>32</v>
      </c>
      <c r="D37" s="725">
        <f>J41</f>
        <v>0.153</v>
      </c>
      <c r="E37" s="725"/>
      <c r="F37" s="725"/>
      <c r="G37" s="725"/>
      <c r="H37" s="725"/>
      <c r="I37" s="422"/>
      <c r="J37" s="732"/>
      <c r="K37" s="726"/>
      <c r="L37" s="776"/>
    </row>
    <row r="38" spans="1:12" x14ac:dyDescent="0.2">
      <c r="A38" s="377"/>
      <c r="B38" s="376" t="s">
        <v>153</v>
      </c>
      <c r="C38" s="739"/>
      <c r="D38" s="725"/>
      <c r="E38" s="725">
        <v>2.2999999999999998</v>
      </c>
      <c r="F38" s="725">
        <v>0.15</v>
      </c>
      <c r="G38" s="725">
        <v>0.15</v>
      </c>
      <c r="H38" s="725" t="s">
        <v>153</v>
      </c>
      <c r="I38" s="725">
        <v>2</v>
      </c>
      <c r="J38" s="725">
        <f>E38*F38*G38*I38</f>
        <v>0.10349999999999999</v>
      </c>
      <c r="K38" s="726"/>
      <c r="L38" s="776"/>
    </row>
    <row r="39" spans="1:12" x14ac:dyDescent="0.2">
      <c r="A39" s="377"/>
      <c r="B39" s="376" t="s">
        <v>153</v>
      </c>
      <c r="C39" s="739"/>
      <c r="D39" s="725"/>
      <c r="E39" s="725">
        <v>1.1000000000000001</v>
      </c>
      <c r="F39" s="725">
        <v>0.15</v>
      </c>
      <c r="G39" s="725">
        <v>0.15</v>
      </c>
      <c r="H39" s="725" t="s">
        <v>153</v>
      </c>
      <c r="I39" s="725">
        <v>2</v>
      </c>
      <c r="J39" s="725">
        <f>E39*F39*G39*I39</f>
        <v>4.9500000000000002E-2</v>
      </c>
      <c r="K39" s="726"/>
      <c r="L39" s="776"/>
    </row>
    <row r="40" spans="1:12" x14ac:dyDescent="0.2">
      <c r="A40" s="377"/>
      <c r="B40" s="376" t="s">
        <v>153</v>
      </c>
      <c r="C40" s="739"/>
      <c r="D40" s="725"/>
      <c r="E40" s="725" t="s">
        <v>153</v>
      </c>
      <c r="F40" s="725" t="s">
        <v>153</v>
      </c>
      <c r="G40" s="725" t="s">
        <v>153</v>
      </c>
      <c r="H40" s="725" t="s">
        <v>153</v>
      </c>
      <c r="I40" s="422" t="s">
        <v>153</v>
      </c>
      <c r="J40" s="725" t="s">
        <v>153</v>
      </c>
      <c r="K40" s="726"/>
      <c r="L40" s="776"/>
    </row>
    <row r="41" spans="1:12" x14ac:dyDescent="0.2">
      <c r="A41" s="448"/>
      <c r="B41" s="469" t="s">
        <v>29</v>
      </c>
      <c r="C41" s="740"/>
      <c r="D41" s="517"/>
      <c r="E41" s="521"/>
      <c r="F41" s="728"/>
      <c r="G41" s="729"/>
      <c r="H41" s="729"/>
      <c r="I41" s="729"/>
      <c r="J41" s="730">
        <f>SUM(J38:J40)</f>
        <v>0.153</v>
      </c>
      <c r="K41" s="731" t="str">
        <f>C37</f>
        <v>und</v>
      </c>
      <c r="L41" s="777"/>
    </row>
    <row r="42" spans="1:12" ht="30.2" customHeight="1" x14ac:dyDescent="0.2">
      <c r="A42" s="381" t="s">
        <v>41</v>
      </c>
      <c r="B42" s="380" t="s">
        <v>13</v>
      </c>
      <c r="C42" s="530" t="s">
        <v>448</v>
      </c>
      <c r="D42" s="725">
        <f>J48</f>
        <v>2.04</v>
      </c>
      <c r="E42" s="725"/>
      <c r="F42" s="725"/>
      <c r="G42" s="725"/>
      <c r="H42" s="725"/>
      <c r="I42" s="422"/>
      <c r="J42" s="732"/>
      <c r="K42" s="726"/>
      <c r="L42" s="776"/>
    </row>
    <row r="43" spans="1:12" x14ac:dyDescent="0.2">
      <c r="A43" s="377"/>
      <c r="B43" s="376"/>
      <c r="C43" s="739"/>
      <c r="D43" s="725"/>
      <c r="E43" s="725">
        <v>2.2999999999999998</v>
      </c>
      <c r="F43" s="725"/>
      <c r="G43" s="725">
        <v>0.15</v>
      </c>
      <c r="H43" s="725" t="s">
        <v>153</v>
      </c>
      <c r="I43" s="725">
        <v>2</v>
      </c>
      <c r="J43" s="725">
        <f>E43*G43*I43</f>
        <v>0.69</v>
      </c>
      <c r="K43" s="726"/>
      <c r="L43" s="776"/>
    </row>
    <row r="44" spans="1:12" x14ac:dyDescent="0.2">
      <c r="A44" s="377"/>
      <c r="B44" s="376"/>
      <c r="C44" s="739"/>
      <c r="D44" s="725"/>
      <c r="E44" s="725">
        <v>1.4</v>
      </c>
      <c r="F44" s="725"/>
      <c r="G44" s="725">
        <v>0.15</v>
      </c>
      <c r="H44" s="725" t="s">
        <v>153</v>
      </c>
      <c r="I44" s="725">
        <v>2</v>
      </c>
      <c r="J44" s="725">
        <f>E44*G44*I44</f>
        <v>0.42</v>
      </c>
      <c r="K44" s="726"/>
      <c r="L44" s="776"/>
    </row>
    <row r="45" spans="1:12" x14ac:dyDescent="0.2">
      <c r="A45" s="377"/>
      <c r="B45" s="376"/>
      <c r="C45" s="739"/>
      <c r="D45" s="725"/>
      <c r="E45" s="725">
        <v>2</v>
      </c>
      <c r="F45" s="725"/>
      <c r="G45" s="725">
        <v>0.15</v>
      </c>
      <c r="H45" s="725"/>
      <c r="I45" s="725">
        <v>2</v>
      </c>
      <c r="J45" s="725">
        <f>E45*G45*I45</f>
        <v>0.6</v>
      </c>
      <c r="K45" s="726"/>
      <c r="L45" s="776"/>
    </row>
    <row r="46" spans="1:12" x14ac:dyDescent="0.2">
      <c r="A46" s="377"/>
      <c r="B46" s="376"/>
      <c r="C46" s="739"/>
      <c r="D46" s="725"/>
      <c r="E46" s="725">
        <v>1.1000000000000001</v>
      </c>
      <c r="F46" s="725"/>
      <c r="G46" s="725">
        <v>0.15</v>
      </c>
      <c r="H46" s="725"/>
      <c r="I46" s="725">
        <v>2</v>
      </c>
      <c r="J46" s="725">
        <f>E46*G46*I46</f>
        <v>0.33</v>
      </c>
      <c r="K46" s="726"/>
      <c r="L46" s="776"/>
    </row>
    <row r="47" spans="1:12" x14ac:dyDescent="0.2">
      <c r="A47" s="377"/>
      <c r="B47" s="376"/>
      <c r="C47" s="739"/>
      <c r="D47" s="725"/>
      <c r="E47" s="725"/>
      <c r="F47" s="725"/>
      <c r="G47" s="725"/>
      <c r="H47" s="725"/>
      <c r="I47" s="725"/>
      <c r="J47" s="725"/>
      <c r="K47" s="726"/>
      <c r="L47" s="776"/>
    </row>
    <row r="48" spans="1:12" x14ac:dyDescent="0.2">
      <c r="A48" s="448"/>
      <c r="B48" s="469" t="s">
        <v>29</v>
      </c>
      <c r="C48" s="740"/>
      <c r="D48" s="517"/>
      <c r="E48" s="521"/>
      <c r="F48" s="728"/>
      <c r="G48" s="729"/>
      <c r="H48" s="729"/>
      <c r="I48" s="729"/>
      <c r="J48" s="730">
        <f>SUM(J43:J47)</f>
        <v>2.04</v>
      </c>
      <c r="K48" s="731" t="str">
        <f>C42</f>
        <v>M2</v>
      </c>
      <c r="L48" s="777"/>
    </row>
    <row r="49" spans="1:12" ht="38.25" customHeight="1" x14ac:dyDescent="0.2">
      <c r="A49" s="381" t="s">
        <v>12</v>
      </c>
      <c r="B49" s="380" t="s">
        <v>472</v>
      </c>
      <c r="C49" s="779" t="s">
        <v>448</v>
      </c>
      <c r="D49" s="385">
        <f>J56</f>
        <v>14.234999999999999</v>
      </c>
      <c r="E49" s="385"/>
      <c r="F49" s="385"/>
      <c r="G49" s="385"/>
      <c r="H49" s="385"/>
      <c r="I49" s="375"/>
      <c r="J49" s="444"/>
      <c r="K49" s="518"/>
      <c r="L49" s="776"/>
    </row>
    <row r="50" spans="1:12" x14ac:dyDescent="0.2">
      <c r="A50" s="377"/>
      <c r="B50" s="376" t="s">
        <v>457</v>
      </c>
      <c r="C50" s="780"/>
      <c r="D50" s="385"/>
      <c r="E50" s="385">
        <v>1.1000000000000001</v>
      </c>
      <c r="F50" s="385"/>
      <c r="G50" s="736">
        <v>2.2999999999999998</v>
      </c>
      <c r="H50" s="385" t="s">
        <v>446</v>
      </c>
      <c r="I50" s="385">
        <v>2</v>
      </c>
      <c r="J50" s="385">
        <f>I50*G50*E50</f>
        <v>5.0599999999999996</v>
      </c>
      <c r="K50" s="518"/>
      <c r="L50" s="776"/>
    </row>
    <row r="51" spans="1:12" x14ac:dyDescent="0.2">
      <c r="A51" s="377"/>
      <c r="B51" s="376" t="s">
        <v>456</v>
      </c>
      <c r="C51" s="780"/>
      <c r="D51" s="385"/>
      <c r="E51" s="385">
        <v>2.2999999999999998</v>
      </c>
      <c r="F51" s="385"/>
      <c r="G51" s="385">
        <v>2.25</v>
      </c>
      <c r="H51" s="385"/>
      <c r="I51" s="385">
        <v>1</v>
      </c>
      <c r="J51" s="385">
        <f>I51*G51*E51</f>
        <v>5.1749999999999998</v>
      </c>
      <c r="K51" s="518"/>
      <c r="L51" s="776"/>
    </row>
    <row r="52" spans="1:12" x14ac:dyDescent="0.2">
      <c r="A52" s="377"/>
      <c r="B52" s="376" t="s">
        <v>455</v>
      </c>
      <c r="C52" s="780"/>
      <c r="D52" s="385"/>
      <c r="E52" s="385">
        <v>2.2999999999999998</v>
      </c>
      <c r="F52" s="385"/>
      <c r="G52" s="385">
        <v>2.5</v>
      </c>
      <c r="H52" s="385"/>
      <c r="I52" s="385">
        <v>1</v>
      </c>
      <c r="J52" s="385">
        <f>I52*G52*E52</f>
        <v>5.75</v>
      </c>
      <c r="K52" s="518"/>
      <c r="L52" s="776"/>
    </row>
    <row r="53" spans="1:12" x14ac:dyDescent="0.2">
      <c r="A53" s="377"/>
      <c r="B53" s="376" t="s">
        <v>443</v>
      </c>
      <c r="C53" s="780"/>
      <c r="D53" s="385"/>
      <c r="E53" s="385">
        <v>0.7</v>
      </c>
      <c r="F53" s="385">
        <v>2.1</v>
      </c>
      <c r="G53" s="385" t="s">
        <v>153</v>
      </c>
      <c r="H53" s="385"/>
      <c r="I53" s="385"/>
      <c r="J53" s="382">
        <f>E53*F53</f>
        <v>1.47</v>
      </c>
      <c r="K53" s="518"/>
      <c r="L53" s="776"/>
    </row>
    <row r="54" spans="1:12" x14ac:dyDescent="0.2">
      <c r="A54" s="377"/>
      <c r="B54" s="376" t="s">
        <v>442</v>
      </c>
      <c r="C54" s="780"/>
      <c r="D54" s="385"/>
      <c r="E54" s="385">
        <v>0.4</v>
      </c>
      <c r="F54" s="385">
        <v>0.7</v>
      </c>
      <c r="G54" s="385" t="s">
        <v>153</v>
      </c>
      <c r="H54" s="385"/>
      <c r="I54" s="385"/>
      <c r="J54" s="382">
        <f>E54*F54</f>
        <v>0.27999999999999997</v>
      </c>
      <c r="K54" s="518"/>
      <c r="L54" s="776"/>
    </row>
    <row r="55" spans="1:12" x14ac:dyDescent="0.2">
      <c r="A55" s="377"/>
      <c r="B55" s="376" t="s">
        <v>153</v>
      </c>
      <c r="C55" s="780"/>
      <c r="D55" s="385"/>
      <c r="E55" s="385" t="s">
        <v>153</v>
      </c>
      <c r="F55" s="385" t="s">
        <v>153</v>
      </c>
      <c r="G55" s="385" t="s">
        <v>153</v>
      </c>
      <c r="H55" s="385" t="s">
        <v>153</v>
      </c>
      <c r="I55" s="375" t="s">
        <v>153</v>
      </c>
      <c r="J55" s="385" t="s">
        <v>153</v>
      </c>
      <c r="K55" s="518"/>
      <c r="L55" s="776"/>
    </row>
    <row r="56" spans="1:12" x14ac:dyDescent="0.2">
      <c r="A56" s="448"/>
      <c r="B56" s="469" t="s">
        <v>29</v>
      </c>
      <c r="C56" s="740"/>
      <c r="D56" s="517"/>
      <c r="E56" s="521"/>
      <c r="F56" s="728"/>
      <c r="G56" s="729"/>
      <c r="H56" s="729"/>
      <c r="I56" s="729"/>
      <c r="J56" s="730">
        <f>J50+J51+J52-J53-J54</f>
        <v>14.234999999999999</v>
      </c>
      <c r="K56" s="731" t="str">
        <f>C49</f>
        <v>M2</v>
      </c>
      <c r="L56" s="777"/>
    </row>
    <row r="57" spans="1:12" ht="54.95" customHeight="1" x14ac:dyDescent="0.2">
      <c r="A57" s="381" t="s">
        <v>15</v>
      </c>
      <c r="B57" s="380" t="s">
        <v>335</v>
      </c>
      <c r="C57" s="530" t="s">
        <v>448</v>
      </c>
      <c r="D57" s="725">
        <f>J67</f>
        <v>27.804999999999996</v>
      </c>
      <c r="E57" s="725"/>
      <c r="F57" s="725"/>
      <c r="G57" s="725"/>
      <c r="H57" s="725"/>
      <c r="I57" s="422"/>
      <c r="J57" s="732"/>
      <c r="K57" s="726"/>
      <c r="L57" s="776"/>
    </row>
    <row r="58" spans="1:12" x14ac:dyDescent="0.2">
      <c r="A58" s="377"/>
      <c r="B58" s="376" t="s">
        <v>447</v>
      </c>
      <c r="C58" s="739"/>
      <c r="D58" s="725"/>
      <c r="E58" s="725">
        <v>1.4</v>
      </c>
      <c r="F58" s="725"/>
      <c r="G58" s="736">
        <v>2.2999999999999998</v>
      </c>
      <c r="H58" s="725" t="s">
        <v>446</v>
      </c>
      <c r="I58" s="725">
        <v>2</v>
      </c>
      <c r="J58" s="725">
        <f t="shared" ref="J58:J63" si="0">I58*G58*E58</f>
        <v>6.4399999999999995</v>
      </c>
      <c r="K58" s="726"/>
      <c r="L58" s="776"/>
    </row>
    <row r="59" spans="1:12" x14ac:dyDescent="0.2">
      <c r="A59" s="377"/>
      <c r="B59" s="376" t="s">
        <v>445</v>
      </c>
      <c r="C59" s="739"/>
      <c r="D59" s="725"/>
      <c r="E59" s="725">
        <v>2.2999999999999998</v>
      </c>
      <c r="F59" s="725"/>
      <c r="G59" s="725">
        <v>2.25</v>
      </c>
      <c r="H59" s="725"/>
      <c r="I59" s="725">
        <v>1</v>
      </c>
      <c r="J59" s="725">
        <f t="shared" si="0"/>
        <v>5.1749999999999998</v>
      </c>
      <c r="K59" s="726"/>
      <c r="L59" s="776"/>
    </row>
    <row r="60" spans="1:12" x14ac:dyDescent="0.2">
      <c r="A60" s="377"/>
      <c r="B60" s="376" t="s">
        <v>444</v>
      </c>
      <c r="C60" s="739"/>
      <c r="D60" s="725"/>
      <c r="E60" s="725">
        <v>2.2999999999999998</v>
      </c>
      <c r="F60" s="725"/>
      <c r="G60" s="725">
        <v>2.5</v>
      </c>
      <c r="H60" s="725"/>
      <c r="I60" s="725">
        <v>1</v>
      </c>
      <c r="J60" s="725">
        <f t="shared" si="0"/>
        <v>5.75</v>
      </c>
      <c r="K60" s="726"/>
      <c r="L60" s="776"/>
    </row>
    <row r="61" spans="1:12" x14ac:dyDescent="0.2">
      <c r="A61" s="377"/>
      <c r="B61" s="376" t="s">
        <v>451</v>
      </c>
      <c r="C61" s="739"/>
      <c r="D61" s="725"/>
      <c r="E61" s="725">
        <v>1.1000000000000001</v>
      </c>
      <c r="F61" s="725"/>
      <c r="G61" s="725">
        <v>2.2000000000000002</v>
      </c>
      <c r="H61" s="725"/>
      <c r="I61" s="725">
        <v>2</v>
      </c>
      <c r="J61" s="725">
        <f t="shared" si="0"/>
        <v>4.8400000000000007</v>
      </c>
      <c r="K61" s="726"/>
      <c r="L61" s="776"/>
    </row>
    <row r="62" spans="1:12" x14ac:dyDescent="0.2">
      <c r="A62" s="377"/>
      <c r="B62" s="376" t="s">
        <v>450</v>
      </c>
      <c r="C62" s="739"/>
      <c r="D62" s="725"/>
      <c r="E62" s="725">
        <v>2</v>
      </c>
      <c r="F62" s="725"/>
      <c r="G62" s="725">
        <v>2.2000000000000002</v>
      </c>
      <c r="H62" s="725"/>
      <c r="I62" s="725">
        <v>1</v>
      </c>
      <c r="J62" s="725">
        <f t="shared" si="0"/>
        <v>4.4000000000000004</v>
      </c>
      <c r="K62" s="726"/>
      <c r="L62" s="776"/>
    </row>
    <row r="63" spans="1:12" x14ac:dyDescent="0.2">
      <c r="A63" s="377"/>
      <c r="B63" s="376" t="s">
        <v>449</v>
      </c>
      <c r="C63" s="739"/>
      <c r="D63" s="725"/>
      <c r="E63" s="725">
        <v>2</v>
      </c>
      <c r="F63" s="725"/>
      <c r="G63" s="725">
        <v>2.35</v>
      </c>
      <c r="H63" s="725"/>
      <c r="I63" s="725">
        <v>1</v>
      </c>
      <c r="J63" s="725">
        <f t="shared" si="0"/>
        <v>4.7</v>
      </c>
      <c r="K63" s="726"/>
      <c r="L63" s="776"/>
    </row>
    <row r="64" spans="1:12" x14ac:dyDescent="0.2">
      <c r="A64" s="377"/>
      <c r="B64" s="376" t="s">
        <v>443</v>
      </c>
      <c r="C64" s="739"/>
      <c r="D64" s="725"/>
      <c r="E64" s="725">
        <v>0.7</v>
      </c>
      <c r="F64" s="725">
        <v>2.1</v>
      </c>
      <c r="G64" s="725" t="s">
        <v>153</v>
      </c>
      <c r="H64" s="725"/>
      <c r="I64" s="725">
        <v>2</v>
      </c>
      <c r="J64" s="727">
        <f>E64*F64*I64</f>
        <v>2.94</v>
      </c>
      <c r="K64" s="726"/>
      <c r="L64" s="776"/>
    </row>
    <row r="65" spans="1:16" x14ac:dyDescent="0.2">
      <c r="A65" s="377"/>
      <c r="B65" s="376" t="s">
        <v>442</v>
      </c>
      <c r="C65" s="739"/>
      <c r="D65" s="725"/>
      <c r="E65" s="725">
        <v>0.4</v>
      </c>
      <c r="F65" s="725">
        <v>0.7</v>
      </c>
      <c r="G65" s="725" t="s">
        <v>153</v>
      </c>
      <c r="H65" s="725"/>
      <c r="I65" s="725">
        <v>2</v>
      </c>
      <c r="J65" s="727">
        <f>E65*F65*I65</f>
        <v>0.55999999999999994</v>
      </c>
      <c r="K65" s="726"/>
      <c r="L65" s="776"/>
    </row>
    <row r="66" spans="1:16" x14ac:dyDescent="0.2">
      <c r="A66" s="377"/>
      <c r="B66" s="376" t="s">
        <v>153</v>
      </c>
      <c r="C66" s="739"/>
      <c r="D66" s="725"/>
      <c r="E66" s="725" t="s">
        <v>153</v>
      </c>
      <c r="F66" s="725" t="s">
        <v>153</v>
      </c>
      <c r="G66" s="725" t="s">
        <v>153</v>
      </c>
      <c r="H66" s="725" t="s">
        <v>153</v>
      </c>
      <c r="I66" s="422" t="s">
        <v>153</v>
      </c>
      <c r="J66" s="725" t="s">
        <v>153</v>
      </c>
      <c r="K66" s="726"/>
      <c r="L66" s="776"/>
    </row>
    <row r="67" spans="1:16" x14ac:dyDescent="0.2">
      <c r="A67" s="448"/>
      <c r="B67" s="469" t="s">
        <v>29</v>
      </c>
      <c r="C67" s="740"/>
      <c r="D67" s="517"/>
      <c r="E67" s="521"/>
      <c r="F67" s="728"/>
      <c r="G67" s="729"/>
      <c r="H67" s="729"/>
      <c r="I67" s="729"/>
      <c r="J67" s="730">
        <f>SUM(J58:J63)-J64-J65</f>
        <v>27.804999999999996</v>
      </c>
      <c r="K67" s="731" t="str">
        <f>C57</f>
        <v>M2</v>
      </c>
      <c r="L67" s="777"/>
    </row>
    <row r="68" spans="1:16" ht="38.450000000000003" customHeight="1" x14ac:dyDescent="0.2">
      <c r="A68" s="381" t="s">
        <v>87</v>
      </c>
      <c r="B68" s="380" t="s">
        <v>473</v>
      </c>
      <c r="C68" s="530" t="s">
        <v>448</v>
      </c>
      <c r="D68" s="725">
        <f>J78</f>
        <v>27.804999999999996</v>
      </c>
      <c r="E68" s="725"/>
      <c r="F68" s="725"/>
      <c r="G68" s="725"/>
      <c r="H68" s="725"/>
      <c r="I68" s="422"/>
      <c r="J68" s="732"/>
      <c r="K68" s="726"/>
      <c r="L68" s="776"/>
    </row>
    <row r="69" spans="1:16" ht="12.75" customHeight="1" x14ac:dyDescent="0.2">
      <c r="A69" s="377"/>
      <c r="B69" s="376" t="s">
        <v>447</v>
      </c>
      <c r="C69" s="739"/>
      <c r="D69" s="725"/>
      <c r="E69" s="725">
        <v>1.4</v>
      </c>
      <c r="F69" s="725"/>
      <c r="G69" s="736">
        <v>2.2999999999999998</v>
      </c>
      <c r="H69" s="725" t="s">
        <v>446</v>
      </c>
      <c r="I69" s="725">
        <v>2</v>
      </c>
      <c r="J69" s="725">
        <f t="shared" ref="J69:J74" si="1">I69*G69*E69</f>
        <v>6.4399999999999995</v>
      </c>
      <c r="K69" s="726"/>
      <c r="L69" s="776"/>
    </row>
    <row r="70" spans="1:16" x14ac:dyDescent="0.2">
      <c r="A70" s="377"/>
      <c r="B70" s="376" t="s">
        <v>445</v>
      </c>
      <c r="C70" s="739"/>
      <c r="D70" s="725"/>
      <c r="E70" s="725">
        <v>2.2999999999999998</v>
      </c>
      <c r="F70" s="725"/>
      <c r="G70" s="725">
        <v>2.25</v>
      </c>
      <c r="H70" s="725"/>
      <c r="I70" s="725">
        <v>1</v>
      </c>
      <c r="J70" s="725">
        <f t="shared" si="1"/>
        <v>5.1749999999999998</v>
      </c>
      <c r="K70" s="726"/>
      <c r="L70" s="776"/>
    </row>
    <row r="71" spans="1:16" x14ac:dyDescent="0.2">
      <c r="A71" s="377"/>
      <c r="B71" s="376" t="s">
        <v>444</v>
      </c>
      <c r="C71" s="739"/>
      <c r="D71" s="725"/>
      <c r="E71" s="725">
        <v>2.2999999999999998</v>
      </c>
      <c r="F71" s="725"/>
      <c r="G71" s="725">
        <v>2.5</v>
      </c>
      <c r="H71" s="725"/>
      <c r="I71" s="725">
        <v>1</v>
      </c>
      <c r="J71" s="725">
        <f t="shared" si="1"/>
        <v>5.75</v>
      </c>
      <c r="K71" s="726"/>
      <c r="L71" s="776"/>
      <c r="P71">
        <f>(2.5+2.25)/2</f>
        <v>2.375</v>
      </c>
    </row>
    <row r="72" spans="1:16" x14ac:dyDescent="0.2">
      <c r="A72" s="377"/>
      <c r="B72" s="376" t="s">
        <v>451</v>
      </c>
      <c r="C72" s="739"/>
      <c r="D72" s="725"/>
      <c r="E72" s="725">
        <v>1.1000000000000001</v>
      </c>
      <c r="F72" s="725"/>
      <c r="G72" s="725">
        <v>2.2000000000000002</v>
      </c>
      <c r="H72" s="725"/>
      <c r="I72" s="725">
        <v>2</v>
      </c>
      <c r="J72" s="725">
        <f t="shared" si="1"/>
        <v>4.8400000000000007</v>
      </c>
      <c r="K72" s="726"/>
      <c r="L72" s="776"/>
    </row>
    <row r="73" spans="1:16" x14ac:dyDescent="0.2">
      <c r="A73" s="377"/>
      <c r="B73" s="376" t="s">
        <v>450</v>
      </c>
      <c r="C73" s="739"/>
      <c r="D73" s="725"/>
      <c r="E73" s="725">
        <v>2</v>
      </c>
      <c r="F73" s="725"/>
      <c r="G73" s="725">
        <v>2.2000000000000002</v>
      </c>
      <c r="H73" s="725"/>
      <c r="I73" s="725">
        <v>1</v>
      </c>
      <c r="J73" s="725">
        <f t="shared" si="1"/>
        <v>4.4000000000000004</v>
      </c>
      <c r="K73" s="726"/>
      <c r="L73" s="776"/>
    </row>
    <row r="74" spans="1:16" x14ac:dyDescent="0.2">
      <c r="A74" s="377"/>
      <c r="B74" s="376" t="s">
        <v>449</v>
      </c>
      <c r="C74" s="739"/>
      <c r="D74" s="725"/>
      <c r="E74" s="725">
        <v>2</v>
      </c>
      <c r="F74" s="725"/>
      <c r="G74" s="725">
        <v>2.35</v>
      </c>
      <c r="H74" s="725"/>
      <c r="I74" s="725">
        <v>1</v>
      </c>
      <c r="J74" s="725">
        <f t="shared" si="1"/>
        <v>4.7</v>
      </c>
      <c r="K74" s="726"/>
      <c r="L74" s="776"/>
    </row>
    <row r="75" spans="1:16" x14ac:dyDescent="0.2">
      <c r="A75" s="377"/>
      <c r="B75" s="376" t="s">
        <v>443</v>
      </c>
      <c r="C75" s="739"/>
      <c r="D75" s="725"/>
      <c r="E75" s="725">
        <v>0.7</v>
      </c>
      <c r="F75" s="725">
        <v>2.1</v>
      </c>
      <c r="G75" s="725" t="s">
        <v>153</v>
      </c>
      <c r="H75" s="725"/>
      <c r="I75" s="725">
        <v>2</v>
      </c>
      <c r="J75" s="727">
        <f>E75*F75*I75</f>
        <v>2.94</v>
      </c>
      <c r="K75" s="726"/>
      <c r="L75" s="776"/>
    </row>
    <row r="76" spans="1:16" x14ac:dyDescent="0.2">
      <c r="A76" s="377"/>
      <c r="B76" s="376" t="s">
        <v>442</v>
      </c>
      <c r="C76" s="739"/>
      <c r="D76" s="725"/>
      <c r="E76" s="725">
        <v>0.4</v>
      </c>
      <c r="F76" s="725">
        <v>0.7</v>
      </c>
      <c r="G76" s="725" t="s">
        <v>153</v>
      </c>
      <c r="H76" s="725"/>
      <c r="I76" s="725">
        <v>2</v>
      </c>
      <c r="J76" s="727">
        <f>E76*F76*I76</f>
        <v>0.55999999999999994</v>
      </c>
      <c r="K76" s="726"/>
      <c r="L76" s="776"/>
    </row>
    <row r="77" spans="1:16" x14ac:dyDescent="0.2">
      <c r="A77" s="377"/>
      <c r="B77" s="376"/>
      <c r="C77" s="739"/>
      <c r="D77" s="725"/>
      <c r="E77" s="725"/>
      <c r="F77" s="725"/>
      <c r="G77" s="725"/>
      <c r="H77" s="725"/>
      <c r="I77" s="422"/>
      <c r="J77" s="725"/>
      <c r="K77" s="726"/>
      <c r="L77" s="776"/>
    </row>
    <row r="78" spans="1:16" x14ac:dyDescent="0.2">
      <c r="A78" s="448"/>
      <c r="B78" s="469" t="s">
        <v>29</v>
      </c>
      <c r="C78" s="740"/>
      <c r="D78" s="517"/>
      <c r="E78" s="521"/>
      <c r="F78" s="728"/>
      <c r="G78" s="729"/>
      <c r="H78" s="729"/>
      <c r="I78" s="729"/>
      <c r="J78" s="730">
        <f>SUM(J69:J74)-J75-J76</f>
        <v>27.804999999999996</v>
      </c>
      <c r="K78" s="731" t="str">
        <f>C68</f>
        <v>M2</v>
      </c>
      <c r="L78" s="777"/>
    </row>
    <row r="79" spans="1:16" ht="51.95" customHeight="1" x14ac:dyDescent="0.2">
      <c r="A79" s="381" t="s">
        <v>348</v>
      </c>
      <c r="B79" s="380" t="s">
        <v>349</v>
      </c>
      <c r="C79" s="530" t="s">
        <v>448</v>
      </c>
      <c r="D79" s="725">
        <f>J83</f>
        <v>4.9000000000000004</v>
      </c>
      <c r="E79" s="725"/>
      <c r="F79" s="725"/>
      <c r="G79" s="725"/>
      <c r="H79" s="725"/>
      <c r="I79" s="422"/>
      <c r="J79" s="732"/>
      <c r="K79" s="726"/>
      <c r="L79" s="776"/>
    </row>
    <row r="80" spans="1:16" x14ac:dyDescent="0.2">
      <c r="A80" s="377"/>
      <c r="B80" s="376" t="s">
        <v>454</v>
      </c>
      <c r="C80" s="739"/>
      <c r="D80" s="725"/>
      <c r="E80" s="725">
        <v>1.1000000000000001</v>
      </c>
      <c r="F80" s="725"/>
      <c r="G80" s="725">
        <v>1.75</v>
      </c>
      <c r="H80" s="725">
        <v>1</v>
      </c>
      <c r="I80" s="725"/>
      <c r="J80" s="725">
        <f>E80*G80*H80</f>
        <v>1.9250000000000003</v>
      </c>
      <c r="K80" s="726"/>
      <c r="L80" s="776"/>
    </row>
    <row r="81" spans="1:12" x14ac:dyDescent="0.2">
      <c r="A81" s="377"/>
      <c r="B81" s="376" t="s">
        <v>453</v>
      </c>
      <c r="C81" s="739"/>
      <c r="D81" s="725"/>
      <c r="E81" s="725">
        <v>0.85</v>
      </c>
      <c r="F81" s="725"/>
      <c r="G81" s="725">
        <v>1.75</v>
      </c>
      <c r="H81" s="725">
        <v>2</v>
      </c>
      <c r="I81" s="725"/>
      <c r="J81" s="725">
        <f>E81*G81*H81</f>
        <v>2.9750000000000001</v>
      </c>
      <c r="K81" s="726"/>
      <c r="L81" s="776"/>
    </row>
    <row r="82" spans="1:12" x14ac:dyDescent="0.2">
      <c r="A82" s="377"/>
      <c r="B82" s="376"/>
      <c r="C82" s="739"/>
      <c r="D82" s="725"/>
      <c r="E82" s="725"/>
      <c r="F82" s="725"/>
      <c r="G82" s="725"/>
      <c r="H82" s="725"/>
      <c r="I82" s="422"/>
      <c r="J82" s="725"/>
      <c r="K82" s="726"/>
      <c r="L82" s="776"/>
    </row>
    <row r="83" spans="1:12" x14ac:dyDescent="0.2">
      <c r="A83" s="448"/>
      <c r="B83" s="469" t="s">
        <v>29</v>
      </c>
      <c r="C83" s="740"/>
      <c r="D83" s="517"/>
      <c r="E83" s="521"/>
      <c r="F83" s="728"/>
      <c r="G83" s="729"/>
      <c r="H83" s="729"/>
      <c r="I83" s="729"/>
      <c r="J83" s="730">
        <f>SUM(J80:J82)</f>
        <v>4.9000000000000004</v>
      </c>
      <c r="K83" s="731" t="str">
        <f>C79</f>
        <v>M2</v>
      </c>
      <c r="L83" s="777"/>
    </row>
    <row r="84" spans="1:12" x14ac:dyDescent="0.2">
      <c r="A84" s="448"/>
      <c r="B84" s="517"/>
      <c r="C84" s="740"/>
      <c r="D84" s="517"/>
      <c r="E84" s="521"/>
      <c r="F84" s="728"/>
      <c r="G84" s="729"/>
      <c r="H84" s="729"/>
      <c r="I84" s="729"/>
      <c r="J84" s="730"/>
      <c r="K84" s="731"/>
      <c r="L84" s="777"/>
    </row>
    <row r="85" spans="1:12" ht="30" customHeight="1" x14ac:dyDescent="0.2">
      <c r="A85" s="381" t="s">
        <v>17</v>
      </c>
      <c r="B85" s="380" t="s">
        <v>61</v>
      </c>
      <c r="C85" s="530" t="s">
        <v>448</v>
      </c>
      <c r="D85" s="725">
        <f>J88</f>
        <v>7.6859999999999999</v>
      </c>
      <c r="E85" s="725"/>
      <c r="F85" s="725"/>
      <c r="G85" s="725"/>
      <c r="H85" s="725"/>
      <c r="I85" s="422"/>
      <c r="J85" s="732"/>
      <c r="K85" s="726"/>
      <c r="L85" s="776"/>
    </row>
    <row r="86" spans="1:12" x14ac:dyDescent="0.2">
      <c r="A86" s="377"/>
      <c r="B86" s="376" t="s">
        <v>452</v>
      </c>
      <c r="C86" s="739"/>
      <c r="D86" s="725"/>
      <c r="E86" s="725">
        <v>2.44</v>
      </c>
      <c r="F86" s="725">
        <v>1.05</v>
      </c>
      <c r="G86" s="725"/>
      <c r="H86" s="725">
        <v>3</v>
      </c>
      <c r="I86" s="725"/>
      <c r="J86" s="725">
        <f>E86*F86*H86</f>
        <v>7.6859999999999999</v>
      </c>
      <c r="K86" s="726"/>
      <c r="L86" s="776"/>
    </row>
    <row r="87" spans="1:12" x14ac:dyDescent="0.2">
      <c r="A87" s="377"/>
      <c r="B87" s="376" t="s">
        <v>153</v>
      </c>
      <c r="C87" s="739"/>
      <c r="D87" s="725"/>
      <c r="E87" s="725" t="s">
        <v>153</v>
      </c>
      <c r="F87" s="725" t="s">
        <v>153</v>
      </c>
      <c r="G87" s="725" t="s">
        <v>153</v>
      </c>
      <c r="H87" s="725" t="s">
        <v>153</v>
      </c>
      <c r="I87" s="422" t="s">
        <v>153</v>
      </c>
      <c r="J87" s="725" t="s">
        <v>153</v>
      </c>
      <c r="K87" s="726"/>
      <c r="L87" s="776"/>
    </row>
    <row r="88" spans="1:12" x14ac:dyDescent="0.2">
      <c r="A88" s="448"/>
      <c r="B88" s="469" t="s">
        <v>29</v>
      </c>
      <c r="C88" s="740"/>
      <c r="D88" s="517"/>
      <c r="E88" s="521"/>
      <c r="F88" s="728"/>
      <c r="G88" s="729"/>
      <c r="H88" s="729"/>
      <c r="I88" s="729"/>
      <c r="J88" s="730">
        <f>SUM(J86:J87)</f>
        <v>7.6859999999999999</v>
      </c>
      <c r="K88" s="731" t="str">
        <f>C85</f>
        <v>M2</v>
      </c>
      <c r="L88" s="777"/>
    </row>
    <row r="89" spans="1:12" ht="30" customHeight="1" x14ac:dyDescent="0.2">
      <c r="A89" s="381" t="s">
        <v>18</v>
      </c>
      <c r="B89" s="380" t="s">
        <v>474</v>
      </c>
      <c r="C89" s="530" t="s">
        <v>448</v>
      </c>
      <c r="D89" s="725">
        <f>J92</f>
        <v>2.2000000000000002</v>
      </c>
      <c r="E89" s="725"/>
      <c r="F89" s="725"/>
      <c r="G89" s="725"/>
      <c r="H89" s="725"/>
      <c r="I89" s="422"/>
      <c r="J89" s="732"/>
      <c r="K89" s="726"/>
      <c r="L89" s="776"/>
    </row>
    <row r="90" spans="1:12" x14ac:dyDescent="0.2">
      <c r="A90" s="377"/>
      <c r="B90" s="376"/>
      <c r="C90" s="739"/>
      <c r="D90" s="725"/>
      <c r="E90" s="733">
        <v>2</v>
      </c>
      <c r="F90" s="733">
        <v>1.1000000000000001</v>
      </c>
      <c r="G90" s="733"/>
      <c r="H90" s="733"/>
      <c r="I90" s="733"/>
      <c r="J90" s="725">
        <f>E90*F90</f>
        <v>2.2000000000000002</v>
      </c>
      <c r="K90" s="726"/>
      <c r="L90" s="776"/>
    </row>
    <row r="91" spans="1:12" x14ac:dyDescent="0.2">
      <c r="A91" s="377"/>
      <c r="B91" s="376" t="s">
        <v>153</v>
      </c>
      <c r="C91" s="739"/>
      <c r="D91" s="725"/>
      <c r="E91" s="725" t="s">
        <v>153</v>
      </c>
      <c r="F91" s="725" t="s">
        <v>153</v>
      </c>
      <c r="G91" s="725" t="s">
        <v>153</v>
      </c>
      <c r="H91" s="725" t="s">
        <v>153</v>
      </c>
      <c r="I91" s="422" t="s">
        <v>153</v>
      </c>
      <c r="J91" s="725" t="s">
        <v>153</v>
      </c>
      <c r="K91" s="726"/>
      <c r="L91" s="776"/>
    </row>
    <row r="92" spans="1:12" x14ac:dyDescent="0.2">
      <c r="A92" s="448"/>
      <c r="B92" s="469" t="s">
        <v>29</v>
      </c>
      <c r="C92" s="740"/>
      <c r="D92" s="517"/>
      <c r="E92" s="521"/>
      <c r="F92" s="728"/>
      <c r="G92" s="729"/>
      <c r="H92" s="729"/>
      <c r="I92" s="729"/>
      <c r="J92" s="730">
        <f>SUM(J90:J91)</f>
        <v>2.2000000000000002</v>
      </c>
      <c r="K92" s="731" t="str">
        <f>C89</f>
        <v>M2</v>
      </c>
      <c r="L92" s="777"/>
    </row>
    <row r="93" spans="1:12" ht="17.100000000000001" customHeight="1" x14ac:dyDescent="0.2">
      <c r="A93" s="381" t="s">
        <v>503</v>
      </c>
      <c r="B93" s="380" t="s">
        <v>502</v>
      </c>
      <c r="C93" s="530" t="s">
        <v>448</v>
      </c>
      <c r="D93" s="725">
        <f>J97</f>
        <v>6.2</v>
      </c>
      <c r="E93" s="725"/>
      <c r="F93" s="725"/>
      <c r="G93" s="725"/>
      <c r="H93" s="725"/>
      <c r="I93" s="422"/>
      <c r="J93" s="732"/>
      <c r="K93" s="726"/>
      <c r="L93" s="776"/>
    </row>
    <row r="94" spans="1:12" x14ac:dyDescent="0.2">
      <c r="A94" s="377"/>
      <c r="B94" s="376"/>
      <c r="C94" s="739"/>
      <c r="D94" s="725"/>
      <c r="E94" s="725">
        <v>2</v>
      </c>
      <c r="F94" s="725"/>
      <c r="G94" s="733"/>
      <c r="H94" s="725"/>
      <c r="I94" s="725">
        <v>2</v>
      </c>
      <c r="J94" s="725">
        <f>I94*E94</f>
        <v>4</v>
      </c>
      <c r="K94" s="726"/>
      <c r="L94" s="776"/>
    </row>
    <row r="95" spans="1:12" x14ac:dyDescent="0.2">
      <c r="A95" s="377"/>
      <c r="B95" s="376" t="s">
        <v>153</v>
      </c>
      <c r="C95" s="739"/>
      <c r="D95" s="725"/>
      <c r="E95" s="725">
        <v>1.1000000000000001</v>
      </c>
      <c r="F95" s="725" t="s">
        <v>153</v>
      </c>
      <c r="G95" s="725" t="s">
        <v>153</v>
      </c>
      <c r="H95" s="725" t="s">
        <v>153</v>
      </c>
      <c r="I95" s="725">
        <v>2</v>
      </c>
      <c r="J95" s="725">
        <f>I95*E95</f>
        <v>2.2000000000000002</v>
      </c>
      <c r="K95" s="726"/>
      <c r="L95" s="776"/>
    </row>
    <row r="96" spans="1:12" x14ac:dyDescent="0.2">
      <c r="A96" s="377"/>
      <c r="B96" s="376" t="s">
        <v>153</v>
      </c>
      <c r="C96" s="739"/>
      <c r="D96" s="725"/>
      <c r="E96" s="725" t="s">
        <v>153</v>
      </c>
      <c r="F96" s="725" t="s">
        <v>153</v>
      </c>
      <c r="G96" s="725" t="s">
        <v>153</v>
      </c>
      <c r="H96" s="725" t="s">
        <v>153</v>
      </c>
      <c r="I96" s="422" t="s">
        <v>153</v>
      </c>
      <c r="J96" s="725" t="s">
        <v>153</v>
      </c>
      <c r="K96" s="726"/>
      <c r="L96" s="776"/>
    </row>
    <row r="97" spans="1:12" x14ac:dyDescent="0.2">
      <c r="A97" s="448"/>
      <c r="B97" s="469" t="s">
        <v>29</v>
      </c>
      <c r="C97" s="740"/>
      <c r="D97" s="517"/>
      <c r="E97" s="521"/>
      <c r="F97" s="728"/>
      <c r="G97" s="729"/>
      <c r="H97" s="729"/>
      <c r="I97" s="729"/>
      <c r="J97" s="730">
        <f>SUM(J94:J96)</f>
        <v>6.2</v>
      </c>
      <c r="K97" s="731" t="str">
        <f>C93</f>
        <v>M2</v>
      </c>
      <c r="L97" s="777"/>
    </row>
    <row r="98" spans="1:12" ht="30" customHeight="1" x14ac:dyDescent="0.2">
      <c r="A98" s="840" t="s">
        <v>19</v>
      </c>
      <c r="B98" s="841" t="s">
        <v>110</v>
      </c>
      <c r="C98" s="842" t="s">
        <v>607</v>
      </c>
      <c r="D98" s="727">
        <f>J101</f>
        <v>1</v>
      </c>
      <c r="E98" s="727"/>
      <c r="F98" s="727"/>
      <c r="G98" s="727"/>
      <c r="H98" s="727"/>
      <c r="I98" s="843"/>
      <c r="J98" s="844"/>
      <c r="K98" s="735"/>
      <c r="L98" s="776"/>
    </row>
    <row r="99" spans="1:12" x14ac:dyDescent="0.2">
      <c r="A99" s="384"/>
      <c r="B99" s="383"/>
      <c r="C99" s="741"/>
      <c r="D99" s="727"/>
      <c r="E99" s="727">
        <v>1</v>
      </c>
      <c r="F99" s="727">
        <v>1</v>
      </c>
      <c r="G99" s="734"/>
      <c r="H99" s="727"/>
      <c r="I99" s="727"/>
      <c r="J99" s="727">
        <f>E99*F99</f>
        <v>1</v>
      </c>
      <c r="K99" s="735"/>
      <c r="L99" s="776"/>
    </row>
    <row r="100" spans="1:12" x14ac:dyDescent="0.2">
      <c r="A100" s="384"/>
      <c r="B100" s="383" t="s">
        <v>153</v>
      </c>
      <c r="C100" s="741"/>
      <c r="D100" s="727"/>
      <c r="E100" s="727" t="s">
        <v>153</v>
      </c>
      <c r="F100" s="727" t="s">
        <v>153</v>
      </c>
      <c r="G100" s="727" t="s">
        <v>153</v>
      </c>
      <c r="H100" s="727" t="s">
        <v>153</v>
      </c>
      <c r="I100" s="843" t="s">
        <v>153</v>
      </c>
      <c r="J100" s="727" t="s">
        <v>153</v>
      </c>
      <c r="K100" s="735"/>
      <c r="L100" s="776"/>
    </row>
    <row r="101" spans="1:12" x14ac:dyDescent="0.2">
      <c r="A101" s="448"/>
      <c r="B101" s="845" t="s">
        <v>29</v>
      </c>
      <c r="C101" s="846"/>
      <c r="D101" s="847"/>
      <c r="E101" s="520"/>
      <c r="F101" s="848"/>
      <c r="G101" s="849"/>
      <c r="H101" s="849"/>
      <c r="I101" s="849"/>
      <c r="J101" s="850">
        <f>SUM(J99:J100)</f>
        <v>1</v>
      </c>
      <c r="K101" s="851" t="str">
        <f>C98</f>
        <v>UD.</v>
      </c>
      <c r="L101" s="777"/>
    </row>
    <row r="102" spans="1:12" ht="17.100000000000001" customHeight="1" x14ac:dyDescent="0.2">
      <c r="A102" s="381" t="s">
        <v>20</v>
      </c>
      <c r="B102" s="380" t="s">
        <v>62</v>
      </c>
      <c r="C102" s="530" t="s">
        <v>448</v>
      </c>
      <c r="D102" s="725">
        <f>J105</f>
        <v>0.27999999999999997</v>
      </c>
      <c r="E102" s="725"/>
      <c r="F102" s="725"/>
      <c r="G102" s="725"/>
      <c r="H102" s="725"/>
      <c r="I102" s="422"/>
      <c r="J102" s="732"/>
      <c r="K102" s="726"/>
      <c r="L102" s="776"/>
    </row>
    <row r="103" spans="1:12" x14ac:dyDescent="0.2">
      <c r="A103" s="377"/>
      <c r="B103" s="376"/>
      <c r="C103" s="739"/>
      <c r="D103" s="725"/>
      <c r="E103" s="725">
        <v>0.7</v>
      </c>
      <c r="F103" s="725">
        <v>0.4</v>
      </c>
      <c r="G103" s="733"/>
      <c r="H103" s="725"/>
      <c r="I103" s="725"/>
      <c r="J103" s="725">
        <f>E103*F103</f>
        <v>0.27999999999999997</v>
      </c>
      <c r="K103" s="726"/>
      <c r="L103" s="776"/>
    </row>
    <row r="104" spans="1:12" x14ac:dyDescent="0.2">
      <c r="A104" s="377"/>
      <c r="B104" s="376" t="s">
        <v>153</v>
      </c>
      <c r="C104" s="739"/>
      <c r="D104" s="725"/>
      <c r="E104" s="725" t="s">
        <v>153</v>
      </c>
      <c r="F104" s="725" t="s">
        <v>153</v>
      </c>
      <c r="G104" s="725" t="s">
        <v>153</v>
      </c>
      <c r="H104" s="725" t="s">
        <v>153</v>
      </c>
      <c r="I104" s="422" t="s">
        <v>153</v>
      </c>
      <c r="J104" s="725" t="s">
        <v>153</v>
      </c>
      <c r="K104" s="726"/>
      <c r="L104" s="776"/>
    </row>
    <row r="105" spans="1:12" x14ac:dyDescent="0.2">
      <c r="A105" s="448"/>
      <c r="B105" s="469" t="s">
        <v>29</v>
      </c>
      <c r="C105" s="740"/>
      <c r="D105" s="517"/>
      <c r="E105" s="521"/>
      <c r="F105" s="728"/>
      <c r="G105" s="729"/>
      <c r="H105" s="729"/>
      <c r="I105" s="729"/>
      <c r="J105" s="730">
        <f>SUM(J103:J104)</f>
        <v>0.27999999999999997</v>
      </c>
      <c r="K105" s="731" t="str">
        <f>C102</f>
        <v>M2</v>
      </c>
      <c r="L105" s="777"/>
    </row>
    <row r="106" spans="1:12" ht="30" customHeight="1" x14ac:dyDescent="0.2">
      <c r="A106" s="840" t="s">
        <v>73</v>
      </c>
      <c r="B106" s="841" t="s">
        <v>475</v>
      </c>
      <c r="C106" s="842" t="s">
        <v>607</v>
      </c>
      <c r="D106" s="727">
        <f>J109</f>
        <v>1</v>
      </c>
      <c r="E106" s="727"/>
      <c r="F106" s="727"/>
      <c r="G106" s="727"/>
      <c r="H106" s="727"/>
      <c r="I106" s="843"/>
      <c r="J106" s="844"/>
      <c r="K106" s="735"/>
      <c r="L106" s="776"/>
    </row>
    <row r="107" spans="1:12" x14ac:dyDescent="0.2">
      <c r="A107" s="384"/>
      <c r="B107" s="383"/>
      <c r="C107" s="741"/>
      <c r="D107" s="727"/>
      <c r="E107" s="727">
        <v>1</v>
      </c>
      <c r="F107" s="727">
        <v>1</v>
      </c>
      <c r="G107" s="734"/>
      <c r="H107" s="727"/>
      <c r="I107" s="727"/>
      <c r="J107" s="727">
        <f>E107*F107</f>
        <v>1</v>
      </c>
      <c r="K107" s="735"/>
      <c r="L107" s="776"/>
    </row>
    <row r="108" spans="1:12" x14ac:dyDescent="0.2">
      <c r="A108" s="384"/>
      <c r="B108" s="383" t="s">
        <v>153</v>
      </c>
      <c r="C108" s="741"/>
      <c r="D108" s="727"/>
      <c r="E108" s="727" t="s">
        <v>153</v>
      </c>
      <c r="F108" s="727" t="s">
        <v>153</v>
      </c>
      <c r="G108" s="727" t="s">
        <v>153</v>
      </c>
      <c r="H108" s="727" t="s">
        <v>153</v>
      </c>
      <c r="I108" s="843" t="s">
        <v>153</v>
      </c>
      <c r="J108" s="727" t="s">
        <v>153</v>
      </c>
      <c r="K108" s="735"/>
      <c r="L108" s="776"/>
    </row>
    <row r="109" spans="1:12" x14ac:dyDescent="0.2">
      <c r="A109" s="448"/>
      <c r="B109" s="845" t="s">
        <v>29</v>
      </c>
      <c r="C109" s="846"/>
      <c r="D109" s="847"/>
      <c r="E109" s="520"/>
      <c r="F109" s="848"/>
      <c r="G109" s="849"/>
      <c r="H109" s="849"/>
      <c r="I109" s="849"/>
      <c r="J109" s="850">
        <f>SUM(J107:J108)</f>
        <v>1</v>
      </c>
      <c r="K109" s="851" t="str">
        <f>C106</f>
        <v>UD.</v>
      </c>
      <c r="L109" s="777"/>
    </row>
    <row r="110" spans="1:12" ht="30" customHeight="1" x14ac:dyDescent="0.2">
      <c r="A110" s="381" t="s">
        <v>22</v>
      </c>
      <c r="B110" s="380" t="s">
        <v>476</v>
      </c>
      <c r="C110" s="530" t="s">
        <v>479</v>
      </c>
      <c r="D110" s="725">
        <f>J113</f>
        <v>0.49199999999999994</v>
      </c>
      <c r="E110" s="725"/>
      <c r="F110" s="725"/>
      <c r="G110" s="725"/>
      <c r="H110" s="725"/>
      <c r="I110" s="422"/>
      <c r="J110" s="732"/>
      <c r="K110" s="726"/>
      <c r="L110" s="776"/>
    </row>
    <row r="111" spans="1:12" x14ac:dyDescent="0.2">
      <c r="A111" s="377"/>
      <c r="B111" s="376"/>
      <c r="C111" s="739"/>
      <c r="D111" s="725"/>
      <c r="E111" s="725">
        <v>4.0999999999999996</v>
      </c>
      <c r="F111" s="725">
        <v>2.4</v>
      </c>
      <c r="G111" s="725">
        <v>0.05</v>
      </c>
      <c r="H111" s="725"/>
      <c r="I111" s="725"/>
      <c r="J111" s="725">
        <f>G111*F111*E111</f>
        <v>0.49199999999999994</v>
      </c>
      <c r="K111" s="726"/>
      <c r="L111" s="776"/>
    </row>
    <row r="112" spans="1:12" x14ac:dyDescent="0.2">
      <c r="A112" s="377"/>
      <c r="B112" s="376" t="s">
        <v>153</v>
      </c>
      <c r="C112" s="739"/>
      <c r="D112" s="725"/>
      <c r="E112" s="725" t="s">
        <v>153</v>
      </c>
      <c r="F112" s="725" t="s">
        <v>153</v>
      </c>
      <c r="G112" s="725" t="s">
        <v>153</v>
      </c>
      <c r="H112" s="725" t="s">
        <v>153</v>
      </c>
      <c r="I112" s="422" t="s">
        <v>153</v>
      </c>
      <c r="J112" s="725" t="s">
        <v>153</v>
      </c>
      <c r="K112" s="726"/>
      <c r="L112" s="776"/>
    </row>
    <row r="113" spans="1:12" x14ac:dyDescent="0.2">
      <c r="A113" s="448"/>
      <c r="B113" s="469" t="s">
        <v>29</v>
      </c>
      <c r="C113" s="740"/>
      <c r="D113" s="517"/>
      <c r="E113" s="521"/>
      <c r="F113" s="728"/>
      <c r="G113" s="729"/>
      <c r="H113" s="729"/>
      <c r="I113" s="729"/>
      <c r="J113" s="730">
        <f>SUM(J111:J112)</f>
        <v>0.49199999999999994</v>
      </c>
      <c r="K113" s="731" t="str">
        <f>C110</f>
        <v>M3</v>
      </c>
      <c r="L113" s="777"/>
    </row>
    <row r="114" spans="1:12" ht="38.25" customHeight="1" x14ac:dyDescent="0.2">
      <c r="A114" s="381" t="s">
        <v>75</v>
      </c>
      <c r="B114" s="380" t="s">
        <v>114</v>
      </c>
      <c r="C114" s="530" t="s">
        <v>448</v>
      </c>
      <c r="D114" s="725">
        <f>J117</f>
        <v>2.2000000000000002</v>
      </c>
      <c r="E114" s="725"/>
      <c r="F114" s="725"/>
      <c r="G114" s="725"/>
      <c r="H114" s="725"/>
      <c r="I114" s="422"/>
      <c r="J114" s="732"/>
      <c r="K114" s="726"/>
      <c r="L114" s="776"/>
    </row>
    <row r="115" spans="1:12" x14ac:dyDescent="0.2">
      <c r="A115" s="377"/>
      <c r="B115" s="376"/>
      <c r="C115" s="739"/>
      <c r="D115" s="725"/>
      <c r="E115" s="733">
        <v>2</v>
      </c>
      <c r="F115" s="733">
        <v>1.1000000000000001</v>
      </c>
      <c r="G115" s="733"/>
      <c r="H115" s="733"/>
      <c r="I115" s="733"/>
      <c r="J115" s="725">
        <f>E115*F115</f>
        <v>2.2000000000000002</v>
      </c>
      <c r="K115" s="726"/>
      <c r="L115" s="776"/>
    </row>
    <row r="116" spans="1:12" x14ac:dyDescent="0.2">
      <c r="A116" s="377"/>
      <c r="B116" s="376"/>
      <c r="C116" s="739"/>
      <c r="D116" s="725"/>
      <c r="E116" s="725"/>
      <c r="F116" s="725"/>
      <c r="G116" s="725"/>
      <c r="H116" s="725"/>
      <c r="I116" s="422"/>
      <c r="J116" s="725"/>
      <c r="K116" s="726"/>
      <c r="L116" s="776"/>
    </row>
    <row r="117" spans="1:12" x14ac:dyDescent="0.2">
      <c r="A117" s="448"/>
      <c r="B117" s="469" t="s">
        <v>29</v>
      </c>
      <c r="C117" s="740"/>
      <c r="D117" s="517"/>
      <c r="E117" s="521"/>
      <c r="F117" s="728"/>
      <c r="G117" s="729"/>
      <c r="H117" s="729"/>
      <c r="I117" s="729"/>
      <c r="J117" s="730">
        <f>SUM(J115:J116)</f>
        <v>2.2000000000000002</v>
      </c>
      <c r="K117" s="731" t="str">
        <f>C114</f>
        <v>M2</v>
      </c>
      <c r="L117" s="777"/>
    </row>
    <row r="118" spans="1:12" ht="30" customHeight="1" x14ac:dyDescent="0.2">
      <c r="A118" s="381" t="s">
        <v>76</v>
      </c>
      <c r="B118" s="380" t="str">
        <f>'2. Módulo'!B35:C35</f>
        <v>Lastro de concreto magro, aplicado em pisos ou radiers, espessura de 5 cm (interno)</v>
      </c>
      <c r="C118" s="530" t="s">
        <v>448</v>
      </c>
      <c r="D118" s="725">
        <f>J121</f>
        <v>2.2000000000000002</v>
      </c>
      <c r="E118" s="725"/>
      <c r="F118" s="725"/>
      <c r="G118" s="725"/>
      <c r="H118" s="725"/>
      <c r="I118" s="422"/>
      <c r="J118" s="732"/>
      <c r="K118" s="726"/>
      <c r="L118" s="776"/>
    </row>
    <row r="119" spans="1:12" x14ac:dyDescent="0.2">
      <c r="A119" s="377"/>
      <c r="B119" s="376"/>
      <c r="C119" s="739"/>
      <c r="D119" s="725"/>
      <c r="E119" s="733">
        <v>2</v>
      </c>
      <c r="F119" s="733">
        <v>1.1000000000000001</v>
      </c>
      <c r="G119" s="733"/>
      <c r="H119" s="733"/>
      <c r="I119" s="733"/>
      <c r="J119" s="725">
        <f>E119*F119</f>
        <v>2.2000000000000002</v>
      </c>
      <c r="K119" s="726"/>
      <c r="L119" s="776"/>
    </row>
    <row r="120" spans="1:12" x14ac:dyDescent="0.2">
      <c r="A120" s="377"/>
      <c r="B120" s="376" t="s">
        <v>153</v>
      </c>
      <c r="C120" s="739"/>
      <c r="D120" s="725"/>
      <c r="E120" s="725" t="s">
        <v>153</v>
      </c>
      <c r="F120" s="725" t="s">
        <v>153</v>
      </c>
      <c r="G120" s="725" t="s">
        <v>153</v>
      </c>
      <c r="H120" s="725" t="s">
        <v>153</v>
      </c>
      <c r="I120" s="422" t="s">
        <v>153</v>
      </c>
      <c r="J120" s="725" t="s">
        <v>153</v>
      </c>
      <c r="K120" s="726"/>
      <c r="L120" s="776"/>
    </row>
    <row r="121" spans="1:12" x14ac:dyDescent="0.2">
      <c r="A121" s="448"/>
      <c r="B121" s="469" t="s">
        <v>29</v>
      </c>
      <c r="C121" s="740"/>
      <c r="D121" s="517"/>
      <c r="E121" s="521"/>
      <c r="F121" s="728"/>
      <c r="G121" s="729"/>
      <c r="H121" s="729"/>
      <c r="I121" s="729"/>
      <c r="J121" s="730">
        <f>SUM(J119:J120)</f>
        <v>2.2000000000000002</v>
      </c>
      <c r="K121" s="731" t="str">
        <f>C118</f>
        <v>M2</v>
      </c>
      <c r="L121" s="777"/>
    </row>
    <row r="122" spans="1:12" ht="30" customHeight="1" x14ac:dyDescent="0.2">
      <c r="A122" s="381" t="s">
        <v>621</v>
      </c>
      <c r="B122" s="380" t="str">
        <f>'2. Módulo'!B36:C36</f>
        <v>Lastro de concreto magro, aplicado em pisos ou radiers, espessura de 5 cm (externo)</v>
      </c>
      <c r="C122" s="530" t="s">
        <v>448</v>
      </c>
      <c r="D122" s="725">
        <f>J126</f>
        <v>6.6199999999999983</v>
      </c>
      <c r="E122" s="725"/>
      <c r="F122" s="725"/>
      <c r="G122" s="725"/>
      <c r="H122" s="725"/>
      <c r="I122" s="422"/>
      <c r="J122" s="732"/>
      <c r="K122" s="726"/>
      <c r="L122" s="776"/>
    </row>
    <row r="123" spans="1:12" x14ac:dyDescent="0.2">
      <c r="A123" s="377"/>
      <c r="B123" s="376"/>
      <c r="C123" s="739"/>
      <c r="D123" s="725"/>
      <c r="E123" s="733">
        <v>4.0999999999999996</v>
      </c>
      <c r="F123" s="733">
        <v>2.4</v>
      </c>
      <c r="G123" s="733"/>
      <c r="H123" s="733"/>
      <c r="I123" s="733"/>
      <c r="J123" s="725">
        <f>E123*F123</f>
        <v>9.8399999999999981</v>
      </c>
      <c r="K123" s="726"/>
      <c r="L123" s="776"/>
    </row>
    <row r="124" spans="1:12" x14ac:dyDescent="0.2">
      <c r="A124" s="384"/>
      <c r="B124" s="383"/>
      <c r="C124" s="741"/>
      <c r="D124" s="727"/>
      <c r="E124" s="734">
        <v>1.4</v>
      </c>
      <c r="F124" s="734">
        <v>2.2999999999999998</v>
      </c>
      <c r="G124" s="734"/>
      <c r="H124" s="734"/>
      <c r="I124" s="734"/>
      <c r="J124" s="727">
        <f>E124*F124</f>
        <v>3.2199999999999998</v>
      </c>
      <c r="K124" s="735"/>
      <c r="L124" s="776"/>
    </row>
    <row r="125" spans="1:12" x14ac:dyDescent="0.2">
      <c r="A125" s="377"/>
      <c r="B125" s="376"/>
      <c r="C125" s="739"/>
      <c r="D125" s="725"/>
      <c r="E125" s="725"/>
      <c r="F125" s="725"/>
      <c r="G125" s="725"/>
      <c r="H125" s="725"/>
      <c r="I125" s="725"/>
      <c r="J125" s="725"/>
      <c r="K125" s="726"/>
      <c r="L125" s="776"/>
    </row>
    <row r="126" spans="1:12" x14ac:dyDescent="0.2">
      <c r="A126" s="448"/>
      <c r="B126" s="469" t="s">
        <v>29</v>
      </c>
      <c r="C126" s="740"/>
      <c r="D126" s="517"/>
      <c r="E126" s="521"/>
      <c r="F126" s="728"/>
      <c r="G126" s="729"/>
      <c r="H126" s="729"/>
      <c r="I126" s="729"/>
      <c r="J126" s="730">
        <f>J123-J124</f>
        <v>6.6199999999999983</v>
      </c>
      <c r="K126" s="731" t="str">
        <f>C122</f>
        <v>M2</v>
      </c>
      <c r="L126" s="777"/>
    </row>
    <row r="127" spans="1:12" ht="17.100000000000001" customHeight="1" x14ac:dyDescent="0.2">
      <c r="A127" s="381" t="s">
        <v>24</v>
      </c>
      <c r="B127" s="380" t="s">
        <v>477</v>
      </c>
      <c r="C127" s="530" t="s">
        <v>448</v>
      </c>
      <c r="D127" s="725">
        <f>J135</f>
        <v>7.9099999999999984</v>
      </c>
      <c r="E127" s="725"/>
      <c r="F127" s="725"/>
      <c r="G127" s="725"/>
      <c r="H127" s="725"/>
      <c r="I127" s="422"/>
      <c r="J127" s="732"/>
      <c r="K127" s="726"/>
      <c r="L127" s="776"/>
    </row>
    <row r="128" spans="1:12" x14ac:dyDescent="0.2">
      <c r="A128" s="377"/>
      <c r="B128" s="376" t="s">
        <v>451</v>
      </c>
      <c r="C128" s="739"/>
      <c r="D128" s="725"/>
      <c r="E128" s="725">
        <v>1.1000000000000001</v>
      </c>
      <c r="F128" s="725"/>
      <c r="G128" s="736">
        <v>2.2999999999999998</v>
      </c>
      <c r="H128" s="725" t="s">
        <v>446</v>
      </c>
      <c r="I128" s="725">
        <v>2</v>
      </c>
      <c r="J128" s="725">
        <f>I128*G128*E128</f>
        <v>5.0599999999999996</v>
      </c>
      <c r="K128" s="726"/>
      <c r="L128" s="776"/>
    </row>
    <row r="129" spans="1:12" x14ac:dyDescent="0.2">
      <c r="A129" s="377"/>
      <c r="B129" s="376" t="s">
        <v>450</v>
      </c>
      <c r="C129" s="739"/>
      <c r="D129" s="725"/>
      <c r="E129" s="725">
        <v>2</v>
      </c>
      <c r="F129" s="725"/>
      <c r="G129" s="725">
        <v>2.25</v>
      </c>
      <c r="H129" s="725"/>
      <c r="I129" s="725">
        <v>1</v>
      </c>
      <c r="J129" s="725">
        <f>I129*G129*E129</f>
        <v>4.5</v>
      </c>
      <c r="K129" s="726"/>
      <c r="L129" s="776"/>
    </row>
    <row r="130" spans="1:12" x14ac:dyDescent="0.2">
      <c r="A130" s="377"/>
      <c r="B130" s="376" t="s">
        <v>449</v>
      </c>
      <c r="C130" s="739"/>
      <c r="D130" s="725"/>
      <c r="E130" s="725">
        <v>2</v>
      </c>
      <c r="F130" s="725"/>
      <c r="G130" s="725">
        <v>2.5</v>
      </c>
      <c r="H130" s="725"/>
      <c r="I130" s="725">
        <v>1</v>
      </c>
      <c r="J130" s="725">
        <f>I130*G130*E130</f>
        <v>5</v>
      </c>
      <c r="K130" s="726"/>
      <c r="L130" s="776"/>
    </row>
    <row r="131" spans="1:12" x14ac:dyDescent="0.2">
      <c r="A131" s="384"/>
      <c r="B131" s="383" t="s">
        <v>443</v>
      </c>
      <c r="C131" s="741"/>
      <c r="D131" s="727"/>
      <c r="E131" s="727">
        <v>0.7</v>
      </c>
      <c r="F131" s="727">
        <v>2.1</v>
      </c>
      <c r="G131" s="727" t="s">
        <v>153</v>
      </c>
      <c r="H131" s="727"/>
      <c r="I131" s="727">
        <v>1</v>
      </c>
      <c r="J131" s="727">
        <f>E131*F131*I131</f>
        <v>1.47</v>
      </c>
      <c r="K131" s="726"/>
      <c r="L131" s="776"/>
    </row>
    <row r="132" spans="1:12" x14ac:dyDescent="0.2">
      <c r="A132" s="384"/>
      <c r="B132" s="383" t="s">
        <v>442</v>
      </c>
      <c r="C132" s="741"/>
      <c r="D132" s="727"/>
      <c r="E132" s="727">
        <v>0.4</v>
      </c>
      <c r="F132" s="727">
        <v>0.7</v>
      </c>
      <c r="G132" s="727" t="s">
        <v>153</v>
      </c>
      <c r="H132" s="727"/>
      <c r="I132" s="727">
        <v>1</v>
      </c>
      <c r="J132" s="727">
        <f>E132*F132*I132</f>
        <v>0.27999999999999997</v>
      </c>
      <c r="K132" s="726"/>
      <c r="L132" s="776"/>
    </row>
    <row r="133" spans="1:12" x14ac:dyDescent="0.2">
      <c r="A133" s="384"/>
      <c r="B133" s="383" t="s">
        <v>603</v>
      </c>
      <c r="C133" s="741"/>
      <c r="D133" s="727"/>
      <c r="E133" s="727"/>
      <c r="F133" s="727"/>
      <c r="G133" s="727"/>
      <c r="H133" s="727"/>
      <c r="I133" s="727"/>
      <c r="J133" s="727">
        <f>J83</f>
        <v>4.9000000000000004</v>
      </c>
      <c r="K133" s="726"/>
      <c r="L133" s="776"/>
    </row>
    <row r="134" spans="1:12" x14ac:dyDescent="0.2">
      <c r="A134" s="377"/>
      <c r="B134" s="376" t="s">
        <v>153</v>
      </c>
      <c r="C134" s="739"/>
      <c r="D134" s="725"/>
      <c r="E134" s="725" t="s">
        <v>153</v>
      </c>
      <c r="F134" s="725" t="s">
        <v>153</v>
      </c>
      <c r="G134" s="725" t="s">
        <v>153</v>
      </c>
      <c r="H134" s="725" t="s">
        <v>153</v>
      </c>
      <c r="I134" s="422" t="s">
        <v>153</v>
      </c>
      <c r="J134" s="725" t="s">
        <v>153</v>
      </c>
      <c r="K134" s="726"/>
      <c r="L134" s="776"/>
    </row>
    <row r="135" spans="1:12" x14ac:dyDescent="0.2">
      <c r="A135" s="448"/>
      <c r="B135" s="469" t="s">
        <v>29</v>
      </c>
      <c r="C135" s="740"/>
      <c r="D135" s="517"/>
      <c r="E135" s="521"/>
      <c r="F135" s="728"/>
      <c r="G135" s="729"/>
      <c r="H135" s="729"/>
      <c r="I135" s="729"/>
      <c r="J135" s="730">
        <f>J128+J129+J130-J131-J132-J133</f>
        <v>7.9099999999999984</v>
      </c>
      <c r="K135" s="731" t="str">
        <f>C127</f>
        <v>M2</v>
      </c>
      <c r="L135" s="777"/>
    </row>
    <row r="136" spans="1:12" ht="17.100000000000001" customHeight="1" x14ac:dyDescent="0.2">
      <c r="A136" s="381" t="s">
        <v>618</v>
      </c>
      <c r="B136" s="380" t="s">
        <v>478</v>
      </c>
      <c r="C136" s="530" t="s">
        <v>448</v>
      </c>
      <c r="D136" s="725">
        <f>J143</f>
        <v>15.614999999999998</v>
      </c>
      <c r="E136" s="725"/>
      <c r="F136" s="725"/>
      <c r="G136" s="725"/>
      <c r="H136" s="725"/>
      <c r="I136" s="422"/>
      <c r="J136" s="732"/>
      <c r="K136" s="726"/>
      <c r="L136" s="776"/>
    </row>
    <row r="137" spans="1:12" x14ac:dyDescent="0.2">
      <c r="A137" s="377"/>
      <c r="B137" s="376" t="s">
        <v>447</v>
      </c>
      <c r="C137" s="739"/>
      <c r="D137" s="725"/>
      <c r="E137" s="725">
        <v>1.4</v>
      </c>
      <c r="F137" s="725"/>
      <c r="G137" s="736">
        <v>2.2999999999999998</v>
      </c>
      <c r="H137" s="725" t="s">
        <v>446</v>
      </c>
      <c r="I137" s="725">
        <v>2</v>
      </c>
      <c r="J137" s="725">
        <f>I137*G137*E137</f>
        <v>6.4399999999999995</v>
      </c>
      <c r="K137" s="726"/>
      <c r="L137" s="776"/>
    </row>
    <row r="138" spans="1:12" x14ac:dyDescent="0.2">
      <c r="A138" s="377"/>
      <c r="B138" s="376" t="s">
        <v>445</v>
      </c>
      <c r="C138" s="739"/>
      <c r="D138" s="725"/>
      <c r="E138" s="725">
        <v>2.2999999999999998</v>
      </c>
      <c r="F138" s="725"/>
      <c r="G138" s="725">
        <v>2.25</v>
      </c>
      <c r="H138" s="725"/>
      <c r="I138" s="725">
        <v>1</v>
      </c>
      <c r="J138" s="725">
        <f>I138*G138*E138</f>
        <v>5.1749999999999998</v>
      </c>
      <c r="K138" s="726"/>
      <c r="L138" s="776"/>
    </row>
    <row r="139" spans="1:12" x14ac:dyDescent="0.2">
      <c r="A139" s="377"/>
      <c r="B139" s="376" t="s">
        <v>444</v>
      </c>
      <c r="C139" s="739"/>
      <c r="D139" s="725"/>
      <c r="E139" s="725">
        <v>2.2999999999999998</v>
      </c>
      <c r="F139" s="725"/>
      <c r="G139" s="725">
        <v>2.5</v>
      </c>
      <c r="H139" s="725"/>
      <c r="I139" s="725">
        <v>1</v>
      </c>
      <c r="J139" s="725">
        <f>I139*G139*E139</f>
        <v>5.75</v>
      </c>
      <c r="K139" s="726"/>
      <c r="L139" s="776"/>
    </row>
    <row r="140" spans="1:12" x14ac:dyDescent="0.2">
      <c r="A140" s="384"/>
      <c r="B140" s="383" t="s">
        <v>443</v>
      </c>
      <c r="C140" s="741"/>
      <c r="D140" s="727"/>
      <c r="E140" s="727">
        <v>0.7</v>
      </c>
      <c r="F140" s="727">
        <v>2.1</v>
      </c>
      <c r="G140" s="727" t="s">
        <v>153</v>
      </c>
      <c r="H140" s="727"/>
      <c r="I140" s="727">
        <v>1</v>
      </c>
      <c r="J140" s="727">
        <f>E140*F140*I140</f>
        <v>1.47</v>
      </c>
      <c r="K140" s="726"/>
      <c r="L140" s="777"/>
    </row>
    <row r="141" spans="1:12" x14ac:dyDescent="0.2">
      <c r="A141" s="384"/>
      <c r="B141" s="383" t="s">
        <v>442</v>
      </c>
      <c r="C141" s="741"/>
      <c r="D141" s="727"/>
      <c r="E141" s="727">
        <v>0.4</v>
      </c>
      <c r="F141" s="727">
        <v>0.7</v>
      </c>
      <c r="G141" s="727" t="s">
        <v>153</v>
      </c>
      <c r="H141" s="727"/>
      <c r="I141" s="727">
        <v>1</v>
      </c>
      <c r="J141" s="727">
        <f>E141*F141*I141</f>
        <v>0.27999999999999997</v>
      </c>
      <c r="K141" s="726"/>
      <c r="L141" s="776"/>
    </row>
    <row r="142" spans="1:12" x14ac:dyDescent="0.2">
      <c r="A142" s="377"/>
      <c r="B142" s="376" t="s">
        <v>153</v>
      </c>
      <c r="C142" s="739"/>
      <c r="D142" s="725"/>
      <c r="E142" s="725" t="s">
        <v>153</v>
      </c>
      <c r="F142" s="725" t="s">
        <v>153</v>
      </c>
      <c r="G142" s="725" t="s">
        <v>153</v>
      </c>
      <c r="H142" s="725" t="s">
        <v>153</v>
      </c>
      <c r="I142" s="422" t="s">
        <v>153</v>
      </c>
      <c r="J142" s="725" t="s">
        <v>153</v>
      </c>
      <c r="K142" s="726"/>
      <c r="L142" s="776"/>
    </row>
    <row r="143" spans="1:12" x14ac:dyDescent="0.2">
      <c r="A143" s="448"/>
      <c r="B143" s="469" t="s">
        <v>29</v>
      </c>
      <c r="C143" s="740"/>
      <c r="D143" s="517"/>
      <c r="E143" s="521"/>
      <c r="F143" s="728"/>
      <c r="G143" s="729"/>
      <c r="H143" s="729"/>
      <c r="I143" s="729"/>
      <c r="J143" s="730">
        <f>J137+J138+J139-J140-J141</f>
        <v>15.614999999999998</v>
      </c>
      <c r="K143" s="731" t="str">
        <f>C136</f>
        <v>M2</v>
      </c>
      <c r="L143" s="776"/>
    </row>
    <row r="144" spans="1:12" ht="30" customHeight="1" x14ac:dyDescent="0.2">
      <c r="A144" s="381" t="s">
        <v>619</v>
      </c>
      <c r="B144" s="380" t="s">
        <v>334</v>
      </c>
      <c r="C144" s="530" t="s">
        <v>448</v>
      </c>
      <c r="D144" s="725">
        <f>J148</f>
        <v>3.5</v>
      </c>
      <c r="E144" s="725"/>
      <c r="F144" s="725"/>
      <c r="G144" s="725"/>
      <c r="H144" s="725"/>
      <c r="I144" s="422"/>
      <c r="J144" s="732"/>
      <c r="K144" s="726"/>
      <c r="L144" s="776"/>
    </row>
    <row r="145" spans="1:12" x14ac:dyDescent="0.2">
      <c r="A145" s="379"/>
      <c r="B145" s="378" t="s">
        <v>443</v>
      </c>
      <c r="C145" s="742"/>
      <c r="D145" s="736"/>
      <c r="E145" s="736">
        <v>0.7</v>
      </c>
      <c r="F145" s="736">
        <v>2.1</v>
      </c>
      <c r="G145" s="736" t="s">
        <v>153</v>
      </c>
      <c r="H145" s="736"/>
      <c r="I145" s="736">
        <v>2</v>
      </c>
      <c r="J145" s="736">
        <f>E145*F145*I145</f>
        <v>2.94</v>
      </c>
      <c r="K145" s="737"/>
      <c r="L145" s="777"/>
    </row>
    <row r="146" spans="1:12" x14ac:dyDescent="0.2">
      <c r="A146" s="379"/>
      <c r="B146" s="378" t="s">
        <v>442</v>
      </c>
      <c r="C146" s="742"/>
      <c r="D146" s="736"/>
      <c r="E146" s="736">
        <v>0.4</v>
      </c>
      <c r="F146" s="736">
        <v>0.7</v>
      </c>
      <c r="G146" s="736" t="s">
        <v>153</v>
      </c>
      <c r="H146" s="736"/>
      <c r="I146" s="736">
        <v>2</v>
      </c>
      <c r="J146" s="736">
        <f>E146*F146*I146</f>
        <v>0.55999999999999994</v>
      </c>
      <c r="K146" s="737"/>
      <c r="L146" s="777"/>
    </row>
    <row r="147" spans="1:12" x14ac:dyDescent="0.2">
      <c r="A147" s="379"/>
      <c r="B147" s="378"/>
      <c r="C147" s="742"/>
      <c r="D147" s="736"/>
      <c r="E147" s="736"/>
      <c r="F147" s="736"/>
      <c r="G147" s="736"/>
      <c r="H147" s="736"/>
      <c r="I147" s="736"/>
      <c r="J147" s="736"/>
      <c r="K147" s="737"/>
      <c r="L147" s="776"/>
    </row>
    <row r="148" spans="1:12" x14ac:dyDescent="0.2">
      <c r="A148" s="448"/>
      <c r="B148" s="469" t="s">
        <v>29</v>
      </c>
      <c r="C148" s="740"/>
      <c r="D148" s="517"/>
      <c r="E148" s="521"/>
      <c r="F148" s="728"/>
      <c r="G148" s="729"/>
      <c r="H148" s="729"/>
      <c r="I148" s="729"/>
      <c r="J148" s="730">
        <f>SUM(J145:J147)</f>
        <v>3.5</v>
      </c>
      <c r="K148" s="731" t="str">
        <f>C144</f>
        <v>M2</v>
      </c>
      <c r="L148" s="776"/>
    </row>
    <row r="149" spans="1:12" ht="30" customHeight="1" x14ac:dyDescent="0.2">
      <c r="A149" s="381" t="s">
        <v>620</v>
      </c>
      <c r="B149" s="380" t="s">
        <v>108</v>
      </c>
      <c r="C149" s="530" t="s">
        <v>448</v>
      </c>
      <c r="D149" s="725">
        <f>J152</f>
        <v>9.6000000000000002E-2</v>
      </c>
      <c r="E149" s="725"/>
      <c r="F149" s="725"/>
      <c r="G149" s="725"/>
      <c r="H149" s="725"/>
      <c r="I149" s="422"/>
      <c r="J149" s="732"/>
      <c r="K149" s="726"/>
      <c r="L149" s="776"/>
    </row>
    <row r="150" spans="1:12" x14ac:dyDescent="0.2">
      <c r="A150" s="379"/>
      <c r="B150" s="378"/>
      <c r="C150" s="742"/>
      <c r="D150" s="736"/>
      <c r="E150" s="736">
        <v>0.4</v>
      </c>
      <c r="F150" s="736">
        <v>0.02</v>
      </c>
      <c r="G150" s="736" t="s">
        <v>153</v>
      </c>
      <c r="H150" s="736"/>
      <c r="I150" s="736">
        <v>12</v>
      </c>
      <c r="J150" s="736">
        <f>E150*F150*I150</f>
        <v>9.6000000000000002E-2</v>
      </c>
      <c r="K150" s="737"/>
      <c r="L150" s="776"/>
    </row>
    <row r="151" spans="1:12" x14ac:dyDescent="0.2">
      <c r="A151" s="377"/>
      <c r="B151" s="376" t="s">
        <v>153</v>
      </c>
      <c r="C151" s="739"/>
      <c r="D151" s="725"/>
      <c r="E151" s="725" t="s">
        <v>153</v>
      </c>
      <c r="F151" s="725" t="s">
        <v>153</v>
      </c>
      <c r="G151" s="725" t="s">
        <v>153</v>
      </c>
      <c r="H151" s="725" t="s">
        <v>153</v>
      </c>
      <c r="I151" s="422" t="s">
        <v>153</v>
      </c>
      <c r="J151" s="725" t="s">
        <v>153</v>
      </c>
      <c r="K151" s="726"/>
      <c r="L151" s="776"/>
    </row>
    <row r="152" spans="1:12" x14ac:dyDescent="0.2">
      <c r="A152" s="448"/>
      <c r="B152" s="469" t="s">
        <v>29</v>
      </c>
      <c r="C152" s="740"/>
      <c r="D152" s="517"/>
      <c r="E152" s="521"/>
      <c r="F152" s="728"/>
      <c r="G152" s="729"/>
      <c r="H152" s="729"/>
      <c r="I152" s="729"/>
      <c r="J152" s="730">
        <f>SUM(J150)</f>
        <v>9.6000000000000002E-2</v>
      </c>
      <c r="K152" s="731" t="str">
        <f>C149</f>
        <v>M2</v>
      </c>
      <c r="L152" s="776"/>
    </row>
    <row r="153" spans="1:12" x14ac:dyDescent="0.2">
      <c r="A153" s="40"/>
      <c r="B153" s="40"/>
      <c r="C153" s="724"/>
      <c r="D153" s="40"/>
      <c r="E153" s="40"/>
      <c r="F153" s="40"/>
      <c r="G153" s="40"/>
      <c r="H153" s="40"/>
      <c r="I153" s="40"/>
      <c r="J153" s="40"/>
      <c r="K153" s="738"/>
    </row>
    <row r="155" spans="1:12" x14ac:dyDescent="0.2">
      <c r="A155" s="373" t="s">
        <v>441</v>
      </c>
      <c r="B155" s="373" t="s">
        <v>482</v>
      </c>
      <c r="D155" s="373"/>
      <c r="E155" s="373"/>
      <c r="F155" s="373"/>
    </row>
  </sheetData>
  <mergeCells count="4">
    <mergeCell ref="A1:L2"/>
    <mergeCell ref="E4:L4"/>
    <mergeCell ref="A5:L5"/>
    <mergeCell ref="B6:L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K22"/>
  <sheetViews>
    <sheetView view="pageBreakPreview" topLeftCell="A13" zoomScale="145" zoomScaleNormal="100" zoomScaleSheetLayoutView="145" workbookViewId="0">
      <selection activeCell="F19" sqref="F19"/>
    </sheetView>
  </sheetViews>
  <sheetFormatPr defaultRowHeight="12.75" x14ac:dyDescent="0.2"/>
  <cols>
    <col min="1" max="1" width="6.7109375" customWidth="1"/>
    <col min="2" max="2" width="6.7109375" style="543" customWidth="1"/>
    <col min="3" max="3" width="45.7109375" style="543" customWidth="1"/>
    <col min="4" max="4" width="8.7109375" customWidth="1"/>
    <col min="5" max="5" width="8.7109375" style="420" customWidth="1"/>
    <col min="6" max="7" width="8.7109375" style="458" customWidth="1"/>
    <col min="8" max="8" width="12.7109375" customWidth="1"/>
  </cols>
  <sheetData>
    <row r="1" spans="1:11" s="13" customFormat="1" ht="51.75" customHeight="1" thickBot="1" x14ac:dyDescent="0.25">
      <c r="A1" s="973"/>
      <c r="B1" s="974"/>
      <c r="C1" s="974"/>
      <c r="D1" s="974"/>
      <c r="E1" s="974"/>
      <c r="F1" s="974"/>
      <c r="G1" s="974"/>
      <c r="H1" s="975"/>
    </row>
    <row r="2" spans="1:11" s="13" customFormat="1" ht="13.5" customHeight="1" x14ac:dyDescent="0.2">
      <c r="A2" s="973" t="s">
        <v>587</v>
      </c>
      <c r="B2" s="974"/>
      <c r="C2" s="974"/>
      <c r="D2" s="974"/>
      <c r="E2" s="974"/>
      <c r="F2" s="974"/>
      <c r="G2" s="974"/>
      <c r="H2" s="975"/>
    </row>
    <row r="3" spans="1:11" s="13" customFormat="1" ht="17.100000000000001" customHeight="1" x14ac:dyDescent="0.2">
      <c r="A3" s="989" t="s">
        <v>429</v>
      </c>
      <c r="B3" s="989"/>
      <c r="C3" s="989" t="str">
        <f>'1. Resumo'!C6:F6</f>
        <v>Programa de Melhorias Sanitárias Domiciliares - MSD.</v>
      </c>
      <c r="D3" s="989"/>
      <c r="E3" s="990" t="s">
        <v>599</v>
      </c>
      <c r="F3" s="990"/>
      <c r="G3" s="991">
        <f>'1. Resumo'!F9</f>
        <v>0</v>
      </c>
      <c r="H3" s="992"/>
    </row>
    <row r="4" spans="1:11" s="13" customFormat="1" ht="17.100000000000001" customHeight="1" x14ac:dyDescent="0.2">
      <c r="A4" s="989" t="s">
        <v>579</v>
      </c>
      <c r="B4" s="989"/>
      <c r="C4" s="989" t="str">
        <f>'1. Resumo'!C8:F8</f>
        <v>XXX</v>
      </c>
      <c r="D4" s="989"/>
      <c r="E4" s="990" t="s">
        <v>598</v>
      </c>
      <c r="F4" s="990"/>
      <c r="G4" s="971" t="str">
        <f>'1. Resumo'!C7</f>
        <v>XXXX/2019</v>
      </c>
      <c r="H4" s="971"/>
    </row>
    <row r="5" spans="1:11" s="13" customFormat="1" ht="12" customHeight="1" thickBot="1" x14ac:dyDescent="0.25">
      <c r="A5" s="1002"/>
      <c r="B5" s="1003"/>
      <c r="C5" s="1003"/>
      <c r="D5" s="1003"/>
      <c r="E5" s="1003"/>
      <c r="F5" s="1003"/>
      <c r="G5" s="1003"/>
      <c r="H5" s="1004"/>
      <c r="I5" s="412"/>
      <c r="J5" s="19"/>
    </row>
    <row r="6" spans="1:11" ht="17.100000000000001" customHeight="1" thickBot="1" x14ac:dyDescent="0.25">
      <c r="A6" s="1012" t="s">
        <v>55</v>
      </c>
      <c r="B6" s="1013"/>
      <c r="C6" s="1013"/>
      <c r="D6" s="1014"/>
      <c r="E6" s="1014"/>
      <c r="F6" s="1014"/>
      <c r="G6" s="1014"/>
      <c r="H6" s="547"/>
      <c r="I6" s="13"/>
    </row>
    <row r="7" spans="1:11" ht="30" customHeight="1" thickBot="1" x14ac:dyDescent="0.25">
      <c r="A7" s="343" t="s">
        <v>0</v>
      </c>
      <c r="B7" s="1005" t="s">
        <v>1</v>
      </c>
      <c r="C7" s="1005"/>
      <c r="D7" s="344" t="s">
        <v>2</v>
      </c>
      <c r="E7" s="549" t="s">
        <v>3</v>
      </c>
      <c r="F7" s="550" t="s">
        <v>4</v>
      </c>
      <c r="G7" s="549" t="s">
        <v>5</v>
      </c>
      <c r="H7" s="551" t="s">
        <v>417</v>
      </c>
      <c r="I7" s="13"/>
    </row>
    <row r="8" spans="1:11" ht="17.100000000000001" customHeight="1" x14ac:dyDescent="0.2">
      <c r="A8" s="11">
        <v>1</v>
      </c>
      <c r="B8" s="1006" t="s">
        <v>31</v>
      </c>
      <c r="C8" s="1007"/>
      <c r="D8" s="4"/>
      <c r="E8" s="416"/>
      <c r="F8" s="479"/>
      <c r="G8" s="478"/>
      <c r="H8" s="25"/>
      <c r="I8" s="13"/>
    </row>
    <row r="9" spans="1:11" ht="50.1" customHeight="1" x14ac:dyDescent="0.2">
      <c r="A9" s="331" t="s">
        <v>7</v>
      </c>
      <c r="B9" s="1008" t="s">
        <v>568</v>
      </c>
      <c r="C9" s="1009"/>
      <c r="D9" s="341" t="s">
        <v>32</v>
      </c>
      <c r="E9" s="417">
        <v>1</v>
      </c>
      <c r="F9" s="453">
        <f>'11. Composições'!G49</f>
        <v>0</v>
      </c>
      <c r="G9" s="493">
        <f t="shared" ref="G9:G16" si="0">ROUND(E9*F9,2)</f>
        <v>0</v>
      </c>
      <c r="H9" s="772" t="s">
        <v>616</v>
      </c>
      <c r="I9" s="323"/>
      <c r="K9" s="320"/>
    </row>
    <row r="10" spans="1:11" ht="45" customHeight="1" x14ac:dyDescent="0.2">
      <c r="A10" s="331" t="s">
        <v>9</v>
      </c>
      <c r="B10" s="1008" t="s">
        <v>506</v>
      </c>
      <c r="C10" s="1009"/>
      <c r="D10" s="341" t="s">
        <v>45</v>
      </c>
      <c r="E10" s="417">
        <v>16</v>
      </c>
      <c r="F10" s="453"/>
      <c r="G10" s="493">
        <f t="shared" si="0"/>
        <v>0</v>
      </c>
      <c r="H10" s="1224">
        <v>91926</v>
      </c>
      <c r="I10" s="13"/>
    </row>
    <row r="11" spans="1:11" ht="45" customHeight="1" x14ac:dyDescent="0.2">
      <c r="A11" s="331" t="s">
        <v>33</v>
      </c>
      <c r="B11" s="1008" t="s">
        <v>507</v>
      </c>
      <c r="C11" s="1009"/>
      <c r="D11" s="1225" t="s">
        <v>32</v>
      </c>
      <c r="E11" s="1226">
        <v>1</v>
      </c>
      <c r="F11" s="1227"/>
      <c r="G11" s="493">
        <f t="shared" si="0"/>
        <v>0</v>
      </c>
      <c r="H11" s="1224">
        <v>92023</v>
      </c>
      <c r="I11" s="13"/>
    </row>
    <row r="12" spans="1:11" ht="45" customHeight="1" x14ac:dyDescent="0.2">
      <c r="A12" s="331" t="s">
        <v>34</v>
      </c>
      <c r="B12" s="1008" t="s">
        <v>508</v>
      </c>
      <c r="C12" s="1009"/>
      <c r="D12" s="1225" t="s">
        <v>32</v>
      </c>
      <c r="E12" s="1226">
        <v>1</v>
      </c>
      <c r="F12" s="1227"/>
      <c r="G12" s="1228">
        <f t="shared" si="0"/>
        <v>0</v>
      </c>
      <c r="H12" s="322">
        <v>91993</v>
      </c>
      <c r="I12" s="13"/>
    </row>
    <row r="13" spans="1:11" ht="45" customHeight="1" x14ac:dyDescent="0.2">
      <c r="A13" s="331" t="s">
        <v>35</v>
      </c>
      <c r="B13" s="1008" t="s">
        <v>509</v>
      </c>
      <c r="C13" s="1009"/>
      <c r="D13" s="341" t="s">
        <v>45</v>
      </c>
      <c r="E13" s="417">
        <v>10</v>
      </c>
      <c r="F13" s="453"/>
      <c r="G13" s="493">
        <f t="shared" si="0"/>
        <v>0</v>
      </c>
      <c r="H13" s="322">
        <v>91932</v>
      </c>
      <c r="I13" s="13"/>
    </row>
    <row r="14" spans="1:11" ht="30" customHeight="1" x14ac:dyDescent="0.2">
      <c r="A14" s="331" t="s">
        <v>36</v>
      </c>
      <c r="B14" s="1008" t="s">
        <v>510</v>
      </c>
      <c r="C14" s="1009"/>
      <c r="D14" s="1225" t="s">
        <v>32</v>
      </c>
      <c r="E14" s="417">
        <v>1</v>
      </c>
      <c r="F14" s="453"/>
      <c r="G14" s="493">
        <f t="shared" si="0"/>
        <v>0</v>
      </c>
      <c r="H14" s="322" t="s">
        <v>484</v>
      </c>
      <c r="I14" s="321"/>
    </row>
    <row r="15" spans="1:11" ht="30" customHeight="1" x14ac:dyDescent="0.2">
      <c r="A15" s="331" t="s">
        <v>37</v>
      </c>
      <c r="B15" s="1008" t="s">
        <v>511</v>
      </c>
      <c r="C15" s="1009"/>
      <c r="D15" s="1225" t="s">
        <v>32</v>
      </c>
      <c r="E15" s="417">
        <v>1</v>
      </c>
      <c r="F15" s="453"/>
      <c r="G15" s="493">
        <f t="shared" si="0"/>
        <v>0</v>
      </c>
      <c r="H15" s="322">
        <v>38194</v>
      </c>
      <c r="I15" s="321"/>
    </row>
    <row r="16" spans="1:11" ht="45" customHeight="1" x14ac:dyDescent="0.2">
      <c r="A16" s="331" t="s">
        <v>47</v>
      </c>
      <c r="B16" s="1008" t="s">
        <v>512</v>
      </c>
      <c r="C16" s="1009"/>
      <c r="D16" s="341" t="s">
        <v>45</v>
      </c>
      <c r="E16" s="417">
        <v>5</v>
      </c>
      <c r="F16" s="453"/>
      <c r="G16" s="493">
        <f t="shared" si="0"/>
        <v>0</v>
      </c>
      <c r="H16" s="322">
        <v>91834</v>
      </c>
    </row>
    <row r="17" spans="1:9" ht="45" customHeight="1" x14ac:dyDescent="0.2">
      <c r="A17" s="331" t="s">
        <v>70</v>
      </c>
      <c r="B17" s="1008" t="s">
        <v>550</v>
      </c>
      <c r="C17" s="1009"/>
      <c r="D17" s="341" t="s">
        <v>32</v>
      </c>
      <c r="E17" s="417">
        <v>1</v>
      </c>
      <c r="F17" s="453"/>
      <c r="G17" s="493">
        <f>ROUND(E17*F17,2)</f>
        <v>0</v>
      </c>
      <c r="H17" s="345">
        <v>93653</v>
      </c>
    </row>
    <row r="18" spans="1:9" ht="45" customHeight="1" x14ac:dyDescent="0.2">
      <c r="A18" s="331" t="s">
        <v>103</v>
      </c>
      <c r="B18" s="1008" t="s">
        <v>551</v>
      </c>
      <c r="C18" s="1009"/>
      <c r="D18" s="341" t="s">
        <v>32</v>
      </c>
      <c r="E18" s="417">
        <v>1</v>
      </c>
      <c r="F18" s="453"/>
      <c r="G18" s="493">
        <f>ROUND(E18*F18,2)</f>
        <v>0</v>
      </c>
      <c r="H18" s="345">
        <v>93659</v>
      </c>
    </row>
    <row r="19" spans="1:9" ht="30" customHeight="1" x14ac:dyDescent="0.2">
      <c r="A19" s="341" t="s">
        <v>104</v>
      </c>
      <c r="B19" s="1008" t="s">
        <v>541</v>
      </c>
      <c r="C19" s="1009"/>
      <c r="D19" s="341" t="s">
        <v>32</v>
      </c>
      <c r="E19" s="417">
        <v>1</v>
      </c>
      <c r="F19" s="453"/>
      <c r="G19" s="453">
        <f>ROUND(E19*F19,2)</f>
        <v>0</v>
      </c>
      <c r="H19" s="433">
        <v>96985</v>
      </c>
    </row>
    <row r="20" spans="1:9" ht="17.100000000000001" customHeight="1" thickBot="1" x14ac:dyDescent="0.25">
      <c r="A20" s="1015" t="s">
        <v>29</v>
      </c>
      <c r="B20" s="1016"/>
      <c r="C20" s="1016"/>
      <c r="D20" s="1016"/>
      <c r="E20" s="1016"/>
      <c r="F20" s="1017"/>
      <c r="G20" s="473">
        <f>SUM(G9:G19)</f>
        <v>0</v>
      </c>
      <c r="H20" s="1229"/>
      <c r="I20" s="781"/>
    </row>
    <row r="21" spans="1:9" x14ac:dyDescent="0.2">
      <c r="A21" s="19"/>
      <c r="B21" s="295"/>
      <c r="C21" s="295"/>
      <c r="D21" s="19"/>
      <c r="E21" s="419"/>
      <c r="F21" s="494"/>
      <c r="G21" s="494"/>
      <c r="H21" s="13"/>
    </row>
    <row r="22" spans="1:9" ht="58.5" customHeight="1" x14ac:dyDescent="0.2">
      <c r="A22" s="19"/>
      <c r="B22" s="295"/>
      <c r="C22" s="1018" t="s">
        <v>339</v>
      </c>
      <c r="D22" s="1019"/>
      <c r="E22" s="1019"/>
      <c r="F22" s="1019"/>
      <c r="G22" s="1019"/>
      <c r="H22" s="1019"/>
    </row>
  </sheetData>
  <mergeCells count="27">
    <mergeCell ref="A20:F20"/>
    <mergeCell ref="C22:H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1:H1"/>
    <mergeCell ref="A2:H2"/>
    <mergeCell ref="A3:B3"/>
    <mergeCell ref="A4:B4"/>
    <mergeCell ref="C3:D3"/>
    <mergeCell ref="E3:F3"/>
    <mergeCell ref="G3:H3"/>
    <mergeCell ref="C4:D4"/>
    <mergeCell ref="E4:F4"/>
    <mergeCell ref="G4:H4"/>
    <mergeCell ref="A5:H5"/>
    <mergeCell ref="B7:C7"/>
    <mergeCell ref="B8:C8"/>
    <mergeCell ref="B9:C9"/>
    <mergeCell ref="B10:C10"/>
    <mergeCell ref="A6:G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43"/>
  <sheetViews>
    <sheetView view="pageBreakPreview" topLeftCell="A22" zoomScaleNormal="100" zoomScaleSheetLayoutView="100" workbookViewId="0">
      <selection activeCell="F35" sqref="F35:F36"/>
    </sheetView>
  </sheetViews>
  <sheetFormatPr defaultRowHeight="12.75" x14ac:dyDescent="0.2"/>
  <cols>
    <col min="1" max="1" width="6.7109375" style="213" customWidth="1"/>
    <col min="2" max="2" width="6.7109375" style="546" customWidth="1"/>
    <col min="3" max="3" width="45.7109375" style="546" customWidth="1"/>
    <col min="4" max="4" width="5" style="213" bestFit="1" customWidth="1"/>
    <col min="5" max="5" width="9" style="28" bestFit="1" customWidth="1"/>
    <col min="6" max="6" width="14" style="492" bestFit="1" customWidth="1"/>
    <col min="7" max="7" width="13.28515625" style="492" bestFit="1" customWidth="1"/>
    <col min="8" max="8" width="15" style="213" customWidth="1"/>
    <col min="9" max="16384" width="9.140625" style="13"/>
  </cols>
  <sheetData>
    <row r="1" spans="1:10" ht="51.75" customHeight="1" thickBot="1" x14ac:dyDescent="0.25">
      <c r="A1" s="973"/>
      <c r="B1" s="974"/>
      <c r="C1" s="974"/>
      <c r="D1" s="974"/>
      <c r="E1" s="974"/>
      <c r="F1" s="974"/>
      <c r="G1" s="974"/>
      <c r="H1" s="975"/>
    </row>
    <row r="2" spans="1:10" ht="13.5" customHeight="1" x14ac:dyDescent="0.2">
      <c r="A2" s="973" t="s">
        <v>597</v>
      </c>
      <c r="B2" s="974"/>
      <c r="C2" s="974"/>
      <c r="D2" s="974"/>
      <c r="E2" s="974"/>
      <c r="F2" s="974"/>
      <c r="G2" s="974"/>
      <c r="H2" s="975"/>
    </row>
    <row r="3" spans="1:10" ht="17.100000000000001" customHeight="1" x14ac:dyDescent="0.2">
      <c r="A3" s="989" t="s">
        <v>429</v>
      </c>
      <c r="B3" s="989"/>
      <c r="C3" s="989" t="str">
        <f>'1. Resumo'!C6:F6</f>
        <v>Programa de Melhorias Sanitárias Domiciliares - MSD.</v>
      </c>
      <c r="D3" s="989"/>
      <c r="E3" s="990" t="s">
        <v>599</v>
      </c>
      <c r="F3" s="990"/>
      <c r="G3" s="991">
        <f>'1. Resumo'!F9</f>
        <v>0</v>
      </c>
      <c r="H3" s="992"/>
    </row>
    <row r="4" spans="1:10" ht="17.100000000000001" customHeight="1" x14ac:dyDescent="0.2">
      <c r="A4" s="989" t="s">
        <v>579</v>
      </c>
      <c r="B4" s="989"/>
      <c r="C4" s="989" t="str">
        <f>'1. Resumo'!C8:F8</f>
        <v>XXX</v>
      </c>
      <c r="D4" s="989"/>
      <c r="E4" s="990" t="s">
        <v>598</v>
      </c>
      <c r="F4" s="990"/>
      <c r="G4" s="971" t="str">
        <f>'1. Resumo'!C7</f>
        <v>XXXX/2019</v>
      </c>
      <c r="H4" s="971"/>
    </row>
    <row r="5" spans="1:10" ht="10.5" customHeight="1" thickBot="1" x14ac:dyDescent="0.25">
      <c r="A5" s="1002"/>
      <c r="B5" s="1003"/>
      <c r="C5" s="1003"/>
      <c r="D5" s="1003"/>
      <c r="E5" s="1003"/>
      <c r="F5" s="1003"/>
      <c r="G5" s="1003"/>
      <c r="H5" s="1004"/>
      <c r="I5" s="412"/>
      <c r="J5" s="19"/>
    </row>
    <row r="6" spans="1:10" ht="17.100000000000001" customHeight="1" thickBot="1" x14ac:dyDescent="0.25">
      <c r="A6" s="1012" t="s">
        <v>56</v>
      </c>
      <c r="B6" s="1013"/>
      <c r="C6" s="1013"/>
      <c r="D6" s="1013"/>
      <c r="E6" s="1013"/>
      <c r="F6" s="1013"/>
      <c r="G6" s="1013"/>
      <c r="H6" s="554"/>
    </row>
    <row r="7" spans="1:10" ht="30" customHeight="1" thickBot="1" x14ac:dyDescent="0.25">
      <c r="A7" s="552" t="s">
        <v>0</v>
      </c>
      <c r="B7" s="1022" t="s">
        <v>1</v>
      </c>
      <c r="C7" s="1022"/>
      <c r="D7" s="553" t="s">
        <v>2</v>
      </c>
      <c r="E7" s="550" t="s">
        <v>3</v>
      </c>
      <c r="F7" s="550" t="s">
        <v>4</v>
      </c>
      <c r="G7" s="550" t="s">
        <v>5</v>
      </c>
      <c r="H7" s="551" t="s">
        <v>417</v>
      </c>
    </row>
    <row r="8" spans="1:10" ht="15" customHeight="1" x14ac:dyDescent="0.2">
      <c r="A8" s="435">
        <v>1</v>
      </c>
      <c r="B8" s="1023" t="s">
        <v>50</v>
      </c>
      <c r="C8" s="1024"/>
      <c r="D8" s="436"/>
      <c r="E8" s="437"/>
      <c r="F8" s="483"/>
      <c r="G8" s="483"/>
      <c r="H8" s="438"/>
    </row>
    <row r="9" spans="1:10" ht="30" customHeight="1" x14ac:dyDescent="0.2">
      <c r="A9" s="398" t="s">
        <v>7</v>
      </c>
      <c r="B9" s="1008" t="s">
        <v>513</v>
      </c>
      <c r="C9" s="1009"/>
      <c r="D9" s="399" t="s">
        <v>23</v>
      </c>
      <c r="E9" s="421">
        <v>4</v>
      </c>
      <c r="F9" s="484"/>
      <c r="G9" s="485">
        <f>ROUND(E9*F9,2)</f>
        <v>0</v>
      </c>
      <c r="H9" s="400">
        <v>89362</v>
      </c>
    </row>
    <row r="10" spans="1:10" ht="30" customHeight="1" x14ac:dyDescent="0.2">
      <c r="A10" s="398" t="s">
        <v>9</v>
      </c>
      <c r="B10" s="1008" t="s">
        <v>514</v>
      </c>
      <c r="C10" s="1009"/>
      <c r="D10" s="402" t="s">
        <v>23</v>
      </c>
      <c r="E10" s="422">
        <v>3</v>
      </c>
      <c r="F10" s="486"/>
      <c r="G10" s="486">
        <f t="shared" ref="G10:G15" si="0">ROUND(E10*F10,2)</f>
        <v>0</v>
      </c>
      <c r="H10" s="400" t="s">
        <v>485</v>
      </c>
      <c r="I10" s="321"/>
    </row>
    <row r="11" spans="1:10" ht="30" customHeight="1" x14ac:dyDescent="0.2">
      <c r="A11" s="398" t="s">
        <v>33</v>
      </c>
      <c r="B11" s="1008" t="s">
        <v>515</v>
      </c>
      <c r="C11" s="1009"/>
      <c r="D11" s="402" t="s">
        <v>45</v>
      </c>
      <c r="E11" s="422">
        <v>12</v>
      </c>
      <c r="F11" s="486"/>
      <c r="G11" s="486">
        <f t="shared" si="0"/>
        <v>0</v>
      </c>
      <c r="H11" s="400">
        <v>89356</v>
      </c>
    </row>
    <row r="12" spans="1:10" ht="30" customHeight="1" x14ac:dyDescent="0.2">
      <c r="A12" s="398" t="s">
        <v>34</v>
      </c>
      <c r="B12" s="1008" t="s">
        <v>105</v>
      </c>
      <c r="C12" s="1009"/>
      <c r="D12" s="402" t="s">
        <v>23</v>
      </c>
      <c r="E12" s="422">
        <v>1</v>
      </c>
      <c r="F12" s="486"/>
      <c r="G12" s="487">
        <f t="shared" si="0"/>
        <v>0</v>
      </c>
      <c r="H12" s="400">
        <v>89351</v>
      </c>
    </row>
    <row r="13" spans="1:10" ht="38.450000000000003" customHeight="1" x14ac:dyDescent="0.2">
      <c r="A13" s="398" t="s">
        <v>35</v>
      </c>
      <c r="B13" s="1008" t="s">
        <v>516</v>
      </c>
      <c r="C13" s="1009"/>
      <c r="D13" s="402" t="s">
        <v>23</v>
      </c>
      <c r="E13" s="422">
        <v>3</v>
      </c>
      <c r="F13" s="486"/>
      <c r="G13" s="487">
        <f t="shared" si="0"/>
        <v>0</v>
      </c>
      <c r="H13" s="400">
        <v>89383</v>
      </c>
    </row>
    <row r="14" spans="1:10" ht="30" customHeight="1" x14ac:dyDescent="0.2">
      <c r="A14" s="398" t="s">
        <v>36</v>
      </c>
      <c r="B14" s="1008" t="s">
        <v>416</v>
      </c>
      <c r="C14" s="1009"/>
      <c r="D14" s="402" t="s">
        <v>23</v>
      </c>
      <c r="E14" s="422">
        <v>1</v>
      </c>
      <c r="F14" s="486"/>
      <c r="G14" s="487">
        <f t="shared" si="0"/>
        <v>0</v>
      </c>
      <c r="H14" s="400">
        <v>89353</v>
      </c>
    </row>
    <row r="15" spans="1:10" ht="30" customHeight="1" x14ac:dyDescent="0.2">
      <c r="A15" s="398" t="s">
        <v>37</v>
      </c>
      <c r="B15" s="1008" t="s">
        <v>517</v>
      </c>
      <c r="C15" s="1009"/>
      <c r="D15" s="402" t="s">
        <v>23</v>
      </c>
      <c r="E15" s="422">
        <v>2</v>
      </c>
      <c r="F15" s="486"/>
      <c r="G15" s="487">
        <f t="shared" si="0"/>
        <v>0</v>
      </c>
      <c r="H15" s="400">
        <v>89395</v>
      </c>
    </row>
    <row r="16" spans="1:10" ht="30" customHeight="1" x14ac:dyDescent="0.2">
      <c r="A16" s="398" t="s">
        <v>47</v>
      </c>
      <c r="B16" s="1008" t="s">
        <v>518</v>
      </c>
      <c r="C16" s="1009"/>
      <c r="D16" s="402" t="s">
        <v>23</v>
      </c>
      <c r="E16" s="422">
        <v>1</v>
      </c>
      <c r="F16" s="486"/>
      <c r="G16" s="487">
        <f>ROUND(E16*F16,2)</f>
        <v>0</v>
      </c>
      <c r="H16" s="400">
        <v>89396</v>
      </c>
    </row>
    <row r="17" spans="1:12" ht="30" customHeight="1" x14ac:dyDescent="0.2">
      <c r="A17" s="398" t="s">
        <v>70</v>
      </c>
      <c r="B17" s="1008" t="s">
        <v>519</v>
      </c>
      <c r="C17" s="1009"/>
      <c r="D17" s="402" t="s">
        <v>23</v>
      </c>
      <c r="E17" s="422">
        <v>1</v>
      </c>
      <c r="F17" s="486"/>
      <c r="G17" s="487">
        <f>ROUND(E17*F17,2)</f>
        <v>0</v>
      </c>
      <c r="H17" s="400">
        <v>89534</v>
      </c>
    </row>
    <row r="18" spans="1:12" ht="30" customHeight="1" x14ac:dyDescent="0.2">
      <c r="A18" s="398" t="s">
        <v>103</v>
      </c>
      <c r="B18" s="1008" t="s">
        <v>552</v>
      </c>
      <c r="C18" s="1009"/>
      <c r="D18" s="402" t="s">
        <v>23</v>
      </c>
      <c r="E18" s="422">
        <v>1</v>
      </c>
      <c r="F18" s="486"/>
      <c r="G18" s="486">
        <f>ROUND(E18*F18,2)</f>
        <v>0</v>
      </c>
      <c r="H18" s="400">
        <v>11681</v>
      </c>
    </row>
    <row r="19" spans="1:12" ht="17.100000000000001" customHeight="1" x14ac:dyDescent="0.2">
      <c r="A19" s="1027" t="s">
        <v>30</v>
      </c>
      <c r="B19" s="1028"/>
      <c r="C19" s="1028"/>
      <c r="D19" s="1028"/>
      <c r="E19" s="1028"/>
      <c r="F19" s="1029"/>
      <c r="G19" s="450">
        <f>SUM(G9:G18)</f>
        <v>0</v>
      </c>
      <c r="H19" s="400"/>
      <c r="I19" s="23"/>
    </row>
    <row r="20" spans="1:12" ht="17.100000000000001" customHeight="1" x14ac:dyDescent="0.2">
      <c r="A20" s="403">
        <v>2</v>
      </c>
      <c r="B20" s="1020" t="s">
        <v>51</v>
      </c>
      <c r="C20" s="1021"/>
      <c r="D20" s="404"/>
      <c r="E20" s="423"/>
      <c r="F20" s="488"/>
      <c r="G20" s="488"/>
      <c r="H20" s="405"/>
    </row>
    <row r="21" spans="1:12" ht="38.450000000000003" customHeight="1" x14ac:dyDescent="0.2">
      <c r="A21" s="398" t="s">
        <v>10</v>
      </c>
      <c r="B21" s="1008" t="s">
        <v>520</v>
      </c>
      <c r="C21" s="1009"/>
      <c r="D21" s="402" t="s">
        <v>45</v>
      </c>
      <c r="E21" s="422">
        <v>12</v>
      </c>
      <c r="F21" s="486"/>
      <c r="G21" s="487">
        <f t="shared" ref="G21:G24" si="1">ROUND(E21*F21,2)</f>
        <v>0</v>
      </c>
      <c r="H21" s="400">
        <v>89711</v>
      </c>
    </row>
    <row r="22" spans="1:12" ht="38.450000000000003" customHeight="1" x14ac:dyDescent="0.2">
      <c r="A22" s="398" t="s">
        <v>27</v>
      </c>
      <c r="B22" s="1008" t="s">
        <v>521</v>
      </c>
      <c r="C22" s="1009"/>
      <c r="D22" s="402" t="s">
        <v>23</v>
      </c>
      <c r="E22" s="422">
        <v>2</v>
      </c>
      <c r="F22" s="486"/>
      <c r="G22" s="487">
        <f t="shared" si="1"/>
        <v>0</v>
      </c>
      <c r="H22" s="400">
        <v>89748</v>
      </c>
    </row>
    <row r="23" spans="1:12" ht="38.450000000000003" customHeight="1" x14ac:dyDescent="0.2">
      <c r="A23" s="398" t="s">
        <v>38</v>
      </c>
      <c r="B23" s="1008" t="s">
        <v>522</v>
      </c>
      <c r="C23" s="1009"/>
      <c r="D23" s="402" t="s">
        <v>23</v>
      </c>
      <c r="E23" s="422">
        <v>6</v>
      </c>
      <c r="F23" s="486"/>
      <c r="G23" s="487">
        <f>ROUND(E23*F23,2)</f>
        <v>0</v>
      </c>
      <c r="H23" s="400">
        <v>89728</v>
      </c>
    </row>
    <row r="24" spans="1:12" ht="38.450000000000003" customHeight="1" x14ac:dyDescent="0.2">
      <c r="A24" s="398" t="s">
        <v>39</v>
      </c>
      <c r="B24" s="1008" t="s">
        <v>523</v>
      </c>
      <c r="C24" s="1009"/>
      <c r="D24" s="402" t="s">
        <v>23</v>
      </c>
      <c r="E24" s="422">
        <v>1</v>
      </c>
      <c r="F24" s="486"/>
      <c r="G24" s="487">
        <f t="shared" si="1"/>
        <v>0</v>
      </c>
      <c r="H24" s="400">
        <v>89796</v>
      </c>
    </row>
    <row r="25" spans="1:12" ht="38.450000000000003" customHeight="1" x14ac:dyDescent="0.2">
      <c r="A25" s="398" t="s">
        <v>40</v>
      </c>
      <c r="B25" s="1008" t="s">
        <v>524</v>
      </c>
      <c r="C25" s="1009"/>
      <c r="D25" s="402" t="s">
        <v>45</v>
      </c>
      <c r="E25" s="422">
        <v>6</v>
      </c>
      <c r="F25" s="486"/>
      <c r="G25" s="487">
        <f t="shared" ref="G25" si="2">ROUND(E25*F25,2)</f>
        <v>0</v>
      </c>
      <c r="H25" s="400">
        <v>89714</v>
      </c>
    </row>
    <row r="26" spans="1:12" ht="30" customHeight="1" x14ac:dyDescent="0.2">
      <c r="A26" s="398" t="s">
        <v>41</v>
      </c>
      <c r="B26" s="1008" t="s">
        <v>432</v>
      </c>
      <c r="C26" s="1009"/>
      <c r="D26" s="402" t="s">
        <v>45</v>
      </c>
      <c r="E26" s="422">
        <v>1</v>
      </c>
      <c r="F26" s="486"/>
      <c r="G26" s="487">
        <f>ROUND(E26*F26,2)</f>
        <v>0</v>
      </c>
      <c r="H26" s="400" t="s">
        <v>486</v>
      </c>
    </row>
    <row r="27" spans="1:12" ht="17.100000000000001" customHeight="1" x14ac:dyDescent="0.2">
      <c r="A27" s="1027" t="s">
        <v>30</v>
      </c>
      <c r="B27" s="1028"/>
      <c r="C27" s="1028"/>
      <c r="D27" s="1028"/>
      <c r="E27" s="1028"/>
      <c r="F27" s="1029"/>
      <c r="G27" s="489">
        <f>SUM(G21:G26)</f>
        <v>0</v>
      </c>
      <c r="H27" s="400"/>
      <c r="I27" s="23"/>
    </row>
    <row r="28" spans="1:12" ht="17.100000000000001" customHeight="1" x14ac:dyDescent="0.2">
      <c r="A28" s="403">
        <v>3</v>
      </c>
      <c r="B28" s="1020" t="s">
        <v>46</v>
      </c>
      <c r="C28" s="1021"/>
      <c r="D28" s="406"/>
      <c r="E28" s="527"/>
      <c r="F28" s="490"/>
      <c r="G28" s="490"/>
      <c r="H28" s="407"/>
      <c r="L28" s="426"/>
    </row>
    <row r="29" spans="1:12" ht="38.1" customHeight="1" x14ac:dyDescent="0.2">
      <c r="A29" s="398" t="s">
        <v>12</v>
      </c>
      <c r="B29" s="1008" t="s">
        <v>525</v>
      </c>
      <c r="C29" s="1009"/>
      <c r="D29" s="402" t="s">
        <v>23</v>
      </c>
      <c r="E29" s="422">
        <v>1</v>
      </c>
      <c r="F29" s="486"/>
      <c r="G29" s="487">
        <f>ROUND(E29*F29,2)</f>
        <v>0</v>
      </c>
      <c r="H29" s="400">
        <v>95470</v>
      </c>
    </row>
    <row r="30" spans="1:12" ht="30" customHeight="1" x14ac:dyDescent="0.2">
      <c r="A30" s="398" t="s">
        <v>42</v>
      </c>
      <c r="B30" s="1008" t="s">
        <v>542</v>
      </c>
      <c r="C30" s="1009"/>
      <c r="D30" s="402" t="s">
        <v>23</v>
      </c>
      <c r="E30" s="422">
        <v>1</v>
      </c>
      <c r="F30" s="486"/>
      <c r="G30" s="487">
        <f>E30*F30</f>
        <v>0</v>
      </c>
      <c r="H30" s="400" t="s">
        <v>487</v>
      </c>
      <c r="I30" s="321"/>
      <c r="L30" s="321"/>
    </row>
    <row r="31" spans="1:12" ht="17.100000000000001" customHeight="1" x14ac:dyDescent="0.2">
      <c r="A31" s="398" t="s">
        <v>43</v>
      </c>
      <c r="B31" s="1008" t="s">
        <v>79</v>
      </c>
      <c r="C31" s="1009"/>
      <c r="D31" s="402" t="s">
        <v>23</v>
      </c>
      <c r="E31" s="422">
        <v>1</v>
      </c>
      <c r="F31" s="486"/>
      <c r="G31" s="487">
        <f>E31*F31</f>
        <v>0</v>
      </c>
      <c r="H31" s="400" t="s">
        <v>488</v>
      </c>
      <c r="I31" s="321"/>
    </row>
    <row r="32" spans="1:12" ht="30" customHeight="1" x14ac:dyDescent="0.2">
      <c r="A32" s="398" t="s">
        <v>77</v>
      </c>
      <c r="B32" s="1008" t="s">
        <v>80</v>
      </c>
      <c r="C32" s="1009"/>
      <c r="D32" s="402" t="s">
        <v>23</v>
      </c>
      <c r="E32" s="422">
        <v>1</v>
      </c>
      <c r="F32" s="486"/>
      <c r="G32" s="487">
        <f>E32*F32</f>
        <v>0</v>
      </c>
      <c r="H32" s="408" t="s">
        <v>489</v>
      </c>
      <c r="I32" s="321"/>
    </row>
    <row r="33" spans="1:12" ht="30" customHeight="1" x14ac:dyDescent="0.2">
      <c r="A33" s="398" t="s">
        <v>81</v>
      </c>
      <c r="B33" s="1008" t="s">
        <v>69</v>
      </c>
      <c r="C33" s="1009"/>
      <c r="D33" s="402" t="s">
        <v>23</v>
      </c>
      <c r="E33" s="422">
        <v>1</v>
      </c>
      <c r="F33" s="486"/>
      <c r="G33" s="487">
        <f>ROUND(E33*F33,2)</f>
        <v>0</v>
      </c>
      <c r="H33" s="409">
        <v>9535</v>
      </c>
    </row>
    <row r="34" spans="1:12" ht="30" customHeight="1" x14ac:dyDescent="0.2">
      <c r="A34" s="398" t="s">
        <v>82</v>
      </c>
      <c r="B34" s="1008" t="s">
        <v>544</v>
      </c>
      <c r="C34" s="1009"/>
      <c r="D34" s="402" t="s">
        <v>66</v>
      </c>
      <c r="E34" s="422">
        <v>1</v>
      </c>
      <c r="F34" s="486">
        <f>'11. Composições'!G56</f>
        <v>0</v>
      </c>
      <c r="G34" s="487">
        <f>ROUND(E34*F34,2)</f>
        <v>0</v>
      </c>
      <c r="H34" s="369" t="s">
        <v>617</v>
      </c>
      <c r="I34" s="434"/>
      <c r="J34" s="372"/>
      <c r="K34" s="372"/>
      <c r="L34" s="372"/>
    </row>
    <row r="35" spans="1:12" ht="42.75" customHeight="1" x14ac:dyDescent="0.2">
      <c r="A35" s="398" t="s">
        <v>83</v>
      </c>
      <c r="B35" s="1008" t="s">
        <v>650</v>
      </c>
      <c r="C35" s="1009"/>
      <c r="D35" s="402" t="s">
        <v>23</v>
      </c>
      <c r="E35" s="422">
        <v>1</v>
      </c>
      <c r="F35" s="486"/>
      <c r="G35" s="486">
        <f>ROUND(E35*F35,2)</f>
        <v>0</v>
      </c>
      <c r="H35" s="409">
        <v>86939</v>
      </c>
      <c r="I35" s="321"/>
    </row>
    <row r="36" spans="1:12" ht="38.450000000000003" customHeight="1" x14ac:dyDescent="0.2">
      <c r="A36" s="398" t="s">
        <v>558</v>
      </c>
      <c r="B36" s="1008" t="s">
        <v>523</v>
      </c>
      <c r="C36" s="1009"/>
      <c r="D36" s="402" t="s">
        <v>23</v>
      </c>
      <c r="E36" s="422">
        <v>1</v>
      </c>
      <c r="F36" s="486"/>
      <c r="G36" s="487">
        <f t="shared" ref="G36" si="3">ROUND(E36*F36,2)</f>
        <v>0</v>
      </c>
      <c r="H36" s="400">
        <v>89796</v>
      </c>
      <c r="I36" s="321"/>
    </row>
    <row r="37" spans="1:12" ht="17.100000000000001" customHeight="1" x14ac:dyDescent="0.2">
      <c r="A37" s="1030" t="s">
        <v>30</v>
      </c>
      <c r="B37" s="1031"/>
      <c r="C37" s="1031"/>
      <c r="D37" s="1031"/>
      <c r="E37" s="1031"/>
      <c r="F37" s="1032"/>
      <c r="G37" s="491">
        <f>SUM(G29:G36)</f>
        <v>0</v>
      </c>
      <c r="H37" s="410"/>
      <c r="I37" s="23"/>
      <c r="K37" s="323"/>
    </row>
    <row r="38" spans="1:12" ht="17.100000000000001" customHeight="1" thickBot="1" x14ac:dyDescent="0.25">
      <c r="A38" s="567"/>
      <c r="B38" s="568"/>
      <c r="C38" s="568"/>
      <c r="D38" s="569"/>
      <c r="E38" s="569"/>
      <c r="F38" s="570"/>
      <c r="G38" s="571"/>
      <c r="H38" s="407"/>
    </row>
    <row r="39" spans="1:12" ht="17.100000000000001" customHeight="1" thickBot="1" x14ac:dyDescent="0.25">
      <c r="A39" s="1025" t="s">
        <v>29</v>
      </c>
      <c r="B39" s="1026"/>
      <c r="C39" s="1026"/>
      <c r="D39" s="1026"/>
      <c r="E39" s="1026"/>
      <c r="F39" s="1026"/>
      <c r="G39" s="572">
        <f>G19+G27+G37</f>
        <v>0</v>
      </c>
      <c r="H39" s="573"/>
      <c r="I39" s="23"/>
    </row>
    <row r="41" spans="1:12" ht="54" customHeight="1" x14ac:dyDescent="0.2">
      <c r="C41" s="1018" t="s">
        <v>339</v>
      </c>
      <c r="D41" s="1019"/>
      <c r="E41" s="1019"/>
      <c r="F41" s="1019"/>
      <c r="G41" s="1019"/>
      <c r="H41" s="1019"/>
      <c r="J41" s="19"/>
    </row>
    <row r="43" spans="1:12" ht="44.25" customHeight="1" x14ac:dyDescent="0.2">
      <c r="C43" s="1262" t="s">
        <v>655</v>
      </c>
      <c r="D43" s="1262"/>
      <c r="E43" s="1262"/>
      <c r="F43" s="1262"/>
      <c r="G43" s="1262"/>
      <c r="H43" s="1262"/>
    </row>
  </sheetData>
  <mergeCells count="46">
    <mergeCell ref="C43:H43"/>
    <mergeCell ref="C41:H41"/>
    <mergeCell ref="A39:F39"/>
    <mergeCell ref="A6:G6"/>
    <mergeCell ref="A27:F27"/>
    <mergeCell ref="A37:F37"/>
    <mergeCell ref="A19:F19"/>
    <mergeCell ref="B11:C11"/>
    <mergeCell ref="B12:C12"/>
    <mergeCell ref="B13:C13"/>
    <mergeCell ref="B14:C14"/>
    <mergeCell ref="B15:C15"/>
    <mergeCell ref="B16:C16"/>
    <mergeCell ref="B17:C17"/>
    <mergeCell ref="B18:C18"/>
    <mergeCell ref="B20:C20"/>
    <mergeCell ref="B21:C21"/>
    <mergeCell ref="A1:H1"/>
    <mergeCell ref="A2:H2"/>
    <mergeCell ref="A3:B3"/>
    <mergeCell ref="A4:B4"/>
    <mergeCell ref="C3:D3"/>
    <mergeCell ref="E3:F3"/>
    <mergeCell ref="G3:H3"/>
    <mergeCell ref="C4:D4"/>
    <mergeCell ref="E4:F4"/>
    <mergeCell ref="G4:H4"/>
    <mergeCell ref="A5:H5"/>
    <mergeCell ref="B7:C7"/>
    <mergeCell ref="B8:C8"/>
    <mergeCell ref="B9:C9"/>
    <mergeCell ref="B10:C10"/>
    <mergeCell ref="B22:C22"/>
    <mergeCell ref="B23:C23"/>
    <mergeCell ref="B24:C24"/>
    <mergeCell ref="B25:C25"/>
    <mergeCell ref="B26:C26"/>
    <mergeCell ref="B28:C28"/>
    <mergeCell ref="B29:C29"/>
    <mergeCell ref="B35:C35"/>
    <mergeCell ref="B36:C36"/>
    <mergeCell ref="B30:C30"/>
    <mergeCell ref="B31:C31"/>
    <mergeCell ref="B32:C32"/>
    <mergeCell ref="B33:C33"/>
    <mergeCell ref="B34:C34"/>
  </mergeCells>
  <printOptions horizontalCentered="1"/>
  <pageMargins left="0.59055118110236227" right="0.39370078740157483" top="0.98425196850393704" bottom="0.59055118110236227" header="1.1811023622047245" footer="0.11811023622047245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L12"/>
  <sheetViews>
    <sheetView view="pageBreakPreview" zoomScale="130" zoomScaleNormal="100" zoomScaleSheetLayoutView="130" workbookViewId="0">
      <selection activeCell="A10" sqref="A10:F10"/>
    </sheetView>
  </sheetViews>
  <sheetFormatPr defaultRowHeight="12.75" x14ac:dyDescent="0.2"/>
  <cols>
    <col min="1" max="2" width="6.7109375" style="6" customWidth="1"/>
    <col min="3" max="3" width="45.7109375" style="6" customWidth="1"/>
    <col min="4" max="4" width="8.7109375" style="6" customWidth="1"/>
    <col min="5" max="5" width="8.7109375" style="358" customWidth="1"/>
    <col min="6" max="7" width="8.7109375" style="395" customWidth="1"/>
    <col min="8" max="8" width="12.7109375" style="6" customWidth="1"/>
    <col min="9" max="16384" width="9.140625" style="6"/>
  </cols>
  <sheetData>
    <row r="1" spans="1:12" s="13" customFormat="1" ht="51.75" customHeight="1" thickBot="1" x14ac:dyDescent="0.25">
      <c r="A1" s="973"/>
      <c r="B1" s="974"/>
      <c r="C1" s="974"/>
      <c r="D1" s="974"/>
      <c r="E1" s="974"/>
      <c r="F1" s="974"/>
      <c r="G1" s="974"/>
      <c r="H1" s="975"/>
    </row>
    <row r="2" spans="1:12" s="13" customFormat="1" ht="17.100000000000001" customHeight="1" x14ac:dyDescent="0.2">
      <c r="A2" s="973" t="s">
        <v>625</v>
      </c>
      <c r="B2" s="974"/>
      <c r="C2" s="974"/>
      <c r="D2" s="974"/>
      <c r="E2" s="974"/>
      <c r="F2" s="974"/>
      <c r="G2" s="974"/>
      <c r="H2" s="975"/>
    </row>
    <row r="3" spans="1:12" s="13" customFormat="1" ht="17.100000000000001" customHeight="1" x14ac:dyDescent="0.2">
      <c r="A3" s="989" t="s">
        <v>429</v>
      </c>
      <c r="B3" s="989"/>
      <c r="C3" s="989" t="str">
        <f>'1. Resumo'!C6:F6</f>
        <v>Programa de Melhorias Sanitárias Domiciliares - MSD.</v>
      </c>
      <c r="D3" s="989"/>
      <c r="E3" s="990" t="s">
        <v>599</v>
      </c>
      <c r="F3" s="990"/>
      <c r="G3" s="991">
        <f>'1. Resumo'!F9</f>
        <v>0</v>
      </c>
      <c r="H3" s="992"/>
    </row>
    <row r="4" spans="1:12" s="13" customFormat="1" ht="17.100000000000001" customHeight="1" thickBot="1" x14ac:dyDescent="0.25">
      <c r="A4" s="989" t="s">
        <v>579</v>
      </c>
      <c r="B4" s="989"/>
      <c r="C4" s="989" t="str">
        <f>'1. Resumo'!C8:F8</f>
        <v>XXX</v>
      </c>
      <c r="D4" s="989"/>
      <c r="E4" s="990" t="s">
        <v>598</v>
      </c>
      <c r="F4" s="990"/>
      <c r="G4" s="971" t="str">
        <f>'1. Resumo'!C7</f>
        <v>XXXX/2019</v>
      </c>
      <c r="H4" s="971"/>
    </row>
    <row r="5" spans="1:12" s="13" customFormat="1" ht="17.100000000000001" customHeight="1" thickBot="1" x14ac:dyDescent="0.25">
      <c r="A5" s="1035"/>
      <c r="B5" s="1036"/>
      <c r="C5" s="1036"/>
      <c r="D5" s="1036"/>
      <c r="E5" s="1036"/>
      <c r="F5" s="1036"/>
      <c r="G5" s="1036"/>
      <c r="H5" s="1037"/>
      <c r="I5" s="412"/>
      <c r="J5" s="19"/>
    </row>
    <row r="6" spans="1:12" ht="17.100000000000001" customHeight="1" thickBot="1" x14ac:dyDescent="0.25">
      <c r="A6" s="1012" t="s">
        <v>112</v>
      </c>
      <c r="B6" s="1013"/>
      <c r="C6" s="1013"/>
      <c r="D6" s="1014"/>
      <c r="E6" s="1014"/>
      <c r="F6" s="1014"/>
      <c r="G6" s="1014"/>
      <c r="H6" s="556"/>
    </row>
    <row r="7" spans="1:12" ht="30" customHeight="1" thickBot="1" x14ac:dyDescent="0.25">
      <c r="A7" s="343" t="s">
        <v>0</v>
      </c>
      <c r="B7" s="1038" t="s">
        <v>1</v>
      </c>
      <c r="C7" s="1039"/>
      <c r="D7" s="344" t="s">
        <v>2</v>
      </c>
      <c r="E7" s="555" t="s">
        <v>3</v>
      </c>
      <c r="F7" s="550" t="s">
        <v>4</v>
      </c>
      <c r="G7" s="549" t="s">
        <v>5</v>
      </c>
      <c r="H7" s="551" t="s">
        <v>417</v>
      </c>
    </row>
    <row r="8" spans="1:12" ht="17.100000000000001" customHeight="1" thickBot="1" x14ac:dyDescent="0.25">
      <c r="A8" s="24">
        <v>1</v>
      </c>
      <c r="B8" s="1040" t="s">
        <v>113</v>
      </c>
      <c r="C8" s="1041"/>
      <c r="D8" s="557"/>
      <c r="E8" s="558"/>
      <c r="F8" s="559"/>
      <c r="G8" s="559"/>
      <c r="H8" s="560"/>
    </row>
    <row r="9" spans="1:12" ht="69" customHeight="1" thickBot="1" x14ac:dyDescent="0.25">
      <c r="A9" s="574" t="s">
        <v>7</v>
      </c>
      <c r="B9" s="1042" t="s">
        <v>569</v>
      </c>
      <c r="C9" s="1043"/>
      <c r="D9" s="575" t="s">
        <v>68</v>
      </c>
      <c r="E9" s="442">
        <v>1</v>
      </c>
      <c r="F9" s="576">
        <f>'11. Composições'!G69</f>
        <v>0</v>
      </c>
      <c r="G9" s="577">
        <f>ROUND(E9*F9,2)</f>
        <v>0</v>
      </c>
      <c r="H9" s="773" t="s">
        <v>627</v>
      </c>
      <c r="I9" s="326"/>
      <c r="J9" s="326"/>
      <c r="K9" s="326"/>
      <c r="L9" s="326"/>
    </row>
    <row r="10" spans="1:12" ht="17.100000000000001" customHeight="1" thickBot="1" x14ac:dyDescent="0.25">
      <c r="A10" s="1033" t="s">
        <v>44</v>
      </c>
      <c r="B10" s="1034"/>
      <c r="C10" s="1034"/>
      <c r="D10" s="1034"/>
      <c r="E10" s="1034"/>
      <c r="F10" s="1034"/>
      <c r="G10" s="578">
        <f>SUM(G9:G9)</f>
        <v>0</v>
      </c>
      <c r="H10" s="579"/>
    </row>
    <row r="12" spans="1:12" ht="52.5" customHeight="1" x14ac:dyDescent="0.2">
      <c r="C12" s="1018" t="s">
        <v>339</v>
      </c>
      <c r="D12" s="1019"/>
      <c r="E12" s="1019"/>
      <c r="F12" s="1019"/>
      <c r="G12" s="1019"/>
      <c r="H12" s="1019"/>
    </row>
  </sheetData>
  <mergeCells count="17">
    <mergeCell ref="A10:F10"/>
    <mergeCell ref="C12:H12"/>
    <mergeCell ref="A5:H5"/>
    <mergeCell ref="B7:C7"/>
    <mergeCell ref="B8:C8"/>
    <mergeCell ref="B9:C9"/>
    <mergeCell ref="A6:G6"/>
    <mergeCell ref="A1:H1"/>
    <mergeCell ref="A2:H2"/>
    <mergeCell ref="A3:B3"/>
    <mergeCell ref="A4:B4"/>
    <mergeCell ref="C3:D3"/>
    <mergeCell ref="E3:F3"/>
    <mergeCell ref="G3:H3"/>
    <mergeCell ref="C4:D4"/>
    <mergeCell ref="E4:F4"/>
    <mergeCell ref="G4:H4"/>
  </mergeCells>
  <printOptions horizontalCentered="1"/>
  <pageMargins left="0.59055118110236227" right="0.59055118110236227" top="1.1811023622047245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C2:L90"/>
  <sheetViews>
    <sheetView view="pageBreakPreview" topLeftCell="A52" zoomScale="160" zoomScaleNormal="100" zoomScaleSheetLayoutView="160" workbookViewId="0">
      <selection activeCell="H70" sqref="H70"/>
    </sheetView>
  </sheetViews>
  <sheetFormatPr defaultRowHeight="12.75" x14ac:dyDescent="0.2"/>
  <cols>
    <col min="3" max="3" width="14.7109375" customWidth="1"/>
    <col min="4" max="4" width="11.5703125" customWidth="1"/>
    <col min="5" max="6" width="11.42578125" customWidth="1"/>
    <col min="7" max="7" width="10.5703125" customWidth="1"/>
    <col min="8" max="8" width="11.5703125" customWidth="1"/>
    <col min="9" max="9" width="12.28515625" customWidth="1"/>
    <col min="10" max="10" width="13.42578125" customWidth="1"/>
    <col min="11" max="11" width="1.28515625" customWidth="1"/>
  </cols>
  <sheetData>
    <row r="2" spans="3:11" ht="13.5" thickBot="1" x14ac:dyDescent="0.25"/>
    <row r="3" spans="3:11" x14ac:dyDescent="0.2">
      <c r="C3" s="204" t="s">
        <v>276</v>
      </c>
      <c r="D3" s="205"/>
      <c r="E3" s="205"/>
      <c r="F3" s="205"/>
      <c r="G3" s="205"/>
      <c r="H3" s="205"/>
      <c r="I3" s="205"/>
      <c r="J3" s="205"/>
      <c r="K3" s="206"/>
    </row>
    <row r="4" spans="3:11" x14ac:dyDescent="0.2">
      <c r="C4" s="210"/>
      <c r="D4" s="211"/>
      <c r="E4" s="211"/>
      <c r="F4" s="211"/>
      <c r="G4" s="211"/>
      <c r="H4" s="211"/>
      <c r="I4" s="211"/>
      <c r="J4" s="211"/>
      <c r="K4" s="209"/>
    </row>
    <row r="5" spans="3:11" x14ac:dyDescent="0.2">
      <c r="C5" s="1044" t="s">
        <v>338</v>
      </c>
      <c r="D5" s="1045"/>
      <c r="E5" s="1045"/>
      <c r="F5" s="1045"/>
      <c r="G5" s="1045"/>
      <c r="H5" s="1045"/>
      <c r="I5" s="1045"/>
      <c r="J5" s="1045"/>
      <c r="K5" s="1046"/>
    </row>
    <row r="6" spans="3:11" x14ac:dyDescent="0.2">
      <c r="C6" s="1047" t="s">
        <v>332</v>
      </c>
      <c r="D6" s="1048"/>
      <c r="E6" s="1048"/>
      <c r="F6" s="1048"/>
      <c r="G6" s="1048"/>
      <c r="H6" s="1048"/>
      <c r="I6" s="1048"/>
      <c r="J6" s="1048"/>
      <c r="K6" s="1049"/>
    </row>
    <row r="7" spans="3:11" ht="13.5" customHeight="1" thickBot="1" x14ac:dyDescent="0.25">
      <c r="C7" s="1050" t="s">
        <v>331</v>
      </c>
      <c r="D7" s="1051"/>
      <c r="E7" s="1051"/>
      <c r="F7" s="1051"/>
      <c r="G7" s="1051"/>
      <c r="H7" s="1051"/>
      <c r="I7" s="1051"/>
      <c r="J7" s="1051"/>
      <c r="K7" s="1052"/>
    </row>
    <row r="8" spans="3:11" ht="12.75" customHeight="1" x14ac:dyDescent="0.2"/>
    <row r="9" spans="3:11" ht="13.5" thickBot="1" x14ac:dyDescent="0.25"/>
    <row r="10" spans="3:11" ht="20.25" x14ac:dyDescent="0.3">
      <c r="C10" s="312" t="s">
        <v>228</v>
      </c>
      <c r="D10" s="146"/>
      <c r="E10" s="146"/>
      <c r="F10" s="146"/>
      <c r="G10" s="146"/>
      <c r="H10" s="146"/>
      <c r="I10" s="146"/>
      <c r="J10" s="146"/>
      <c r="K10" s="145"/>
    </row>
    <row r="11" spans="3:11" s="40" customFormat="1" ht="21" thickBot="1" x14ac:dyDescent="0.35">
      <c r="C11" s="144"/>
      <c r="D11" s="1071" t="s">
        <v>593</v>
      </c>
      <c r="E11" s="1071"/>
      <c r="F11" s="1071"/>
      <c r="G11" s="1071"/>
      <c r="H11" s="1071"/>
      <c r="I11" s="1071"/>
      <c r="J11" s="143"/>
      <c r="K11" s="44"/>
    </row>
    <row r="12" spans="3:11" s="40" customFormat="1" x14ac:dyDescent="0.2">
      <c r="C12" s="88"/>
      <c r="D12" s="87"/>
      <c r="E12" s="86"/>
      <c r="F12" s="45"/>
      <c r="G12" s="142"/>
      <c r="H12" s="62"/>
      <c r="I12" s="62"/>
      <c r="J12" s="45"/>
      <c r="K12" s="44"/>
    </row>
    <row r="13" spans="3:11" s="40" customFormat="1" ht="15.75" x14ac:dyDescent="0.25">
      <c r="C13" s="141" t="s">
        <v>227</v>
      </c>
      <c r="D13" s="73"/>
      <c r="E13" s="140"/>
      <c r="F13" s="45"/>
      <c r="G13" s="45"/>
      <c r="H13" s="45"/>
      <c r="I13" s="72"/>
      <c r="J13" s="45"/>
      <c r="K13" s="44"/>
    </row>
    <row r="14" spans="3:11" s="40" customFormat="1" ht="13.5" thickBot="1" x14ac:dyDescent="0.25">
      <c r="C14" s="139" t="s">
        <v>226</v>
      </c>
      <c r="D14" s="138"/>
      <c r="E14" s="137"/>
      <c r="F14" s="45"/>
      <c r="G14" s="1057"/>
      <c r="H14" s="1057"/>
      <c r="I14" s="1057"/>
      <c r="J14" s="45"/>
      <c r="K14" s="44"/>
    </row>
    <row r="15" spans="3:11" s="40" customFormat="1" x14ac:dyDescent="0.2">
      <c r="C15" s="136"/>
      <c r="D15" s="73"/>
      <c r="E15" s="73"/>
      <c r="F15" s="45"/>
      <c r="G15" s="1058"/>
      <c r="H15" s="1058"/>
      <c r="I15" s="1058"/>
      <c r="J15" s="45"/>
      <c r="K15" s="44"/>
    </row>
    <row r="16" spans="3:11" s="40" customFormat="1" x14ac:dyDescent="0.2">
      <c r="C16" s="46" t="s">
        <v>225</v>
      </c>
      <c r="D16" s="45"/>
      <c r="E16" s="45"/>
      <c r="F16" s="45"/>
      <c r="G16" s="1058"/>
      <c r="H16" s="1058"/>
      <c r="I16" s="1058"/>
      <c r="J16" s="45"/>
      <c r="K16" s="44"/>
    </row>
    <row r="17" spans="3:11" s="40" customFormat="1" x14ac:dyDescent="0.2">
      <c r="C17" s="46" t="s">
        <v>224</v>
      </c>
      <c r="D17" s="45"/>
      <c r="E17" s="45"/>
      <c r="F17" s="45"/>
      <c r="G17" s="45"/>
      <c r="H17" s="45"/>
      <c r="I17" s="45"/>
      <c r="J17" s="45"/>
      <c r="K17" s="44"/>
    </row>
    <row r="18" spans="3:11" s="40" customFormat="1" x14ac:dyDescent="0.2">
      <c r="C18" s="46" t="s">
        <v>223</v>
      </c>
      <c r="D18" s="45"/>
      <c r="E18" s="45"/>
      <c r="F18" s="45"/>
      <c r="G18" s="45"/>
      <c r="H18" s="45"/>
      <c r="I18" s="45"/>
      <c r="J18" s="45"/>
      <c r="K18" s="44"/>
    </row>
    <row r="19" spans="3:11" s="40" customFormat="1" x14ac:dyDescent="0.2">
      <c r="C19" s="46" t="s">
        <v>222</v>
      </c>
      <c r="D19" s="45"/>
      <c r="E19" s="45"/>
      <c r="F19" s="45"/>
      <c r="G19" s="45"/>
      <c r="H19" s="45"/>
      <c r="I19" s="45"/>
      <c r="J19" s="45"/>
      <c r="K19" s="44"/>
    </row>
    <row r="20" spans="3:11" s="40" customFormat="1" x14ac:dyDescent="0.2">
      <c r="C20" s="46" t="s">
        <v>221</v>
      </c>
      <c r="D20" s="45"/>
      <c r="E20" s="45"/>
      <c r="F20" s="45"/>
      <c r="G20" s="45"/>
      <c r="H20" s="45"/>
      <c r="I20" s="45"/>
      <c r="J20" s="45"/>
      <c r="K20" s="44"/>
    </row>
    <row r="21" spans="3:11" s="40" customFormat="1" x14ac:dyDescent="0.2">
      <c r="C21" s="46" t="s">
        <v>220</v>
      </c>
      <c r="D21" s="45"/>
      <c r="E21" s="45"/>
      <c r="F21" s="45"/>
      <c r="G21" s="45"/>
      <c r="H21" s="45"/>
      <c r="I21" s="45"/>
      <c r="J21" s="45"/>
      <c r="K21" s="44"/>
    </row>
    <row r="22" spans="3:11" s="40" customFormat="1" x14ac:dyDescent="0.2">
      <c r="C22" s="46" t="s">
        <v>219</v>
      </c>
      <c r="D22" s="45"/>
      <c r="E22" s="45"/>
      <c r="F22" s="45"/>
      <c r="G22" s="45"/>
      <c r="H22" s="45"/>
      <c r="I22" s="45"/>
      <c r="J22" s="45"/>
      <c r="K22" s="44"/>
    </row>
    <row r="23" spans="3:11" s="40" customFormat="1" ht="13.5" thickBot="1" x14ac:dyDescent="0.25">
      <c r="C23" s="46"/>
      <c r="D23" s="45"/>
      <c r="E23" s="45"/>
      <c r="F23" s="45"/>
      <c r="G23" s="45"/>
      <c r="H23" s="45"/>
      <c r="I23" s="45"/>
      <c r="J23" s="45"/>
      <c r="K23" s="44"/>
    </row>
    <row r="24" spans="3:11" s="40" customFormat="1" ht="13.5" thickTop="1" x14ac:dyDescent="0.2">
      <c r="C24" s="135" t="s">
        <v>218</v>
      </c>
      <c r="D24" s="134" t="s">
        <v>217</v>
      </c>
      <c r="E24" s="134" t="s">
        <v>216</v>
      </c>
      <c r="F24" s="134" t="s">
        <v>215</v>
      </c>
      <c r="G24" s="134" t="s">
        <v>214</v>
      </c>
      <c r="H24" s="134" t="s">
        <v>213</v>
      </c>
      <c r="I24" s="133" t="s">
        <v>212</v>
      </c>
      <c r="J24" s="62"/>
      <c r="K24" s="44"/>
    </row>
    <row r="25" spans="3:11" s="40" customFormat="1" ht="16.5" thickBot="1" x14ac:dyDescent="0.3">
      <c r="C25" s="132">
        <v>1000</v>
      </c>
      <c r="D25" s="131">
        <v>4</v>
      </c>
      <c r="E25" s="131">
        <v>30</v>
      </c>
      <c r="F25" s="318">
        <v>1</v>
      </c>
      <c r="G25" s="313"/>
      <c r="H25" s="131">
        <v>1</v>
      </c>
      <c r="I25" s="130">
        <f>1000+D25*(E25*F25+G25*H25)</f>
        <v>1120</v>
      </c>
      <c r="J25" s="62"/>
      <c r="K25" s="44"/>
    </row>
    <row r="26" spans="3:11" s="40" customFormat="1" ht="14.25" thickTop="1" thickBot="1" x14ac:dyDescent="0.25">
      <c r="C26" s="46"/>
      <c r="D26" s="45"/>
      <c r="E26" s="45"/>
      <c r="F26" s="45"/>
      <c r="G26" s="45"/>
      <c r="H26" s="45"/>
      <c r="I26" s="45"/>
      <c r="J26" s="45"/>
      <c r="K26" s="44"/>
    </row>
    <row r="27" spans="3:11" s="40" customFormat="1" ht="13.5" thickBot="1" x14ac:dyDescent="0.25">
      <c r="C27" s="1059" t="s">
        <v>211</v>
      </c>
      <c r="D27" s="1060"/>
      <c r="E27" s="1060"/>
      <c r="F27" s="1061"/>
      <c r="G27" s="73"/>
      <c r="H27" s="129" t="s">
        <v>210</v>
      </c>
      <c r="I27" s="128"/>
      <c r="J27" s="127"/>
      <c r="K27" s="44"/>
    </row>
    <row r="28" spans="3:11" s="40" customFormat="1" x14ac:dyDescent="0.2">
      <c r="C28" s="126" t="s">
        <v>209</v>
      </c>
      <c r="D28" s="125" t="s">
        <v>208</v>
      </c>
      <c r="E28" s="125" t="s">
        <v>201</v>
      </c>
      <c r="F28" s="124" t="s">
        <v>158</v>
      </c>
      <c r="G28" s="45"/>
      <c r="H28" s="46" t="s">
        <v>207</v>
      </c>
      <c r="I28" s="45"/>
      <c r="J28" s="44"/>
      <c r="K28" s="44"/>
    </row>
    <row r="29" spans="3:11" s="40" customFormat="1" x14ac:dyDescent="0.2">
      <c r="C29" s="123" t="s">
        <v>147</v>
      </c>
      <c r="D29" s="122" t="s">
        <v>147</v>
      </c>
      <c r="E29" s="122" t="s">
        <v>147</v>
      </c>
      <c r="F29" s="121" t="s">
        <v>197</v>
      </c>
      <c r="G29" s="45"/>
      <c r="H29" s="46" t="s">
        <v>206</v>
      </c>
      <c r="I29" s="45"/>
      <c r="J29" s="44"/>
      <c r="K29" s="44"/>
    </row>
    <row r="30" spans="3:11" s="40" customFormat="1" ht="16.5" thickBot="1" x14ac:dyDescent="0.3">
      <c r="C30" s="120">
        <v>1</v>
      </c>
      <c r="D30" s="108">
        <v>2</v>
      </c>
      <c r="E30" s="108">
        <f>F30/1000/(C30*D30)</f>
        <v>0.56000000000000005</v>
      </c>
      <c r="F30" s="119">
        <f>I25</f>
        <v>1120</v>
      </c>
      <c r="G30" s="45"/>
      <c r="H30" s="43" t="s">
        <v>205</v>
      </c>
      <c r="I30" s="42"/>
      <c r="J30" s="41"/>
      <c r="K30" s="44"/>
    </row>
    <row r="31" spans="3:11" s="40" customFormat="1" ht="13.5" thickBot="1" x14ac:dyDescent="0.25">
      <c r="C31" s="88"/>
      <c r="D31" s="87"/>
      <c r="E31" s="87"/>
      <c r="F31" s="87"/>
      <c r="G31" s="45"/>
      <c r="H31" s="45" t="s">
        <v>153</v>
      </c>
      <c r="I31" s="45"/>
      <c r="J31" s="45"/>
      <c r="K31" s="44"/>
    </row>
    <row r="32" spans="3:11" s="40" customFormat="1" ht="13.5" thickBot="1" x14ac:dyDescent="0.25">
      <c r="C32" s="118" t="s">
        <v>204</v>
      </c>
      <c r="D32" s="117"/>
      <c r="E32" s="117"/>
      <c r="F32" s="116"/>
      <c r="G32" s="45"/>
      <c r="H32" s="1062" t="s">
        <v>203</v>
      </c>
      <c r="I32" s="1063"/>
      <c r="J32" s="1064"/>
      <c r="K32" s="44"/>
    </row>
    <row r="33" spans="3:11" s="40" customFormat="1" x14ac:dyDescent="0.2">
      <c r="C33" s="115" t="s">
        <v>202</v>
      </c>
      <c r="D33" s="114" t="s">
        <v>201</v>
      </c>
      <c r="E33" s="114" t="s">
        <v>200</v>
      </c>
      <c r="F33" s="113" t="s">
        <v>158</v>
      </c>
      <c r="G33" s="45"/>
      <c r="H33" s="1065" t="s">
        <v>199</v>
      </c>
      <c r="I33" s="1066"/>
      <c r="J33" s="1067"/>
      <c r="K33" s="44"/>
    </row>
    <row r="34" spans="3:11" s="40" customFormat="1" ht="13.5" thickBot="1" x14ac:dyDescent="0.25">
      <c r="C34" s="112" t="s">
        <v>147</v>
      </c>
      <c r="D34" s="75" t="s">
        <v>147</v>
      </c>
      <c r="E34" s="111" t="s">
        <v>198</v>
      </c>
      <c r="F34" s="110" t="s">
        <v>197</v>
      </c>
      <c r="G34" s="45"/>
      <c r="H34" s="1068"/>
      <c r="I34" s="1069"/>
      <c r="J34" s="1070"/>
      <c r="K34" s="44"/>
    </row>
    <row r="35" spans="3:11" s="40" customFormat="1" ht="16.5" thickBot="1" x14ac:dyDescent="0.3">
      <c r="C35" s="109">
        <f>((4*F35/1000)/(D35*PI()))^(1/2)</f>
        <v>1.2360774464742068</v>
      </c>
      <c r="D35" s="108">
        <v>1.25</v>
      </c>
      <c r="E35" s="108">
        <v>1</v>
      </c>
      <c r="F35" s="107">
        <f>IF(I25&lt;1500,(1500),(I25))</f>
        <v>1500</v>
      </c>
      <c r="G35" s="45"/>
      <c r="H35" s="106" t="s">
        <v>196</v>
      </c>
      <c r="I35" s="105"/>
      <c r="J35" s="104"/>
      <c r="K35" s="44"/>
    </row>
    <row r="36" spans="3:11" s="40" customFormat="1" x14ac:dyDescent="0.2">
      <c r="C36" s="103"/>
      <c r="D36" s="45"/>
      <c r="E36" s="45"/>
      <c r="F36" s="45"/>
      <c r="G36" s="45"/>
      <c r="H36" s="45"/>
      <c r="I36" s="45"/>
      <c r="J36" s="45"/>
      <c r="K36" s="44"/>
    </row>
    <row r="37" spans="3:11" s="40" customFormat="1" x14ac:dyDescent="0.2">
      <c r="C37" s="1053" t="s">
        <v>195</v>
      </c>
      <c r="D37" s="1054"/>
      <c r="E37" s="1054"/>
      <c r="F37" s="1054"/>
      <c r="G37" s="1054"/>
      <c r="H37" s="1054"/>
      <c r="I37" s="1054"/>
      <c r="J37" s="1054"/>
      <c r="K37" s="44"/>
    </row>
    <row r="38" spans="3:11" s="40" customFormat="1" x14ac:dyDescent="0.2">
      <c r="C38" s="1055"/>
      <c r="D38" s="1056"/>
      <c r="E38" s="1056"/>
      <c r="F38" s="1056"/>
      <c r="G38" s="1056"/>
      <c r="H38" s="1056"/>
      <c r="I38" s="1056"/>
      <c r="J38" s="1056"/>
      <c r="K38" s="44"/>
    </row>
    <row r="39" spans="3:11" s="40" customFormat="1" x14ac:dyDescent="0.2">
      <c r="C39" s="69" t="s">
        <v>194</v>
      </c>
      <c r="D39" s="102"/>
      <c r="E39" s="57"/>
      <c r="F39" s="101" t="s">
        <v>193</v>
      </c>
      <c r="G39" s="68" t="s">
        <v>192</v>
      </c>
      <c r="H39" s="67"/>
      <c r="I39" s="68" t="s">
        <v>191</v>
      </c>
      <c r="J39" s="67"/>
      <c r="K39" s="44"/>
    </row>
    <row r="40" spans="3:11" s="40" customFormat="1" x14ac:dyDescent="0.2">
      <c r="C40" s="100" t="s">
        <v>153</v>
      </c>
      <c r="D40" s="90"/>
      <c r="E40" s="49"/>
      <c r="F40" s="99" t="s">
        <v>153</v>
      </c>
      <c r="G40" s="64" t="s">
        <v>190</v>
      </c>
      <c r="H40" s="63"/>
      <c r="I40" s="64" t="s">
        <v>189</v>
      </c>
      <c r="J40" s="63"/>
      <c r="K40" s="44"/>
    </row>
    <row r="41" spans="3:11" s="40" customFormat="1" x14ac:dyDescent="0.2">
      <c r="C41" s="71" t="s">
        <v>188</v>
      </c>
      <c r="D41" s="45"/>
      <c r="E41" s="97"/>
      <c r="F41" s="97"/>
      <c r="G41" s="73"/>
      <c r="H41" s="53"/>
      <c r="I41" s="73"/>
      <c r="J41" s="53"/>
      <c r="K41" s="44"/>
    </row>
    <row r="42" spans="3:11" s="40" customFormat="1" x14ac:dyDescent="0.2">
      <c r="C42" s="46" t="s">
        <v>187</v>
      </c>
      <c r="D42" s="45"/>
      <c r="E42" s="97"/>
      <c r="F42" s="97"/>
      <c r="G42" s="73"/>
      <c r="H42" s="53"/>
      <c r="I42" s="73"/>
      <c r="J42" s="53"/>
      <c r="K42" s="44"/>
    </row>
    <row r="43" spans="3:11" s="40" customFormat="1" x14ac:dyDescent="0.2">
      <c r="C43" s="46" t="s">
        <v>186</v>
      </c>
      <c r="D43" s="45"/>
      <c r="E43" s="97"/>
      <c r="F43" s="96" t="s">
        <v>174</v>
      </c>
      <c r="G43" s="73">
        <v>160</v>
      </c>
      <c r="H43" s="53"/>
      <c r="I43" s="73">
        <v>1</v>
      </c>
      <c r="J43" s="53"/>
      <c r="K43" s="44"/>
    </row>
    <row r="44" spans="3:11" s="40" customFormat="1" x14ac:dyDescent="0.2">
      <c r="C44" s="46" t="s">
        <v>185</v>
      </c>
      <c r="D44" s="45"/>
      <c r="E44" s="97"/>
      <c r="F44" s="96" t="s">
        <v>174</v>
      </c>
      <c r="G44" s="73">
        <v>130</v>
      </c>
      <c r="H44" s="53"/>
      <c r="I44" s="73">
        <v>1</v>
      </c>
      <c r="J44" s="53"/>
      <c r="K44" s="44"/>
    </row>
    <row r="45" spans="3:11" s="40" customFormat="1" x14ac:dyDescent="0.2">
      <c r="C45" s="46" t="s">
        <v>184</v>
      </c>
      <c r="D45" s="45"/>
      <c r="E45" s="97"/>
      <c r="F45" s="96" t="s">
        <v>174</v>
      </c>
      <c r="G45" s="73" t="s">
        <v>183</v>
      </c>
      <c r="H45" s="53"/>
      <c r="I45" s="73">
        <v>1</v>
      </c>
      <c r="J45" s="53"/>
      <c r="K45" s="44"/>
    </row>
    <row r="46" spans="3:11" s="40" customFormat="1" x14ac:dyDescent="0.2">
      <c r="C46" s="46" t="s">
        <v>182</v>
      </c>
      <c r="D46" s="45"/>
      <c r="E46" s="97"/>
      <c r="F46" s="96" t="s">
        <v>174</v>
      </c>
      <c r="G46" s="73">
        <v>100</v>
      </c>
      <c r="H46" s="53"/>
      <c r="I46" s="73">
        <v>1</v>
      </c>
      <c r="J46" s="53"/>
      <c r="K46" s="44"/>
    </row>
    <row r="47" spans="3:11" s="40" customFormat="1" x14ac:dyDescent="0.2">
      <c r="C47" s="46" t="s">
        <v>181</v>
      </c>
      <c r="D47" s="45"/>
      <c r="E47" s="97"/>
      <c r="F47" s="96" t="s">
        <v>174</v>
      </c>
      <c r="G47" s="73">
        <v>80</v>
      </c>
      <c r="H47" s="53"/>
      <c r="I47" s="73">
        <v>1</v>
      </c>
      <c r="J47" s="53"/>
      <c r="K47" s="44"/>
    </row>
    <row r="48" spans="3:11" s="40" customFormat="1" x14ac:dyDescent="0.2">
      <c r="C48" s="71" t="s">
        <v>180</v>
      </c>
      <c r="D48" s="45"/>
      <c r="E48" s="97"/>
      <c r="F48" s="98"/>
      <c r="G48" s="73"/>
      <c r="H48" s="53"/>
      <c r="I48" s="73"/>
      <c r="J48" s="53"/>
      <c r="K48" s="44"/>
    </row>
    <row r="49" spans="3:11" s="40" customFormat="1" x14ac:dyDescent="0.2">
      <c r="C49" s="46" t="s">
        <v>179</v>
      </c>
      <c r="D49" s="45"/>
      <c r="E49" s="97"/>
      <c r="F49" s="96" t="s">
        <v>174</v>
      </c>
      <c r="G49" s="73">
        <v>70</v>
      </c>
      <c r="H49" s="53"/>
      <c r="I49" s="73">
        <v>0.3</v>
      </c>
      <c r="J49" s="53"/>
      <c r="K49" s="44"/>
    </row>
    <row r="50" spans="3:11" s="40" customFormat="1" x14ac:dyDescent="0.2">
      <c r="C50" s="46" t="s">
        <v>178</v>
      </c>
      <c r="D50" s="45"/>
      <c r="E50" s="97"/>
      <c r="F50" s="96" t="s">
        <v>174</v>
      </c>
      <c r="G50" s="73">
        <v>50</v>
      </c>
      <c r="H50" s="53"/>
      <c r="I50" s="73">
        <v>0.2</v>
      </c>
      <c r="J50" s="53"/>
      <c r="K50" s="44"/>
    </row>
    <row r="51" spans="3:11" s="40" customFormat="1" x14ac:dyDescent="0.2">
      <c r="C51" s="46" t="s">
        <v>177</v>
      </c>
      <c r="D51" s="45"/>
      <c r="E51" s="97"/>
      <c r="F51" s="96" t="s">
        <v>174</v>
      </c>
      <c r="G51" s="73">
        <v>50</v>
      </c>
      <c r="H51" s="53"/>
      <c r="I51" s="73">
        <v>0.2</v>
      </c>
      <c r="J51" s="53"/>
      <c r="K51" s="44"/>
    </row>
    <row r="52" spans="3:11" s="40" customFormat="1" x14ac:dyDescent="0.2">
      <c r="C52" s="46" t="s">
        <v>176</v>
      </c>
      <c r="D52" s="45"/>
      <c r="E52" s="97"/>
      <c r="F52" s="98"/>
      <c r="G52" s="73"/>
      <c r="H52" s="53"/>
      <c r="I52" s="73"/>
      <c r="J52" s="53"/>
      <c r="K52" s="44"/>
    </row>
    <row r="53" spans="3:11" s="40" customFormat="1" x14ac:dyDescent="0.2">
      <c r="C53" s="46" t="s">
        <v>170</v>
      </c>
      <c r="D53" s="45"/>
      <c r="E53" s="97"/>
      <c r="F53" s="96" t="s">
        <v>174</v>
      </c>
      <c r="G53" s="73">
        <v>50</v>
      </c>
      <c r="H53" s="53"/>
      <c r="I53" s="73">
        <v>0.2</v>
      </c>
      <c r="J53" s="53"/>
      <c r="K53" s="44"/>
    </row>
    <row r="54" spans="3:11" s="40" customFormat="1" x14ac:dyDescent="0.2">
      <c r="C54" s="46" t="s">
        <v>175</v>
      </c>
      <c r="D54" s="45"/>
      <c r="E54" s="97"/>
      <c r="F54" s="96" t="s">
        <v>174</v>
      </c>
      <c r="G54" s="73">
        <v>6</v>
      </c>
      <c r="H54" s="53"/>
      <c r="I54" s="73">
        <v>0.1</v>
      </c>
      <c r="J54" s="53"/>
      <c r="K54" s="44"/>
    </row>
    <row r="55" spans="3:11" s="40" customFormat="1" x14ac:dyDescent="0.2">
      <c r="C55" s="46" t="s">
        <v>173</v>
      </c>
      <c r="D55" s="45"/>
      <c r="E55" s="97"/>
      <c r="F55" s="96" t="s">
        <v>172</v>
      </c>
      <c r="G55" s="73">
        <v>25</v>
      </c>
      <c r="H55" s="53"/>
      <c r="I55" s="73">
        <v>0.1</v>
      </c>
      <c r="J55" s="53"/>
      <c r="K55" s="44"/>
    </row>
    <row r="56" spans="3:11" s="40" customFormat="1" x14ac:dyDescent="0.2">
      <c r="C56" s="46" t="s">
        <v>171</v>
      </c>
      <c r="D56" s="45"/>
      <c r="E56" s="97"/>
      <c r="F56" s="98"/>
      <c r="G56" s="73"/>
      <c r="H56" s="53"/>
      <c r="I56" s="73"/>
      <c r="J56" s="53"/>
      <c r="K56" s="44"/>
    </row>
    <row r="57" spans="3:11" s="40" customFormat="1" x14ac:dyDescent="0.2">
      <c r="C57" s="46" t="s">
        <v>170</v>
      </c>
      <c r="D57" s="45"/>
      <c r="E57" s="97"/>
      <c r="F57" s="96" t="s">
        <v>169</v>
      </c>
      <c r="G57" s="73">
        <v>2</v>
      </c>
      <c r="H57" s="53"/>
      <c r="I57" s="95">
        <v>0.02</v>
      </c>
      <c r="J57" s="53"/>
      <c r="K57" s="44"/>
    </row>
    <row r="58" spans="3:11" s="40" customFormat="1" x14ac:dyDescent="0.2">
      <c r="C58" s="94" t="s">
        <v>168</v>
      </c>
      <c r="D58" s="93"/>
      <c r="E58" s="92"/>
      <c r="F58" s="91" t="s">
        <v>167</v>
      </c>
      <c r="G58" s="90">
        <v>480</v>
      </c>
      <c r="H58" s="49"/>
      <c r="I58" s="89">
        <v>4</v>
      </c>
      <c r="J58" s="49"/>
      <c r="K58" s="44"/>
    </row>
    <row r="59" spans="3:11" s="40" customFormat="1" x14ac:dyDescent="0.2">
      <c r="C59" s="46"/>
      <c r="D59" s="45"/>
      <c r="E59" s="45"/>
      <c r="F59" s="45"/>
      <c r="G59" s="45"/>
      <c r="H59" s="45"/>
      <c r="I59" s="45"/>
      <c r="J59" s="45"/>
      <c r="K59" s="44"/>
    </row>
    <row r="60" spans="3:11" s="40" customFormat="1" x14ac:dyDescent="0.2">
      <c r="C60" s="46" t="s">
        <v>166</v>
      </c>
      <c r="D60" s="45"/>
      <c r="E60" s="45"/>
      <c r="F60" s="45"/>
      <c r="G60" s="45"/>
      <c r="H60" s="45"/>
      <c r="I60" s="45"/>
      <c r="J60" s="45"/>
      <c r="K60" s="44"/>
    </row>
    <row r="61" spans="3:11" s="40" customFormat="1" ht="13.5" thickBot="1" x14ac:dyDescent="0.25">
      <c r="C61" s="43"/>
      <c r="D61" s="42"/>
      <c r="E61" s="42"/>
      <c r="F61" s="42"/>
      <c r="G61" s="42"/>
      <c r="H61" s="42"/>
      <c r="I61" s="42"/>
      <c r="J61" s="42"/>
      <c r="K61" s="41"/>
    </row>
    <row r="62" spans="3:11" s="40" customFormat="1" x14ac:dyDescent="0.2">
      <c r="C62" s="88"/>
      <c r="D62" s="87"/>
      <c r="E62" s="87"/>
      <c r="F62" s="87"/>
      <c r="G62" s="87"/>
      <c r="H62" s="87"/>
      <c r="I62" s="87"/>
      <c r="J62" s="87"/>
      <c r="K62" s="86"/>
    </row>
    <row r="63" spans="3:11" s="40" customFormat="1" ht="12.75" customHeight="1" x14ac:dyDescent="0.2">
      <c r="C63" s="71" t="s">
        <v>165</v>
      </c>
      <c r="D63" s="85" t="s">
        <v>164</v>
      </c>
      <c r="E63" s="85"/>
      <c r="F63" s="85"/>
      <c r="G63" s="45"/>
      <c r="H63" s="85" t="s">
        <v>163</v>
      </c>
      <c r="I63" s="70"/>
      <c r="J63" s="70"/>
      <c r="K63" s="44"/>
    </row>
    <row r="64" spans="3:11" s="40" customFormat="1" x14ac:dyDescent="0.2">
      <c r="C64" s="71" t="s">
        <v>162</v>
      </c>
      <c r="D64" s="85"/>
      <c r="E64" s="85"/>
      <c r="F64" s="85"/>
      <c r="G64" s="45"/>
      <c r="H64" s="85" t="s">
        <v>161</v>
      </c>
      <c r="I64" s="70"/>
      <c r="J64" s="70"/>
      <c r="K64" s="44"/>
    </row>
    <row r="65" spans="3:12" s="40" customFormat="1" x14ac:dyDescent="0.2">
      <c r="C65" s="69" t="s">
        <v>160</v>
      </c>
      <c r="D65" s="67"/>
      <c r="E65" s="84" t="s">
        <v>159</v>
      </c>
      <c r="F65" s="83"/>
      <c r="G65" s="45"/>
      <c r="H65" s="82" t="s">
        <v>158</v>
      </c>
      <c r="I65" s="67" t="s">
        <v>157</v>
      </c>
      <c r="J65" s="82" t="s">
        <v>157</v>
      </c>
      <c r="K65" s="44"/>
    </row>
    <row r="66" spans="3:12" s="40" customFormat="1" x14ac:dyDescent="0.2">
      <c r="C66" s="61" t="s">
        <v>156</v>
      </c>
      <c r="D66" s="60"/>
      <c r="E66" s="59" t="s">
        <v>155</v>
      </c>
      <c r="F66" s="59" t="s">
        <v>154</v>
      </c>
      <c r="G66" s="45"/>
      <c r="H66" s="81" t="s">
        <v>153</v>
      </c>
      <c r="I66" s="65" t="s">
        <v>152</v>
      </c>
      <c r="J66" s="81" t="s">
        <v>151</v>
      </c>
      <c r="K66" s="44"/>
    </row>
    <row r="67" spans="3:12" s="40" customFormat="1" x14ac:dyDescent="0.2">
      <c r="C67" s="54" t="s">
        <v>150</v>
      </c>
      <c r="D67" s="53"/>
      <c r="E67" s="147" t="s">
        <v>149</v>
      </c>
      <c r="F67" s="53">
        <v>24</v>
      </c>
      <c r="G67" s="45"/>
      <c r="H67" s="80" t="s">
        <v>148</v>
      </c>
      <c r="I67" s="63" t="s">
        <v>147</v>
      </c>
      <c r="J67" s="80" t="s">
        <v>147</v>
      </c>
      <c r="K67" s="44"/>
    </row>
    <row r="68" spans="3:12" s="40" customFormat="1" x14ac:dyDescent="0.2">
      <c r="C68" s="54" t="s">
        <v>146</v>
      </c>
      <c r="D68" s="53"/>
      <c r="E68" s="53">
        <v>0.92</v>
      </c>
      <c r="F68" s="53">
        <v>22</v>
      </c>
      <c r="G68" s="45"/>
      <c r="H68" s="78"/>
      <c r="I68" s="79"/>
      <c r="J68" s="78"/>
      <c r="K68" s="44"/>
    </row>
    <row r="69" spans="3:12" s="40" customFormat="1" x14ac:dyDescent="0.2">
      <c r="C69" s="54" t="s">
        <v>145</v>
      </c>
      <c r="D69" s="53"/>
      <c r="E69" s="53">
        <v>0.83</v>
      </c>
      <c r="F69" s="1256">
        <v>20</v>
      </c>
      <c r="G69" s="1257"/>
      <c r="H69" s="1258" t="s">
        <v>144</v>
      </c>
      <c r="I69" s="1259" t="s">
        <v>143</v>
      </c>
      <c r="J69" s="1258" t="s">
        <v>142</v>
      </c>
      <c r="K69" s="1260"/>
      <c r="L69" s="325"/>
    </row>
    <row r="70" spans="3:12" s="40" customFormat="1" x14ac:dyDescent="0.2">
      <c r="C70" s="54" t="s">
        <v>141</v>
      </c>
      <c r="D70" s="53"/>
      <c r="E70" s="53">
        <v>0.75</v>
      </c>
      <c r="F70" s="1256">
        <v>18</v>
      </c>
      <c r="G70" s="1257"/>
      <c r="H70" s="1258" t="s">
        <v>140</v>
      </c>
      <c r="I70" s="1259">
        <v>1.25</v>
      </c>
      <c r="J70" s="1258"/>
      <c r="K70" s="1260"/>
      <c r="L70" s="325"/>
    </row>
    <row r="71" spans="3:12" s="40" customFormat="1" x14ac:dyDescent="0.2">
      <c r="C71" s="54" t="s">
        <v>139</v>
      </c>
      <c r="D71" s="53"/>
      <c r="E71" s="53">
        <v>0.67</v>
      </c>
      <c r="F71" s="53">
        <v>16</v>
      </c>
      <c r="G71" s="45"/>
      <c r="H71" s="76" t="s">
        <v>138</v>
      </c>
      <c r="I71" s="77" t="s">
        <v>137</v>
      </c>
      <c r="J71" s="76" t="s">
        <v>136</v>
      </c>
      <c r="K71" s="44"/>
    </row>
    <row r="72" spans="3:12" s="40" customFormat="1" x14ac:dyDescent="0.2">
      <c r="C72" s="54" t="s">
        <v>135</v>
      </c>
      <c r="D72" s="53"/>
      <c r="E72" s="53">
        <v>0.57999999999999996</v>
      </c>
      <c r="F72" s="53">
        <v>14</v>
      </c>
      <c r="G72" s="45"/>
      <c r="H72" s="76"/>
      <c r="I72" s="77"/>
      <c r="J72" s="76"/>
      <c r="K72" s="44"/>
    </row>
    <row r="73" spans="3:12" s="40" customFormat="1" x14ac:dyDescent="0.2">
      <c r="C73" s="54" t="s">
        <v>134</v>
      </c>
      <c r="D73" s="49"/>
      <c r="E73" s="49">
        <v>0.5</v>
      </c>
      <c r="F73" s="49">
        <v>12</v>
      </c>
      <c r="G73" s="45"/>
      <c r="H73" s="74" t="s">
        <v>133</v>
      </c>
      <c r="I73" s="75" t="s">
        <v>132</v>
      </c>
      <c r="J73" s="74" t="s">
        <v>131</v>
      </c>
      <c r="K73" s="44"/>
    </row>
    <row r="74" spans="3:12" s="40" customFormat="1" x14ac:dyDescent="0.2">
      <c r="C74" s="54"/>
      <c r="D74" s="73"/>
      <c r="E74" s="73"/>
      <c r="F74" s="73"/>
      <c r="G74" s="45"/>
      <c r="H74" s="72"/>
      <c r="I74" s="72"/>
      <c r="J74" s="72"/>
      <c r="K74" s="44"/>
    </row>
    <row r="75" spans="3:12" s="40" customFormat="1" x14ac:dyDescent="0.2">
      <c r="C75" s="54"/>
      <c r="D75" s="73"/>
      <c r="E75" s="73"/>
      <c r="F75" s="73"/>
      <c r="G75" s="45"/>
      <c r="H75" s="72"/>
      <c r="I75" s="72"/>
      <c r="J75" s="72"/>
      <c r="K75" s="44"/>
    </row>
    <row r="76" spans="3:12" s="40" customFormat="1" x14ac:dyDescent="0.2">
      <c r="C76" s="71" t="s">
        <v>130</v>
      </c>
      <c r="D76" s="70"/>
      <c r="E76" s="70"/>
      <c r="F76" s="70"/>
      <c r="G76" s="70"/>
      <c r="H76" s="45"/>
      <c r="I76" s="62"/>
      <c r="J76" s="62"/>
      <c r="K76" s="44"/>
    </row>
    <row r="77" spans="3:12" s="40" customFormat="1" x14ac:dyDescent="0.2">
      <c r="C77" s="71" t="s">
        <v>129</v>
      </c>
      <c r="D77" s="70"/>
      <c r="E77" s="70"/>
      <c r="F77" s="70"/>
      <c r="G77" s="70"/>
      <c r="H77" s="45"/>
      <c r="I77" s="62"/>
      <c r="J77" s="62"/>
      <c r="K77" s="44"/>
    </row>
    <row r="78" spans="3:12" s="40" customFormat="1" x14ac:dyDescent="0.2">
      <c r="C78" s="69" t="s">
        <v>128</v>
      </c>
      <c r="D78" s="67"/>
      <c r="E78" s="68" t="s">
        <v>127</v>
      </c>
      <c r="F78" s="68"/>
      <c r="G78" s="67"/>
      <c r="H78" s="45"/>
      <c r="I78" s="62"/>
      <c r="J78" s="62"/>
      <c r="K78" s="44"/>
    </row>
    <row r="79" spans="3:12" s="40" customFormat="1" x14ac:dyDescent="0.2">
      <c r="C79" s="66" t="s">
        <v>126</v>
      </c>
      <c r="D79" s="65"/>
      <c r="E79" s="64" t="s">
        <v>125</v>
      </c>
      <c r="F79" s="64"/>
      <c r="G79" s="63"/>
      <c r="H79" s="45"/>
      <c r="I79" s="62"/>
      <c r="J79" s="62"/>
      <c r="K79" s="44"/>
    </row>
    <row r="80" spans="3:12" s="40" customFormat="1" x14ac:dyDescent="0.2">
      <c r="C80" s="61"/>
      <c r="D80" s="60"/>
      <c r="E80" s="59" t="s">
        <v>124</v>
      </c>
      <c r="F80" s="59" t="s">
        <v>123</v>
      </c>
      <c r="G80" s="59" t="s">
        <v>122</v>
      </c>
      <c r="H80" s="45" t="s">
        <v>121</v>
      </c>
      <c r="I80" s="45"/>
      <c r="J80" s="45"/>
      <c r="K80" s="44"/>
    </row>
    <row r="81" spans="3:11" s="40" customFormat="1" x14ac:dyDescent="0.2">
      <c r="C81" s="58">
        <v>1</v>
      </c>
      <c r="D81" s="57"/>
      <c r="E81" s="57">
        <v>94</v>
      </c>
      <c r="F81" s="57">
        <v>65</v>
      </c>
      <c r="G81" s="57">
        <v>57</v>
      </c>
      <c r="H81" s="45"/>
      <c r="I81" s="45"/>
      <c r="J81" s="45"/>
      <c r="K81" s="44"/>
    </row>
    <row r="82" spans="3:11" s="40" customFormat="1" x14ac:dyDescent="0.2">
      <c r="C82" s="54">
        <v>2</v>
      </c>
      <c r="D82" s="53"/>
      <c r="E82" s="53">
        <v>134</v>
      </c>
      <c r="F82" s="53">
        <v>105</v>
      </c>
      <c r="G82" s="53">
        <v>97</v>
      </c>
      <c r="H82" s="45"/>
      <c r="I82" s="56" t="s">
        <v>120</v>
      </c>
      <c r="J82" s="55"/>
      <c r="K82" s="44"/>
    </row>
    <row r="83" spans="3:11" s="40" customFormat="1" x14ac:dyDescent="0.2">
      <c r="C83" s="54">
        <v>3</v>
      </c>
      <c r="D83" s="53"/>
      <c r="E83" s="53">
        <v>174</v>
      </c>
      <c r="F83" s="53">
        <v>145</v>
      </c>
      <c r="G83" s="53">
        <v>137</v>
      </c>
      <c r="H83" s="45"/>
      <c r="I83" s="52" t="s">
        <v>119</v>
      </c>
      <c r="J83" s="51"/>
      <c r="K83" s="44"/>
    </row>
    <row r="84" spans="3:11" s="40" customFormat="1" x14ac:dyDescent="0.2">
      <c r="C84" s="54">
        <v>4</v>
      </c>
      <c r="D84" s="53"/>
      <c r="E84" s="53">
        <v>214</v>
      </c>
      <c r="F84" s="53">
        <v>185</v>
      </c>
      <c r="G84" s="53">
        <v>177</v>
      </c>
      <c r="H84" s="45"/>
      <c r="I84" s="52" t="s">
        <v>118</v>
      </c>
      <c r="J84" s="51"/>
      <c r="K84" s="44"/>
    </row>
    <row r="85" spans="3:11" s="40" customFormat="1" x14ac:dyDescent="0.2">
      <c r="C85" s="50">
        <v>5</v>
      </c>
      <c r="D85" s="49"/>
      <c r="E85" s="49">
        <v>254</v>
      </c>
      <c r="F85" s="49">
        <v>225</v>
      </c>
      <c r="G85" s="49">
        <v>217</v>
      </c>
      <c r="H85" s="45"/>
      <c r="I85" s="48" t="s">
        <v>117</v>
      </c>
      <c r="J85" s="47"/>
      <c r="K85" s="44"/>
    </row>
    <row r="86" spans="3:11" s="40" customFormat="1" x14ac:dyDescent="0.2">
      <c r="C86" s="46"/>
      <c r="D86" s="45"/>
      <c r="E86" s="45"/>
      <c r="F86" s="45"/>
      <c r="G86" s="45"/>
      <c r="H86" s="45"/>
      <c r="I86" s="45"/>
      <c r="J86" s="45"/>
      <c r="K86" s="44"/>
    </row>
    <row r="87" spans="3:11" s="40" customFormat="1" ht="13.5" thickBot="1" x14ac:dyDescent="0.25">
      <c r="C87" s="43"/>
      <c r="D87" s="42"/>
      <c r="E87" s="42"/>
      <c r="F87" s="42"/>
      <c r="G87" s="42"/>
      <c r="H87" s="42"/>
      <c r="I87" s="42"/>
      <c r="J87" s="42"/>
      <c r="K87" s="41"/>
    </row>
    <row r="88" spans="3:11" s="40" customFormat="1" x14ac:dyDescent="0.2"/>
    <row r="89" spans="3:11" s="40" customFormat="1" x14ac:dyDescent="0.2"/>
    <row r="90" spans="3:11" s="40" customFormat="1" x14ac:dyDescent="0.2"/>
  </sheetData>
  <mergeCells count="11">
    <mergeCell ref="C5:K5"/>
    <mergeCell ref="C6:K6"/>
    <mergeCell ref="C7:K7"/>
    <mergeCell ref="C37:J38"/>
    <mergeCell ref="G14:I14"/>
    <mergeCell ref="G15:I15"/>
    <mergeCell ref="G16:I16"/>
    <mergeCell ref="C27:F27"/>
    <mergeCell ref="H32:J32"/>
    <mergeCell ref="H33:J34"/>
    <mergeCell ref="D11:I1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9" firstPageNumber="44" orientation="portrait" verticalDpi="300" r:id="rId1"/>
  <headerFooter alignWithMargins="0"/>
  <rowBreaks count="1" manualBreakCount="1">
    <brk id="61" min="2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N22"/>
  <sheetViews>
    <sheetView view="pageBreakPreview" topLeftCell="A5" zoomScale="130" zoomScaleNormal="100" zoomScaleSheetLayoutView="130" workbookViewId="0">
      <selection activeCell="F9" sqref="F9:F18"/>
    </sheetView>
  </sheetViews>
  <sheetFormatPr defaultRowHeight="12.75" x14ac:dyDescent="0.2"/>
  <cols>
    <col min="1" max="1" width="5.28515625" style="6" customWidth="1"/>
    <col min="2" max="2" width="7.140625" style="6" customWidth="1"/>
    <col min="3" max="3" width="61.42578125" style="6" customWidth="1"/>
    <col min="4" max="4" width="6" style="6" customWidth="1"/>
    <col min="5" max="5" width="7" style="427" customWidth="1"/>
    <col min="6" max="6" width="9.140625" style="358"/>
    <col min="7" max="7" width="13.28515625" style="358" customWidth="1"/>
    <col min="8" max="8" width="15" style="6" customWidth="1"/>
    <col min="9" max="16384" width="9.140625" style="6"/>
  </cols>
  <sheetData>
    <row r="1" spans="1:14" s="13" customFormat="1" ht="51.75" customHeight="1" thickBot="1" x14ac:dyDescent="0.25">
      <c r="A1" s="973"/>
      <c r="B1" s="974"/>
      <c r="C1" s="974"/>
      <c r="D1" s="974"/>
      <c r="E1" s="974"/>
      <c r="F1" s="974"/>
      <c r="G1" s="974"/>
      <c r="H1" s="975"/>
    </row>
    <row r="2" spans="1:14" s="13" customFormat="1" ht="17.100000000000001" customHeight="1" x14ac:dyDescent="0.2">
      <c r="A2" s="973" t="s">
        <v>597</v>
      </c>
      <c r="B2" s="974"/>
      <c r="C2" s="974"/>
      <c r="D2" s="974"/>
      <c r="E2" s="974"/>
      <c r="F2" s="974"/>
      <c r="G2" s="974"/>
      <c r="H2" s="975"/>
    </row>
    <row r="3" spans="1:14" s="13" customFormat="1" ht="17.100000000000001" customHeight="1" x14ac:dyDescent="0.2">
      <c r="A3" s="989" t="s">
        <v>429</v>
      </c>
      <c r="B3" s="989"/>
      <c r="C3" s="989" t="str">
        <f>'1. Resumo'!C6:F6</f>
        <v>Programa de Melhorias Sanitárias Domiciliares - MSD.</v>
      </c>
      <c r="D3" s="989"/>
      <c r="E3" s="990" t="s">
        <v>599</v>
      </c>
      <c r="F3" s="990"/>
      <c r="G3" s="991">
        <f>'1. Resumo'!F9</f>
        <v>0</v>
      </c>
      <c r="H3" s="992"/>
    </row>
    <row r="4" spans="1:14" s="13" customFormat="1" ht="17.100000000000001" customHeight="1" thickBot="1" x14ac:dyDescent="0.25">
      <c r="A4" s="989" t="s">
        <v>579</v>
      </c>
      <c r="B4" s="989"/>
      <c r="C4" s="989" t="str">
        <f>'1. Resumo'!C8:F8</f>
        <v>XXX</v>
      </c>
      <c r="D4" s="989"/>
      <c r="E4" s="990" t="s">
        <v>598</v>
      </c>
      <c r="F4" s="990"/>
      <c r="G4" s="971" t="str">
        <f>'1. Resumo'!C7</f>
        <v>XXXX/2019</v>
      </c>
      <c r="H4" s="971"/>
    </row>
    <row r="5" spans="1:14" s="13" customFormat="1" ht="17.100000000000001" customHeight="1" thickBot="1" x14ac:dyDescent="0.25">
      <c r="A5" s="1035"/>
      <c r="B5" s="1036"/>
      <c r="C5" s="1036"/>
      <c r="D5" s="1036"/>
      <c r="E5" s="1036"/>
      <c r="F5" s="1036"/>
      <c r="G5" s="1036"/>
      <c r="H5" s="1037"/>
      <c r="I5" s="412"/>
      <c r="J5" s="19"/>
    </row>
    <row r="6" spans="1:14" ht="17.100000000000001" customHeight="1" thickBot="1" x14ac:dyDescent="0.25">
      <c r="A6" s="1012" t="s">
        <v>310</v>
      </c>
      <c r="B6" s="1013"/>
      <c r="C6" s="1013"/>
      <c r="D6" s="1074"/>
      <c r="E6" s="1074"/>
      <c r="F6" s="1074"/>
      <c r="G6" s="1074"/>
      <c r="H6" s="556"/>
    </row>
    <row r="7" spans="1:14" ht="30" customHeight="1" thickBot="1" x14ac:dyDescent="0.25">
      <c r="A7" s="343" t="s">
        <v>0</v>
      </c>
      <c r="B7" s="1038" t="s">
        <v>1</v>
      </c>
      <c r="C7" s="1039"/>
      <c r="D7" s="344" t="s">
        <v>2</v>
      </c>
      <c r="E7" s="549" t="s">
        <v>3</v>
      </c>
      <c r="F7" s="550" t="s">
        <v>4</v>
      </c>
      <c r="G7" s="549" t="s">
        <v>5</v>
      </c>
      <c r="H7" s="551" t="s">
        <v>417</v>
      </c>
    </row>
    <row r="8" spans="1:14" ht="17.100000000000001" customHeight="1" thickBot="1" x14ac:dyDescent="0.25">
      <c r="A8" s="501">
        <v>1</v>
      </c>
      <c r="B8" s="1040" t="s">
        <v>645</v>
      </c>
      <c r="C8" s="1041"/>
      <c r="D8" s="534"/>
      <c r="E8" s="537"/>
      <c r="F8" s="535"/>
      <c r="G8" s="535"/>
      <c r="H8" s="536"/>
    </row>
    <row r="9" spans="1:14" ht="17.100000000000001" customHeight="1" x14ac:dyDescent="0.2">
      <c r="A9" s="561" t="s">
        <v>7</v>
      </c>
      <c r="B9" s="1072" t="s">
        <v>468</v>
      </c>
      <c r="C9" s="1073"/>
      <c r="D9" s="562" t="s">
        <v>11</v>
      </c>
      <c r="E9" s="563">
        <v>4.07457666</v>
      </c>
      <c r="F9" s="564"/>
      <c r="G9" s="565">
        <f t="shared" ref="G9:G18" si="0">ROUND(E9*F9,2)</f>
        <v>0</v>
      </c>
      <c r="H9" s="566">
        <v>93358</v>
      </c>
      <c r="I9" s="13"/>
    </row>
    <row r="10" spans="1:14" ht="38.450000000000003" customHeight="1" x14ac:dyDescent="0.2">
      <c r="A10" s="1" t="s">
        <v>9</v>
      </c>
      <c r="B10" s="1010" t="s">
        <v>106</v>
      </c>
      <c r="C10" s="1011"/>
      <c r="D10" s="3" t="s">
        <v>8</v>
      </c>
      <c r="E10" s="9">
        <v>6.8329800000000001</v>
      </c>
      <c r="F10" s="451"/>
      <c r="G10" s="481">
        <f t="shared" si="0"/>
        <v>0</v>
      </c>
      <c r="H10" s="430">
        <v>87500</v>
      </c>
      <c r="I10" s="13"/>
    </row>
    <row r="11" spans="1:14" ht="38.450000000000003" customHeight="1" x14ac:dyDescent="0.2">
      <c r="A11" s="1" t="s">
        <v>33</v>
      </c>
      <c r="B11" s="1010" t="s">
        <v>107</v>
      </c>
      <c r="C11" s="1011"/>
      <c r="D11" s="3" t="s">
        <v>8</v>
      </c>
      <c r="E11" s="9">
        <v>2.3090760000000001</v>
      </c>
      <c r="F11" s="451"/>
      <c r="G11" s="481">
        <f t="shared" si="0"/>
        <v>0</v>
      </c>
      <c r="H11" s="430">
        <v>87502</v>
      </c>
      <c r="I11" s="13"/>
      <c r="K11" s="325"/>
    </row>
    <row r="12" spans="1:14" ht="38.450000000000003" customHeight="1" x14ac:dyDescent="0.2">
      <c r="A12" s="331" t="s">
        <v>34</v>
      </c>
      <c r="B12" s="1008" t="s">
        <v>335</v>
      </c>
      <c r="C12" s="1009"/>
      <c r="D12" s="341" t="s">
        <v>8</v>
      </c>
      <c r="E12" s="417">
        <v>11.37510528</v>
      </c>
      <c r="F12" s="453"/>
      <c r="G12" s="481">
        <f t="shared" si="0"/>
        <v>0</v>
      </c>
      <c r="H12" s="430">
        <v>87878</v>
      </c>
      <c r="I12" s="13"/>
      <c r="J12" s="321"/>
      <c r="K12" s="426"/>
      <c r="L12" s="321"/>
      <c r="M12" s="13"/>
      <c r="N12" s="13"/>
    </row>
    <row r="13" spans="1:14" ht="42" customHeight="1" x14ac:dyDescent="0.2">
      <c r="A13" s="1" t="s">
        <v>35</v>
      </c>
      <c r="B13" s="1008" t="s">
        <v>481</v>
      </c>
      <c r="C13" s="1011"/>
      <c r="D13" s="3" t="s">
        <v>8</v>
      </c>
      <c r="E13" s="9">
        <v>10.728564</v>
      </c>
      <c r="F13" s="453"/>
      <c r="G13" s="481">
        <f t="shared" si="0"/>
        <v>0</v>
      </c>
      <c r="H13" s="430">
        <v>87530</v>
      </c>
      <c r="I13" s="13"/>
      <c r="J13" s="321"/>
    </row>
    <row r="14" spans="1:14" ht="17.100000000000001" customHeight="1" x14ac:dyDescent="0.2">
      <c r="A14" s="1" t="s">
        <v>36</v>
      </c>
      <c r="B14" s="1010" t="s">
        <v>526</v>
      </c>
      <c r="C14" s="1011"/>
      <c r="D14" s="3" t="s">
        <v>8</v>
      </c>
      <c r="E14" s="9">
        <v>1.8869235000000002</v>
      </c>
      <c r="F14" s="482"/>
      <c r="G14" s="481">
        <f t="shared" si="0"/>
        <v>0</v>
      </c>
      <c r="H14" s="431">
        <v>95241</v>
      </c>
      <c r="I14" s="13"/>
    </row>
    <row r="15" spans="1:14" ht="17.100000000000001" customHeight="1" x14ac:dyDescent="0.2">
      <c r="A15" s="1" t="s">
        <v>37</v>
      </c>
      <c r="B15" s="1075" t="s">
        <v>527</v>
      </c>
      <c r="C15" s="1076"/>
      <c r="D15" s="8" t="s">
        <v>32</v>
      </c>
      <c r="E15" s="9">
        <v>1</v>
      </c>
      <c r="F15" s="482"/>
      <c r="G15" s="481">
        <f t="shared" si="0"/>
        <v>0</v>
      </c>
      <c r="H15" s="432" t="s">
        <v>490</v>
      </c>
      <c r="I15" s="325"/>
      <c r="J15" s="326"/>
      <c r="K15" s="326"/>
    </row>
    <row r="16" spans="1:14" ht="17.100000000000001" customHeight="1" x14ac:dyDescent="0.2">
      <c r="A16" s="1" t="s">
        <v>47</v>
      </c>
      <c r="B16" s="1075" t="s">
        <v>59</v>
      </c>
      <c r="C16" s="1076"/>
      <c r="D16" s="8" t="s">
        <v>11</v>
      </c>
      <c r="E16" s="9">
        <v>0.21887528959999999</v>
      </c>
      <c r="F16" s="482"/>
      <c r="G16" s="481">
        <f t="shared" si="0"/>
        <v>0</v>
      </c>
      <c r="H16" s="432" t="s">
        <v>60</v>
      </c>
    </row>
    <row r="17" spans="1:14" ht="17.100000000000001" customHeight="1" x14ac:dyDescent="0.2">
      <c r="A17" s="1" t="s">
        <v>70</v>
      </c>
      <c r="B17" s="1075" t="s">
        <v>528</v>
      </c>
      <c r="C17" s="1076"/>
      <c r="D17" s="8" t="s">
        <v>32</v>
      </c>
      <c r="E17" s="9">
        <v>0.10887528959999999</v>
      </c>
      <c r="F17" s="482"/>
      <c r="G17" s="481">
        <f t="shared" si="0"/>
        <v>0</v>
      </c>
      <c r="H17" s="432" t="s">
        <v>72</v>
      </c>
    </row>
    <row r="18" spans="1:14" ht="30" customHeight="1" thickBot="1" x14ac:dyDescent="0.25">
      <c r="A18" s="580" t="s">
        <v>103</v>
      </c>
      <c r="B18" s="1077" t="s">
        <v>230</v>
      </c>
      <c r="C18" s="1078"/>
      <c r="D18" s="8" t="s">
        <v>11</v>
      </c>
      <c r="E18" s="7">
        <v>0.1</v>
      </c>
      <c r="F18" s="581"/>
      <c r="G18" s="582">
        <f t="shared" si="0"/>
        <v>0</v>
      </c>
      <c r="H18" s="433">
        <v>94975</v>
      </c>
      <c r="I18" s="13"/>
    </row>
    <row r="19" spans="1:14" ht="17.100000000000001" customHeight="1" thickBot="1" x14ac:dyDescent="0.25">
      <c r="A19" s="1033" t="s">
        <v>29</v>
      </c>
      <c r="B19" s="1034"/>
      <c r="C19" s="1034"/>
      <c r="D19" s="1034"/>
      <c r="E19" s="1034"/>
      <c r="F19" s="1034"/>
      <c r="G19" s="533">
        <f>SUM(G9:G18)</f>
        <v>0</v>
      </c>
      <c r="H19" s="583"/>
      <c r="I19" s="782"/>
      <c r="K19" s="325"/>
      <c r="N19" s="429" t="s">
        <v>543</v>
      </c>
    </row>
    <row r="20" spans="1:14" x14ac:dyDescent="0.2">
      <c r="G20" s="459"/>
      <c r="H20" s="325"/>
    </row>
    <row r="22" spans="1:14" ht="52.5" customHeight="1" x14ac:dyDescent="0.2">
      <c r="C22" s="1018" t="s">
        <v>339</v>
      </c>
      <c r="D22" s="1019"/>
      <c r="E22" s="1019"/>
      <c r="F22" s="1019"/>
      <c r="G22" s="1019"/>
      <c r="H22" s="1019"/>
    </row>
  </sheetData>
  <mergeCells count="26">
    <mergeCell ref="A19:F19"/>
    <mergeCell ref="A6:G6"/>
    <mergeCell ref="C22:H22"/>
    <mergeCell ref="B12:C12"/>
    <mergeCell ref="B13:C13"/>
    <mergeCell ref="B14:C14"/>
    <mergeCell ref="B15:C15"/>
    <mergeCell ref="B16:C16"/>
    <mergeCell ref="B17:C17"/>
    <mergeCell ref="B18:C18"/>
    <mergeCell ref="A1:H1"/>
    <mergeCell ref="A2:H2"/>
    <mergeCell ref="A3:B3"/>
    <mergeCell ref="A4:B4"/>
    <mergeCell ref="C3:D3"/>
    <mergeCell ref="E3:F3"/>
    <mergeCell ref="G3:H3"/>
    <mergeCell ref="C4:D4"/>
    <mergeCell ref="E4:F4"/>
    <mergeCell ref="G4:H4"/>
    <mergeCell ref="A5:H5"/>
    <mergeCell ref="B8:C8"/>
    <mergeCell ref="B9:C9"/>
    <mergeCell ref="B10:C10"/>
    <mergeCell ref="B11:C11"/>
    <mergeCell ref="B7:C7"/>
  </mergeCells>
  <printOptions horizontalCentered="1"/>
  <pageMargins left="0.59055118110236227" right="0.59055118110236227" top="1.1811023622047245" bottom="0.98425196850393704" header="0.51181102362204722" footer="0.51181102362204722"/>
  <pageSetup paperSize="9" scale="7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C1:M85"/>
  <sheetViews>
    <sheetView view="pageBreakPreview" topLeftCell="A19" zoomScale="115" zoomScaleNormal="100" zoomScaleSheetLayoutView="115" workbookViewId="0">
      <selection activeCell="J32" sqref="J32"/>
    </sheetView>
  </sheetViews>
  <sheetFormatPr defaultRowHeight="12.75" x14ac:dyDescent="0.2"/>
  <cols>
    <col min="3" max="3" width="13.28515625" customWidth="1"/>
    <col min="4" max="4" width="11" customWidth="1"/>
    <col min="5" max="5" width="11.42578125" customWidth="1"/>
    <col min="6" max="6" width="11.140625" customWidth="1"/>
    <col min="7" max="7" width="9" customWidth="1"/>
    <col min="8" max="8" width="17" customWidth="1"/>
    <col min="9" max="9" width="12.28515625" customWidth="1"/>
    <col min="10" max="10" width="16.7109375" customWidth="1"/>
    <col min="11" max="11" width="13.28515625" customWidth="1"/>
  </cols>
  <sheetData>
    <row r="1" spans="3:11" ht="13.5" thickBot="1" x14ac:dyDescent="0.25"/>
    <row r="2" spans="3:11" x14ac:dyDescent="0.2">
      <c r="C2" s="204" t="s">
        <v>276</v>
      </c>
      <c r="D2" s="205"/>
      <c r="E2" s="205"/>
      <c r="F2" s="205"/>
      <c r="G2" s="205"/>
      <c r="H2" s="205"/>
      <c r="I2" s="205"/>
      <c r="J2" s="205"/>
      <c r="K2" s="206"/>
    </row>
    <row r="3" spans="3:11" x14ac:dyDescent="0.2">
      <c r="C3" s="207"/>
      <c r="D3" s="208"/>
      <c r="E3" s="208"/>
      <c r="F3" s="208"/>
      <c r="G3" s="208"/>
      <c r="H3" s="208"/>
      <c r="I3" s="208"/>
      <c r="J3" s="208"/>
      <c r="K3" s="209"/>
    </row>
    <row r="4" spans="3:11" x14ac:dyDescent="0.2">
      <c r="C4" s="1044" t="s">
        <v>292</v>
      </c>
      <c r="D4" s="1045"/>
      <c r="E4" s="1045"/>
      <c r="F4" s="1045"/>
      <c r="G4" s="1045"/>
      <c r="H4" s="1045"/>
      <c r="I4" s="1045"/>
      <c r="J4" s="1045"/>
      <c r="K4" s="1046"/>
    </row>
    <row r="5" spans="3:11" ht="27" customHeight="1" x14ac:dyDescent="0.2">
      <c r="C5" s="1047" t="s">
        <v>282</v>
      </c>
      <c r="D5" s="1048"/>
      <c r="E5" s="1048"/>
      <c r="F5" s="1048"/>
      <c r="G5" s="1048"/>
      <c r="H5" s="1048"/>
      <c r="I5" s="1048"/>
      <c r="J5" s="1048"/>
      <c r="K5" s="1049"/>
    </row>
    <row r="6" spans="3:11" ht="19.5" customHeight="1" x14ac:dyDescent="0.2">
      <c r="C6" s="1080" t="s">
        <v>283</v>
      </c>
      <c r="D6" s="1081"/>
      <c r="E6" s="1081"/>
      <c r="F6" s="1081"/>
      <c r="G6" s="1081"/>
      <c r="H6" s="1081"/>
      <c r="I6" s="1081"/>
      <c r="J6" s="1081"/>
      <c r="K6" s="1082"/>
    </row>
    <row r="7" spans="3:11" ht="19.5" customHeight="1" x14ac:dyDescent="0.2">
      <c r="C7" s="1080" t="s">
        <v>281</v>
      </c>
      <c r="D7" s="1081"/>
      <c r="E7" s="1081"/>
      <c r="F7" s="1081"/>
      <c r="G7" s="1081"/>
      <c r="H7" s="1081"/>
      <c r="I7" s="1081"/>
      <c r="J7" s="1081"/>
      <c r="K7" s="1082"/>
    </row>
    <row r="8" spans="3:11" ht="19.5" customHeight="1" thickBot="1" x14ac:dyDescent="0.25">
      <c r="C8" s="1050" t="s">
        <v>311</v>
      </c>
      <c r="D8" s="1051"/>
      <c r="E8" s="1051"/>
      <c r="F8" s="1051"/>
      <c r="G8" s="1051"/>
      <c r="H8" s="1051"/>
      <c r="I8" s="1051"/>
      <c r="J8" s="1051"/>
      <c r="K8" s="1052"/>
    </row>
    <row r="9" spans="3:11" ht="13.5" thickBot="1" x14ac:dyDescent="0.25"/>
    <row r="10" spans="3:11" s="40" customFormat="1" ht="20.25" x14ac:dyDescent="0.3">
      <c r="C10" s="1092" t="s">
        <v>274</v>
      </c>
      <c r="D10" s="1093"/>
      <c r="E10" s="1093"/>
      <c r="F10" s="1093"/>
      <c r="G10" s="1093"/>
      <c r="H10" s="1093"/>
      <c r="I10" s="1093"/>
      <c r="J10" s="1093"/>
      <c r="K10" s="1094"/>
    </row>
    <row r="11" spans="3:11" s="40" customFormat="1" ht="18.75" thickBot="1" x14ac:dyDescent="0.3">
      <c r="C11" s="191" t="s">
        <v>293</v>
      </c>
      <c r="D11" s="45"/>
      <c r="E11" s="45"/>
      <c r="F11" s="45"/>
      <c r="G11" s="45"/>
      <c r="H11" s="45"/>
      <c r="I11" s="45"/>
      <c r="J11" s="45"/>
      <c r="K11" s="44"/>
    </row>
    <row r="12" spans="3:11" s="40" customFormat="1" x14ac:dyDescent="0.2">
      <c r="C12" s="180" t="s">
        <v>273</v>
      </c>
      <c r="D12" s="179" t="s">
        <v>268</v>
      </c>
      <c r="E12" s="45"/>
      <c r="F12" s="45"/>
      <c r="G12" s="45"/>
      <c r="H12" s="45"/>
      <c r="I12" s="45"/>
      <c r="J12" s="45"/>
      <c r="K12" s="44"/>
    </row>
    <row r="13" spans="3:11" s="40" customFormat="1" ht="13.5" thickBot="1" x14ac:dyDescent="0.25">
      <c r="C13" s="164"/>
      <c r="D13" s="178" t="s">
        <v>267</v>
      </c>
      <c r="E13" s="45"/>
      <c r="F13" s="45"/>
      <c r="G13" s="45"/>
      <c r="H13" s="45"/>
      <c r="I13" s="45"/>
      <c r="J13" s="45"/>
      <c r="K13" s="44"/>
    </row>
    <row r="14" spans="3:11" s="40" customFormat="1" x14ac:dyDescent="0.2">
      <c r="C14" s="46"/>
      <c r="D14" s="45"/>
      <c r="E14" s="45"/>
      <c r="F14" s="45"/>
      <c r="G14" s="45"/>
      <c r="H14" s="45"/>
      <c r="I14" s="45"/>
      <c r="J14" s="45"/>
      <c r="K14" s="44"/>
    </row>
    <row r="15" spans="3:11" s="40" customFormat="1" x14ac:dyDescent="0.2">
      <c r="C15" s="46" t="s">
        <v>272</v>
      </c>
      <c r="D15" s="45"/>
      <c r="E15" s="45"/>
      <c r="F15" s="45"/>
      <c r="G15" s="45"/>
      <c r="H15" s="45"/>
      <c r="I15" s="45"/>
      <c r="J15" s="45"/>
      <c r="K15" s="44"/>
    </row>
    <row r="16" spans="3:11" s="40" customFormat="1" x14ac:dyDescent="0.2">
      <c r="C16" s="46" t="s">
        <v>271</v>
      </c>
      <c r="D16" s="45"/>
      <c r="E16" s="45"/>
      <c r="F16" s="45"/>
      <c r="G16" s="45"/>
      <c r="H16" s="45"/>
      <c r="I16" s="45"/>
      <c r="J16" s="45"/>
      <c r="K16" s="44"/>
    </row>
    <row r="17" spans="3:13" s="40" customFormat="1" x14ac:dyDescent="0.2">
      <c r="C17" s="46" t="s">
        <v>270</v>
      </c>
      <c r="D17" s="45"/>
      <c r="E17" s="45"/>
      <c r="F17" s="45"/>
      <c r="G17" s="45"/>
      <c r="H17" s="45"/>
      <c r="I17" s="45"/>
      <c r="J17" s="45"/>
      <c r="K17" s="44"/>
    </row>
    <row r="18" spans="3:13" s="40" customFormat="1" ht="13.5" thickBot="1" x14ac:dyDescent="0.25">
      <c r="C18" s="46"/>
      <c r="D18" s="45"/>
      <c r="E18" s="45"/>
      <c r="F18" s="45"/>
      <c r="G18" s="177" t="s">
        <v>269</v>
      </c>
      <c r="H18" s="45"/>
      <c r="I18" s="45"/>
      <c r="J18" s="45"/>
      <c r="K18" s="44"/>
    </row>
    <row r="19" spans="3:13" s="40" customFormat="1" ht="13.5" thickTop="1" x14ac:dyDescent="0.2">
      <c r="C19" s="156" t="s">
        <v>268</v>
      </c>
      <c r="D19" s="155" t="s">
        <v>267</v>
      </c>
      <c r="E19" s="155" t="s">
        <v>238</v>
      </c>
      <c r="F19" s="45"/>
      <c r="G19" s="176" t="s">
        <v>153</v>
      </c>
      <c r="H19" s="175"/>
      <c r="I19" s="175" t="s">
        <v>266</v>
      </c>
      <c r="J19" s="187" t="s">
        <v>265</v>
      </c>
      <c r="K19" s="186"/>
    </row>
    <row r="20" spans="3:13" s="40" customFormat="1" x14ac:dyDescent="0.2">
      <c r="C20" s="154" t="s">
        <v>197</v>
      </c>
      <c r="D20" s="153" t="s">
        <v>261</v>
      </c>
      <c r="E20" s="153" t="s">
        <v>234</v>
      </c>
      <c r="F20" s="45"/>
      <c r="G20" s="174" t="s">
        <v>264</v>
      </c>
      <c r="H20" s="173"/>
      <c r="I20" s="173" t="s">
        <v>263</v>
      </c>
      <c r="J20" s="185" t="s">
        <v>262</v>
      </c>
      <c r="K20" s="140"/>
    </row>
    <row r="21" spans="3:13" s="40" customFormat="1" ht="16.5" thickBot="1" x14ac:dyDescent="0.3">
      <c r="C21" s="189">
        <v>400</v>
      </c>
      <c r="D21" s="190"/>
      <c r="E21" s="159" t="e">
        <f>C21/D21</f>
        <v>#DIV/0!</v>
      </c>
      <c r="F21" s="45"/>
      <c r="G21" s="172" t="s">
        <v>153</v>
      </c>
      <c r="H21" s="171" t="s">
        <v>153</v>
      </c>
      <c r="I21" s="170" t="s">
        <v>261</v>
      </c>
      <c r="J21" s="184"/>
      <c r="K21" s="183"/>
    </row>
    <row r="22" spans="3:13" s="40" customFormat="1" ht="13.5" thickTop="1" x14ac:dyDescent="0.2">
      <c r="C22" s="46"/>
      <c r="D22" s="45"/>
      <c r="E22" s="45"/>
      <c r="F22" s="45"/>
      <c r="G22" s="169" t="s">
        <v>260</v>
      </c>
      <c r="H22" s="168"/>
      <c r="I22" s="57" t="s">
        <v>275</v>
      </c>
      <c r="J22" s="169" t="s">
        <v>259</v>
      </c>
      <c r="K22" s="182"/>
    </row>
    <row r="23" spans="3:13" s="40" customFormat="1" ht="13.5" thickBot="1" x14ac:dyDescent="0.25">
      <c r="C23" s="46"/>
      <c r="D23" s="45"/>
      <c r="E23" s="45"/>
      <c r="F23" s="45"/>
      <c r="G23" s="162" t="s">
        <v>258</v>
      </c>
      <c r="H23" s="97"/>
      <c r="I23" s="202" t="s">
        <v>277</v>
      </c>
      <c r="J23" s="162" t="s">
        <v>257</v>
      </c>
      <c r="K23" s="44"/>
    </row>
    <row r="24" spans="3:13" s="40" customFormat="1" x14ac:dyDescent="0.2">
      <c r="C24" s="167" t="s">
        <v>256</v>
      </c>
      <c r="D24" s="166" t="s">
        <v>238</v>
      </c>
      <c r="E24" s="45"/>
      <c r="F24" s="45"/>
      <c r="G24" s="162" t="s">
        <v>255</v>
      </c>
      <c r="H24" s="97"/>
      <c r="I24" s="202" t="s">
        <v>278</v>
      </c>
      <c r="J24" s="162" t="s">
        <v>254</v>
      </c>
      <c r="K24" s="44"/>
    </row>
    <row r="25" spans="3:13" s="40" customFormat="1" ht="13.5" thickBot="1" x14ac:dyDescent="0.25">
      <c r="C25" s="164"/>
      <c r="D25" s="163" t="s">
        <v>253</v>
      </c>
      <c r="E25" s="45"/>
      <c r="F25" s="45"/>
      <c r="G25" s="162" t="s">
        <v>252</v>
      </c>
      <c r="H25" s="97"/>
      <c r="I25" s="202" t="s">
        <v>279</v>
      </c>
      <c r="J25" s="162" t="s">
        <v>251</v>
      </c>
      <c r="K25" s="44"/>
    </row>
    <row r="26" spans="3:13" s="40" customFormat="1" x14ac:dyDescent="0.2">
      <c r="C26" s="46"/>
      <c r="D26" s="45"/>
      <c r="E26" s="45"/>
      <c r="F26" s="45"/>
      <c r="G26" s="161" t="s">
        <v>250</v>
      </c>
      <c r="H26" s="92"/>
      <c r="I26" s="203" t="s">
        <v>280</v>
      </c>
      <c r="J26" s="161" t="s">
        <v>249</v>
      </c>
      <c r="K26" s="181"/>
    </row>
    <row r="27" spans="3:13" s="40" customFormat="1" x14ac:dyDescent="0.2">
      <c r="C27" s="46" t="s">
        <v>248</v>
      </c>
      <c r="D27" s="45"/>
      <c r="E27" s="45"/>
      <c r="F27" s="45"/>
      <c r="G27" s="45"/>
      <c r="H27" s="45"/>
      <c r="I27" s="45"/>
      <c r="J27" s="45"/>
      <c r="K27" s="44"/>
    </row>
    <row r="28" spans="3:13" s="40" customFormat="1" x14ac:dyDescent="0.2">
      <c r="C28" s="46" t="s">
        <v>247</v>
      </c>
      <c r="D28" s="45"/>
      <c r="E28" s="45"/>
      <c r="F28" s="45"/>
      <c r="G28" s="45"/>
      <c r="H28" s="45"/>
      <c r="I28" s="45"/>
      <c r="J28" s="45"/>
      <c r="K28" s="44"/>
    </row>
    <row r="29" spans="3:13" s="40" customFormat="1" x14ac:dyDescent="0.2">
      <c r="C29" s="46" t="s">
        <v>246</v>
      </c>
      <c r="D29" s="45"/>
      <c r="E29" s="45"/>
      <c r="F29" s="45"/>
      <c r="G29" s="45"/>
      <c r="H29" s="45"/>
      <c r="I29" s="45"/>
      <c r="J29" s="45"/>
      <c r="K29" s="44"/>
      <c r="M29" s="6"/>
    </row>
    <row r="30" spans="3:13" s="40" customFormat="1" x14ac:dyDescent="0.2">
      <c r="C30" s="46"/>
      <c r="D30" s="45"/>
      <c r="E30" s="45"/>
      <c r="F30" s="45"/>
      <c r="G30" s="45"/>
      <c r="H30" s="45"/>
      <c r="I30" s="45"/>
      <c r="J30" s="45"/>
      <c r="K30" s="44"/>
    </row>
    <row r="31" spans="3:13" s="40" customFormat="1" ht="13.5" thickBot="1" x14ac:dyDescent="0.25">
      <c r="C31" s="1095" t="s">
        <v>245</v>
      </c>
      <c r="D31" s="1096"/>
      <c r="E31" s="1096"/>
      <c r="F31" s="1096"/>
      <c r="G31" s="45"/>
      <c r="H31" s="45"/>
      <c r="I31" s="45"/>
      <c r="J31" s="45"/>
      <c r="K31" s="44"/>
    </row>
    <row r="32" spans="3:13" s="40" customFormat="1" ht="13.5" thickTop="1" x14ac:dyDescent="0.2">
      <c r="C32" s="156" t="s">
        <v>238</v>
      </c>
      <c r="D32" s="155" t="s">
        <v>244</v>
      </c>
      <c r="E32" s="155" t="s">
        <v>200</v>
      </c>
      <c r="F32" s="155" t="s">
        <v>92</v>
      </c>
      <c r="G32" s="45"/>
      <c r="H32" s="45"/>
      <c r="I32" s="45"/>
      <c r="J32" s="45"/>
      <c r="K32" s="44"/>
    </row>
    <row r="33" spans="3:11" s="40" customFormat="1" x14ac:dyDescent="0.2">
      <c r="C33" s="154" t="s">
        <v>234</v>
      </c>
      <c r="D33" s="153" t="s">
        <v>147</v>
      </c>
      <c r="E33" s="153" t="s">
        <v>233</v>
      </c>
      <c r="F33" s="153" t="s">
        <v>147</v>
      </c>
      <c r="G33" s="45"/>
      <c r="H33" s="45"/>
      <c r="I33" s="45"/>
      <c r="J33" s="45"/>
      <c r="K33" s="44"/>
    </row>
    <row r="34" spans="3:11" s="40" customFormat="1" ht="16.5" thickBot="1" x14ac:dyDescent="0.3">
      <c r="C34" s="152" t="e">
        <f>E21</f>
        <v>#DIV/0!</v>
      </c>
      <c r="D34" s="151">
        <v>1.2</v>
      </c>
      <c r="E34" s="150">
        <v>1</v>
      </c>
      <c r="F34" s="159" t="e">
        <f>C34/(3.14*D34*E34)</f>
        <v>#DIV/0!</v>
      </c>
      <c r="G34" s="45"/>
      <c r="H34" s="45"/>
      <c r="I34" s="45"/>
      <c r="J34" s="45"/>
      <c r="K34" s="44"/>
    </row>
    <row r="35" spans="3:11" s="40" customFormat="1" ht="13.5" thickTop="1" x14ac:dyDescent="0.2">
      <c r="C35" s="158"/>
      <c r="D35" s="157"/>
      <c r="E35" s="157"/>
      <c r="F35" s="157"/>
      <c r="G35" s="45"/>
      <c r="H35" s="45"/>
      <c r="I35" s="45"/>
      <c r="J35" s="45"/>
      <c r="K35" s="44"/>
    </row>
    <row r="36" spans="3:11" s="40" customFormat="1" ht="13.5" thickBot="1" x14ac:dyDescent="0.25">
      <c r="C36" s="158" t="s">
        <v>243</v>
      </c>
      <c r="D36" s="157"/>
      <c r="E36" s="157"/>
      <c r="F36" s="157"/>
      <c r="G36" s="45"/>
      <c r="H36" s="1084" t="s">
        <v>242</v>
      </c>
      <c r="I36" s="1085"/>
      <c r="J36" s="1086"/>
      <c r="K36" s="44"/>
    </row>
    <row r="37" spans="3:11" s="40" customFormat="1" ht="13.5" thickTop="1" x14ac:dyDescent="0.2">
      <c r="C37" s="156" t="s">
        <v>238</v>
      </c>
      <c r="D37" s="155" t="s">
        <v>237</v>
      </c>
      <c r="E37" s="155" t="s">
        <v>200</v>
      </c>
      <c r="F37" s="155" t="s">
        <v>241</v>
      </c>
      <c r="G37" s="45"/>
      <c r="H37" s="1087"/>
      <c r="I37" s="1083"/>
      <c r="J37" s="1088"/>
      <c r="K37" s="44"/>
    </row>
    <row r="38" spans="3:11" s="40" customFormat="1" x14ac:dyDescent="0.2">
      <c r="C38" s="154" t="s">
        <v>234</v>
      </c>
      <c r="D38" s="153" t="s">
        <v>147</v>
      </c>
      <c r="E38" s="153" t="s">
        <v>233</v>
      </c>
      <c r="F38" s="153" t="s">
        <v>147</v>
      </c>
      <c r="G38" s="45"/>
      <c r="H38" s="1087"/>
      <c r="I38" s="1083"/>
      <c r="J38" s="1088"/>
      <c r="K38" s="44"/>
    </row>
    <row r="39" spans="3:11" s="40" customFormat="1" ht="16.5" thickBot="1" x14ac:dyDescent="0.3">
      <c r="C39" s="152" t="e">
        <f>E21</f>
        <v>#DIV/0!</v>
      </c>
      <c r="D39" s="151" t="s">
        <v>240</v>
      </c>
      <c r="E39" s="150">
        <v>1</v>
      </c>
      <c r="F39" s="149" t="e">
        <f>C39^0.5</f>
        <v>#DIV/0!</v>
      </c>
      <c r="G39" s="45"/>
      <c r="H39" s="1087"/>
      <c r="I39" s="1083"/>
      <c r="J39" s="1088"/>
      <c r="K39" s="44"/>
    </row>
    <row r="40" spans="3:11" s="40" customFormat="1" ht="23.25" customHeight="1" thickTop="1" thickBot="1" x14ac:dyDescent="0.25">
      <c r="C40" s="46"/>
      <c r="D40" s="45" t="s">
        <v>239</v>
      </c>
      <c r="E40" s="45"/>
      <c r="F40" s="45"/>
      <c r="G40" s="45"/>
      <c r="H40" s="1087"/>
      <c r="I40" s="1083"/>
      <c r="J40" s="1088"/>
      <c r="K40" s="44"/>
    </row>
    <row r="41" spans="3:11" s="40" customFormat="1" ht="13.5" thickTop="1" x14ac:dyDescent="0.2">
      <c r="C41" s="156" t="s">
        <v>238</v>
      </c>
      <c r="D41" s="155" t="s">
        <v>237</v>
      </c>
      <c r="E41" s="155" t="s">
        <v>200</v>
      </c>
      <c r="F41" s="155" t="s">
        <v>236</v>
      </c>
      <c r="G41" s="45"/>
      <c r="H41" s="1087" t="s">
        <v>235</v>
      </c>
      <c r="I41" s="1083"/>
      <c r="J41" s="1088"/>
      <c r="K41" s="44"/>
    </row>
    <row r="42" spans="3:11" s="40" customFormat="1" x14ac:dyDescent="0.2">
      <c r="C42" s="154" t="s">
        <v>234</v>
      </c>
      <c r="D42" s="153" t="s">
        <v>147</v>
      </c>
      <c r="E42" s="153" t="s">
        <v>233</v>
      </c>
      <c r="F42" s="153" t="s">
        <v>147</v>
      </c>
      <c r="G42" s="45"/>
      <c r="H42" s="1087"/>
      <c r="I42" s="1083"/>
      <c r="J42" s="1088"/>
      <c r="K42" s="44"/>
    </row>
    <row r="43" spans="3:11" s="40" customFormat="1" ht="16.5" thickBot="1" x14ac:dyDescent="0.3">
      <c r="C43" s="152" t="e">
        <f>E21</f>
        <v>#DIV/0!</v>
      </c>
      <c r="D43" s="151">
        <v>1.2</v>
      </c>
      <c r="E43" s="150">
        <v>1</v>
      </c>
      <c r="F43" s="149" t="e">
        <f>C43/D43</f>
        <v>#DIV/0!</v>
      </c>
      <c r="G43" s="45"/>
      <c r="H43" s="1087" t="s">
        <v>232</v>
      </c>
      <c r="I43" s="1083"/>
      <c r="J43" s="1088"/>
      <c r="K43" s="44"/>
    </row>
    <row r="44" spans="3:11" s="40" customFormat="1" ht="13.5" thickTop="1" x14ac:dyDescent="0.2">
      <c r="C44" s="46"/>
      <c r="D44" s="45"/>
      <c r="E44" s="45"/>
      <c r="F44" s="45"/>
      <c r="G44" s="45"/>
      <c r="H44" s="1087"/>
      <c r="I44" s="1083"/>
      <c r="J44" s="1088"/>
      <c r="K44" s="44"/>
    </row>
    <row r="45" spans="3:11" s="40" customFormat="1" x14ac:dyDescent="0.2">
      <c r="C45" s="46"/>
      <c r="D45" s="45"/>
      <c r="E45" s="45"/>
      <c r="F45" s="45"/>
      <c r="G45" s="45"/>
      <c r="H45" s="1087"/>
      <c r="I45" s="1083"/>
      <c r="J45" s="1088"/>
      <c r="K45" s="44"/>
    </row>
    <row r="46" spans="3:11" s="40" customFormat="1" x14ac:dyDescent="0.2">
      <c r="C46" s="103" t="s">
        <v>231</v>
      </c>
      <c r="D46" s="45"/>
      <c r="E46" s="45"/>
      <c r="F46" s="45"/>
      <c r="G46" s="45"/>
      <c r="H46" s="1089"/>
      <c r="I46" s="1090"/>
      <c r="J46" s="1091"/>
      <c r="K46" s="44"/>
    </row>
    <row r="47" spans="3:11" s="40" customFormat="1" ht="13.5" thickBot="1" x14ac:dyDescent="0.25">
      <c r="C47" s="43"/>
      <c r="D47" s="42"/>
      <c r="E47" s="42"/>
      <c r="F47" s="42"/>
      <c r="G47" s="42"/>
      <c r="H47" s="42"/>
      <c r="I47" s="42"/>
      <c r="J47" s="42"/>
      <c r="K47" s="41"/>
    </row>
    <row r="48" spans="3:11" s="40" customFormat="1" x14ac:dyDescent="0.2">
      <c r="C48" s="45"/>
      <c r="D48" s="45"/>
      <c r="E48" s="45"/>
      <c r="F48" s="45"/>
      <c r="G48" s="45"/>
      <c r="H48" s="45"/>
      <c r="I48" s="45"/>
      <c r="J48" s="45"/>
      <c r="K48" s="45"/>
    </row>
    <row r="49" spans="3:13" s="40" customFormat="1" ht="18" x14ac:dyDescent="0.25">
      <c r="C49" s="188"/>
      <c r="D49" s="45"/>
      <c r="E49" s="45"/>
      <c r="F49" s="45"/>
      <c r="G49" s="45"/>
      <c r="H49" s="45"/>
      <c r="I49" s="45"/>
      <c r="J49" s="45"/>
      <c r="K49" s="45"/>
    </row>
    <row r="50" spans="3:13" s="40" customFormat="1" x14ac:dyDescent="0.2">
      <c r="C50" s="192"/>
      <c r="D50" s="157"/>
      <c r="E50" s="45"/>
      <c r="F50" s="45"/>
      <c r="G50" s="45"/>
      <c r="H50" s="45"/>
      <c r="I50" s="45"/>
      <c r="J50" s="45"/>
      <c r="K50" s="165"/>
    </row>
    <row r="51" spans="3:13" s="40" customFormat="1" x14ac:dyDescent="0.2">
      <c r="C51" s="192"/>
      <c r="D51" s="157"/>
      <c r="E51" s="45"/>
      <c r="F51" s="45"/>
      <c r="G51" s="45"/>
      <c r="H51" s="45"/>
      <c r="I51" s="45"/>
      <c r="J51" s="45"/>
      <c r="K51" s="165"/>
      <c r="L51" s="165"/>
      <c r="M51" s="165"/>
    </row>
    <row r="52" spans="3:13" s="40" customFormat="1" x14ac:dyDescent="0.2">
      <c r="C52" s="45"/>
      <c r="D52" s="45"/>
      <c r="E52" s="45"/>
      <c r="F52" s="45"/>
      <c r="G52" s="45"/>
      <c r="H52" s="45"/>
      <c r="I52" s="45"/>
      <c r="J52" s="45"/>
      <c r="K52" s="165"/>
      <c r="L52" s="165"/>
      <c r="M52" s="165"/>
    </row>
    <row r="53" spans="3:13" s="40" customFormat="1" x14ac:dyDescent="0.2">
      <c r="C53" s="45"/>
      <c r="D53" s="45"/>
      <c r="E53" s="45"/>
      <c r="F53" s="45"/>
      <c r="G53" s="45"/>
      <c r="H53" s="45"/>
      <c r="I53" s="45"/>
      <c r="J53" s="45"/>
      <c r="K53" s="165"/>
      <c r="L53" s="165"/>
      <c r="M53" s="165"/>
    </row>
    <row r="54" spans="3:13" s="40" customFormat="1" x14ac:dyDescent="0.2">
      <c r="C54" s="45"/>
      <c r="D54" s="45"/>
      <c r="E54" s="45"/>
      <c r="F54" s="45"/>
      <c r="G54" s="45"/>
      <c r="H54" s="45"/>
      <c r="I54" s="45"/>
      <c r="J54" s="45"/>
      <c r="K54" s="165"/>
      <c r="L54" s="165"/>
      <c r="M54" s="165"/>
    </row>
    <row r="55" spans="3:13" s="40" customFormat="1" x14ac:dyDescent="0.2">
      <c r="C55" s="45"/>
      <c r="D55" s="45"/>
      <c r="E55" s="45"/>
      <c r="F55" s="45"/>
      <c r="G55" s="45"/>
      <c r="H55" s="45"/>
      <c r="I55" s="45"/>
      <c r="J55" s="45"/>
      <c r="K55" s="165"/>
      <c r="L55" s="165"/>
      <c r="M55" s="165"/>
    </row>
    <row r="56" spans="3:13" s="40" customFormat="1" x14ac:dyDescent="0.2">
      <c r="C56" s="45"/>
      <c r="D56" s="45"/>
      <c r="E56" s="45"/>
      <c r="F56" s="45"/>
      <c r="G56" s="177"/>
      <c r="H56" s="45"/>
      <c r="I56" s="45"/>
      <c r="J56" s="45"/>
      <c r="K56" s="165"/>
      <c r="L56" s="165"/>
      <c r="M56" s="165"/>
    </row>
    <row r="57" spans="3:13" s="40" customFormat="1" x14ac:dyDescent="0.2">
      <c r="C57" s="157"/>
      <c r="D57" s="157"/>
      <c r="E57" s="157"/>
      <c r="F57" s="45"/>
      <c r="G57" s="157"/>
      <c r="H57" s="157"/>
      <c r="I57" s="157"/>
      <c r="J57" s="157"/>
      <c r="K57" s="165"/>
      <c r="L57" s="165"/>
      <c r="M57" s="165"/>
    </row>
    <row r="58" spans="3:13" s="40" customFormat="1" x14ac:dyDescent="0.2">
      <c r="C58" s="157"/>
      <c r="D58" s="157"/>
      <c r="E58" s="157"/>
      <c r="F58" s="45"/>
      <c r="G58" s="157"/>
      <c r="H58" s="157"/>
      <c r="I58" s="157"/>
      <c r="J58" s="157"/>
      <c r="K58" s="165"/>
      <c r="L58" s="165"/>
      <c r="M58" s="165"/>
    </row>
    <row r="59" spans="3:13" s="40" customFormat="1" ht="15.75" x14ac:dyDescent="0.25">
      <c r="C59" s="193"/>
      <c r="D59" s="194"/>
      <c r="E59" s="195"/>
      <c r="F59" s="45"/>
      <c r="G59" s="196"/>
      <c r="H59" s="196"/>
      <c r="I59" s="157"/>
      <c r="J59" s="142"/>
      <c r="K59" s="165"/>
      <c r="L59" s="165"/>
      <c r="M59" s="165"/>
    </row>
    <row r="60" spans="3:13" x14ac:dyDescent="0.2">
      <c r="C60" s="45"/>
      <c r="D60" s="45"/>
      <c r="E60" s="45"/>
      <c r="F60" s="45"/>
      <c r="G60" s="45"/>
      <c r="H60" s="45"/>
      <c r="I60" s="73"/>
      <c r="J60" s="45"/>
      <c r="K60" s="160"/>
      <c r="L60" s="160"/>
      <c r="M60" s="160"/>
    </row>
    <row r="61" spans="3:13" x14ac:dyDescent="0.2">
      <c r="C61" s="45"/>
      <c r="D61" s="45"/>
      <c r="E61" s="45"/>
      <c r="F61" s="45"/>
      <c r="G61" s="45"/>
      <c r="H61" s="45"/>
      <c r="I61" s="73"/>
      <c r="J61" s="45"/>
      <c r="K61" s="160"/>
      <c r="L61" s="160"/>
      <c r="M61" s="160"/>
    </row>
    <row r="62" spans="3:13" x14ac:dyDescent="0.2">
      <c r="C62" s="197"/>
      <c r="D62" s="198"/>
      <c r="E62" s="45"/>
      <c r="F62" s="45"/>
      <c r="G62" s="45"/>
      <c r="H62" s="45"/>
      <c r="I62" s="73"/>
      <c r="J62" s="45"/>
      <c r="K62" s="165"/>
      <c r="L62" s="160"/>
      <c r="M62" s="160"/>
    </row>
    <row r="63" spans="3:13" x14ac:dyDescent="0.2">
      <c r="C63" s="192"/>
      <c r="D63" s="198"/>
      <c r="E63" s="45"/>
      <c r="F63" s="45"/>
      <c r="G63" s="45"/>
      <c r="H63" s="45"/>
      <c r="I63" s="73"/>
      <c r="J63" s="45"/>
      <c r="K63" s="160"/>
      <c r="L63" s="160"/>
      <c r="M63" s="160"/>
    </row>
    <row r="64" spans="3:13" x14ac:dyDescent="0.2">
      <c r="C64" s="45"/>
      <c r="D64" s="45"/>
      <c r="E64" s="45"/>
      <c r="F64" s="45"/>
      <c r="G64" s="45"/>
      <c r="H64" s="45"/>
      <c r="I64" s="73"/>
      <c r="J64" s="45"/>
      <c r="K64" s="160"/>
      <c r="L64" s="160"/>
      <c r="M64" s="160"/>
    </row>
    <row r="65" spans="3:13" x14ac:dyDescent="0.2">
      <c r="C65" s="45"/>
      <c r="D65" s="45"/>
      <c r="E65" s="45"/>
      <c r="F65" s="45"/>
      <c r="G65" s="45"/>
      <c r="H65" s="45"/>
      <c r="I65" s="45"/>
      <c r="J65" s="45"/>
      <c r="K65" s="160"/>
      <c r="L65" s="160"/>
      <c r="M65" s="160"/>
    </row>
    <row r="66" spans="3:13" x14ac:dyDescent="0.2">
      <c r="C66" s="45"/>
      <c r="D66" s="45"/>
      <c r="E66" s="45"/>
      <c r="F66" s="45"/>
      <c r="G66" s="45"/>
      <c r="H66" s="45"/>
      <c r="I66" s="45"/>
      <c r="J66" s="45"/>
    </row>
    <row r="67" spans="3:13" x14ac:dyDescent="0.2">
      <c r="C67" s="45"/>
      <c r="D67" s="45"/>
      <c r="E67" s="45"/>
      <c r="F67" s="45"/>
      <c r="G67" s="45"/>
      <c r="H67" s="45"/>
      <c r="I67" s="45"/>
      <c r="J67" s="45"/>
    </row>
    <row r="68" spans="3:13" x14ac:dyDescent="0.2">
      <c r="C68" s="45"/>
      <c r="D68" s="45"/>
      <c r="E68" s="45"/>
      <c r="F68" s="45"/>
      <c r="G68" s="45"/>
      <c r="H68" s="45"/>
      <c r="I68" s="45"/>
      <c r="J68" s="45"/>
    </row>
    <row r="69" spans="3:13" x14ac:dyDescent="0.2">
      <c r="C69" s="1097"/>
      <c r="D69" s="1097"/>
      <c r="E69" s="1097"/>
      <c r="F69" s="1097"/>
      <c r="G69" s="45"/>
      <c r="H69" s="45"/>
      <c r="I69" s="45"/>
      <c r="J69" s="45"/>
    </row>
    <row r="70" spans="3:13" x14ac:dyDescent="0.2">
      <c r="C70" s="157"/>
      <c r="D70" s="157"/>
      <c r="E70" s="157"/>
      <c r="F70" s="157"/>
      <c r="G70" s="45"/>
      <c r="H70" s="45"/>
      <c r="I70" s="45"/>
      <c r="J70" s="45"/>
    </row>
    <row r="71" spans="3:13" x14ac:dyDescent="0.2">
      <c r="C71" s="157"/>
      <c r="D71" s="157"/>
      <c r="E71" s="157"/>
      <c r="F71" s="157"/>
      <c r="G71" s="45"/>
      <c r="H71" s="45"/>
      <c r="I71" s="45"/>
      <c r="J71" s="45"/>
    </row>
    <row r="72" spans="3:13" ht="15.75" x14ac:dyDescent="0.25">
      <c r="C72" s="195"/>
      <c r="D72" s="199"/>
      <c r="E72" s="200"/>
      <c r="F72" s="195"/>
      <c r="G72" s="45"/>
      <c r="H72" s="45"/>
      <c r="I72" s="45"/>
      <c r="J72" s="45"/>
    </row>
    <row r="73" spans="3:13" x14ac:dyDescent="0.2">
      <c r="C73" s="157"/>
      <c r="D73" s="157"/>
      <c r="E73" s="157"/>
      <c r="F73" s="157"/>
      <c r="G73" s="45"/>
      <c r="H73" s="45"/>
      <c r="I73" s="45"/>
      <c r="J73" s="45"/>
    </row>
    <row r="74" spans="3:13" x14ac:dyDescent="0.2">
      <c r="C74" s="157"/>
      <c r="D74" s="157"/>
      <c r="E74" s="157"/>
      <c r="F74" s="157"/>
      <c r="G74" s="45"/>
      <c r="H74" s="1083"/>
      <c r="I74" s="1083"/>
      <c r="J74" s="1083"/>
    </row>
    <row r="75" spans="3:13" x14ac:dyDescent="0.2">
      <c r="C75" s="157"/>
      <c r="D75" s="157"/>
      <c r="E75" s="157"/>
      <c r="F75" s="157"/>
      <c r="G75" s="45"/>
      <c r="H75" s="1083"/>
      <c r="I75" s="1083"/>
      <c r="J75" s="1083"/>
    </row>
    <row r="76" spans="3:13" x14ac:dyDescent="0.2">
      <c r="C76" s="157"/>
      <c r="D76" s="157"/>
      <c r="E76" s="157"/>
      <c r="F76" s="157"/>
      <c r="G76" s="45"/>
      <c r="H76" s="1083"/>
      <c r="I76" s="1083"/>
      <c r="J76" s="1083"/>
    </row>
    <row r="77" spans="3:13" ht="15.75" x14ac:dyDescent="0.25">
      <c r="C77" s="195"/>
      <c r="D77" s="199"/>
      <c r="E77" s="200"/>
      <c r="F77" s="201"/>
      <c r="G77" s="45"/>
      <c r="H77" s="1083"/>
      <c r="I77" s="1083"/>
      <c r="J77" s="1083"/>
    </row>
    <row r="78" spans="3:13" ht="23.25" customHeight="1" x14ac:dyDescent="0.2">
      <c r="C78" s="45"/>
      <c r="D78" s="45"/>
      <c r="E78" s="45"/>
      <c r="F78" s="45"/>
      <c r="G78" s="45"/>
      <c r="H78" s="1083"/>
      <c r="I78" s="1083"/>
      <c r="J78" s="1083"/>
    </row>
    <row r="79" spans="3:13" x14ac:dyDescent="0.2">
      <c r="C79" s="157"/>
      <c r="D79" s="157"/>
      <c r="E79" s="157"/>
      <c r="F79" s="157"/>
      <c r="G79" s="45"/>
      <c r="H79" s="1083"/>
      <c r="I79" s="1083"/>
      <c r="J79" s="1083"/>
    </row>
    <row r="80" spans="3:13" x14ac:dyDescent="0.2">
      <c r="C80" s="157"/>
      <c r="D80" s="157"/>
      <c r="E80" s="157"/>
      <c r="F80" s="157"/>
      <c r="G80" s="45"/>
      <c r="H80" s="1083"/>
      <c r="I80" s="1083"/>
      <c r="J80" s="1083"/>
    </row>
    <row r="81" spans="3:10" ht="15.75" x14ac:dyDescent="0.25">
      <c r="C81" s="195"/>
      <c r="D81" s="199"/>
      <c r="E81" s="200"/>
      <c r="F81" s="201"/>
      <c r="G81" s="45"/>
      <c r="H81" s="1083"/>
      <c r="I81" s="1083"/>
      <c r="J81" s="1083"/>
    </row>
    <row r="82" spans="3:10" x14ac:dyDescent="0.2">
      <c r="C82" s="45"/>
      <c r="D82" s="45"/>
      <c r="E82" s="45"/>
      <c r="F82" s="45"/>
      <c r="G82" s="45"/>
      <c r="H82" s="1083"/>
      <c r="I82" s="1083"/>
      <c r="J82" s="1083"/>
    </row>
    <row r="83" spans="3:10" x14ac:dyDescent="0.2">
      <c r="C83" s="45"/>
      <c r="D83" s="45"/>
      <c r="E83" s="45"/>
      <c r="F83" s="45"/>
      <c r="G83" s="45"/>
      <c r="H83" s="1083"/>
      <c r="I83" s="1083"/>
      <c r="J83" s="1083"/>
    </row>
    <row r="84" spans="3:10" x14ac:dyDescent="0.2">
      <c r="C84" s="192"/>
      <c r="D84" s="45"/>
      <c r="E84" s="45"/>
      <c r="F84" s="45"/>
      <c r="G84" s="45"/>
      <c r="H84" s="1083"/>
      <c r="I84" s="1083"/>
      <c r="J84" s="1083"/>
    </row>
    <row r="85" spans="3:10" x14ac:dyDescent="0.2">
      <c r="C85" s="45"/>
      <c r="D85" s="45"/>
      <c r="E85" s="45"/>
      <c r="F85" s="45"/>
      <c r="G85" s="45"/>
      <c r="H85" s="45"/>
      <c r="I85" s="45"/>
      <c r="J85" s="45"/>
    </row>
  </sheetData>
  <mergeCells count="14">
    <mergeCell ref="H81:J84"/>
    <mergeCell ref="H36:J40"/>
    <mergeCell ref="H41:J42"/>
    <mergeCell ref="H43:J46"/>
    <mergeCell ref="C10:K10"/>
    <mergeCell ref="C31:F31"/>
    <mergeCell ref="C69:F69"/>
    <mergeCell ref="H74:J78"/>
    <mergeCell ref="H79:J80"/>
    <mergeCell ref="C4:K4"/>
    <mergeCell ref="C5:K5"/>
    <mergeCell ref="C6:K6"/>
    <mergeCell ref="C7:K7"/>
    <mergeCell ref="C8:K8"/>
  </mergeCells>
  <pageMargins left="0.78740157480314965" right="0.78740157480314965" top="0.98425196850393704" bottom="0.98425196850393704" header="0.51181102362204722" footer="0.51181102362204722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23</vt:i4>
      </vt:variant>
    </vt:vector>
  </HeadingPairs>
  <TitlesOfParts>
    <vt:vector size="40" baseType="lpstr">
      <vt:lpstr>1. Resumo</vt:lpstr>
      <vt:lpstr>2. Módulo</vt:lpstr>
      <vt:lpstr>2.1 Mod Mem Cál</vt:lpstr>
      <vt:lpstr>3. Elétrico</vt:lpstr>
      <vt:lpstr>4. Hidrosanit</vt:lpstr>
      <vt:lpstr>5. Cx de Inspeção</vt:lpstr>
      <vt:lpstr>6. Fossa - Cálculo</vt:lpstr>
      <vt:lpstr>6A. Fossa</vt:lpstr>
      <vt:lpstr>7. Sumidouro cálculo</vt:lpstr>
      <vt:lpstr>7A. Sumid. Argil.</vt:lpstr>
      <vt:lpstr>7B. Sumid. Aren.</vt:lpstr>
      <vt:lpstr>8. Cálculo Vala</vt:lpstr>
      <vt:lpstr>8A. Vala de infiltração</vt:lpstr>
      <vt:lpstr>9A Torre de Elevação - Tipo 1</vt:lpstr>
      <vt:lpstr>9B Torre de Elevação - Tipo 2</vt:lpstr>
      <vt:lpstr>10. Placa Obra</vt:lpstr>
      <vt:lpstr>11. Composições</vt:lpstr>
      <vt:lpstr>'1. Resumo'!Area_de_impressao</vt:lpstr>
      <vt:lpstr>'10. Placa Obra'!Area_de_impressao</vt:lpstr>
      <vt:lpstr>'11. Composições'!Area_de_impressao</vt:lpstr>
      <vt:lpstr>'2. Módulo'!Area_de_impressao</vt:lpstr>
      <vt:lpstr>'2.1 Mod Mem Cál'!Area_de_impressao</vt:lpstr>
      <vt:lpstr>'3. Elétrico'!Area_de_impressao</vt:lpstr>
      <vt:lpstr>'4. Hidrosanit'!Area_de_impressao</vt:lpstr>
      <vt:lpstr>'5. Cx de Inspeção'!Area_de_impressao</vt:lpstr>
      <vt:lpstr>'6. Fossa - Cálculo'!Area_de_impressao</vt:lpstr>
      <vt:lpstr>'6A. Fossa'!Area_de_impressao</vt:lpstr>
      <vt:lpstr>'7. Sumidouro cálculo'!Area_de_impressao</vt:lpstr>
      <vt:lpstr>'7A. Sumid. Argil.'!Area_de_impressao</vt:lpstr>
      <vt:lpstr>'7B. Sumid. Aren.'!Area_de_impressao</vt:lpstr>
      <vt:lpstr>'8. Cálculo Vala'!Area_de_impressao</vt:lpstr>
      <vt:lpstr>'8A. Vala de infiltração'!Area_de_impressao</vt:lpstr>
      <vt:lpstr>'9A Torre de Elevação - Tipo 1'!Area_de_impressao</vt:lpstr>
      <vt:lpstr>'9B Torre de Elevação - Tipo 2'!Area_de_impressao</vt:lpstr>
      <vt:lpstr>'11. Composições'!Titulos_de_impressao</vt:lpstr>
      <vt:lpstr>'2. Módulo'!Titulos_de_impressao</vt:lpstr>
      <vt:lpstr>'2.1 Mod Mem Cál'!Titulos_de_impressao</vt:lpstr>
      <vt:lpstr>'4. Hidrosanit'!Titulos_de_impressao</vt:lpstr>
      <vt:lpstr>'9A Torre de Elevação - Tipo 1'!Titulos_de_impressao</vt:lpstr>
      <vt:lpstr>'9B Torre de Elevação - Tipo 2'!Titulos_de_impressao</vt:lpstr>
    </vt:vector>
  </TitlesOfParts>
  <Company>Fundação Nacional de Saúde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"Moacir Antunes" &lt;moacir.antunes@funasa.gov.br&gt;</dc:creator>
  <cp:lastModifiedBy>Ana Elisa Martinelli Finazzi</cp:lastModifiedBy>
  <cp:revision>1</cp:revision>
  <cp:lastPrinted>2020-01-17T13:10:23Z</cp:lastPrinted>
  <dcterms:created xsi:type="dcterms:W3CDTF">2008-01-14T19:43:24Z</dcterms:created>
  <dcterms:modified xsi:type="dcterms:W3CDTF">2020-01-30T14:17:12Z</dcterms:modified>
</cp:coreProperties>
</file>