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38"/>
  </bookViews>
  <sheets>
    <sheet name="Planilha Orçamentária" sheetId="9" r:id="rId1"/>
    <sheet name="Quantitativos_1Qto" sheetId="20" r:id="rId2"/>
    <sheet name="Comp_custo_unitário" sheetId="21" r:id="rId3"/>
  </sheets>
  <definedNames>
    <definedName name="_xlnm.Print_Area" localSheetId="0">'Planilha Orçamentária'!$A$1:$G$151</definedName>
  </definedNames>
  <calcPr calcId="152511"/>
</workbook>
</file>

<file path=xl/calcChain.xml><?xml version="1.0" encoding="utf-8"?>
<calcChain xmlns="http://schemas.openxmlformats.org/spreadsheetml/2006/main">
  <c r="B50" i="20" l="1"/>
  <c r="C281" i="20" l="1"/>
  <c r="B188" i="20" l="1"/>
  <c r="B163" i="20"/>
  <c r="C92" i="20"/>
  <c r="G137" i="9" l="1"/>
  <c r="B134" i="20" l="1"/>
  <c r="B135" i="20"/>
  <c r="D137" i="20" l="1"/>
  <c r="H48" i="21" l="1"/>
  <c r="H47" i="21"/>
  <c r="H46" i="21"/>
  <c r="H45" i="21"/>
  <c r="H43" i="21"/>
  <c r="H42" i="21"/>
  <c r="H41" i="21"/>
  <c r="H40" i="21"/>
  <c r="H38" i="21"/>
  <c r="H37" i="21"/>
  <c r="H36" i="21"/>
  <c r="H35" i="21"/>
  <c r="H34" i="21"/>
  <c r="H33" i="21"/>
  <c r="H49" i="21" l="1"/>
  <c r="G140" i="9" l="1"/>
  <c r="H24" i="21" l="1"/>
  <c r="H18" i="21"/>
  <c r="H17" i="21"/>
  <c r="H16" i="21"/>
  <c r="H15" i="21"/>
  <c r="H14" i="21"/>
  <c r="H6" i="21"/>
  <c r="H8" i="21"/>
  <c r="H7" i="21"/>
  <c r="H5" i="21"/>
  <c r="H4" i="21"/>
  <c r="G34" i="9"/>
  <c r="H19" i="21" l="1"/>
  <c r="H9" i="21"/>
  <c r="F27" i="21"/>
  <c r="H27" i="21" s="1"/>
  <c r="F26" i="21"/>
  <c r="H26" i="21" s="1"/>
  <c r="F25" i="21"/>
  <c r="H25" i="21" s="1"/>
  <c r="H28" i="21" l="1"/>
  <c r="H62" i="21"/>
  <c r="H61" i="21"/>
  <c r="H60" i="21"/>
  <c r="H59" i="21"/>
  <c r="H58" i="21"/>
  <c r="H57" i="21"/>
  <c r="H56" i="21"/>
  <c r="H55" i="21"/>
  <c r="H54" i="21"/>
  <c r="H53" i="21"/>
  <c r="H63" i="21" l="1"/>
  <c r="B253" i="20" l="1"/>
  <c r="D253" i="20" s="1"/>
  <c r="C252" i="20"/>
  <c r="B252" i="20"/>
  <c r="B251" i="20"/>
  <c r="D251" i="20" s="1"/>
  <c r="B250" i="20"/>
  <c r="D250" i="20" s="1"/>
  <c r="B249" i="20"/>
  <c r="D249" i="20" s="1"/>
  <c r="G66" i="9"/>
  <c r="D252" i="20" l="1"/>
  <c r="D254" i="20" s="1"/>
  <c r="G15" i="9" l="1"/>
  <c r="E61" i="20" l="1"/>
  <c r="E56" i="20"/>
  <c r="E50" i="20"/>
  <c r="E49" i="20"/>
  <c r="B60" i="20" l="1"/>
  <c r="E60" i="20" s="1"/>
  <c r="E62" i="20" s="1"/>
  <c r="G21" i="9"/>
  <c r="G24" i="9" l="1"/>
  <c r="G23" i="9"/>
  <c r="G20" i="9"/>
  <c r="G19" i="9"/>
  <c r="G14" i="9"/>
  <c r="G13" i="9"/>
  <c r="G12" i="9"/>
  <c r="E9" i="20"/>
  <c r="E8" i="20"/>
  <c r="B11" i="20"/>
  <c r="E11" i="20" s="1"/>
  <c r="B10" i="20"/>
  <c r="E10" i="20" s="1"/>
  <c r="G11" i="9" l="1"/>
  <c r="E12" i="20"/>
  <c r="C35" i="20"/>
  <c r="B25" i="20"/>
  <c r="E24" i="20"/>
  <c r="E23" i="20"/>
  <c r="E22" i="20"/>
  <c r="E21" i="20"/>
  <c r="E20" i="20"/>
  <c r="E19" i="20"/>
  <c r="E18" i="20"/>
  <c r="E17" i="20"/>
  <c r="E16" i="20"/>
  <c r="D73" i="20"/>
  <c r="B55" i="20"/>
  <c r="E55" i="20" s="1"/>
  <c r="B51" i="20"/>
  <c r="E51" i="20" s="1"/>
  <c r="B65" i="20" l="1"/>
  <c r="B69" i="20" s="1"/>
  <c r="E69" i="20" s="1"/>
  <c r="B42" i="20"/>
  <c r="E42" i="20" s="1"/>
  <c r="B32" i="20"/>
  <c r="E32" i="20" s="1"/>
  <c r="E57" i="20"/>
  <c r="B35" i="20"/>
  <c r="D35" i="20" s="1"/>
  <c r="B39" i="20"/>
  <c r="E39" i="20" s="1"/>
  <c r="E25" i="20"/>
  <c r="B28" i="20" s="1"/>
  <c r="E52" i="20"/>
  <c r="C288" i="20"/>
  <c r="E288" i="20" s="1"/>
  <c r="C285" i="20"/>
  <c r="E285" i="20" s="1"/>
  <c r="C282" i="20"/>
  <c r="E282" i="20" s="1"/>
  <c r="E281" i="20"/>
  <c r="C280" i="20"/>
  <c r="E280" i="20" s="1"/>
  <c r="C262" i="20"/>
  <c r="E262" i="20" s="1"/>
  <c r="B235" i="20"/>
  <c r="B390" i="20" s="1"/>
  <c r="D224" i="20"/>
  <c r="D223" i="20"/>
  <c r="B220" i="20"/>
  <c r="D220" i="20" s="1"/>
  <c r="D215" i="20"/>
  <c r="D214" i="20"/>
  <c r="B211" i="20"/>
  <c r="D211" i="20" s="1"/>
  <c r="B191" i="20"/>
  <c r="D191" i="20" s="1"/>
  <c r="B190" i="20"/>
  <c r="D190" i="20" s="1"/>
  <c r="B189" i="20"/>
  <c r="D189" i="20" s="1"/>
  <c r="D188" i="20"/>
  <c r="B187" i="20"/>
  <c r="D187" i="20" s="1"/>
  <c r="F183" i="20"/>
  <c r="F182" i="20"/>
  <c r="F181" i="20"/>
  <c r="D180" i="20"/>
  <c r="F180" i="20" s="1"/>
  <c r="F179" i="20"/>
  <c r="D178" i="20"/>
  <c r="F178" i="20" s="1"/>
  <c r="D177" i="20"/>
  <c r="F177" i="20" s="1"/>
  <c r="D176" i="20"/>
  <c r="F176" i="20" s="1"/>
  <c r="D175" i="20"/>
  <c r="F175" i="20" s="1"/>
  <c r="D174" i="20"/>
  <c r="F174" i="20" s="1"/>
  <c r="B166" i="20"/>
  <c r="D166" i="20" s="1"/>
  <c r="B165" i="20"/>
  <c r="D165" i="20" s="1"/>
  <c r="B164" i="20"/>
  <c r="D164" i="20" s="1"/>
  <c r="D163" i="20"/>
  <c r="B162" i="20"/>
  <c r="D162" i="20" s="1"/>
  <c r="D159" i="20"/>
  <c r="F155" i="20"/>
  <c r="F154" i="20"/>
  <c r="F153" i="20"/>
  <c r="D152" i="20"/>
  <c r="F152" i="20" s="1"/>
  <c r="F151" i="20"/>
  <c r="D150" i="20"/>
  <c r="F150" i="20" s="1"/>
  <c r="D149" i="20"/>
  <c r="F149" i="20" s="1"/>
  <c r="D148" i="20"/>
  <c r="F148" i="20" s="1"/>
  <c r="D147" i="20"/>
  <c r="F147" i="20" s="1"/>
  <c r="D146" i="20"/>
  <c r="F146" i="20" s="1"/>
  <c r="B142" i="20"/>
  <c r="D142" i="20" s="1"/>
  <c r="C131" i="20"/>
  <c r="B127" i="20"/>
  <c r="C119" i="20"/>
  <c r="D119" i="20" s="1"/>
  <c r="B116" i="20"/>
  <c r="C116" i="20" s="1"/>
  <c r="C107" i="20"/>
  <c r="C95" i="20"/>
  <c r="D95" i="20" s="1"/>
  <c r="C94" i="20"/>
  <c r="D94" i="20" s="1"/>
  <c r="C93" i="20"/>
  <c r="D93" i="20" s="1"/>
  <c r="D92" i="20"/>
  <c r="C91" i="20"/>
  <c r="D91" i="20" s="1"/>
  <c r="D84" i="20"/>
  <c r="D82" i="20"/>
  <c r="D81" i="20"/>
  <c r="D80" i="20"/>
  <c r="D79" i="20"/>
  <c r="D78" i="20"/>
  <c r="E4" i="20"/>
  <c r="E65" i="20" l="1"/>
  <c r="D216" i="20"/>
  <c r="C202" i="20" s="1"/>
  <c r="D225" i="20"/>
  <c r="B246" i="20"/>
  <c r="D96" i="20"/>
  <c r="D88" i="20"/>
  <c r="F156" i="20"/>
  <c r="F184" i="20"/>
  <c r="D167" i="20"/>
  <c r="D192" i="20"/>
  <c r="E290" i="20"/>
  <c r="D156" i="20"/>
  <c r="D184" i="20"/>
  <c r="B239" i="20"/>
  <c r="B242" i="20"/>
  <c r="D98" i="20" l="1"/>
  <c r="B101" i="20" s="1"/>
  <c r="D194" i="20"/>
  <c r="B206" i="20" s="1"/>
  <c r="B275" i="20" s="1"/>
  <c r="D169" i="20"/>
  <c r="B197" i="20" l="1"/>
  <c r="B202" i="20"/>
  <c r="D202" i="20" s="1"/>
  <c r="B269" i="20" s="1"/>
  <c r="D269" i="20" s="1"/>
  <c r="G118" i="9"/>
  <c r="G117" i="9"/>
  <c r="G116" i="9"/>
  <c r="G115" i="9"/>
  <c r="G109" i="9"/>
  <c r="G102" i="9"/>
  <c r="G101" i="9"/>
  <c r="G100" i="9"/>
  <c r="G99" i="9"/>
  <c r="G98" i="9"/>
  <c r="G97" i="9"/>
  <c r="G96" i="9"/>
  <c r="G95" i="9"/>
  <c r="G94" i="9"/>
  <c r="G93" i="9"/>
  <c r="G68" i="9" l="1"/>
  <c r="G75" i="9" l="1"/>
  <c r="G65" i="9"/>
  <c r="G63" i="9"/>
  <c r="G62" i="9"/>
  <c r="G58" i="9" l="1"/>
  <c r="G56" i="9"/>
  <c r="G54" i="9"/>
  <c r="G50" i="9"/>
  <c r="G45" i="9"/>
  <c r="G29" i="9" l="1"/>
  <c r="G28" i="9" s="1"/>
  <c r="G143" i="9" l="1"/>
  <c r="G147" i="9" l="1"/>
  <c r="G146" i="9"/>
  <c r="G142" i="9"/>
  <c r="G139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14" i="9"/>
  <c r="G113" i="9"/>
  <c r="G112" i="9"/>
  <c r="G111" i="9"/>
  <c r="G110" i="9"/>
  <c r="G108" i="9"/>
  <c r="G107" i="9"/>
  <c r="G106" i="9"/>
  <c r="G105" i="9"/>
  <c r="G92" i="9"/>
  <c r="G91" i="9"/>
  <c r="G90" i="9"/>
  <c r="G89" i="9"/>
  <c r="G86" i="9"/>
  <c r="G84" i="9"/>
  <c r="G82" i="9"/>
  <c r="G78" i="9"/>
  <c r="G76" i="9"/>
  <c r="G74" i="9"/>
  <c r="G72" i="9"/>
  <c r="G53" i="9"/>
  <c r="G52" i="9"/>
  <c r="G49" i="9"/>
  <c r="G44" i="9"/>
  <c r="G43" i="9"/>
  <c r="G42" i="9"/>
  <c r="G39" i="9"/>
  <c r="G38" i="9"/>
  <c r="G37" i="9"/>
  <c r="G35" i="9"/>
  <c r="G33" i="9"/>
  <c r="G26" i="9"/>
  <c r="G9" i="9"/>
  <c r="G8" i="9"/>
  <c r="G5" i="9"/>
  <c r="G4" i="9"/>
  <c r="G120" i="9" l="1"/>
  <c r="G80" i="9"/>
  <c r="G104" i="9"/>
  <c r="G88" i="9"/>
  <c r="G41" i="9"/>
  <c r="G3" i="9"/>
  <c r="G7" i="9"/>
  <c r="G145" i="9"/>
  <c r="G70" i="9"/>
  <c r="G60" i="9"/>
  <c r="G47" i="9"/>
  <c r="G31" i="9"/>
  <c r="G17" i="9"/>
  <c r="G149" i="9" l="1"/>
  <c r="G150" i="9" s="1"/>
  <c r="G151" i="9" s="1"/>
</calcChain>
</file>

<file path=xl/sharedStrings.xml><?xml version="1.0" encoding="utf-8"?>
<sst xmlns="http://schemas.openxmlformats.org/spreadsheetml/2006/main" count="974" uniqueCount="491">
  <si>
    <t>Código SINAPI</t>
  </si>
  <si>
    <t>Descrição</t>
  </si>
  <si>
    <t>PAREDES E PAINEIS (alvenaria de elevação)</t>
  </si>
  <si>
    <t>COBERTURA</t>
  </si>
  <si>
    <t>INSTALAÇÕES ELÉTRICAS</t>
  </si>
  <si>
    <t>CAIXA RETANGULAR 4" X 2" MÉDIA (1,30 M DO PISO), PVC, INSTALADA EM PAREDE - FORNECIMENTO E INSTALAÇÃO. AF_12/2015</t>
  </si>
  <si>
    <t>INSTALAÇÕES HIDRÁULICAS</t>
  </si>
  <si>
    <t>INSTALAÇÕES SANITÁRIAS</t>
  </si>
  <si>
    <t>SUMIDOURO</t>
  </si>
  <si>
    <t>TANQUE SÉPTICO</t>
  </si>
  <si>
    <t>LOUÇAS, METAIS e ACESSÓRIOS</t>
  </si>
  <si>
    <t>REVESTIMENTOS (interno/externo de paredes e teto do WC)</t>
  </si>
  <si>
    <t>PISOS INTERNOS E EXTERNOS</t>
  </si>
  <si>
    <t>EXECUÇÃO DE PASSEIO (CALÇADA) OU PISO DE CONCRETO COM CONCRETO MOLDADO IN LOCO, FEITO EM OBRA, ACABAMENTO CONVENCIONAL, NÃO ARMADO. AF_07/2016</t>
  </si>
  <si>
    <t>ESQUADRIAS</t>
  </si>
  <si>
    <t>PINTURAS (paredes - externas, internas, esquadrias e teto)</t>
  </si>
  <si>
    <t>LIMPEZA FINAL DA OBRA</t>
  </si>
  <si>
    <t>Itens</t>
  </si>
  <si>
    <t>Unidade</t>
  </si>
  <si>
    <t>Custo unitário    (R$)</t>
  </si>
  <si>
    <t>Custo total    (R$)</t>
  </si>
  <si>
    <t>SERVIÇOS PRELIMINARES</t>
  </si>
  <si>
    <t>SUPERESTRUTURA</t>
  </si>
  <si>
    <t>Ref.Sinapi</t>
  </si>
  <si>
    <t>Quant.</t>
  </si>
  <si>
    <t>LIMPEZA MANUAL DE VEGETAÇÃO EM TERRENO COM ENXADA.AF_05/2018</t>
  </si>
  <si>
    <t>M2</t>
  </si>
  <si>
    <t>LOCACAO CONVENCIONAL DE OBRA, UTILIZANDO GABARITO DE TÁBUAS CORRIDAS PONTALETADAS A CADA 2,00M -  2 UTILIZAÇÕES. AF_10/2018</t>
  </si>
  <si>
    <t>M</t>
  </si>
  <si>
    <t>M3</t>
  </si>
  <si>
    <t>KG</t>
  </si>
  <si>
    <t>2.1</t>
  </si>
  <si>
    <t>2.2</t>
  </si>
  <si>
    <t>3.1</t>
  </si>
  <si>
    <t>3.2</t>
  </si>
  <si>
    <t>4.1</t>
  </si>
  <si>
    <t>5.1</t>
  </si>
  <si>
    <t>6.1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</si>
  <si>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</si>
  <si>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CHAPISCO</t>
  </si>
  <si>
    <t>MASSA ÚNICA/EMBOÇO</t>
  </si>
  <si>
    <t>REVESTIMENTO CERÂMICO PARA PAREDES INTERNAS COM PLACAS TIPO ESMALTADA PADRÃO POPULAR DE DIMENSÕES 20X20 CM, ARGAMASSA TIPO AC I, APLICADAS EM AMBIENTES DE ÁREA MAIOR QUE 5 M2 A MEIA ALTURA DAS PAREDES. AF_06/2014</t>
  </si>
  <si>
    <t>REVESTIMENTO CERÂMICO PARA PISO COM PLACAS TIPO ESMALTADA PADRÃO POPULAR DE DIMENSÕES 35X35 CM APLICADA EM AMBIENTES DE ÁREA MENOR QUE 5 M2. AF_06/2014</t>
  </si>
  <si>
    <t>REVESTIMENTO CERÂMICO PARA PAREDES INTERNAS COM PLACAS TIPO ESMALTADA PADRÃO POPULAR DE DIMENSÕES 20X20 CM, ARGAMASSA TIPO AC I, APLICADAS EM AMBIENTES DE ÁREA MENOR QUE 5 M2 A MEIA ALTURA DAS PAREDES. AF_06/2014</t>
  </si>
  <si>
    <t>LAJE</t>
  </si>
  <si>
    <t>UN</t>
  </si>
  <si>
    <t>JANELA DE AÇO TIPO BASCULANTE PARA VIDROS, COM BATENTE, FERRAGENS E PINTURA ANTICORROSIVA. EXCLUSIVE VIDROS, ACABAMENTO, ALIZAR E CONTRAMARCO. FORNECIMENTO E INSTALAÇÃO. AF_12/2019</t>
  </si>
  <si>
    <t>PORTAS</t>
  </si>
  <si>
    <t>JANELAS</t>
  </si>
  <si>
    <t>TRAMA DE MADEIRA COMPOSTA POR RIPAS, CAIBROS E TERÇAS PARA TELHADOS DE ATÉ 2 ÁGUAS PARA TELHA CERÂMICA CAPA-CANAL, INCLUSO TRANSPORTE VERTICAL. AF_07/2019</t>
  </si>
  <si>
    <t>TELHAMENTO COM TELHA CERÂMICA CAPA-CANAL, TIPO PLAN, COM ATÉ 2 ÁGUAS, INCLUSO TRANSPORTE VERTICAL. AF_07/2019</t>
  </si>
  <si>
    <t>CUMEEIRA PARA TELHA CERÂMICA EMBOÇADA COM ARGAMASSA TRAÇO 1:2:9 (CIMENTO, CAL E AREIA) PARA TELHADOS COM ATÉ 2 ÁGUAS, INCLUSO TRANSPORTE VERTICAL. AF_07/2019</t>
  </si>
  <si>
    <t>1.1</t>
  </si>
  <si>
    <t>1.2</t>
  </si>
  <si>
    <t>6.1.1</t>
  </si>
  <si>
    <t>6.1.2</t>
  </si>
  <si>
    <t>7.1</t>
  </si>
  <si>
    <t>7.2</t>
  </si>
  <si>
    <t>7.3</t>
  </si>
  <si>
    <t>8.1</t>
  </si>
  <si>
    <t>8.2</t>
  </si>
  <si>
    <t>8.3</t>
  </si>
  <si>
    <t>8.4</t>
  </si>
  <si>
    <t>9.1</t>
  </si>
  <si>
    <t>9.2</t>
  </si>
  <si>
    <t>9.1.1</t>
  </si>
  <si>
    <t>9.1.2</t>
  </si>
  <si>
    <t>9.2.1</t>
  </si>
  <si>
    <t>10.1</t>
  </si>
  <si>
    <t>10.2</t>
  </si>
  <si>
    <t>10.3</t>
  </si>
  <si>
    <t>11.1</t>
  </si>
  <si>
    <t>11.2</t>
  </si>
  <si>
    <t>11.3</t>
  </si>
  <si>
    <t>11.1.1</t>
  </si>
  <si>
    <t>11.2.1</t>
  </si>
  <si>
    <t>11.3.1</t>
  </si>
  <si>
    <t>PISO INTERNO</t>
  </si>
  <si>
    <t>COZINHA</t>
  </si>
  <si>
    <t>BANHEIRO</t>
  </si>
  <si>
    <t>ÁREA DE SERVIÇO</t>
  </si>
  <si>
    <t>BANCADA DE MÁRMORE SINTÉTICO 120 X 60CM, COM CUBA INTEGRADA, INCLUSO SIFÃO TIPO GARRAFA EM PVC, VÁLVULA EM PLÁSTICO CROMADO TIPO AMERICANA E TORNEIRA CROMADA LONGA, DE PAREDE, PADRÃO POPULAR - FORNECIMENTO E INSTALAÇÃO. AF_01/2020</t>
  </si>
  <si>
    <t>CHUVEIRO ELÉTRICO COMUM CORPO PLÁSTICO, TIPO DUCHA  FORNECIMENTO E INSTALAÇÃO. AF_01/2020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</si>
  <si>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</si>
  <si>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VASO SANITÁRIO SIFONADO COM CAIXA ACOPLADA LOUÇA BRANCA, INCLUSO ENGATE FLEXÍVEL EM PLÁSTICO BRANCO, 1/2  X 40CM - FORNECIMENTO E INSTALAÇÃO. AF_01/2020</t>
  </si>
  <si>
    <t>TANQUE DE MÁRMORE SINTÉTICO SUSPENSO, 22L OU EQUIVALENTE, INCLUSO SIFÃO FLEXÍVEL EM PVC, VÁLVULA PLÁSTICA E TORNEIRA DE METAL CROMADO PADRÃO POPULAR - FORNECIMENTO E INSTALAÇÃO. AF_01/2020</t>
  </si>
  <si>
    <t>12.1</t>
  </si>
  <si>
    <t>12.2</t>
  </si>
  <si>
    <t>13.1</t>
  </si>
  <si>
    <t>13.2</t>
  </si>
  <si>
    <t>13.3</t>
  </si>
  <si>
    <t>PAREDES INTERNAS/TETO</t>
  </si>
  <si>
    <t>PAREDES EXTERNAS</t>
  </si>
  <si>
    <t>PINTURA COM TINTA ALQUÍDICA DE ACABAMENTO (ESMALTE SINTÉTICO FOSCO) APLICADA A ROLO OU PINCEL SOBRE SUPERFÍCIES METÁLICAS (EXCETO PERFIL) EXECUTADO EM OBRA (02 DEMÃOS). AF_01/2020</t>
  </si>
  <si>
    <t>14.1</t>
  </si>
  <si>
    <t>14.2</t>
  </si>
  <si>
    <t>14.3</t>
  </si>
  <si>
    <t>TUBO, PVC, SOLDÁVEL, DN 25MM, INSTALADO EM RAMAL OU SUB-RAMAL DE ÁGUA - FORNECIMENTO E INSTALAÇÃO. AF_12/2014</t>
  </si>
  <si>
    <t>TUBO, PVC, SOLDÁVEL, DN 32MM, INSTALADO EM RAMAL OU SUB-RAMAL DE ÁGUA - FORNECIMENTO E INSTALAÇÃO. AF_12/2014</t>
  </si>
  <si>
    <t>JOELHO 90 GRAUS, PVC, SOLDÁVEL, DN 25MM, INSTALADO EM RAMAL OU SUB-RAMAL DE ÁGUA - FORNECIMENTO E INSTALAÇÃO. AF_12/2014</t>
  </si>
  <si>
    <t>JOELHO 90 GRAUS, PVC, SOLDÁVEL, DN 32MM, INSTALADO EM RAMAL OU SUB-RAMAL DE ÁGUA - FORNECIMENTO E INSTALAÇÃO. AF_12/2014</t>
  </si>
  <si>
    <t>TE, PVC, SOLDÁVEL, DN 25MM, INSTALADO EM RAMAL OU SUB-RAMAL DE ÁGUA - FORNECIMENTO E INSTALAÇÃO. AF_12/2014</t>
  </si>
  <si>
    <t>CAIXA D´AGUA EM POLIETILENO, 500 LITROS, COM ACESSÓRIOS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</si>
  <si>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</si>
  <si>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</si>
  <si>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100 MM,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</si>
  <si>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</si>
  <si>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JOELHO 90 GRAUS, PVC, SERIE NORMAL, ESGOTO PREDIAL, DN 40 MM, JUNTA SOLDÁVEL, FORNECIDO E INSTALADO EM RAMAL DE DESCARGA OU RAMAL DE ESGOTO SANITÁRIO. AF_12/2014</t>
  </si>
  <si>
    <t>TÊ DE REDUÇÃO, PVC, SOLDÁVEL, DN 32MM X 25MM, INSTALADO EM RAMAL OU SUB-RAMAL DE ÁGUA - FORNECIMENTO E INSTALAÇÃO. AF_12/2014</t>
  </si>
  <si>
    <t>KIT DE REGISTRO DE PRESSÃO BRUTO DE LATÃO ¾", INCLUSIVE CONEXÕES, ROSCÁVEL, INSTALADO EM RAMAL DE ÁGUA FRIA - FORNECIMENTO E INSTALAÇÃO. AF_12/2014</t>
  </si>
  <si>
    <t>ADAPTADOR COM FLANGE E ANEL DE VEDAÇÃO, PVC, SOLDÁVEL, DN 32 MM X 1 , INSTALADO EM RESERVAÇÃO DE ÁGUA DE EDIFICAÇÃO QUE POSSUA RESERVATÓRIO DE FIBRA/FIBROCIMENTO   FORNECIMENTO E INSTALAÇÃO. AF_06/2016</t>
  </si>
  <si>
    <t>TORNEIRA DE BOIA, ROSCÁVEL, 3/4 , FORNECIDA E INSTALADA EM RESERVAÇÃO DE ÁGUA. AF_06/2016</t>
  </si>
  <si>
    <t>CAIXA DE GORDURA PEQUENA (CAPACIDADE: 19 L), CIRCULAR, EM PVC, DIÂMETRO INTERNO= 0,3 M. AF_05/2018</t>
  </si>
  <si>
    <t>TE, PVC, SERIE NORMAL, ESGOTO PREDIAL, DN 50 X 50 MM, JUNTA ELÁSTICA, FORNECIDO E INSTALADO EM RAMAL DE DESCARGA OU RAMAL DE ESGOTO SANITÁRIO. AF_12/2014</t>
  </si>
  <si>
    <t>CURVA LONGA 90 GRAUS, PVC, SERIE NORMAL, ESGOTO PREDIAL, DN 100 MM, JUNTA ELÁSTICA, FORNECIDO E INSTALADO EM PRUMADA DE ESGOTO SANITÁRIO OU VENTILAÇÃO. AF_12/2014</t>
  </si>
  <si>
    <t>JOELHO 90 GRAUS, PVC, SERIE NORMAL, ESGOTO PREDIAL, DN 50 MM, JUNTA ELÁSTICA, FORNECIDO E INSTALADO EM PRUMADA DE ESGOTO SANITÁRIO OU VENTILAÇÃO. AF_12/2014</t>
  </si>
  <si>
    <t>15.1</t>
  </si>
  <si>
    <t>16.1</t>
  </si>
  <si>
    <t>INTERRUPTOR SIMPLES (1 MÓDULO), 10A/250V, INCLUINDO SUPORTE E PLACA - FORNECIMENTO E INSTALAÇÃO. AF_12/2015</t>
  </si>
  <si>
    <t>INTERRUPTOR SIMPLES (1 MÓDULO) COM 1 TOMADA DE EMBUTIR 2P+T 10 A,  INCLUINDO SUPORTE E PLACA - FORNECIMENTO E INSTALAÇÃO. AF_12/2015</t>
  </si>
  <si>
    <t>TOMADA ALTA DE EMBUTIR (1 MÓDULO), 2P+T 20 A, INCLUINDO SUPORTE E PLACA - FORNECIMENTO E INSTALAÇÃO. AF_12/2015</t>
  </si>
  <si>
    <t>TOMADA MÉDIA DE EMBUTIR (1 MÓDULO), 2P+T 10 A, INCLUINDO SUPORTE E PLACA - FORNECIMENTO E INSTALAÇÃO. AF_12/2015</t>
  </si>
  <si>
    <t>TOMADA BAIXA DE EMBUTIR (1 MÓDULO), 2P+T 10 A, INCLUINDO SUPORTE E PLACA - FORNECIMENTO E INSTALAÇÃO. AF_12/2015</t>
  </si>
  <si>
    <t>CAIXA RETANGULAR 4" X 2" ALTA (2,00 M DO PISO), PVC, INSTALADA EM PAREDE - FORNECIMENTO E INSTALAÇÃO. AF_12/2015</t>
  </si>
  <si>
    <t>CAIXA RETANGULAR 4" X 2" BAIXA (0,30 M DO PISO), PVC, INSTALADA EM PAREDE - FORNECIMENTO E INSTALAÇÃO. AF_12/2015</t>
  </si>
  <si>
    <t>CAIXA OCTOGONAL 4" X 4", PVC, INSTALADA EM LAJE - FORNECIMENTO E INSTALAÇÃO. AF_12/2015</t>
  </si>
  <si>
    <t>CAIXA SIFONADA, PVC, DN 100 X 100 X 50 MM, JUNTA ELÁSTICA, FORNECIDA E INSTALADA EM RAMAL DE DESCARGA OU EM RAMAL DE ESGOTO SANITÁRIO. AF_12/2014</t>
  </si>
  <si>
    <t>JOELHO 90 GRAUS COM BUCHA DE LATÃO, PVC, SOLDÁVEL, DN 25MM X 3/4 INSTALADO EM RAMAL OU SUB-RAMAL DE ÁGUA - FORNECIMENTO E INSTALAÇÃO. AF_12/2014</t>
  </si>
  <si>
    <t>REGISTRO DE ESFERA, PVC, SOLDÁVEL, DN  32 MM, INSTALADO EM RESERVAÇÃO DE ÁGUA DE EDIFICAÇÃO QUE POSSUA RESERVATÓRIO DE FIBRA/FIBROCIMENTO   FORNECIMENTO E INSTALAÇÃO. AF_06/2016</t>
  </si>
  <si>
    <t>ADAPTADOR COM FLANGE E ANEL DE VEDAÇÃO, PVC, SOLDÁVEL, DN  25 MM X 3/4 , INSTALADO EM RESERVAÇÃO DE ÁGUA DE EDIFICAÇÃO QUE POSSUA RESERVATÓRIO DE FIBRA/FIBROCIMENTO   FORNECIMENTO E INSTALAÇÃO. AF_06/2016</t>
  </si>
  <si>
    <t>ELETRODUTO FLEXÍVEL CORRUGADO, PVC, DN 25 MM (3/4"), PARA CIRCUITOS TERMINAIS, INSTALADO EM PAREDE - FORNECIMENTO E INSTALAÇÃO. AF_12/2015</t>
  </si>
  <si>
    <t>LÂMPADA COMPACTA DE LED 10 W, BASE E27 - FORNECIMENTO E INSTALAÇÃO. AF_02/2020</t>
  </si>
  <si>
    <t>12.3</t>
  </si>
  <si>
    <t>17.1</t>
  </si>
  <si>
    <t>17.2</t>
  </si>
  <si>
    <t>TE, PVC, SERIE NORMAL, ESGOTO PREDIAL, DN 100 X 100 MM, JUNTA ELÁSTICA, FORNECIDO E INSTALADO EM RAMAL DE DESCARGA OU RAMAL DE ESGOTO SANITÁRIO. AF_12/2014 - (Tanque séptico).</t>
  </si>
  <si>
    <t>TE, PVC, SERIE NORMAL, ESGOTO PREDIAL, DN 40 X 40 MM, JUNTA SOLDÁVEL, FORNECIDO E INSTALADO EM RAMAL DE DESCARGA OU RAMAL DE ESGOTO SANITÁRIO. AF_12/2014</t>
  </si>
  <si>
    <t>PISO EXTERNO - calçada externa</t>
  </si>
  <si>
    <t>LASTRO DE CONCRETO MAGRO, APLICADO EM PISOS OU RADIERS, ESPESSURA DE 3 CM. AF_07/2016</t>
  </si>
  <si>
    <t xml:space="preserve">LIMPEZA DE PISO CERÂMICO OU PORCELANATO COM PANO ÚMIDO. AF_04/2019    </t>
  </si>
  <si>
    <t xml:space="preserve">  M2 </t>
  </si>
  <si>
    <t xml:space="preserve">LIMPEZA DE REVESTIMENTO CERÂMICO EM PAREDE COM PANO ÚMIDO AF_04/2019
 </t>
  </si>
  <si>
    <t>SUBTOTAL SEM BDI</t>
  </si>
  <si>
    <t>VALOR TOTAL R$</t>
  </si>
  <si>
    <r>
      <t xml:space="preserve">MASSA ÚNICA, PARA RECEBIMENTO DE PINTURA, EM ARGAMASSA TRAÇO 1:2:8, PREPARO MECÂNICO COM BETONEIRA 400L, APLICADA MANUALMENTE </t>
    </r>
    <r>
      <rPr>
        <b/>
        <sz val="12"/>
        <color theme="1"/>
        <rFont val="Courier"/>
      </rPr>
      <t>EM FACES INTERNAS DE PAREDES</t>
    </r>
    <r>
      <rPr>
        <sz val="12"/>
        <color theme="1"/>
        <rFont val="Courier"/>
      </rPr>
      <t>, ESPESSURA DE 20MM, COM EXECUÇÃO DE TALISCAS. AF_06/2014</t>
    </r>
  </si>
  <si>
    <r>
      <t xml:space="preserve">EMBOÇO OU MASSA ÚNICA EM ARGAMASSA TRAÇO 1:2:8, PREPARO MECÂNICO COM BETONEIRA 400 L, APLICADA MANUALMENTE EM </t>
    </r>
    <r>
      <rPr>
        <b/>
        <sz val="12"/>
        <color theme="1"/>
        <rFont val="Courier"/>
      </rPr>
      <t>PANOS CEGOS DE FACHADA</t>
    </r>
    <r>
      <rPr>
        <sz val="12"/>
        <color theme="1"/>
        <rFont val="Courier"/>
      </rPr>
      <t xml:space="preserve"> (SEM PRESENÇA DE VÃOS), ESPESSURA DE 25 MM. AF_06/2014</t>
    </r>
  </si>
  <si>
    <t>Total</t>
  </si>
  <si>
    <t>Altura</t>
  </si>
  <si>
    <t>VERGA PRÉ-MOLDADA PARA PORTAS COM ATÉ 1,5 M DE VÃO. AF_03/2016</t>
  </si>
  <si>
    <t>VERGA PRÉ-MOLDADA PARA JANELAS COM ATÉ 1,5 M DE VÃO. AF_03/2016</t>
  </si>
  <si>
    <t>MOVIMENTO DE TERRA</t>
  </si>
  <si>
    <t xml:space="preserve">ESCAVAÇÃO MANUAL DE VALA COM PROFUNDIDADE MENOR OU IGUAL A 1,30 M. AF_ 03/2016  </t>
  </si>
  <si>
    <t xml:space="preserve">REATERRO MANUAL APILOADO COM SOQUETE. AF_10/2017 </t>
  </si>
  <si>
    <t xml:space="preserve"> M</t>
  </si>
  <si>
    <t>PISO CIMENTADO, TRAÇO 1:3 (CIMENTO E AREIA), ACABAMENTO RÚSTICO, ESPESSURA 2,0 CM, PREPARO MECÂNICO DA ARGAMASSA. AF_06/2018</t>
  </si>
  <si>
    <r>
      <t xml:space="preserve">CHAPISCO APLICADO </t>
    </r>
    <r>
      <rPr>
        <b/>
        <sz val="12"/>
        <color theme="1"/>
        <rFont val="Courier"/>
      </rPr>
      <t>EM ALVENARIA</t>
    </r>
    <r>
      <rPr>
        <sz val="12"/>
        <color theme="1"/>
        <rFont val="Courier"/>
      </rPr>
      <t xml:space="preserve"> (SEM PRESENÇA DE VÃOS) E ESTRUTURAS DE CONCRETO DE</t>
    </r>
    <r>
      <rPr>
        <b/>
        <sz val="12"/>
        <color theme="1"/>
        <rFont val="Courier"/>
      </rPr>
      <t xml:space="preserve"> FACHADA</t>
    </r>
    <r>
      <rPr>
        <sz val="12"/>
        <color theme="1"/>
        <rFont val="Courier"/>
      </rPr>
      <t xml:space="preserve">, COM COLHER DE PEDREIRO.  ARGAMASSA TRAÇO 1:3 COM PREPARO MANUAL. AF_06/2014 - </t>
    </r>
    <r>
      <rPr>
        <b/>
        <sz val="12"/>
        <color theme="1"/>
        <rFont val="Courier"/>
      </rPr>
      <t>barra chapiscada</t>
    </r>
  </si>
  <si>
    <t>DISJUNTOR MONOPOLAR TIPO NEMA, CORRENTE NOMINAL DE 10 ATÉ 30A - FORNECIMENTO E INSTALAÇÃO. AF_10/2020</t>
  </si>
  <si>
    <t>9.3</t>
  </si>
  <si>
    <t>EMBOÇAMENTO COM ARGAMASSA TRAÇO 1:2:9 (CIMENTO, CAL E AREIA). AF_07/20</t>
  </si>
  <si>
    <t>4.2</t>
  </si>
  <si>
    <t>6.2</t>
  </si>
  <si>
    <t>9.3.1</t>
  </si>
  <si>
    <t>10.1.1</t>
  </si>
  <si>
    <t>10.2.1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</si>
  <si>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</si>
  <si>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</si>
  <si>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</si>
  <si>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</si>
  <si>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</si>
  <si>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</si>
  <si>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</si>
  <si>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</si>
  <si>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</si>
  <si>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</si>
  <si>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</si>
  <si>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</si>
  <si>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</si>
  <si>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</si>
  <si>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</si>
  <si>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</si>
  <si>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</si>
  <si>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</si>
  <si>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</si>
  <si>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</si>
  <si>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</si>
  <si>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</si>
  <si>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</si>
  <si>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4.1.1</t>
  </si>
  <si>
    <t>4.2.1</t>
  </si>
  <si>
    <t>4.4.1</t>
  </si>
  <si>
    <t>6.2.1</t>
  </si>
  <si>
    <t>6.2.2</t>
  </si>
  <si>
    <t>6.2.3</t>
  </si>
  <si>
    <t>7.4</t>
  </si>
  <si>
    <t>8.1.1</t>
  </si>
  <si>
    <t>8.1.2</t>
  </si>
  <si>
    <t>8.2.1</t>
  </si>
  <si>
    <t>8.2.2</t>
  </si>
  <si>
    <t>8.2.3</t>
  </si>
  <si>
    <t>8.3.1</t>
  </si>
  <si>
    <t>8.4.1</t>
  </si>
  <si>
    <t>10.2.2</t>
  </si>
  <si>
    <t>10.2.3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</si>
  <si>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</si>
  <si>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</si>
  <si>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</si>
  <si>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</si>
  <si>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</si>
  <si>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</si>
  <si>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</si>
  <si>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</si>
  <si>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</si>
  <si>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</si>
  <si>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</si>
  <si>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14.16</t>
  </si>
  <si>
    <t>Área total</t>
  </si>
  <si>
    <t>Somatório</t>
  </si>
  <si>
    <t>Comprimento</t>
  </si>
  <si>
    <t>Área</t>
  </si>
  <si>
    <t>Volume</t>
  </si>
  <si>
    <t>Largura</t>
  </si>
  <si>
    <t>espessura</t>
  </si>
  <si>
    <t>Lado 1</t>
  </si>
  <si>
    <t>Lado 2</t>
  </si>
  <si>
    <t xml:space="preserve">LAJE PRE-MOLD BETA 12 P/3,5KN/M2 VAO 4,1M INCL VIGOTAS TIJOLOS  </t>
  </si>
  <si>
    <t>PAREDES</t>
  </si>
  <si>
    <t>Comprimentos</t>
  </si>
  <si>
    <t>P1</t>
  </si>
  <si>
    <t>P2</t>
  </si>
  <si>
    <t>P3</t>
  </si>
  <si>
    <t>P5</t>
  </si>
  <si>
    <t>P6</t>
  </si>
  <si>
    <t>P7</t>
  </si>
  <si>
    <t>P9</t>
  </si>
  <si>
    <t xml:space="preserve">DESCONTOS </t>
  </si>
  <si>
    <t>Quantidade</t>
  </si>
  <si>
    <t>P1 - Porta de 0,80m x 2,10m</t>
  </si>
  <si>
    <t>Porta de ferro p/ acesso caixa d'água de 0,70x0,80m</t>
  </si>
  <si>
    <t>J1 - Janela de 1,20m x 1,00m</t>
  </si>
  <si>
    <t>J2 - Janela de aço tipo basculhante de  0,60 X 0,60m</t>
  </si>
  <si>
    <t>Somatório das áreas com descontos</t>
  </si>
  <si>
    <t>ALVENARIA DE VEDAÇÃO DE BLOCOS CERÂMICOS FURADOS NA HORIZONTAL</t>
  </si>
  <si>
    <t>VERGA PRÉ-MOLDADA PARA PORTAS COM ATÉ 1,5 M DE VÃO</t>
  </si>
  <si>
    <t>Avanço</t>
  </si>
  <si>
    <t>Medida</t>
  </si>
  <si>
    <t>VERGA PRÉ-MOLDADA PARA JANELAS COM ATÉ 1,5 M DE VÃO</t>
  </si>
  <si>
    <t>PORTAS DE FERRO</t>
  </si>
  <si>
    <t>Medida (m²)</t>
  </si>
  <si>
    <t>JANELA DE AÇO TIPO BASCULANTE DE 0,60 X 0,60M PARA VIDROS</t>
  </si>
  <si>
    <t xml:space="preserve">TRAMA DE MADEIRA COMPOSTA POR RIPAS, CAIBROS E TERÇAS PARA TELHADOS DE ATÉ 2 ÁGUAS  </t>
  </si>
  <si>
    <t xml:space="preserve">TELHAMENTO COM TELHA CERÂMICA CAPA-CANAL, TIPO PLAN, COM ATÉ 2 ÁGUAS </t>
  </si>
  <si>
    <t xml:space="preserve">CUMEEIRA PARA TELHA CERÂMICA EMBOÇADA COM ARGAMASSA  </t>
  </si>
  <si>
    <t xml:space="preserve">EMBOÇAMENTO COM ARGAMASSA  </t>
  </si>
  <si>
    <t>REVESTIMENTOS (INTERNO / EXTERNO DE PAREDES E TETO_WC)</t>
  </si>
  <si>
    <t>CHAPISCO APLICADO EM ALVENARIA (SEM PRESENÇA DE VÃOS) E ESTRUTURAS DE CONCRETO DE FACHADA - (Barra chapiscada)</t>
  </si>
  <si>
    <t>CHAPISCO APLICADO EM ALVENARIAS (áreas internas)</t>
  </si>
  <si>
    <t>Faces</t>
  </si>
  <si>
    <t>***  CHAPISCO APLICADO NO TETO</t>
  </si>
  <si>
    <t>Áreas</t>
  </si>
  <si>
    <t>CHAPISCO APLICADO EM ALVENARIA (COM PRESENÇA DE VÃOS) E ESTRUTURAS DE CONCRETO DE FACHADA (áreas externas)</t>
  </si>
  <si>
    <t>Somatório de áreas</t>
  </si>
  <si>
    <t>Emboço para cerâmicas</t>
  </si>
  <si>
    <t xml:space="preserve"> BANHEIRO (parede com altura de 1,80m) </t>
  </si>
  <si>
    <t>Medidas</t>
  </si>
  <si>
    <t xml:space="preserve"> PIA E TANQUE (com 0,60 m de altura)</t>
  </si>
  <si>
    <t>PIA</t>
  </si>
  <si>
    <t>TANQUE</t>
  </si>
  <si>
    <t>Sala</t>
  </si>
  <si>
    <t>Cozinha</t>
  </si>
  <si>
    <t>Serviço</t>
  </si>
  <si>
    <t>Hall</t>
  </si>
  <si>
    <t>Quarto 1</t>
  </si>
  <si>
    <t>Banheiro</t>
  </si>
  <si>
    <t xml:space="preserve">LASTRO DE CONCRETO MAGRO, APLICADO EM PISOS </t>
  </si>
  <si>
    <t xml:space="preserve">PISO CIMENTADO, TRAÇO 1:3 (CIMENTO E AREIA), ACABAMENTO RÚSTICO </t>
  </si>
  <si>
    <t>REVESTIMENTO CERÂMICO PARA PISO COM PLACAS TIPO ESMALTADA PADRÃO POPULAR</t>
  </si>
  <si>
    <t>PISO EXTERNO</t>
  </si>
  <si>
    <t>Espessura</t>
  </si>
  <si>
    <t xml:space="preserve">EXECUÇÃO DE PASSEIO (CALÇADA) OU PISO DE CONCRETO COM CONCRETO  </t>
  </si>
  <si>
    <t>PAREDES INTERNAS E TETO</t>
  </si>
  <si>
    <t xml:space="preserve">APLICAÇÃO MANUAL DE PINTURA COM TINTA LÁTEX PVA EM PAREDES </t>
  </si>
  <si>
    <t>OBS: descontada barra chapiscada</t>
  </si>
  <si>
    <t xml:space="preserve">PINTURA COM TINTA ALQUÍDICA DE ACABAMENTO (ESMALTE SINTÉTICO FOSCO)  </t>
  </si>
  <si>
    <t>Lados</t>
  </si>
  <si>
    <t>TORNEIRA DE BOIA, ROSCÁVEL, 3/4 , FORNECIDA E INSTALADA EM RESERVAÇÃO DE ÁGUA</t>
  </si>
  <si>
    <t>CAIXA DE GORDURA PEQUENA (CAPACIDADE: 19 L), CIRCULAR, EM PVC, DIÂMETRO INTERNO= 0,3 M</t>
  </si>
  <si>
    <t>CAIXA SIFONADA, PVC, DN 100 X 100 X 50 MM, JUNTA ELÁSTICA</t>
  </si>
  <si>
    <t>TE, PVC, SERIE NORMAL, ESGOTO PREDIAL, DN 50 X 50 MM, JUNTA ELÁSTICA</t>
  </si>
  <si>
    <t>CURVA LONGA 90 GRAUS, PVC, SERIE NORMAL, ESGOTO PREDIAL, DN 100 MM, JUNTA ELÁSTICA</t>
  </si>
  <si>
    <t>ELETRODUTO FLEXÍVEL CORRUGADO, PVC, DN 25 MM (3/4")</t>
  </si>
  <si>
    <t>CAIXA RETANGULAR 4" X 2" ALTA (2,00 M DO PISO), PVC</t>
  </si>
  <si>
    <t>CAIXA RETANGULAR 4" X 2" MÉDIA (1,30 M DO PISO), PVC</t>
  </si>
  <si>
    <t>CAIXA RETANGULAR 4" X 2" BAIXA (0,30 M DO PISO), PVC</t>
  </si>
  <si>
    <t>CAIXA OCTOGONAL 4" X 4", PVC, INSTALADA EM LAJE</t>
  </si>
  <si>
    <t xml:space="preserve">TOMADA BAIXA DE EMBUTIR (1 MÓDULO), 2P+T 10 A, INCLUINDO SUPORTE E PLACA </t>
  </si>
  <si>
    <t>TOMADA MÉDIA DE EMBUTIR (1 MÓDULO), 2P+T 10 A, INCLUINDO SUPORTE E PLACA</t>
  </si>
  <si>
    <t>TOMADA ALTA DE EMBUTIR (1 MÓDULO), 2P+T 20 A, INCLUINDO SUPORTE E PLACA</t>
  </si>
  <si>
    <t>INTERRUPTOR SIMPLES (1 MÓDULO), 10A/250V, INCLUINDO SUPORTE E PLACA</t>
  </si>
  <si>
    <t>INTERRUPTOR SIMPLES (1 MÓDULO) COM 1 TOMADA DE EMBUTIR 2P+T 10 A,  INCLUINDO SUPORTE E PLACA</t>
  </si>
  <si>
    <t xml:space="preserve">QUADRO DE DISTRIBUIÇÃO DE ENERGIA EM PVC, DE EMBUTIR, SEM BARRAMENTOPARA 6 DISJUNTORES </t>
  </si>
  <si>
    <t>DISJUNTOR MONOPOLAR TIPO NEMA, CORRENTE NOMINAL DE 10 ATÉ 30A</t>
  </si>
  <si>
    <t>LÂMPADA COMPACTA DE LED 10 W, BASE E27</t>
  </si>
  <si>
    <t xml:space="preserve">LIMPEZA DE PISO CERÂMICO OU PORCELANATO </t>
  </si>
  <si>
    <t>LIMPEZA DE REVESTIMENTO CERÂMICO EM PAREDE</t>
  </si>
  <si>
    <t>LAJE PRÉ-MOLDADA UNIDIRECIONAL, BIAPOIADA, PARA PISO, ENCHIMENTO EM CERÂMICA, VIGOTA CONVENCIONAL, ALTURA TOTAL DA LAJE (ENCHIMENTO+CAPA) = (8+4). AF_11/2020</t>
  </si>
  <si>
    <t>EMBOÇO, PARA RECEBIMENTO DE CERÂMICA - PAREDES</t>
  </si>
  <si>
    <t>KIT DE REGISTRO DE GAVETA BRUTO DE LATÃO ¾", INCLUSIVE CONEXÕES, ROSCÁVEL, INSTALADO EM RAMAL DE ÁGUA FRIA - FORNECIMENTO E INSTALAÇÃO. AF_12/2014</t>
  </si>
  <si>
    <t>Meia parede área de serviço</t>
  </si>
  <si>
    <t>Meia parede cozinha</t>
  </si>
  <si>
    <t>P4</t>
  </si>
  <si>
    <t>J2 - Janela de 0,60m x 0,60m</t>
  </si>
  <si>
    <t>LEVANTAMENTO - CASA 02 QUARTOS</t>
  </si>
  <si>
    <t>TUBO, PVC, SOLDÁVEL, DN 25MM</t>
  </si>
  <si>
    <t>TUBO, PVC, SOLDÁVEL, DN 32MM</t>
  </si>
  <si>
    <t>JOELHO 90 GRAUS, PVC, SOLDÁVEL, DN 25MM</t>
  </si>
  <si>
    <t>JOELHO 90 GRAUS, PVC, SOLDÁVEL, DN 32MM</t>
  </si>
  <si>
    <t>JOELHO 90 GRAUS COM BUCHA DE LATÃO, PVC, SOLDÁVEL, DN 25MM X 3/4</t>
  </si>
  <si>
    <t>TE, PVC, SOLDÁVEL, DN 25MM</t>
  </si>
  <si>
    <t>TÊ DE REDUÇÃO, PVC, SOLDÁVEL, DN 32MM X 25MM</t>
  </si>
  <si>
    <t>KIT DE REGISTRO DE PRESSÃO BRUTO DE LATÃO ¾"</t>
  </si>
  <si>
    <t>REGISTRO DE ESFERA, PVC, SOLDÁVEL, DN  32 MM, INSTALADO EM RESERVAÇÃO DE ÁGUA</t>
  </si>
  <si>
    <t>ADAPTADOR COM FLANGE E ANEL DE VEDAÇÃO, PVC, SOLDÁVEL, DN 32 MM X 1</t>
  </si>
  <si>
    <t>ADAPTADOR COM FLANGE E ANEL DE VEDAÇÃO, PVC, SOLDÁVEL, DN  25 MM X 3/4</t>
  </si>
  <si>
    <t>TUBO PVC, SERIE NORMAL, ESGOTO PREDIAL, DN 40 MM</t>
  </si>
  <si>
    <t>TUBO PVC, SERIE NORMAL, ESGOTO PREDIAL, DN 50 MM</t>
  </si>
  <si>
    <t>TUBO PVC, SERIE NORMAL, ESGOTO PREDIAL, DN 100 MM</t>
  </si>
  <si>
    <t>JOELHO 45 GRAUS, PVC, SERIE NORMAL, ESGOTO PREDIAL, DN 40 MM, JUNTA SOLDÁVEL</t>
  </si>
  <si>
    <t>CURVA CURTA 90 GRAUS, PVC, SERIE NORMAL, ESGOTO PREDIAL, DN 40 MM, JUNTA SOLDÁVEL</t>
  </si>
  <si>
    <t>JOELHO 90 GRAUS, PVC, SERIE NORMAL, ESGOTO PREDIAL, DN 40 MM, JUNTA SOLDÁVEL</t>
  </si>
  <si>
    <t>TE, PVC, SERIE NORMAL, ESGOTO PREDIAL, DN 40 X 40 MM, JUNTA SOLDÁVEL</t>
  </si>
  <si>
    <t>JOELHO 90 GRAUS, PVC, SERIE NORMAL, ESGOTO PREDIAL, DN 50 MM, JUNTA ELÁSTICA</t>
  </si>
  <si>
    <t>JUNÇÃO SIMPLES, PVC, SERIE NORMAL, ESGOTO PREDIAL, DN 100 X 100 MM, JUNTA ELÁSTICA</t>
  </si>
  <si>
    <t>TE, PVC, SERIE NORMAL, ESGOTO PREDIAL, DN 100 X 100 MM, JUNTA ELÁSTICA - (Tanque séptico).</t>
  </si>
  <si>
    <t>CURVA CURTA 90 GRAUS, PVC, SERIE NORMAL, ESGOTO PREDIAL, DN 40 MM, JUNTA SOLDÁVEL, FORNECIDO E INSTALADO EM RAMAL DE DESCARGA OU RAMAL DE ESGOTO SANITÁRIO. AF_12/2014</t>
  </si>
  <si>
    <t>JUNÇÃO SIMPLES, PVC, SERIE NORMAL, ESGOTO PREDIAL, DN 100 X 100 MM, JUNTA ELÁSTICA, FORNECIDO E INSTALADO EM RAMAL DE DESCARGA OU RAMAL DE ESGOTO SANITÁRIO. AF_12/2014</t>
  </si>
  <si>
    <t>REGISTRO DE GAVETA BRUTO, LATÃO, ROSCÁVEL, 3/4"</t>
  </si>
  <si>
    <t>FUNDAÇÃO</t>
  </si>
  <si>
    <t>PREPARO DE FUNDO DE VALA COM LARGURA MENOR QUE 1,5 M (ACERTO DO SOLO NATURAL). AF_08/2020</t>
  </si>
  <si>
    <t>3.3</t>
  </si>
  <si>
    <t>PREPARO DE FUNDO DE VALA COM LARGURA MENOR QUE 1,5 M (ACERTO DO SOLO NATURAL)</t>
  </si>
  <si>
    <t>CONCRETO CICLÓPICO</t>
  </si>
  <si>
    <t xml:space="preserve">VERGA </t>
  </si>
  <si>
    <t>CINTA DE AMARRAÇÃO</t>
  </si>
  <si>
    <t>Peso/kg</t>
  </si>
  <si>
    <t>Base</t>
  </si>
  <si>
    <t>Lado 3</t>
  </si>
  <si>
    <t>Lado 4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</si>
  <si>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</si>
  <si>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</si>
  <si>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</si>
  <si>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</si>
  <si>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</si>
  <si>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</si>
  <si>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</si>
  <si>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</si>
  <si>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</si>
  <si>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CHAPISCO APLICADO EM ALVENARIAS E ESTRUTURAS DE CONCRETO INTERNAS + EXTERNAS</t>
  </si>
  <si>
    <t>SOMATÓRIO TOTAL</t>
  </si>
  <si>
    <t>ÁREAS INTERNAS</t>
  </si>
  <si>
    <t>ÁREAS EXTERNAS</t>
  </si>
  <si>
    <t>MASSA ÚNICA, PARA RECEBIMENTO DE PINTURA (FACES INTERNAS) DE PAREDES (OBS: subtrair emboço para cerâmicas)</t>
  </si>
  <si>
    <t xml:space="preserve">                       EMBOÇO OU MASSA ÚNICA EM ARGAMASSA, APLICADA MANUALMENTE EM PANOS DE FACHADA</t>
  </si>
  <si>
    <t>4.1.2</t>
  </si>
  <si>
    <t>ALVENARIA DE VEDAÇÃO DE BLOCOS CERÂMICOS MACIÇOS DE 5X10X20CM (ESPESSURA 10CM) E ARGAMASSA DE ASSENTAMENTO COM PREPARO EM BETONEIRA. AF_05/2020</t>
  </si>
  <si>
    <t>4.2.2</t>
  </si>
  <si>
    <t>ARMAÇÃO DE BLOCO, VIGA BALDRAME OU SAPATA UTILIZANDO AÇO CA-50 DE 6,3MM - MONTAGEM. AF_06/2017</t>
  </si>
  <si>
    <t>4.3</t>
  </si>
  <si>
    <t>LIMPEZA MANUAL DE VEGETAÇÃO EM TERRENO COM ENXADA</t>
  </si>
  <si>
    <t>LOCACAO CONVENCIONAL DE OBRA, UTILIZANDO GABARITO DE TÁBUAS CORRIDAS PONTALETADAS A CADA 2,00M</t>
  </si>
  <si>
    <t xml:space="preserve"> ESCAVAÇÃO MANUAL DE VALA COM PROFUNDIDADE MENOR OU IGUAL A 1,30 M</t>
  </si>
  <si>
    <t>REATERRO MANUAL APILOADO COM SOQUETE</t>
  </si>
  <si>
    <t>CONTRAVERGA PRÉ-MOLDADA PARA VÃOS DE ATÉ 1,5 M DE COMPRIMENTO. AF_03/2016</t>
  </si>
  <si>
    <t>4.1.3</t>
  </si>
  <si>
    <t xml:space="preserve">  (CONTRAVERGA) PRÉ-MOLDADA PARA JANELAS COM ATÉ 1,5 M DE VÃO</t>
  </si>
  <si>
    <t>VERGA / CONTRAVERGA</t>
  </si>
  <si>
    <t>ALVENARIA DE VEDAÇÃO DE BLOCOS CERÂMICOS MACIÇOS DE 5X10X20CM (ESPESSURA 10CM) E ARGAMASSA DE ASSENTAMENTO COM PREPARO EM BETONEIRA</t>
  </si>
  <si>
    <t>3.4</t>
  </si>
  <si>
    <t>92776</t>
  </si>
  <si>
    <t>ARMAÇÃO DE PILAR OU VIGA DE UMA ESTRUTURA CONVENCIONAL DE CONCRETO ARMADO EM UMA EDIFICAÇÃO TÉRREA OU SOBRADO UTILIZANDO AÇO CA-50 DE 6,3 MM - MONTAGEM. AF_12/2015</t>
  </si>
  <si>
    <t>ARMAÇÃO DE PILAR OU VIGA DE UMA ESTRUTURA CONVENCIONAL DE CONCRETO ARMADO UTILIZANDO AÇO CA-50 DE 6,3MM (uma camada com 2ø 6.3mm corriodos) aplicados na argamassa da alvenaria de blocos cerâmicos maciços</t>
  </si>
  <si>
    <t>CONCRETO CICLÓPICO FCK = 15MPA, 30% PEDRA DE MÃO EM VOLUME REAL, INCLUSIVE LANÇAMENTO. AF_05/2021</t>
  </si>
  <si>
    <t>APLICAÇÃO MANUAL DE PINTURA COM TINTA LÁTEX ACRÍLICA EM PAREDES, DUAS DEMÃOS. AF_06/2014</t>
  </si>
  <si>
    <t>9.2.2</t>
  </si>
  <si>
    <t>96467</t>
  </si>
  <si>
    <t>RODAPÉ CERÂMICO DE 7CM DE ALTURA COM PLACAS TIPO ESMALTADA COMERCIAL DE DIMENSÕES 35X35CM (PADRAO POPULAR). AF_06/2017</t>
  </si>
  <si>
    <t>RODAPÉ CERÂMICO DE 7CM DE ALTURA COM PLACAS TIPO ESMALTADA</t>
  </si>
  <si>
    <t>Desconto</t>
  </si>
  <si>
    <t>Dados informativos:</t>
  </si>
  <si>
    <t>ALVENARIA DE VEDAÇÃO DE BLOCOS CERÂMICOS FURADOS NA HORIZONTAL DE 9X19X19CM (ESPESSURA 9CM) DE PAREDES COM ÁREA LÍQUIDA MAIOR OU IGUAL A 6M² COM VÃOS E ARGAMASSA DE ASSENTAMENTO COM PREPARO EM BETONEIRA. AF_06/2014</t>
  </si>
  <si>
    <t>ARMAÇÃO DE BLOCO, VIGA BALDRAME OU SAPATA UTILIZANDO AÇO CA-50 DE 6,3MM (duas camada com 2ø 6.3mm corridos cada) aplicados na argamassa da alvenaria de blocos cerâmicos maciços</t>
  </si>
  <si>
    <t>INSTALAÇÃO DE VIDRO IMPRESSO, E = 4 MM</t>
  </si>
  <si>
    <t>10.3.1</t>
  </si>
  <si>
    <t>INSUMO</t>
  </si>
  <si>
    <t>142</t>
  </si>
  <si>
    <t>SELANTE ELASTICO MONOCOMPONENTE A BASE DE POLIURETANO (PU) PARA JUNTAS DIVERSAS</t>
  </si>
  <si>
    <t>310ML</t>
  </si>
  <si>
    <t>7568</t>
  </si>
  <si>
    <t>BUCHA DE NYLON SEM ABA S10, COM PARAFUSO DE 6,10 X 65 MM EM ACO ZINCADO COM ROSCA SOBERBA, CABECA CHATA E FENDA PHILLIPS</t>
  </si>
  <si>
    <t>COMPOSICAO</t>
  </si>
  <si>
    <t>88309</t>
  </si>
  <si>
    <t>PEDREIRO COM ENCARGOS COMPLEMENTARES</t>
  </si>
  <si>
    <t>H</t>
  </si>
  <si>
    <t>88316</t>
  </si>
  <si>
    <t>SERVENTE COM ENCARGOS COMPLEMENTARES</t>
  </si>
  <si>
    <t>Item</t>
  </si>
  <si>
    <t>Ins. / Comp.</t>
  </si>
  <si>
    <t>Cód. Sinapi</t>
  </si>
  <si>
    <t>Coeficiente</t>
  </si>
  <si>
    <t>Valor Unit.                     (R$)</t>
  </si>
  <si>
    <t>Total                               (R$)</t>
  </si>
  <si>
    <t>COMPOSIÇÕES DE CUSTO UNITÁRIO</t>
  </si>
  <si>
    <t>Fonte: SINAPI - Composição 94807</t>
  </si>
  <si>
    <t>Unidade: Un</t>
  </si>
  <si>
    <t>Composição: COMP-001</t>
  </si>
  <si>
    <t>ALVENARIA DE VEDAÇÃO DE BLOCOS CERÂMICOS FURADOS NA HORIZONTAL DE 9X19X19CM (ESPESSURA 9CM) DE PAREDES COM ÁREA LÍQUIDA MENOR QUE 6M² SEM VÃOS E ARGAMASSA DE ASSENTAMENTO COM PREPARO EM BETONEIRA. AF_06/2014</t>
  </si>
  <si>
    <t>ALVENARIA DE VEDAÇÃO DE BLOCOS CERÂMICOS FURADOS NA HORIZONTAL DE 14X9X19CM (ESPESSURA 14CM, BLOCO DEITADO) DE PAREDES COM ÁREA LÍQUIDA MENOR QUE 6M² SEM VÃOS E ARGAMASSA DE ASSENTAMENTO COM PREPARO MANUAL. AF_06/2014</t>
  </si>
  <si>
    <t>MASSA ÚNICA, PARA RECEBIMENTO DE PINTURA, EM ARGAMASSA TRAÇO 1:2:8, PREPARO MECÂNICO COM BETONEIRA 400L, APLICADA MANUALMENTE EM FACES INTERNAS DE PAREDES, ESPESSURA DE 20MM, COM EXECUÇÃO DE TALISCAS. AF_06/2014</t>
  </si>
  <si>
    <t>92786</t>
  </si>
  <si>
    <t>ARMAÇÃO DE LAJE DE UMA ESTRUTURA CONVENCIONAL DE CONCRETO ARMADO EM UMA EDIFICAÇÃO TÉRREA OU SOBRADO UTILIZANDO AÇO CA-50 DE 8,0 MM - MONTAGEM. AF_12/2015</t>
  </si>
  <si>
    <t>LANÇAMENTO COM USO DE BALDES, ADENSAMENTO E ACABAMENTO DE CONCRETO EM ESTRUTURAS. AF_12/2015</t>
  </si>
  <si>
    <t>CUSTO TOTAL (R$)</t>
  </si>
  <si>
    <t>PREPARO DE FUNDO DE VALA COM LARGURA MENOR QUE 1,5 M, COM CAMADA DE BRITA, LANÇAMENTO MANUAL. AF_08/2020</t>
  </si>
  <si>
    <t>FABRICAÇÃO, MONTAGEM E DESMONTAGEM DE FÔRMA, EM MADEIRA SERRADA, E=25 MM, 4 UTILIZAÇÕES. AF_06/2017</t>
  </si>
  <si>
    <t>Composição: COMP-002</t>
  </si>
  <si>
    <t>Composição: COMP-003</t>
  </si>
  <si>
    <t>Composição: COMP-004</t>
  </si>
  <si>
    <t>PORTA DE ABRIR EM ACO TIPO VENEZIANA, COM FUNDO ANTICORROSIVO / PRIMER DE PROTECAO, SEM GUARNICAO/ALIZAR/VISTA, 80 X 210 CM</t>
  </si>
  <si>
    <t>COTAÇÃO</t>
  </si>
  <si>
    <t>Fonte: SINAPI - Composição 94562</t>
  </si>
  <si>
    <t>ARGAMASSA TRAÇO 1:3 (EM VOLUME DE CIMENTO E AREIA MÉDIA ÚMIDA), PREPARO MANUAL. AF_08/2019</t>
  </si>
  <si>
    <t>Composição: COMP-005</t>
  </si>
  <si>
    <t>INSTALAÇÃO DE VIDRO IMPRESSO, E = 4 MM, EM ESQUADRIA FIXADO COM BAGUETE. AF_01/2021</t>
  </si>
  <si>
    <t>COMP-001</t>
  </si>
  <si>
    <t>COMP-002</t>
  </si>
  <si>
    <t>COMP-003</t>
  </si>
  <si>
    <t xml:space="preserve"> COMP-004</t>
  </si>
  <si>
    <t xml:space="preserve"> COMP-005</t>
  </si>
  <si>
    <t>JANELA DE AÇO DE CORRER COM 4 FOLHAS</t>
  </si>
  <si>
    <t>PLANILHA ORÇAMENTÁRIA</t>
  </si>
  <si>
    <t>6.1.3</t>
  </si>
  <si>
    <t>PORTA EM AÇO DE ABRIR TIPO VENEZIANA (80 x 210 CM) SEM GUARNIÇÃO, FIXAÇÃO COM PARAFUSOS - FORNECIMENTO E INSTALAÇÃO.</t>
  </si>
  <si>
    <t xml:space="preserve">PORTA EM AÇO DE ABRIR TIPO VENEZIANA ( 80X210CM) SEM GUARNIÇÃO, FIXAÇÃO COM PARAFUSOS - FORNECIMENTO E INSTALAÇÃO. </t>
  </si>
  <si>
    <t>JANELA DE AÇO DE CORRER TIPO VENEZIANA COM 4 FOLHAS (1,20 x 1,00M), COM BATENTE, FERRAGENS E PINTURAS ANTICORROSIVA E DE ACABAMENTO. EXCLUSIVE ALIZAR E CONTRAMARCO. FORNECIMENTO E INSTALAÇÃO.</t>
  </si>
  <si>
    <t xml:space="preserve">JANELA DE AÇO DE CORRER TIPO VENEZIANA COM 4 FOLHAS (1,20 x 1,00M), COM BATENTE, FERRAGENS E PINTURAS ANTICORROSIVA E DE ACABAMENTO. EXCLUSIVE ALIZAR E CONTRAMARCO. </t>
  </si>
  <si>
    <t>Perímetro</t>
  </si>
  <si>
    <t>ESCAVAÇÃO MANUAL DE VALA COM PROFUNDIDADE MENOR OU IGUAL A 1,30 M. AF_ 03/2016</t>
  </si>
  <si>
    <t xml:space="preserve">CHAPISCO APLICADO EM ALVENARIAS E ESTRUTURAS DE CONCRETO INTERNAS, COM COLHER DE PEDREIRO.  ARGAMASSA TRAÇO 1:3 COM PREPARO MANUAL. AF_06/2014
 </t>
  </si>
  <si>
    <t>MASSA ÚNICA, PARA RECEBIMENTO DE PINTURA, EM ARGAMASSA TRAÇO 1:2:8, PREPARO MANUAL, APLICADA MANUALMENTE EM FACES INTERNAS DE PAREDES, ESPESSURA DE 20MM, COM EXECUÇÃO DE TALISCAS. AF_06/2014</t>
  </si>
  <si>
    <t>LASTRO DE CONCRETO MAGRO, APLICADO EM PISOS OU RADIERS, ESPESSURA DE 5 CM. AF_07/2016</t>
  </si>
  <si>
    <t>20088*</t>
  </si>
  <si>
    <t>CAP PVC, SÉRIE R, DN 100MM, PARA ESGOTO PREDIAL</t>
  </si>
  <si>
    <t>UN.</t>
  </si>
  <si>
    <t>LAJE SUPERIOR</t>
  </si>
  <si>
    <t>ARMAÇÃO DE LAJE DE UMA ESTRUTURA CONVENCIONAL DE CONCRETO ARMADO EM UM  A EDIFICAÇÃO TÉRREA OU SOBRADO UTILIZANDO AÇO CA-50 DE 8,0 MM - MONTAGEM. AF_12/2015</t>
  </si>
  <si>
    <t>MONTAGEM E DESMONTAGEM DE FÔRMA DE LAJE MACIÇA, PÉ-DIREITO SIMPLES, EM  MADEIRA SERRADA, 4 UTILIZAÇÕES. AF_09/2020</t>
  </si>
  <si>
    <t>CONCRETO FCK = 15MPA, TRAÇO 1:3,4:3,5 (CIMENTO/ AREIA MÉDIA/ BRITA 1)  - PREPARO MANUAL. AF_07/2016</t>
  </si>
  <si>
    <t>LAJE INFERIOR</t>
  </si>
  <si>
    <t>COMPOSIÇÃO</t>
  </si>
  <si>
    <t>ALVENARIA DE VEDAÇÃO DE BLOCOS CERÂMICOS FURADOS NA HORIZONTAL DE 9X19X19CM (ESPESSURA 9CM) DE PAREDES COM ÁREA LÍQUIDA MENOR QUE 6M² SEM VÃOS E ARGAMASSA DE ASSENTAMENTO COM PREPARO MANUAL. AF_06/2014</t>
  </si>
  <si>
    <t>CHAPISCO APLICADO EM ALVENARIAS E ESTRUTURAS DE CONCRETO INTERNAS, COM COLHER DE PEDREIRO.  ARGAMASSA TRAÇO 1:3 COM PREPARO MANUAL. AF_06/2014</t>
  </si>
  <si>
    <t>Beiral</t>
  </si>
  <si>
    <t>PORTA DE FERRO, DE ABRIR, TIPO GRADE COM CHAPA, COM GUARNIÇÕES. AF_12/2019 (Porta de ferro p/ acesso caixa d'água)</t>
  </si>
  <si>
    <t xml:space="preserve">REVESTIMENTO CERÂMICO </t>
  </si>
  <si>
    <t xml:space="preserve">REVESTIMENTO CERÂMICO - BANHEIRO (parede com altura de 1,80m) </t>
  </si>
  <si>
    <t>REVESTIMENTO CERÂMICO - PIA E TANQUE (com 0,60 m de altura)</t>
  </si>
  <si>
    <t>REVESTIMENTO CERÂMICO</t>
  </si>
  <si>
    <t>14.17</t>
  </si>
  <si>
    <t>CABO DE COBRE FLEXÍVEL ISOLADO, 1,5 MM², ANTI-CHAMA 450/750 V, PARA CIRCUITOS TERMINAIS - FORNECIMENTO E INSTALAÇÃO. AF_12/2015</t>
  </si>
  <si>
    <t>CABO DE COBRE FLEXÍVEL ISOLADO, 2,5 MM², ANTI-CHAMA 450/750 V, PARA CIRCUITOS TERMINAIS - FORNECIMENTO E INSTALAÇÃO. AF_12/2015</t>
  </si>
  <si>
    <t>CABO DE COBRE FLEXÍVEL ISOLADO, 6 MM², ANTI-CHAMA 450/750 V, PARA CIRCUITOS TERMINAIS - FORNECIMENTO E INSTALAÇÃO. AF_12/2015</t>
  </si>
  <si>
    <t>DISJUNTOR MONOPOLAR TIPO NEMA, CORRENTE NOMINAL DE 35 ATÉ 50A - FORNECIMENTO E INSTALAÇÃO. AF_10/2020</t>
  </si>
  <si>
    <t>ALVENARIA DE VEDAÇÃO DE BLOCOS CERÂMICOS MACIÇOS DE 5X10X20CM (ESPESSURA 10CM) E ARGAMASSA DE ASSENTAMENTO COM PREPARO EM BETONEIRA. AF_05/2020    Alvenaria para baldrame em  tijolo maciço comum (e=20cm) assentes com argamassa de cimento,cal e areia (1:2:8), sem revestimento. (h=15 cm)</t>
  </si>
  <si>
    <t>PORTA EM AÇO DE ABRIR TIPO VENEZIANA (70 x 210 CM) SEM GUARNIÇÃO, FIXAÇÃO COM PARAFUSOS - FORNECIMENTO E INSTALAÇÃO.</t>
  </si>
  <si>
    <t xml:space="preserve">PORTA EM AÇO DE ABRIR TIPO VENEZIANA (70X210CM) SEM GUARNIÇÃO,FIXAÇÃO COM PARAFUSOS - FORNECIMENTO E INSTALAÇÃO. </t>
  </si>
  <si>
    <t>PORTA DE ABRIR EM ACO TIPO VENEZIANA, COM FUNDO ANTICORROSIVO / PRIMER DE PROTECAO, SEM GUARNICAO/ALIZAR/VISTA, 70 X 210 CM</t>
  </si>
  <si>
    <t xml:space="preserve">REVESTIMENTO CERÂMICO - BANHEIRO (altura de 1,80m) </t>
  </si>
  <si>
    <t>ESQUADRIAS E PORTAS</t>
  </si>
  <si>
    <t>P2 - Porta de 0,70m x 2,10m</t>
  </si>
  <si>
    <t>CHAPISCO APLICADO EM ALVENARIAS E ESTRUTURAS DE CONCRETO, COM COLHER DE PEDREIRO.  ARGAMASSA TRAÇO 1:3 COM PREPARO MANUAL. AF_06/2014</t>
  </si>
  <si>
    <t>ALVENARIA DE BLOCOS CERÂMICOS MACIÇOS DE 5X10X20CM (ESPESSURA 10CM) E ARGAMASSA DE ASSENTAMENTO =  Alvenaria para baldrame em  tijolo maciço comum (e=20cm) assentes com argamassa de cimento, cal e areia (1:2:8), sem revestimento  (h=15 cm)</t>
  </si>
  <si>
    <t>CABO DE COBRE FLEXÍVEL ISOLADO, 1,5 MM², ANTI-CHAMA 450/750 V</t>
  </si>
  <si>
    <t>CABO DE COBRE FLEXÍVEL ISOLADO, 2,5 MM², ANTI-CHAMA 450/750 V</t>
  </si>
  <si>
    <t>CABO DE COBRE FLEXÍVEL ISOLADO, 6 MM², ANTI-CHAMA 450/750 V</t>
  </si>
  <si>
    <t>DISJUNTOR MONOPOLAR TIPO NEMA, CORRENTE NOMINAL DE 35 ATÉ 50A</t>
  </si>
  <si>
    <t>REVESTIMENTO CERÂMICO - PIA E TANQUE (painel com 0,60m de altura)</t>
  </si>
  <si>
    <t>QUADRO DE DISTRIBUIÇÃO DE ENERGIA EM PVC, DE EMBUTIR, SEM BARRAMENTO PARA 6 DISJUNTORES - FORNECIMENTO E INSTALAÇÃO. AF_10/2020</t>
  </si>
  <si>
    <t>TANQUE SÉPTICO EM ALVENARIA COM BLOCOS CERÂMICOS FURADOS,CONFORME PROJETO.</t>
  </si>
  <si>
    <t>SUMIDOURO CIRCULAR, EM ALVENARIA COM BLOCOS CERÂMICOS FURADOS, CONFORME PROJETO.</t>
  </si>
  <si>
    <t>TANQUE SÉPTICO EM ALVENARIA COM BLOCOS CERÂMICOS FURADOS, CONFORME PROJETO.</t>
  </si>
  <si>
    <t>MEMÓRIA DE CÁLCULO DE QUANTITATIVOS - 1Qto</t>
  </si>
  <si>
    <t>BDI ( %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</si>
</sst>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ourie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ourier"/>
    </font>
    <font>
      <sz val="12"/>
      <color theme="1"/>
      <name val="Courier"/>
    </font>
    <font>
      <b/>
      <sz val="16"/>
      <color theme="1"/>
      <name val="Courier"/>
    </font>
    <font>
      <sz val="10"/>
      <name val="Arial"/>
      <family val="2"/>
    </font>
    <font>
      <sz val="12"/>
      <name val="Courie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ourier"/>
    </font>
    <font>
      <b/>
      <sz val="22"/>
      <name val="Courie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7" fillId="0" borderId="0"/>
  </cellStyleXfs>
  <cellXfs count="202">
    <xf numFmtId="0" fontId="0" fillId="0" borderId="0" xfId="0"/>
    <xf numFmtId="0" fontId="0" fillId="2" borderId="0" xfId="0" applyFill="1"/>
    <xf numFmtId="0" fontId="2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43" fontId="5" fillId="4" borderId="2" xfId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164" fontId="5" fillId="0" borderId="2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4" borderId="1" xfId="1" applyFont="1" applyFill="1" applyBorder="1" applyAlignment="1">
      <alignment vertical="center"/>
    </xf>
    <xf numFmtId="43" fontId="5" fillId="2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43" fontId="0" fillId="0" borderId="0" xfId="1" applyFont="1"/>
    <xf numFmtId="0" fontId="4" fillId="2" borderId="3" xfId="0" applyFont="1" applyFill="1" applyBorder="1" applyAlignment="1">
      <alignment vertical="center"/>
    </xf>
    <xf numFmtId="43" fontId="0" fillId="0" borderId="0" xfId="0" applyNumberFormat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Fill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right" wrapText="1"/>
    </xf>
    <xf numFmtId="2" fontId="9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9" fillId="0" borderId="12" xfId="0" applyFont="1" applyFill="1" applyBorder="1" applyAlignment="1">
      <alignment horizontal="right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9" fillId="0" borderId="10" xfId="0" applyFont="1" applyFill="1" applyBorder="1" applyAlignment="1">
      <alignment horizontal="right"/>
    </xf>
    <xf numFmtId="0" fontId="2" fillId="0" borderId="16" xfId="0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2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2" fillId="0" borderId="15" xfId="0" applyFont="1" applyBorder="1"/>
    <xf numFmtId="0" fontId="2" fillId="4" borderId="0" xfId="0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9" fillId="4" borderId="0" xfId="0" applyNumberFormat="1" applyFont="1" applyFill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2" fontId="2" fillId="0" borderId="11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2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right"/>
    </xf>
    <xf numFmtId="0" fontId="2" fillId="6" borderId="0" xfId="0" applyFont="1" applyFill="1" applyBorder="1" applyAlignment="1">
      <alignment horizontal="center"/>
    </xf>
    <xf numFmtId="2" fontId="2" fillId="6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0" borderId="1" xfId="0" applyBorder="1"/>
    <xf numFmtId="0" fontId="2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9" fillId="4" borderId="0" xfId="0" applyFont="1" applyFill="1"/>
    <xf numFmtId="0" fontId="0" fillId="4" borderId="0" xfId="0" applyFill="1"/>
    <xf numFmtId="0" fontId="2" fillId="4" borderId="0" xfId="0" applyFont="1" applyFill="1"/>
    <xf numFmtId="43" fontId="5" fillId="0" borderId="1" xfId="1" applyFont="1" applyBorder="1" applyAlignment="1">
      <alignment horizontal="right" vertical="center"/>
    </xf>
    <xf numFmtId="43" fontId="5" fillId="0" borderId="1" xfId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right"/>
    </xf>
    <xf numFmtId="0" fontId="9" fillId="4" borderId="12" xfId="0" applyFont="1" applyFill="1" applyBorder="1" applyAlignment="1">
      <alignment horizontal="right"/>
    </xf>
    <xf numFmtId="43" fontId="5" fillId="2" borderId="1" xfId="1" applyFont="1" applyFill="1" applyBorder="1" applyAlignment="1">
      <alignment horizontal="right" vertical="center"/>
    </xf>
    <xf numFmtId="43" fontId="5" fillId="2" borderId="2" xfId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43" fontId="4" fillId="2" borderId="1" xfId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right"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/>
    </xf>
    <xf numFmtId="0" fontId="2" fillId="0" borderId="18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center"/>
    </xf>
    <xf numFmtId="0" fontId="2" fillId="0" borderId="24" xfId="0" applyFont="1" applyBorder="1"/>
    <xf numFmtId="2" fontId="9" fillId="2" borderId="2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9" fillId="4" borderId="19" xfId="0" applyFont="1" applyFill="1" applyBorder="1" applyAlignment="1">
      <alignment horizontal="center"/>
    </xf>
    <xf numFmtId="2" fontId="9" fillId="2" borderId="23" xfId="0" applyNumberFormat="1" applyFont="1" applyFill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1" xfId="0" applyFont="1" applyFill="1" applyBorder="1" applyAlignment="1">
      <alignment horizontal="right" vertical="center" wrapText="1"/>
    </xf>
  </cellXfs>
  <cellStyles count="4">
    <cellStyle name="Normal" xfId="0" builtinId="0"/>
    <cellStyle name="Normal 2" xfId="2"/>
    <cellStyle name="Normal 3" xfId="3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CW386"/>
  <sheetViews>
    <sheetView tabSelected="1" zoomScale="85" zoomScaleNormal="85" zoomScaleSheetLayoutView="10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2.140625" customWidth="1"/>
    <col min="2" max="2" width="15.85546875" customWidth="1"/>
    <col min="3" max="3" width="94.42578125" customWidth="1"/>
    <col min="4" max="4" width="12" customWidth="1"/>
    <col min="5" max="5" width="13.5703125" customWidth="1"/>
    <col min="6" max="6" width="18.28515625" customWidth="1"/>
    <col min="7" max="7" width="19.42578125" customWidth="1"/>
    <col min="8" max="8" width="10.42578125" customWidth="1"/>
    <col min="9" max="9" width="9.7109375" customWidth="1"/>
    <col min="10" max="10" width="10.85546875" customWidth="1"/>
  </cols>
  <sheetData>
    <row r="1" spans="1:7" ht="45.75" customHeight="1" x14ac:dyDescent="0.25">
      <c r="A1" s="165" t="s">
        <v>438</v>
      </c>
      <c r="B1" s="166"/>
      <c r="C1" s="166"/>
      <c r="D1" s="166"/>
      <c r="E1" s="167"/>
      <c r="F1" s="41" t="s">
        <v>23</v>
      </c>
      <c r="G1" s="42"/>
    </row>
    <row r="2" spans="1:7" ht="45.75" x14ac:dyDescent="0.25">
      <c r="A2" s="23" t="s">
        <v>17</v>
      </c>
      <c r="B2" s="29" t="s">
        <v>0</v>
      </c>
      <c r="C2" s="23" t="s">
        <v>1</v>
      </c>
      <c r="D2" s="23" t="s">
        <v>18</v>
      </c>
      <c r="E2" s="23" t="s">
        <v>24</v>
      </c>
      <c r="F2" s="121" t="s">
        <v>19</v>
      </c>
      <c r="G2" s="29" t="s">
        <v>20</v>
      </c>
    </row>
    <row r="3" spans="1:7" x14ac:dyDescent="0.25">
      <c r="A3" s="3">
        <v>1</v>
      </c>
      <c r="B3" s="3"/>
      <c r="C3" s="11" t="s">
        <v>21</v>
      </c>
      <c r="D3" s="12"/>
      <c r="E3" s="13"/>
      <c r="F3" s="28"/>
      <c r="G3" s="39">
        <f>SUM(G4:G5)</f>
        <v>0</v>
      </c>
    </row>
    <row r="4" spans="1:7" x14ac:dyDescent="0.25">
      <c r="A4" s="5" t="s">
        <v>52</v>
      </c>
      <c r="B4" s="5">
        <v>98524</v>
      </c>
      <c r="C4" s="6" t="s">
        <v>25</v>
      </c>
      <c r="D4" s="5" t="s">
        <v>26</v>
      </c>
      <c r="E4" s="16">
        <v>37.270000000000003</v>
      </c>
      <c r="F4" s="119"/>
      <c r="G4" s="120">
        <f t="shared" ref="G4:G26" si="0">E4*F4</f>
        <v>0</v>
      </c>
    </row>
    <row r="5" spans="1:7" ht="30" x14ac:dyDescent="0.25">
      <c r="A5" s="5" t="s">
        <v>53</v>
      </c>
      <c r="B5" s="5">
        <v>99059</v>
      </c>
      <c r="C5" s="9" t="s">
        <v>27</v>
      </c>
      <c r="D5" s="5" t="s">
        <v>28</v>
      </c>
      <c r="E5" s="16">
        <v>27.54</v>
      </c>
      <c r="F5" s="119"/>
      <c r="G5" s="38">
        <f t="shared" si="0"/>
        <v>0</v>
      </c>
    </row>
    <row r="6" spans="1:7" x14ac:dyDescent="0.25">
      <c r="A6" s="5"/>
      <c r="B6" s="5"/>
      <c r="C6" s="9"/>
      <c r="D6" s="5"/>
      <c r="E6" s="35"/>
      <c r="F6" s="24"/>
      <c r="G6" s="38"/>
    </row>
    <row r="7" spans="1:7" x14ac:dyDescent="0.25">
      <c r="A7" s="3">
        <v>2</v>
      </c>
      <c r="B7" s="3"/>
      <c r="C7" s="4" t="s">
        <v>150</v>
      </c>
      <c r="D7" s="17"/>
      <c r="E7" s="14"/>
      <c r="F7" s="28"/>
      <c r="G7" s="39">
        <f>G8+G9</f>
        <v>0</v>
      </c>
    </row>
    <row r="8" spans="1:7" ht="30" x14ac:dyDescent="0.25">
      <c r="A8" s="21" t="s">
        <v>31</v>
      </c>
      <c r="B8" s="5">
        <v>93358</v>
      </c>
      <c r="C8" s="9" t="s">
        <v>151</v>
      </c>
      <c r="D8" s="5" t="s">
        <v>29</v>
      </c>
      <c r="E8" s="16">
        <v>3.9756</v>
      </c>
      <c r="F8" s="119"/>
      <c r="G8" s="38">
        <f t="shared" si="0"/>
        <v>0</v>
      </c>
    </row>
    <row r="9" spans="1:7" x14ac:dyDescent="0.25">
      <c r="A9" s="21" t="s">
        <v>32</v>
      </c>
      <c r="B9" s="5">
        <v>96995</v>
      </c>
      <c r="C9" s="15" t="s">
        <v>152</v>
      </c>
      <c r="D9" s="5" t="s">
        <v>29</v>
      </c>
      <c r="E9" s="16">
        <v>3.9756</v>
      </c>
      <c r="F9" s="119"/>
      <c r="G9" s="38">
        <f t="shared" si="0"/>
        <v>0</v>
      </c>
    </row>
    <row r="10" spans="1:7" x14ac:dyDescent="0.25">
      <c r="A10" s="21"/>
      <c r="B10" s="5"/>
      <c r="C10" s="15"/>
      <c r="D10" s="5"/>
      <c r="E10" s="16"/>
      <c r="F10" s="24"/>
      <c r="G10" s="38"/>
    </row>
    <row r="11" spans="1:7" x14ac:dyDescent="0.25">
      <c r="A11" s="3">
        <v>3</v>
      </c>
      <c r="B11" s="12"/>
      <c r="C11" s="4" t="s">
        <v>336</v>
      </c>
      <c r="D11" s="17"/>
      <c r="E11" s="17"/>
      <c r="F11" s="28"/>
      <c r="G11" s="39">
        <f>SUM(G12:G15)</f>
        <v>0</v>
      </c>
    </row>
    <row r="12" spans="1:7" ht="30" x14ac:dyDescent="0.25">
      <c r="A12" s="5" t="s">
        <v>33</v>
      </c>
      <c r="B12" s="5">
        <v>101616</v>
      </c>
      <c r="C12" s="9" t="s">
        <v>337</v>
      </c>
      <c r="D12" s="5" t="s">
        <v>26</v>
      </c>
      <c r="E12" s="33">
        <v>9.9390000000000001</v>
      </c>
      <c r="F12" s="119"/>
      <c r="G12" s="38">
        <f t="shared" si="0"/>
        <v>0</v>
      </c>
    </row>
    <row r="13" spans="1:7" ht="35.25" customHeight="1" x14ac:dyDescent="0.25">
      <c r="A13" s="5" t="s">
        <v>34</v>
      </c>
      <c r="B13" s="21">
        <v>102487</v>
      </c>
      <c r="C13" s="52" t="s">
        <v>380</v>
      </c>
      <c r="D13" s="5" t="s">
        <v>29</v>
      </c>
      <c r="E13" s="16">
        <v>3.9756</v>
      </c>
      <c r="F13" s="119"/>
      <c r="G13" s="38">
        <f t="shared" si="0"/>
        <v>0</v>
      </c>
    </row>
    <row r="14" spans="1:7" ht="75.75" x14ac:dyDescent="0.25">
      <c r="A14" s="5" t="s">
        <v>338</v>
      </c>
      <c r="B14" s="5">
        <v>101159</v>
      </c>
      <c r="C14" s="52" t="s">
        <v>471</v>
      </c>
      <c r="D14" s="5" t="s">
        <v>29</v>
      </c>
      <c r="E14" s="35">
        <v>4.9695</v>
      </c>
      <c r="F14" s="119"/>
      <c r="G14" s="38">
        <f t="shared" si="0"/>
        <v>0</v>
      </c>
    </row>
    <row r="15" spans="1:7" ht="30" x14ac:dyDescent="0.25">
      <c r="A15" s="21" t="s">
        <v>376</v>
      </c>
      <c r="B15" s="21">
        <v>96544</v>
      </c>
      <c r="C15" s="22" t="s">
        <v>365</v>
      </c>
      <c r="D15" s="21" t="s">
        <v>30</v>
      </c>
      <c r="E15" s="24">
        <v>33.130000000000003</v>
      </c>
      <c r="F15" s="119"/>
      <c r="G15" s="40">
        <f t="shared" ref="G15" si="1">E15*F15</f>
        <v>0</v>
      </c>
    </row>
    <row r="16" spans="1:7" ht="15.75" x14ac:dyDescent="0.25">
      <c r="A16" s="5"/>
      <c r="B16" s="5"/>
      <c r="C16" s="52"/>
      <c r="D16" s="21"/>
      <c r="E16" s="35"/>
      <c r="F16" s="24"/>
      <c r="G16" s="38"/>
    </row>
    <row r="17" spans="1:11" x14ac:dyDescent="0.25">
      <c r="A17" s="3">
        <v>4</v>
      </c>
      <c r="B17" s="12"/>
      <c r="C17" s="4" t="s">
        <v>22</v>
      </c>
      <c r="D17" s="17"/>
      <c r="E17" s="14"/>
      <c r="F17" s="28"/>
      <c r="G17" s="39">
        <f>SUM(G18:G26)</f>
        <v>0</v>
      </c>
    </row>
    <row r="18" spans="1:11" ht="15.75" x14ac:dyDescent="0.25">
      <c r="A18" s="18" t="s">
        <v>35</v>
      </c>
      <c r="B18" s="21"/>
      <c r="C18" s="19" t="s">
        <v>374</v>
      </c>
      <c r="D18" s="10"/>
      <c r="E18" s="8"/>
      <c r="F18" s="8"/>
      <c r="G18" s="20"/>
    </row>
    <row r="19" spans="1:11" x14ac:dyDescent="0.25">
      <c r="A19" s="21" t="s">
        <v>187</v>
      </c>
      <c r="B19" s="21">
        <v>93184</v>
      </c>
      <c r="C19" s="22" t="s">
        <v>148</v>
      </c>
      <c r="D19" s="21" t="s">
        <v>28</v>
      </c>
      <c r="E19" s="24">
        <v>6.3999999999999986</v>
      </c>
      <c r="F19" s="119"/>
      <c r="G19" s="38">
        <f t="shared" si="0"/>
        <v>0</v>
      </c>
    </row>
    <row r="20" spans="1:11" x14ac:dyDescent="0.25">
      <c r="A20" s="21" t="s">
        <v>362</v>
      </c>
      <c r="B20" s="21">
        <v>93182</v>
      </c>
      <c r="C20" s="22" t="s">
        <v>149</v>
      </c>
      <c r="D20" s="21" t="s">
        <v>28</v>
      </c>
      <c r="E20" s="24">
        <v>6.5</v>
      </c>
      <c r="F20" s="119"/>
      <c r="G20" s="38">
        <f t="shared" si="0"/>
        <v>0</v>
      </c>
    </row>
    <row r="21" spans="1:11" ht="30" x14ac:dyDescent="0.25">
      <c r="A21" s="21" t="s">
        <v>372</v>
      </c>
      <c r="B21" s="21">
        <v>93194</v>
      </c>
      <c r="C21" s="22" t="s">
        <v>371</v>
      </c>
      <c r="D21" s="21" t="s">
        <v>28</v>
      </c>
      <c r="E21" s="24">
        <v>6.5</v>
      </c>
      <c r="F21" s="119"/>
      <c r="G21" s="40">
        <f t="shared" si="0"/>
        <v>0</v>
      </c>
    </row>
    <row r="22" spans="1:11" x14ac:dyDescent="0.25">
      <c r="A22" s="18" t="s">
        <v>159</v>
      </c>
      <c r="B22" s="21"/>
      <c r="C22" s="19" t="s">
        <v>342</v>
      </c>
      <c r="D22" s="10"/>
      <c r="E22" s="24"/>
      <c r="F22" s="40"/>
      <c r="G22" s="38"/>
    </row>
    <row r="23" spans="1:11" ht="45" x14ac:dyDescent="0.25">
      <c r="A23" s="21" t="s">
        <v>188</v>
      </c>
      <c r="B23" s="21">
        <v>101159</v>
      </c>
      <c r="C23" s="22" t="s">
        <v>363</v>
      </c>
      <c r="D23" s="21" t="s">
        <v>26</v>
      </c>
      <c r="E23" s="24">
        <v>5.5860000000000003</v>
      </c>
      <c r="F23" s="119"/>
      <c r="G23" s="38">
        <f t="shared" si="0"/>
        <v>0</v>
      </c>
    </row>
    <row r="24" spans="1:11" ht="45.75" x14ac:dyDescent="0.25">
      <c r="A24" s="21" t="s">
        <v>364</v>
      </c>
      <c r="B24" s="21" t="s">
        <v>377</v>
      </c>
      <c r="C24" s="52" t="s">
        <v>378</v>
      </c>
      <c r="D24" s="21" t="s">
        <v>30</v>
      </c>
      <c r="E24" s="24">
        <v>18.62</v>
      </c>
      <c r="F24" s="119"/>
      <c r="G24" s="40">
        <f t="shared" si="0"/>
        <v>0</v>
      </c>
    </row>
    <row r="25" spans="1:11" x14ac:dyDescent="0.25">
      <c r="A25" s="18" t="s">
        <v>366</v>
      </c>
      <c r="B25" s="21"/>
      <c r="C25" s="19" t="s">
        <v>44</v>
      </c>
      <c r="D25" s="10"/>
      <c r="E25" s="24"/>
      <c r="F25" s="40"/>
      <c r="G25" s="38"/>
    </row>
    <row r="26" spans="1:11" ht="46.5" customHeight="1" x14ac:dyDescent="0.25">
      <c r="A26" s="21" t="s">
        <v>189</v>
      </c>
      <c r="B26" s="21">
        <v>101963</v>
      </c>
      <c r="C26" s="22" t="s">
        <v>304</v>
      </c>
      <c r="D26" s="21" t="s">
        <v>26</v>
      </c>
      <c r="E26" s="24">
        <v>3.3697999999999997</v>
      </c>
      <c r="F26" s="119"/>
      <c r="G26" s="40">
        <f t="shared" si="0"/>
        <v>0</v>
      </c>
      <c r="K26" s="44"/>
    </row>
    <row r="27" spans="1:11" x14ac:dyDescent="0.25">
      <c r="A27" s="21"/>
      <c r="B27" s="21"/>
      <c r="C27" s="22"/>
      <c r="D27" s="21"/>
      <c r="E27" s="24"/>
      <c r="F27" s="24"/>
      <c r="G27" s="40"/>
      <c r="K27" s="44"/>
    </row>
    <row r="28" spans="1:11" x14ac:dyDescent="0.25">
      <c r="A28" s="3">
        <v>5</v>
      </c>
      <c r="B28" s="12"/>
      <c r="C28" s="4" t="s">
        <v>2</v>
      </c>
      <c r="D28" s="17"/>
      <c r="E28" s="14"/>
      <c r="F28" s="28"/>
      <c r="G28" s="39">
        <f>SUM(G29:G29)</f>
        <v>0</v>
      </c>
    </row>
    <row r="29" spans="1:11" ht="66.75" customHeight="1" x14ac:dyDescent="0.25">
      <c r="A29" s="21" t="s">
        <v>36</v>
      </c>
      <c r="B29" s="21">
        <v>87519</v>
      </c>
      <c r="C29" s="22" t="s">
        <v>388</v>
      </c>
      <c r="D29" s="21" t="s">
        <v>26</v>
      </c>
      <c r="E29" s="24">
        <v>96.861400000000003</v>
      </c>
      <c r="F29" s="124"/>
      <c r="G29" s="40">
        <f t="shared" ref="G29:G78" si="2">E29*F29</f>
        <v>0</v>
      </c>
    </row>
    <row r="30" spans="1:11" x14ac:dyDescent="0.25">
      <c r="A30" s="21"/>
      <c r="B30" s="21"/>
      <c r="C30" s="22"/>
      <c r="D30" s="21"/>
      <c r="E30" s="24"/>
      <c r="F30" s="24"/>
      <c r="G30" s="40"/>
    </row>
    <row r="31" spans="1:11" x14ac:dyDescent="0.25">
      <c r="A31" s="3">
        <v>6</v>
      </c>
      <c r="B31" s="12"/>
      <c r="C31" s="4" t="s">
        <v>14</v>
      </c>
      <c r="D31" s="17"/>
      <c r="E31" s="14"/>
      <c r="F31" s="28"/>
      <c r="G31" s="39">
        <f>SUM(G32:G39)</f>
        <v>0</v>
      </c>
    </row>
    <row r="32" spans="1:11" ht="15.75" x14ac:dyDescent="0.25">
      <c r="A32" s="18" t="s">
        <v>37</v>
      </c>
      <c r="B32" s="21"/>
      <c r="C32" s="19" t="s">
        <v>47</v>
      </c>
      <c r="D32" s="10"/>
      <c r="E32" s="8"/>
      <c r="F32" s="8"/>
      <c r="G32" s="20"/>
    </row>
    <row r="33" spans="1:50" ht="35.25" customHeight="1" x14ac:dyDescent="0.25">
      <c r="A33" s="21" t="s">
        <v>54</v>
      </c>
      <c r="B33" s="12" t="s">
        <v>432</v>
      </c>
      <c r="C33" s="22" t="s">
        <v>472</v>
      </c>
      <c r="D33" s="136" t="s">
        <v>45</v>
      </c>
      <c r="E33" s="137">
        <v>1</v>
      </c>
      <c r="F33" s="138"/>
      <c r="G33" s="139">
        <f t="shared" si="2"/>
        <v>0</v>
      </c>
    </row>
    <row r="34" spans="1:50" ht="35.25" customHeight="1" x14ac:dyDescent="0.25">
      <c r="A34" s="21" t="s">
        <v>55</v>
      </c>
      <c r="B34" s="12" t="s">
        <v>433</v>
      </c>
      <c r="C34" s="54" t="s">
        <v>440</v>
      </c>
      <c r="D34" s="136" t="s">
        <v>45</v>
      </c>
      <c r="E34" s="137">
        <v>3</v>
      </c>
      <c r="F34" s="138"/>
      <c r="G34" s="139">
        <f t="shared" si="2"/>
        <v>0</v>
      </c>
    </row>
    <row r="35" spans="1:50" ht="34.5" customHeight="1" x14ac:dyDescent="0.25">
      <c r="A35" s="21" t="s">
        <v>439</v>
      </c>
      <c r="B35" s="21">
        <v>100701</v>
      </c>
      <c r="C35" s="54" t="s">
        <v>461</v>
      </c>
      <c r="D35" s="136" t="s">
        <v>26</v>
      </c>
      <c r="E35" s="137">
        <v>0.55999999999999994</v>
      </c>
      <c r="F35" s="138"/>
      <c r="G35" s="139">
        <f t="shared" si="2"/>
        <v>0</v>
      </c>
    </row>
    <row r="36" spans="1:50" ht="15.75" x14ac:dyDescent="0.25">
      <c r="A36" s="18" t="s">
        <v>160</v>
      </c>
      <c r="B36" s="21"/>
      <c r="C36" s="140" t="s">
        <v>48</v>
      </c>
      <c r="D36" s="136"/>
      <c r="E36" s="141"/>
      <c r="F36" s="137"/>
      <c r="G36" s="142"/>
    </row>
    <row r="37" spans="1:50" ht="47.25" customHeight="1" x14ac:dyDescent="0.25">
      <c r="A37" s="21" t="s">
        <v>190</v>
      </c>
      <c r="B37" s="12" t="s">
        <v>434</v>
      </c>
      <c r="C37" s="54" t="s">
        <v>442</v>
      </c>
      <c r="D37" s="136" t="s">
        <v>45</v>
      </c>
      <c r="E37" s="137">
        <v>3</v>
      </c>
      <c r="F37" s="138"/>
      <c r="G37" s="139">
        <f t="shared" si="2"/>
        <v>0</v>
      </c>
    </row>
    <row r="38" spans="1:50" ht="33" customHeight="1" x14ac:dyDescent="0.25">
      <c r="A38" s="21" t="s">
        <v>191</v>
      </c>
      <c r="B38" s="21">
        <v>102160</v>
      </c>
      <c r="C38" s="54" t="s">
        <v>431</v>
      </c>
      <c r="D38" s="136" t="s">
        <v>26</v>
      </c>
      <c r="E38" s="137">
        <v>0.33639999999999998</v>
      </c>
      <c r="F38" s="138"/>
      <c r="G38" s="139">
        <f t="shared" ref="G38" si="3">ROUND(E38*F38,2)</f>
        <v>0</v>
      </c>
    </row>
    <row r="39" spans="1:50" ht="45" x14ac:dyDescent="0.25">
      <c r="A39" s="21" t="s">
        <v>192</v>
      </c>
      <c r="B39" s="21">
        <v>94559</v>
      </c>
      <c r="C39" s="22" t="s">
        <v>46</v>
      </c>
      <c r="D39" s="5" t="s">
        <v>26</v>
      </c>
      <c r="E39" s="24">
        <v>0.36</v>
      </c>
      <c r="F39" s="119"/>
      <c r="G39" s="38">
        <f t="shared" si="2"/>
        <v>0</v>
      </c>
    </row>
    <row r="40" spans="1:50" x14ac:dyDescent="0.25">
      <c r="A40" s="21"/>
      <c r="B40" s="21"/>
      <c r="C40" s="22"/>
      <c r="D40" s="5"/>
      <c r="E40" s="24"/>
      <c r="F40" s="24"/>
      <c r="G40" s="38"/>
    </row>
    <row r="41" spans="1:50" x14ac:dyDescent="0.25">
      <c r="A41" s="3">
        <v>7</v>
      </c>
      <c r="B41" s="12"/>
      <c r="C41" s="4" t="s">
        <v>3</v>
      </c>
      <c r="D41" s="17"/>
      <c r="E41" s="14"/>
      <c r="F41" s="28"/>
      <c r="G41" s="39">
        <f>SUM(G42:G45)</f>
        <v>0</v>
      </c>
    </row>
    <row r="42" spans="1:50" ht="45" x14ac:dyDescent="0.25">
      <c r="A42" s="21" t="s">
        <v>56</v>
      </c>
      <c r="B42" s="21">
        <v>92541</v>
      </c>
      <c r="C42" s="22" t="s">
        <v>49</v>
      </c>
      <c r="D42" s="5" t="s">
        <v>26</v>
      </c>
      <c r="E42" s="24">
        <v>54.24</v>
      </c>
      <c r="F42" s="119"/>
      <c r="G42" s="38">
        <f t="shared" si="2"/>
        <v>0</v>
      </c>
    </row>
    <row r="43" spans="1:50" ht="30" x14ac:dyDescent="0.25">
      <c r="A43" s="21" t="s">
        <v>57</v>
      </c>
      <c r="B43" s="21">
        <v>94445</v>
      </c>
      <c r="C43" s="22" t="s">
        <v>50</v>
      </c>
      <c r="D43" s="5" t="s">
        <v>26</v>
      </c>
      <c r="E43" s="24">
        <v>54.24</v>
      </c>
      <c r="F43" s="119"/>
      <c r="G43" s="38">
        <f t="shared" si="2"/>
        <v>0</v>
      </c>
    </row>
    <row r="44" spans="1:50" ht="45" x14ac:dyDescent="0.25">
      <c r="A44" s="21" t="s">
        <v>58</v>
      </c>
      <c r="B44" s="21">
        <v>94221</v>
      </c>
      <c r="C44" s="22" t="s">
        <v>51</v>
      </c>
      <c r="D44" s="5" t="s">
        <v>28</v>
      </c>
      <c r="E44" s="24">
        <v>6.93</v>
      </c>
      <c r="F44" s="119"/>
      <c r="G44" s="38">
        <f t="shared" si="2"/>
        <v>0</v>
      </c>
    </row>
    <row r="45" spans="1:50" ht="30.75" customHeight="1" x14ac:dyDescent="0.25">
      <c r="A45" s="21" t="s">
        <v>193</v>
      </c>
      <c r="B45" s="30">
        <v>94224</v>
      </c>
      <c r="C45" s="22" t="s">
        <v>158</v>
      </c>
      <c r="D45" s="21" t="s">
        <v>153</v>
      </c>
      <c r="E45" s="24">
        <v>42.08</v>
      </c>
      <c r="F45" s="119"/>
      <c r="G45" s="40">
        <f t="shared" si="2"/>
        <v>0</v>
      </c>
    </row>
    <row r="46" spans="1:50" x14ac:dyDescent="0.25">
      <c r="A46" s="21"/>
      <c r="B46" s="100"/>
      <c r="C46" s="101"/>
      <c r="D46" s="102"/>
      <c r="E46" s="103"/>
      <c r="F46" s="24"/>
      <c r="G46" s="40"/>
    </row>
    <row r="47" spans="1:50" x14ac:dyDescent="0.25">
      <c r="A47" s="3">
        <v>8</v>
      </c>
      <c r="B47" s="12"/>
      <c r="C47" s="4" t="s">
        <v>11</v>
      </c>
      <c r="D47" s="17"/>
      <c r="E47" s="14"/>
      <c r="F47" s="28"/>
      <c r="G47" s="39">
        <f>SUM(G48:G58)</f>
        <v>0</v>
      </c>
    </row>
    <row r="48" spans="1:50" s="1" customFormat="1" ht="15.75" x14ac:dyDescent="0.25">
      <c r="A48" s="18" t="s">
        <v>59</v>
      </c>
      <c r="B48" s="21"/>
      <c r="C48" s="19" t="s">
        <v>39</v>
      </c>
      <c r="D48" s="10"/>
      <c r="E48" s="8"/>
      <c r="F48" s="8"/>
      <c r="G48" s="20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101" ht="46.5" customHeight="1" x14ac:dyDescent="0.25">
      <c r="A49" s="21" t="s">
        <v>194</v>
      </c>
      <c r="B49" s="21">
        <v>87893</v>
      </c>
      <c r="C49" s="22" t="s">
        <v>155</v>
      </c>
      <c r="D49" s="21" t="s">
        <v>26</v>
      </c>
      <c r="E49" s="24">
        <v>19.848000000000003</v>
      </c>
      <c r="F49" s="119"/>
      <c r="G49" s="38">
        <f t="shared" si="2"/>
        <v>0</v>
      </c>
    </row>
    <row r="50" spans="1:101" ht="47.25" customHeight="1" x14ac:dyDescent="0.25">
      <c r="A50" s="21" t="s">
        <v>195</v>
      </c>
      <c r="B50" s="21">
        <v>87878</v>
      </c>
      <c r="C50" s="22" t="s">
        <v>478</v>
      </c>
      <c r="D50" s="21" t="s">
        <v>26</v>
      </c>
      <c r="E50" s="24">
        <v>182.57369999999997</v>
      </c>
      <c r="F50" s="119"/>
      <c r="G50" s="38">
        <f>E50*F50</f>
        <v>0</v>
      </c>
    </row>
    <row r="51" spans="1:101" x14ac:dyDescent="0.25">
      <c r="A51" s="18" t="s">
        <v>60</v>
      </c>
      <c r="B51" s="26"/>
      <c r="C51" s="48" t="s">
        <v>40</v>
      </c>
      <c r="D51" s="10"/>
      <c r="E51" s="24"/>
      <c r="F51" s="8"/>
      <c r="G51" s="38"/>
    </row>
    <row r="52" spans="1:101" ht="64.5" customHeight="1" x14ac:dyDescent="0.25">
      <c r="A52" s="32" t="s">
        <v>196</v>
      </c>
      <c r="B52" s="21">
        <v>87529</v>
      </c>
      <c r="C52" s="22" t="s">
        <v>144</v>
      </c>
      <c r="D52" s="55" t="s">
        <v>26</v>
      </c>
      <c r="E52" s="24">
        <v>114.21299999999998</v>
      </c>
      <c r="F52" s="119"/>
      <c r="G52" s="40">
        <f t="shared" si="2"/>
        <v>0</v>
      </c>
    </row>
    <row r="53" spans="1:101" ht="48" customHeight="1" x14ac:dyDescent="0.25">
      <c r="A53" s="32" t="s">
        <v>197</v>
      </c>
      <c r="B53" s="21">
        <v>87792</v>
      </c>
      <c r="C53" s="22" t="s">
        <v>145</v>
      </c>
      <c r="D53" s="55" t="s">
        <v>26</v>
      </c>
      <c r="E53" s="24">
        <v>58.7547</v>
      </c>
      <c r="F53" s="119"/>
      <c r="G53" s="40">
        <f t="shared" si="2"/>
        <v>0</v>
      </c>
    </row>
    <row r="54" spans="1:101" ht="60" x14ac:dyDescent="0.25">
      <c r="A54" s="32" t="s">
        <v>198</v>
      </c>
      <c r="B54" s="21">
        <v>87531</v>
      </c>
      <c r="C54" s="22" t="s">
        <v>38</v>
      </c>
      <c r="D54" s="21" t="s">
        <v>26</v>
      </c>
      <c r="E54" s="24">
        <v>10.026000000000002</v>
      </c>
      <c r="F54" s="119"/>
      <c r="G54" s="38">
        <f t="shared" si="2"/>
        <v>0</v>
      </c>
    </row>
    <row r="55" spans="1:101" x14ac:dyDescent="0.25">
      <c r="A55" s="18" t="s">
        <v>61</v>
      </c>
      <c r="B55" s="21"/>
      <c r="C55" s="25" t="s">
        <v>475</v>
      </c>
      <c r="D55" s="21"/>
      <c r="E55" s="24"/>
      <c r="F55" s="24"/>
      <c r="G55" s="38"/>
    </row>
    <row r="56" spans="1:101" ht="45" customHeight="1" x14ac:dyDescent="0.25">
      <c r="A56" s="21" t="s">
        <v>199</v>
      </c>
      <c r="B56" s="21">
        <v>93395</v>
      </c>
      <c r="C56" s="22" t="s">
        <v>41</v>
      </c>
      <c r="D56" s="21" t="s">
        <v>26</v>
      </c>
      <c r="E56" s="24">
        <v>8.5860000000000003</v>
      </c>
      <c r="F56" s="119"/>
      <c r="G56" s="38">
        <f t="shared" si="2"/>
        <v>0</v>
      </c>
    </row>
    <row r="57" spans="1:101" ht="33.75" customHeight="1" x14ac:dyDescent="0.25">
      <c r="A57" s="18" t="s">
        <v>62</v>
      </c>
      <c r="B57" s="21"/>
      <c r="C57" s="148" t="s">
        <v>484</v>
      </c>
      <c r="D57" s="10"/>
      <c r="E57" s="24"/>
      <c r="F57" s="24"/>
      <c r="G57" s="38"/>
    </row>
    <row r="58" spans="1:101" ht="57.75" customHeight="1" x14ac:dyDescent="0.25">
      <c r="A58" s="21" t="s">
        <v>200</v>
      </c>
      <c r="B58" s="21">
        <v>93394</v>
      </c>
      <c r="C58" s="22" t="s">
        <v>43</v>
      </c>
      <c r="D58" s="21" t="s">
        <v>26</v>
      </c>
      <c r="E58" s="24">
        <v>1.44</v>
      </c>
      <c r="F58" s="119"/>
      <c r="G58" s="38">
        <f t="shared" si="2"/>
        <v>0</v>
      </c>
    </row>
    <row r="59" spans="1:101" x14ac:dyDescent="0.25">
      <c r="A59" s="21"/>
      <c r="B59" s="21"/>
      <c r="C59" s="22"/>
      <c r="D59" s="21"/>
      <c r="E59" s="24"/>
      <c r="F59" s="24"/>
      <c r="G59" s="38"/>
    </row>
    <row r="60" spans="1:101" x14ac:dyDescent="0.25">
      <c r="A60" s="3">
        <v>9</v>
      </c>
      <c r="B60" s="12"/>
      <c r="C60" s="4" t="s">
        <v>12</v>
      </c>
      <c r="D60" s="17"/>
      <c r="E60" s="14"/>
      <c r="F60" s="28"/>
      <c r="G60" s="39">
        <f>SUM(G61:G68)</f>
        <v>0</v>
      </c>
    </row>
    <row r="61" spans="1:101" s="1" customFormat="1" ht="15.75" x14ac:dyDescent="0.25">
      <c r="A61" s="18" t="s">
        <v>63</v>
      </c>
      <c r="B61" s="21"/>
      <c r="C61" s="19" t="s">
        <v>77</v>
      </c>
      <c r="D61" s="10"/>
      <c r="E61" s="8"/>
      <c r="F61" s="8"/>
      <c r="G61" s="20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</row>
    <row r="62" spans="1:101" s="1" customFormat="1" ht="30" x14ac:dyDescent="0.25">
      <c r="A62" s="21" t="s">
        <v>65</v>
      </c>
      <c r="B62" s="21">
        <v>95240</v>
      </c>
      <c r="C62" s="22" t="s">
        <v>138</v>
      </c>
      <c r="D62" s="21" t="s">
        <v>26</v>
      </c>
      <c r="E62" s="24">
        <v>32.04</v>
      </c>
      <c r="F62" s="119"/>
      <c r="G62" s="38">
        <f t="shared" si="2"/>
        <v>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</row>
    <row r="63" spans="1:101" s="1" customFormat="1" ht="36.75" customHeight="1" x14ac:dyDescent="0.25">
      <c r="A63" s="21" t="s">
        <v>66</v>
      </c>
      <c r="B63" s="21">
        <v>98681</v>
      </c>
      <c r="C63" s="22" t="s">
        <v>154</v>
      </c>
      <c r="D63" s="21" t="s">
        <v>26</v>
      </c>
      <c r="E63" s="24">
        <v>32.04</v>
      </c>
      <c r="F63" s="119"/>
      <c r="G63" s="38">
        <f t="shared" si="2"/>
        <v>0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</row>
    <row r="64" spans="1:101" s="1" customFormat="1" x14ac:dyDescent="0.25">
      <c r="A64" s="18" t="s">
        <v>64</v>
      </c>
      <c r="B64" s="21"/>
      <c r="C64" s="25" t="s">
        <v>462</v>
      </c>
      <c r="D64" s="21"/>
      <c r="E64" s="24"/>
      <c r="F64" s="24"/>
      <c r="G64" s="38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</row>
    <row r="65" spans="1:101" s="1" customFormat="1" ht="44.25" customHeight="1" x14ac:dyDescent="0.25">
      <c r="A65" s="21" t="s">
        <v>67</v>
      </c>
      <c r="B65" s="21">
        <v>93389</v>
      </c>
      <c r="C65" s="22" t="s">
        <v>42</v>
      </c>
      <c r="D65" s="21" t="s">
        <v>26</v>
      </c>
      <c r="E65" s="24">
        <v>32.04</v>
      </c>
      <c r="F65" s="119"/>
      <c r="G65" s="40">
        <f t="shared" si="2"/>
        <v>0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</row>
    <row r="66" spans="1:101" s="1" customFormat="1" ht="33.75" customHeight="1" x14ac:dyDescent="0.25">
      <c r="A66" s="21" t="s">
        <v>382</v>
      </c>
      <c r="B66" s="21" t="s">
        <v>383</v>
      </c>
      <c r="C66" s="22" t="s">
        <v>384</v>
      </c>
      <c r="D66" s="21" t="s">
        <v>28</v>
      </c>
      <c r="E66" s="24">
        <v>35.989999999999995</v>
      </c>
      <c r="F66" s="125"/>
      <c r="G66" s="40">
        <f t="shared" si="2"/>
        <v>0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</row>
    <row r="67" spans="1:101" s="1" customFormat="1" x14ac:dyDescent="0.25">
      <c r="A67" s="18" t="s">
        <v>157</v>
      </c>
      <c r="B67" s="21"/>
      <c r="C67" s="19" t="s">
        <v>137</v>
      </c>
      <c r="D67" s="10"/>
      <c r="E67" s="24"/>
      <c r="F67" s="24"/>
      <c r="G67" s="38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</row>
    <row r="68" spans="1:101" s="1" customFormat="1" ht="47.25" customHeight="1" x14ac:dyDescent="0.25">
      <c r="A68" s="21" t="s">
        <v>161</v>
      </c>
      <c r="B68" s="21">
        <v>94990</v>
      </c>
      <c r="C68" s="22" t="s">
        <v>13</v>
      </c>
      <c r="D68" s="21" t="s">
        <v>29</v>
      </c>
      <c r="E68" s="24">
        <v>0.39608999999999994</v>
      </c>
      <c r="F68" s="119"/>
      <c r="G68" s="40">
        <f t="shared" si="2"/>
        <v>0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</row>
    <row r="69" spans="1:101" s="1" customFormat="1" x14ac:dyDescent="0.25">
      <c r="A69" s="21"/>
      <c r="B69" s="21"/>
      <c r="C69" s="22"/>
      <c r="D69" s="21"/>
      <c r="E69" s="24"/>
      <c r="F69" s="24"/>
      <c r="G69" s="40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</row>
    <row r="70" spans="1:101" ht="15" customHeight="1" x14ac:dyDescent="0.25">
      <c r="A70" s="3">
        <v>10</v>
      </c>
      <c r="B70" s="12"/>
      <c r="C70" s="4" t="s">
        <v>10</v>
      </c>
      <c r="D70" s="17"/>
      <c r="E70" s="14"/>
      <c r="F70" s="28"/>
      <c r="G70" s="39">
        <f>SUM(G71:G78)</f>
        <v>0</v>
      </c>
    </row>
    <row r="71" spans="1:101" ht="15" customHeight="1" x14ac:dyDescent="0.25">
      <c r="A71" s="18" t="s">
        <v>68</v>
      </c>
      <c r="B71" s="21"/>
      <c r="C71" s="19" t="s">
        <v>78</v>
      </c>
      <c r="D71" s="10"/>
      <c r="E71" s="8"/>
      <c r="F71" s="8"/>
      <c r="G71" s="20"/>
    </row>
    <row r="72" spans="1:101" ht="60" x14ac:dyDescent="0.25">
      <c r="A72" s="21" t="s">
        <v>162</v>
      </c>
      <c r="B72" s="21">
        <v>86933</v>
      </c>
      <c r="C72" s="22" t="s">
        <v>81</v>
      </c>
      <c r="D72" s="21" t="s">
        <v>45</v>
      </c>
      <c r="E72" s="24">
        <v>1</v>
      </c>
      <c r="F72" s="119"/>
      <c r="G72" s="38">
        <f t="shared" si="2"/>
        <v>0</v>
      </c>
    </row>
    <row r="73" spans="1:101" ht="15" customHeight="1" x14ac:dyDescent="0.25">
      <c r="A73" s="18" t="s">
        <v>69</v>
      </c>
      <c r="B73" s="21"/>
      <c r="C73" s="19" t="s">
        <v>79</v>
      </c>
      <c r="D73" s="10"/>
      <c r="E73" s="32"/>
      <c r="F73" s="24"/>
      <c r="G73" s="38"/>
    </row>
    <row r="74" spans="1:101" ht="60" x14ac:dyDescent="0.25">
      <c r="A74" s="21" t="s">
        <v>163</v>
      </c>
      <c r="B74" s="21">
        <v>86943</v>
      </c>
      <c r="C74" s="22" t="s">
        <v>83</v>
      </c>
      <c r="D74" s="21" t="s">
        <v>45</v>
      </c>
      <c r="E74" s="24">
        <v>1</v>
      </c>
      <c r="F74" s="119"/>
      <c r="G74" s="38">
        <f t="shared" si="2"/>
        <v>0</v>
      </c>
    </row>
    <row r="75" spans="1:101" ht="45" x14ac:dyDescent="0.25">
      <c r="A75" s="21" t="s">
        <v>201</v>
      </c>
      <c r="B75" s="21">
        <v>86931</v>
      </c>
      <c r="C75" s="22" t="s">
        <v>84</v>
      </c>
      <c r="D75" s="21" t="s">
        <v>45</v>
      </c>
      <c r="E75" s="24">
        <v>1</v>
      </c>
      <c r="F75" s="119"/>
      <c r="G75" s="38">
        <f t="shared" si="2"/>
        <v>0</v>
      </c>
    </row>
    <row r="76" spans="1:101" ht="29.25" customHeight="1" x14ac:dyDescent="0.25">
      <c r="A76" s="21" t="s">
        <v>202</v>
      </c>
      <c r="B76" s="21">
        <v>100860</v>
      </c>
      <c r="C76" s="22" t="s">
        <v>82</v>
      </c>
      <c r="D76" s="21" t="s">
        <v>45</v>
      </c>
      <c r="E76" s="24">
        <v>1</v>
      </c>
      <c r="F76" s="119"/>
      <c r="G76" s="38">
        <f t="shared" si="2"/>
        <v>0</v>
      </c>
    </row>
    <row r="77" spans="1:101" ht="15" customHeight="1" x14ac:dyDescent="0.25">
      <c r="A77" s="18" t="s">
        <v>70</v>
      </c>
      <c r="B77" s="21"/>
      <c r="C77" s="19" t="s">
        <v>80</v>
      </c>
      <c r="D77" s="10"/>
      <c r="E77" s="24"/>
      <c r="F77" s="24"/>
      <c r="G77" s="20"/>
    </row>
    <row r="78" spans="1:101" ht="45" x14ac:dyDescent="0.25">
      <c r="A78" s="21" t="s">
        <v>391</v>
      </c>
      <c r="B78" s="21">
        <v>86929</v>
      </c>
      <c r="C78" s="22" t="s">
        <v>85</v>
      </c>
      <c r="D78" s="21" t="s">
        <v>45</v>
      </c>
      <c r="E78" s="24">
        <v>1</v>
      </c>
      <c r="F78" s="119"/>
      <c r="G78" s="38">
        <f t="shared" si="2"/>
        <v>0</v>
      </c>
    </row>
    <row r="79" spans="1:101" x14ac:dyDescent="0.25">
      <c r="A79" s="21"/>
      <c r="B79" s="21"/>
      <c r="C79" s="22"/>
      <c r="D79" s="21"/>
      <c r="E79" s="24"/>
      <c r="F79" s="24"/>
      <c r="G79" s="38"/>
    </row>
    <row r="80" spans="1:101" x14ac:dyDescent="0.25">
      <c r="A80" s="3">
        <v>11</v>
      </c>
      <c r="B80" s="12"/>
      <c r="C80" s="4" t="s">
        <v>15</v>
      </c>
      <c r="D80" s="17"/>
      <c r="E80" s="14"/>
      <c r="F80" s="28"/>
      <c r="G80" s="39">
        <f>SUM(G81:G86)</f>
        <v>0</v>
      </c>
    </row>
    <row r="81" spans="1:7" ht="15.75" x14ac:dyDescent="0.25">
      <c r="A81" s="18" t="s">
        <v>71</v>
      </c>
      <c r="B81" s="21"/>
      <c r="C81" s="19" t="s">
        <v>91</v>
      </c>
      <c r="D81" s="10"/>
      <c r="E81" s="8"/>
      <c r="F81" s="8"/>
      <c r="G81" s="20"/>
    </row>
    <row r="82" spans="1:7" ht="30" x14ac:dyDescent="0.25">
      <c r="A82" s="21" t="s">
        <v>74</v>
      </c>
      <c r="B82" s="21">
        <v>88489</v>
      </c>
      <c r="C82" s="22" t="s">
        <v>381</v>
      </c>
      <c r="D82" s="21" t="s">
        <v>26</v>
      </c>
      <c r="E82" s="24">
        <v>114.21299999999998</v>
      </c>
      <c r="F82" s="119"/>
      <c r="G82" s="38">
        <f t="shared" ref="G82:G137" si="4">E82*F82</f>
        <v>0</v>
      </c>
    </row>
    <row r="83" spans="1:7" x14ac:dyDescent="0.25">
      <c r="A83" s="18" t="s">
        <v>72</v>
      </c>
      <c r="B83" s="21"/>
      <c r="C83" s="19" t="s">
        <v>92</v>
      </c>
      <c r="D83" s="10"/>
      <c r="E83" s="24"/>
      <c r="F83" s="119"/>
      <c r="G83" s="38"/>
    </row>
    <row r="84" spans="1:7" ht="30" x14ac:dyDescent="0.25">
      <c r="A84" s="21" t="s">
        <v>75</v>
      </c>
      <c r="B84" s="21">
        <v>88489</v>
      </c>
      <c r="C84" s="22" t="s">
        <v>381</v>
      </c>
      <c r="D84" s="21" t="s">
        <v>26</v>
      </c>
      <c r="E84" s="24">
        <v>38.906700000000001</v>
      </c>
      <c r="F84" s="119"/>
      <c r="G84" s="38">
        <f t="shared" si="4"/>
        <v>0</v>
      </c>
    </row>
    <row r="85" spans="1:7" x14ac:dyDescent="0.25">
      <c r="A85" s="18" t="s">
        <v>73</v>
      </c>
      <c r="B85" s="21"/>
      <c r="C85" s="19" t="s">
        <v>476</v>
      </c>
      <c r="D85" s="10"/>
      <c r="E85" s="24"/>
      <c r="F85" s="119"/>
      <c r="G85" s="38"/>
    </row>
    <row r="86" spans="1:7" ht="45" x14ac:dyDescent="0.25">
      <c r="A86" s="21" t="s">
        <v>76</v>
      </c>
      <c r="B86" s="21">
        <v>100762</v>
      </c>
      <c r="C86" s="22" t="s">
        <v>93</v>
      </c>
      <c r="D86" s="21" t="s">
        <v>26</v>
      </c>
      <c r="E86" s="24">
        <v>22.06</v>
      </c>
      <c r="F86" s="119"/>
      <c r="G86" s="38">
        <f t="shared" si="4"/>
        <v>0</v>
      </c>
    </row>
    <row r="87" spans="1:7" x14ac:dyDescent="0.25">
      <c r="A87" s="21"/>
      <c r="B87" s="21"/>
      <c r="C87" s="22"/>
      <c r="D87" s="21"/>
      <c r="E87" s="24"/>
      <c r="F87" s="24"/>
      <c r="G87" s="38"/>
    </row>
    <row r="88" spans="1:7" x14ac:dyDescent="0.25">
      <c r="A88" s="3">
        <v>12</v>
      </c>
      <c r="B88" s="12"/>
      <c r="C88" s="4" t="s">
        <v>6</v>
      </c>
      <c r="D88" s="17"/>
      <c r="E88" s="14"/>
      <c r="F88" s="28"/>
      <c r="G88" s="39">
        <f>SUM(G89:G102)</f>
        <v>0</v>
      </c>
    </row>
    <row r="89" spans="1:7" ht="30" x14ac:dyDescent="0.25">
      <c r="A89" s="21" t="s">
        <v>86</v>
      </c>
      <c r="B89" s="21">
        <v>89356</v>
      </c>
      <c r="C89" s="22" t="s">
        <v>97</v>
      </c>
      <c r="D89" s="21" t="s">
        <v>28</v>
      </c>
      <c r="E89" s="24">
        <v>20.97</v>
      </c>
      <c r="F89" s="119"/>
      <c r="G89" s="38">
        <f t="shared" si="4"/>
        <v>0</v>
      </c>
    </row>
    <row r="90" spans="1:7" ht="30" x14ac:dyDescent="0.25">
      <c r="A90" s="21" t="s">
        <v>87</v>
      </c>
      <c r="B90" s="21">
        <v>89357</v>
      </c>
      <c r="C90" s="22" t="s">
        <v>98</v>
      </c>
      <c r="D90" s="21" t="s">
        <v>28</v>
      </c>
      <c r="E90" s="24">
        <v>3.75</v>
      </c>
      <c r="F90" s="119"/>
      <c r="G90" s="38">
        <f t="shared" si="4"/>
        <v>0</v>
      </c>
    </row>
    <row r="91" spans="1:7" ht="30" x14ac:dyDescent="0.25">
      <c r="A91" s="21" t="s">
        <v>132</v>
      </c>
      <c r="B91" s="26">
        <v>89362</v>
      </c>
      <c r="C91" s="22" t="s">
        <v>99</v>
      </c>
      <c r="D91" s="21" t="s">
        <v>45</v>
      </c>
      <c r="E91" s="24">
        <v>10</v>
      </c>
      <c r="F91" s="119"/>
      <c r="G91" s="38">
        <f t="shared" si="4"/>
        <v>0</v>
      </c>
    </row>
    <row r="92" spans="1:7" ht="30" x14ac:dyDescent="0.25">
      <c r="A92" s="21" t="s">
        <v>203</v>
      </c>
      <c r="B92" s="21">
        <v>89367</v>
      </c>
      <c r="C92" s="27" t="s">
        <v>100</v>
      </c>
      <c r="D92" s="21" t="s">
        <v>45</v>
      </c>
      <c r="E92" s="24">
        <v>4</v>
      </c>
      <c r="F92" s="119"/>
      <c r="G92" s="38">
        <f t="shared" si="4"/>
        <v>0</v>
      </c>
    </row>
    <row r="93" spans="1:7" ht="45" x14ac:dyDescent="0.25">
      <c r="A93" s="21" t="s">
        <v>204</v>
      </c>
      <c r="B93" s="21">
        <v>89366</v>
      </c>
      <c r="C93" s="22" t="s">
        <v>127</v>
      </c>
      <c r="D93" s="21" t="s">
        <v>45</v>
      </c>
      <c r="E93" s="24">
        <v>6</v>
      </c>
      <c r="F93" s="119"/>
      <c r="G93" s="38">
        <f t="shared" si="4"/>
        <v>0</v>
      </c>
    </row>
    <row r="94" spans="1:7" ht="30" x14ac:dyDescent="0.25">
      <c r="A94" s="21" t="s">
        <v>205</v>
      </c>
      <c r="B94" s="26">
        <v>89395</v>
      </c>
      <c r="C94" s="27" t="s">
        <v>101</v>
      </c>
      <c r="D94" s="21" t="s">
        <v>45</v>
      </c>
      <c r="E94" s="24">
        <v>4</v>
      </c>
      <c r="F94" s="119"/>
      <c r="G94" s="38">
        <f t="shared" si="4"/>
        <v>0</v>
      </c>
    </row>
    <row r="95" spans="1:7" ht="30" x14ac:dyDescent="0.25">
      <c r="A95" s="21" t="s">
        <v>206</v>
      </c>
      <c r="B95" s="21">
        <v>89400</v>
      </c>
      <c r="C95" s="22" t="s">
        <v>108</v>
      </c>
      <c r="D95" s="21" t="s">
        <v>45</v>
      </c>
      <c r="E95" s="24">
        <v>1</v>
      </c>
      <c r="F95" s="119"/>
      <c r="G95" s="38">
        <f t="shared" si="4"/>
        <v>0</v>
      </c>
    </row>
    <row r="96" spans="1:7" ht="45" x14ac:dyDescent="0.25">
      <c r="A96" s="21" t="s">
        <v>207</v>
      </c>
      <c r="B96" s="21">
        <v>89970</v>
      </c>
      <c r="C96" s="22" t="s">
        <v>109</v>
      </c>
      <c r="D96" s="21" t="s">
        <v>45</v>
      </c>
      <c r="E96" s="24">
        <v>1</v>
      </c>
      <c r="F96" s="119"/>
      <c r="G96" s="38">
        <f t="shared" si="4"/>
        <v>0</v>
      </c>
    </row>
    <row r="97" spans="1:7" ht="45" x14ac:dyDescent="0.25">
      <c r="A97" s="21" t="s">
        <v>208</v>
      </c>
      <c r="B97" s="21">
        <v>94490</v>
      </c>
      <c r="C97" s="22" t="s">
        <v>128</v>
      </c>
      <c r="D97" s="21" t="s">
        <v>45</v>
      </c>
      <c r="E97" s="24">
        <v>1</v>
      </c>
      <c r="F97" s="119"/>
      <c r="G97" s="38">
        <f t="shared" si="4"/>
        <v>0</v>
      </c>
    </row>
    <row r="98" spans="1:7" ht="45" x14ac:dyDescent="0.25">
      <c r="A98" s="21" t="s">
        <v>209</v>
      </c>
      <c r="B98" s="21">
        <v>89972</v>
      </c>
      <c r="C98" s="22" t="s">
        <v>306</v>
      </c>
      <c r="D98" s="21" t="s">
        <v>45</v>
      </c>
      <c r="E98" s="24">
        <v>2</v>
      </c>
      <c r="F98" s="119"/>
      <c r="G98" s="38">
        <f t="shared" si="4"/>
        <v>0</v>
      </c>
    </row>
    <row r="99" spans="1:7" ht="45" x14ac:dyDescent="0.25">
      <c r="A99" s="21" t="s">
        <v>210</v>
      </c>
      <c r="B99" s="21">
        <v>94704</v>
      </c>
      <c r="C99" s="22" t="s">
        <v>110</v>
      </c>
      <c r="D99" s="21" t="s">
        <v>45</v>
      </c>
      <c r="E99" s="24">
        <v>2</v>
      </c>
      <c r="F99" s="119"/>
      <c r="G99" s="38">
        <f t="shared" si="4"/>
        <v>0</v>
      </c>
    </row>
    <row r="100" spans="1:7" ht="52.5" customHeight="1" x14ac:dyDescent="0.25">
      <c r="A100" s="21" t="s">
        <v>211</v>
      </c>
      <c r="B100" s="21">
        <v>94703</v>
      </c>
      <c r="C100" s="22" t="s">
        <v>129</v>
      </c>
      <c r="D100" s="21" t="s">
        <v>45</v>
      </c>
      <c r="E100" s="24">
        <v>1</v>
      </c>
      <c r="F100" s="119"/>
      <c r="G100" s="38">
        <f t="shared" si="4"/>
        <v>0</v>
      </c>
    </row>
    <row r="101" spans="1:7" x14ac:dyDescent="0.25">
      <c r="A101" s="21" t="s">
        <v>212</v>
      </c>
      <c r="B101" s="26">
        <v>88504</v>
      </c>
      <c r="C101" s="22" t="s">
        <v>102</v>
      </c>
      <c r="D101" s="21" t="s">
        <v>45</v>
      </c>
      <c r="E101" s="24">
        <v>1</v>
      </c>
      <c r="F101" s="119"/>
      <c r="G101" s="38">
        <f t="shared" si="4"/>
        <v>0</v>
      </c>
    </row>
    <row r="102" spans="1:7" ht="30" x14ac:dyDescent="0.25">
      <c r="A102" s="21" t="s">
        <v>213</v>
      </c>
      <c r="B102" s="21">
        <v>94796</v>
      </c>
      <c r="C102" s="22" t="s">
        <v>111</v>
      </c>
      <c r="D102" s="21" t="s">
        <v>45</v>
      </c>
      <c r="E102" s="24">
        <v>1</v>
      </c>
      <c r="F102" s="119"/>
      <c r="G102" s="38">
        <f t="shared" si="4"/>
        <v>0</v>
      </c>
    </row>
    <row r="103" spans="1:7" x14ac:dyDescent="0.25">
      <c r="A103" s="21"/>
      <c r="B103" s="21"/>
      <c r="C103" s="27"/>
      <c r="D103" s="21"/>
      <c r="E103" s="24"/>
      <c r="F103" s="24"/>
      <c r="G103" s="38"/>
    </row>
    <row r="104" spans="1:7" x14ac:dyDescent="0.25">
      <c r="A104" s="3">
        <v>13</v>
      </c>
      <c r="B104" s="12"/>
      <c r="C104" s="4" t="s">
        <v>7</v>
      </c>
      <c r="D104" s="17"/>
      <c r="E104" s="34"/>
      <c r="F104" s="28"/>
      <c r="G104" s="39">
        <f>SUM(G105:G118)</f>
        <v>0</v>
      </c>
    </row>
    <row r="105" spans="1:7" ht="39" customHeight="1" x14ac:dyDescent="0.25">
      <c r="A105" s="21" t="s">
        <v>88</v>
      </c>
      <c r="B105" s="26">
        <v>89711</v>
      </c>
      <c r="C105" s="22" t="s">
        <v>103</v>
      </c>
      <c r="D105" s="21" t="s">
        <v>28</v>
      </c>
      <c r="E105" s="24">
        <v>9.2899999999999991</v>
      </c>
      <c r="F105" s="119"/>
      <c r="G105" s="38">
        <f t="shared" si="4"/>
        <v>0</v>
      </c>
    </row>
    <row r="106" spans="1:7" ht="39.75" customHeight="1" x14ac:dyDescent="0.25">
      <c r="A106" s="21" t="s">
        <v>89</v>
      </c>
      <c r="B106" s="26">
        <v>89712</v>
      </c>
      <c r="C106" s="22" t="s">
        <v>104</v>
      </c>
      <c r="D106" s="21" t="s">
        <v>28</v>
      </c>
      <c r="E106" s="24">
        <v>4.05</v>
      </c>
      <c r="F106" s="119"/>
      <c r="G106" s="38">
        <f t="shared" si="4"/>
        <v>0</v>
      </c>
    </row>
    <row r="107" spans="1:7" ht="39.75" customHeight="1" x14ac:dyDescent="0.25">
      <c r="A107" s="21" t="s">
        <v>90</v>
      </c>
      <c r="B107" s="26">
        <v>89714</v>
      </c>
      <c r="C107" s="22" t="s">
        <v>105</v>
      </c>
      <c r="D107" s="21" t="s">
        <v>28</v>
      </c>
      <c r="E107" s="24">
        <v>15.1</v>
      </c>
      <c r="F107" s="119"/>
      <c r="G107" s="38">
        <f t="shared" si="4"/>
        <v>0</v>
      </c>
    </row>
    <row r="108" spans="1:7" ht="45" x14ac:dyDescent="0.25">
      <c r="A108" s="21" t="s">
        <v>164</v>
      </c>
      <c r="B108" s="26">
        <v>89726</v>
      </c>
      <c r="C108" s="22" t="s">
        <v>106</v>
      </c>
      <c r="D108" s="21" t="s">
        <v>45</v>
      </c>
      <c r="E108" s="24">
        <v>3</v>
      </c>
      <c r="F108" s="119"/>
      <c r="G108" s="38">
        <f t="shared" si="4"/>
        <v>0</v>
      </c>
    </row>
    <row r="109" spans="1:7" ht="48.75" customHeight="1" x14ac:dyDescent="0.25">
      <c r="A109" s="21" t="s">
        <v>165</v>
      </c>
      <c r="B109" s="26">
        <v>89728</v>
      </c>
      <c r="C109" s="22" t="s">
        <v>333</v>
      </c>
      <c r="D109" s="21" t="s">
        <v>45</v>
      </c>
      <c r="E109" s="24">
        <v>4</v>
      </c>
      <c r="F109" s="119"/>
      <c r="G109" s="38">
        <f t="shared" si="4"/>
        <v>0</v>
      </c>
    </row>
    <row r="110" spans="1:7" ht="45" x14ac:dyDescent="0.25">
      <c r="A110" s="21" t="s">
        <v>166</v>
      </c>
      <c r="B110" s="26">
        <v>89724</v>
      </c>
      <c r="C110" s="22" t="s">
        <v>107</v>
      </c>
      <c r="D110" s="21" t="s">
        <v>45</v>
      </c>
      <c r="E110" s="24">
        <v>5</v>
      </c>
      <c r="F110" s="119"/>
      <c r="G110" s="38">
        <f t="shared" si="4"/>
        <v>0</v>
      </c>
    </row>
    <row r="111" spans="1:7" ht="45" x14ac:dyDescent="0.25">
      <c r="A111" s="21" t="s">
        <v>167</v>
      </c>
      <c r="B111" s="26">
        <v>89782</v>
      </c>
      <c r="C111" s="22" t="s">
        <v>136</v>
      </c>
      <c r="D111" s="21" t="s">
        <v>45</v>
      </c>
      <c r="E111" s="24">
        <v>1</v>
      </c>
      <c r="F111" s="119"/>
      <c r="G111" s="38">
        <f t="shared" si="4"/>
        <v>0</v>
      </c>
    </row>
    <row r="112" spans="1:7" ht="30" x14ac:dyDescent="0.25">
      <c r="A112" s="21" t="s">
        <v>168</v>
      </c>
      <c r="B112" s="26">
        <v>98110</v>
      </c>
      <c r="C112" s="22" t="s">
        <v>112</v>
      </c>
      <c r="D112" s="21" t="s">
        <v>45</v>
      </c>
      <c r="E112" s="24">
        <v>1</v>
      </c>
      <c r="F112" s="119"/>
      <c r="G112" s="38">
        <f t="shared" si="4"/>
        <v>0</v>
      </c>
    </row>
    <row r="113" spans="1:10" ht="45" x14ac:dyDescent="0.25">
      <c r="A113" s="21" t="s">
        <v>169</v>
      </c>
      <c r="B113" s="26">
        <v>89707</v>
      </c>
      <c r="C113" s="22" t="s">
        <v>126</v>
      </c>
      <c r="D113" s="21" t="s">
        <v>45</v>
      </c>
      <c r="E113" s="24">
        <v>1</v>
      </c>
      <c r="F113" s="119"/>
      <c r="G113" s="38">
        <f t="shared" si="4"/>
        <v>0</v>
      </c>
    </row>
    <row r="114" spans="1:10" ht="45" x14ac:dyDescent="0.25">
      <c r="A114" s="21" t="s">
        <v>170</v>
      </c>
      <c r="B114" s="26">
        <v>89784</v>
      </c>
      <c r="C114" s="22" t="s">
        <v>113</v>
      </c>
      <c r="D114" s="21" t="s">
        <v>45</v>
      </c>
      <c r="E114" s="24">
        <v>1</v>
      </c>
      <c r="F114" s="119"/>
      <c r="G114" s="38">
        <f t="shared" si="4"/>
        <v>0</v>
      </c>
    </row>
    <row r="115" spans="1:10" ht="46.5" customHeight="1" x14ac:dyDescent="0.25">
      <c r="A115" s="21" t="s">
        <v>171</v>
      </c>
      <c r="B115" s="26">
        <v>89801</v>
      </c>
      <c r="C115" s="22" t="s">
        <v>115</v>
      </c>
      <c r="D115" s="21" t="s">
        <v>45</v>
      </c>
      <c r="E115" s="24">
        <v>2</v>
      </c>
      <c r="F115" s="119"/>
      <c r="G115" s="38">
        <f t="shared" si="4"/>
        <v>0</v>
      </c>
    </row>
    <row r="116" spans="1:10" ht="47.25" customHeight="1" x14ac:dyDescent="0.25">
      <c r="A116" s="21" t="s">
        <v>172</v>
      </c>
      <c r="B116" s="26">
        <v>89797</v>
      </c>
      <c r="C116" s="22" t="s">
        <v>334</v>
      </c>
      <c r="D116" s="21" t="s">
        <v>45</v>
      </c>
      <c r="E116" s="24">
        <v>1</v>
      </c>
      <c r="F116" s="119"/>
      <c r="G116" s="38">
        <f t="shared" si="4"/>
        <v>0</v>
      </c>
    </row>
    <row r="117" spans="1:10" ht="51.75" customHeight="1" x14ac:dyDescent="0.25">
      <c r="A117" s="21" t="s">
        <v>173</v>
      </c>
      <c r="B117" s="26">
        <v>89812</v>
      </c>
      <c r="C117" s="22" t="s">
        <v>114</v>
      </c>
      <c r="D117" s="21" t="s">
        <v>45</v>
      </c>
      <c r="E117" s="24">
        <v>1</v>
      </c>
      <c r="F117" s="119"/>
      <c r="G117" s="38">
        <f t="shared" si="4"/>
        <v>0</v>
      </c>
    </row>
    <row r="118" spans="1:10" ht="48" customHeight="1" x14ac:dyDescent="0.25">
      <c r="A118" s="21" t="s">
        <v>174</v>
      </c>
      <c r="B118" s="26">
        <v>89796</v>
      </c>
      <c r="C118" s="22" t="s">
        <v>135</v>
      </c>
      <c r="D118" s="21" t="s">
        <v>45</v>
      </c>
      <c r="E118" s="24">
        <v>2</v>
      </c>
      <c r="F118" s="119"/>
      <c r="G118" s="38">
        <f t="shared" si="4"/>
        <v>0</v>
      </c>
    </row>
    <row r="119" spans="1:10" x14ac:dyDescent="0.25">
      <c r="A119" s="21"/>
      <c r="B119" s="109"/>
      <c r="C119" s="109"/>
      <c r="D119" s="109"/>
      <c r="E119" s="109"/>
      <c r="F119" s="24"/>
      <c r="G119" s="38"/>
    </row>
    <row r="120" spans="1:10" x14ac:dyDescent="0.25">
      <c r="A120" s="3">
        <v>14</v>
      </c>
      <c r="B120" s="12"/>
      <c r="C120" s="4" t="s">
        <v>4</v>
      </c>
      <c r="D120" s="17"/>
      <c r="E120" s="34"/>
      <c r="F120" s="28"/>
      <c r="G120" s="39">
        <f>SUM(G121:G137)</f>
        <v>0</v>
      </c>
    </row>
    <row r="121" spans="1:10" ht="30" x14ac:dyDescent="0.25">
      <c r="A121" s="21" t="s">
        <v>94</v>
      </c>
      <c r="B121" s="21">
        <v>91854</v>
      </c>
      <c r="C121" s="22" t="s">
        <v>130</v>
      </c>
      <c r="D121" s="21" t="s">
        <v>28</v>
      </c>
      <c r="E121" s="24">
        <v>55.25</v>
      </c>
      <c r="F121" s="119"/>
      <c r="G121" s="38">
        <f t="shared" si="4"/>
        <v>0</v>
      </c>
    </row>
    <row r="122" spans="1:10" s="31" customFormat="1" ht="30" x14ac:dyDescent="0.25">
      <c r="A122" s="21" t="s">
        <v>95</v>
      </c>
      <c r="B122" s="30">
        <v>91924</v>
      </c>
      <c r="C122" s="54" t="s">
        <v>467</v>
      </c>
      <c r="D122" s="30" t="s">
        <v>28</v>
      </c>
      <c r="E122" s="157">
        <v>101.16</v>
      </c>
      <c r="F122" s="119"/>
      <c r="G122" s="38">
        <f t="shared" si="4"/>
        <v>0</v>
      </c>
      <c r="H122"/>
      <c r="I122"/>
      <c r="J122"/>
    </row>
    <row r="123" spans="1:10" ht="30" x14ac:dyDescent="0.25">
      <c r="A123" s="21" t="s">
        <v>96</v>
      </c>
      <c r="B123" s="21">
        <v>91926</v>
      </c>
      <c r="C123" s="54" t="s">
        <v>468</v>
      </c>
      <c r="D123" s="21" t="s">
        <v>28</v>
      </c>
      <c r="E123" s="24">
        <v>168.65</v>
      </c>
      <c r="F123" s="119"/>
      <c r="G123" s="38">
        <f t="shared" si="4"/>
        <v>0</v>
      </c>
    </row>
    <row r="124" spans="1:10" ht="30" x14ac:dyDescent="0.25">
      <c r="A124" s="21" t="s">
        <v>175</v>
      </c>
      <c r="B124" s="5">
        <v>91930</v>
      </c>
      <c r="C124" s="54" t="s">
        <v>469</v>
      </c>
      <c r="D124" s="21" t="s">
        <v>28</v>
      </c>
      <c r="E124" s="24">
        <v>16.5</v>
      </c>
      <c r="F124" s="119"/>
      <c r="G124" s="38">
        <f t="shared" si="4"/>
        <v>0</v>
      </c>
    </row>
    <row r="125" spans="1:10" ht="30" x14ac:dyDescent="0.25">
      <c r="A125" s="21" t="s">
        <v>176</v>
      </c>
      <c r="B125" s="5">
        <v>91939</v>
      </c>
      <c r="C125" s="54" t="s">
        <v>123</v>
      </c>
      <c r="D125" s="21" t="s">
        <v>45</v>
      </c>
      <c r="E125" s="24">
        <v>1</v>
      </c>
      <c r="F125" s="119"/>
      <c r="G125" s="38">
        <f t="shared" si="4"/>
        <v>0</v>
      </c>
    </row>
    <row r="126" spans="1:10" ht="30" x14ac:dyDescent="0.25">
      <c r="A126" s="21" t="s">
        <v>177</v>
      </c>
      <c r="B126" s="5">
        <v>91940</v>
      </c>
      <c r="C126" s="54" t="s">
        <v>5</v>
      </c>
      <c r="D126" s="21" t="s">
        <v>45</v>
      </c>
      <c r="E126" s="24">
        <v>9</v>
      </c>
      <c r="F126" s="119"/>
      <c r="G126" s="38">
        <f t="shared" si="4"/>
        <v>0</v>
      </c>
    </row>
    <row r="127" spans="1:10" ht="35.25" customHeight="1" x14ac:dyDescent="0.25">
      <c r="A127" s="21" t="s">
        <v>178</v>
      </c>
      <c r="B127" s="5">
        <v>91941</v>
      </c>
      <c r="C127" s="54" t="s">
        <v>124</v>
      </c>
      <c r="D127" s="26" t="s">
        <v>45</v>
      </c>
      <c r="E127" s="158">
        <v>4</v>
      </c>
      <c r="F127" s="119"/>
      <c r="G127" s="38">
        <f t="shared" si="4"/>
        <v>0</v>
      </c>
    </row>
    <row r="128" spans="1:10" ht="34.5" customHeight="1" x14ac:dyDescent="0.25">
      <c r="A128" s="21" t="s">
        <v>179</v>
      </c>
      <c r="B128" s="7">
        <v>91936</v>
      </c>
      <c r="C128" s="54" t="s">
        <v>125</v>
      </c>
      <c r="D128" s="26" t="s">
        <v>45</v>
      </c>
      <c r="E128" s="158">
        <v>1</v>
      </c>
      <c r="F128" s="119"/>
      <c r="G128" s="38">
        <f t="shared" si="4"/>
        <v>0</v>
      </c>
    </row>
    <row r="129" spans="1:9" ht="30" x14ac:dyDescent="0.25">
      <c r="A129" s="21" t="s">
        <v>180</v>
      </c>
      <c r="B129" s="7">
        <v>92000</v>
      </c>
      <c r="C129" s="22" t="s">
        <v>122</v>
      </c>
      <c r="D129" s="26" t="s">
        <v>45</v>
      </c>
      <c r="E129" s="33">
        <v>4</v>
      </c>
      <c r="F129" s="119"/>
      <c r="G129" s="40">
        <f t="shared" si="4"/>
        <v>0</v>
      </c>
    </row>
    <row r="130" spans="1:9" ht="30" x14ac:dyDescent="0.25">
      <c r="A130" s="21" t="s">
        <v>181</v>
      </c>
      <c r="B130" s="7">
        <v>91996</v>
      </c>
      <c r="C130" s="22" t="s">
        <v>121</v>
      </c>
      <c r="D130" s="21" t="s">
        <v>45</v>
      </c>
      <c r="E130" s="33">
        <v>4</v>
      </c>
      <c r="F130" s="119"/>
      <c r="G130" s="40">
        <f t="shared" si="4"/>
        <v>0</v>
      </c>
    </row>
    <row r="131" spans="1:9" ht="33" customHeight="1" x14ac:dyDescent="0.25">
      <c r="A131" s="21" t="s">
        <v>182</v>
      </c>
      <c r="B131" s="5">
        <v>91993</v>
      </c>
      <c r="C131" s="46" t="s">
        <v>120</v>
      </c>
      <c r="D131" s="21" t="s">
        <v>45</v>
      </c>
      <c r="E131" s="33">
        <v>1</v>
      </c>
      <c r="F131" s="119"/>
      <c r="G131" s="40">
        <f t="shared" si="4"/>
        <v>0</v>
      </c>
    </row>
    <row r="132" spans="1:9" ht="34.5" customHeight="1" x14ac:dyDescent="0.25">
      <c r="A132" s="21" t="s">
        <v>183</v>
      </c>
      <c r="B132" s="5">
        <v>91953</v>
      </c>
      <c r="C132" s="22" t="s">
        <v>118</v>
      </c>
      <c r="D132" s="21" t="s">
        <v>45</v>
      </c>
      <c r="E132" s="24">
        <v>1</v>
      </c>
      <c r="F132" s="119"/>
      <c r="G132" s="40">
        <f t="shared" si="4"/>
        <v>0</v>
      </c>
    </row>
    <row r="133" spans="1:9" ht="42.75" customHeight="1" x14ac:dyDescent="0.25">
      <c r="A133" s="21" t="s">
        <v>184</v>
      </c>
      <c r="B133" s="21">
        <v>92023</v>
      </c>
      <c r="C133" s="22" t="s">
        <v>119</v>
      </c>
      <c r="D133" s="21" t="s">
        <v>45</v>
      </c>
      <c r="E133" s="24">
        <v>4</v>
      </c>
      <c r="F133" s="119"/>
      <c r="G133" s="40">
        <f t="shared" si="4"/>
        <v>0</v>
      </c>
    </row>
    <row r="134" spans="1:9" ht="30" x14ac:dyDescent="0.25">
      <c r="A134" s="21" t="s">
        <v>185</v>
      </c>
      <c r="B134" s="21">
        <v>101876</v>
      </c>
      <c r="C134" s="22" t="s">
        <v>485</v>
      </c>
      <c r="D134" s="21" t="s">
        <v>45</v>
      </c>
      <c r="E134" s="24">
        <v>1</v>
      </c>
      <c r="F134" s="119"/>
      <c r="G134" s="40">
        <f t="shared" si="4"/>
        <v>0</v>
      </c>
    </row>
    <row r="135" spans="1:9" ht="30" x14ac:dyDescent="0.25">
      <c r="A135" s="21" t="s">
        <v>186</v>
      </c>
      <c r="B135" s="5">
        <v>101890</v>
      </c>
      <c r="C135" s="22" t="s">
        <v>156</v>
      </c>
      <c r="D135" s="21" t="s">
        <v>45</v>
      </c>
      <c r="E135" s="24">
        <v>3</v>
      </c>
      <c r="F135" s="119"/>
      <c r="G135" s="40">
        <f t="shared" si="4"/>
        <v>0</v>
      </c>
    </row>
    <row r="136" spans="1:9" ht="30" x14ac:dyDescent="0.25">
      <c r="A136" s="21" t="s">
        <v>214</v>
      </c>
      <c r="B136" s="21">
        <v>101891</v>
      </c>
      <c r="C136" s="22" t="s">
        <v>470</v>
      </c>
      <c r="D136" s="21" t="s">
        <v>45</v>
      </c>
      <c r="E136" s="24">
        <v>1</v>
      </c>
      <c r="F136" s="119"/>
      <c r="G136" s="40">
        <f t="shared" si="4"/>
        <v>0</v>
      </c>
    </row>
    <row r="137" spans="1:9" ht="30" x14ac:dyDescent="0.25">
      <c r="A137" s="21" t="s">
        <v>466</v>
      </c>
      <c r="B137" s="21">
        <v>97610</v>
      </c>
      <c r="C137" s="22" t="s">
        <v>131</v>
      </c>
      <c r="D137" s="21" t="s">
        <v>45</v>
      </c>
      <c r="E137" s="24">
        <v>5</v>
      </c>
      <c r="F137" s="156"/>
      <c r="G137" s="40">
        <f t="shared" si="4"/>
        <v>0</v>
      </c>
    </row>
    <row r="138" spans="1:9" x14ac:dyDescent="0.25">
      <c r="A138" s="21"/>
      <c r="B138" s="21"/>
      <c r="C138" s="22"/>
      <c r="D138" s="21"/>
      <c r="E138" s="24"/>
      <c r="F138" s="24"/>
      <c r="G138" s="40"/>
    </row>
    <row r="139" spans="1:9" x14ac:dyDescent="0.25">
      <c r="A139" s="3">
        <v>15</v>
      </c>
      <c r="B139" s="3"/>
      <c r="C139" s="4" t="s">
        <v>9</v>
      </c>
      <c r="D139" s="4"/>
      <c r="E139" s="28"/>
      <c r="F139" s="28"/>
      <c r="G139" s="39">
        <f>G140</f>
        <v>0</v>
      </c>
    </row>
    <row r="140" spans="1:9" ht="35.25" customHeight="1" x14ac:dyDescent="0.25">
      <c r="A140" s="136" t="s">
        <v>116</v>
      </c>
      <c r="B140" s="12" t="s">
        <v>435</v>
      </c>
      <c r="C140" s="22" t="s">
        <v>486</v>
      </c>
      <c r="D140" s="21" t="s">
        <v>45</v>
      </c>
      <c r="E140" s="24">
        <v>1</v>
      </c>
      <c r="F140" s="124"/>
      <c r="G140" s="40">
        <f>E140*F140</f>
        <v>0</v>
      </c>
      <c r="I140" s="49"/>
    </row>
    <row r="141" spans="1:9" x14ac:dyDescent="0.25">
      <c r="A141" s="5"/>
      <c r="B141" s="53"/>
      <c r="C141" s="22"/>
      <c r="D141" s="21"/>
      <c r="E141" s="24"/>
      <c r="F141" s="24"/>
      <c r="G141" s="40"/>
    </row>
    <row r="142" spans="1:9" x14ac:dyDescent="0.25">
      <c r="A142" s="3">
        <v>16</v>
      </c>
      <c r="B142" s="3"/>
      <c r="C142" s="4" t="s">
        <v>8</v>
      </c>
      <c r="D142" s="4"/>
      <c r="E142" s="28"/>
      <c r="F142" s="28"/>
      <c r="G142" s="39">
        <f>G143</f>
        <v>0</v>
      </c>
    </row>
    <row r="143" spans="1:9" ht="30" x14ac:dyDescent="0.25">
      <c r="A143" s="136" t="s">
        <v>117</v>
      </c>
      <c r="B143" s="12" t="s">
        <v>436</v>
      </c>
      <c r="C143" s="22" t="s">
        <v>487</v>
      </c>
      <c r="D143" s="21" t="s">
        <v>45</v>
      </c>
      <c r="E143" s="24">
        <v>1</v>
      </c>
      <c r="F143" s="124"/>
      <c r="G143" s="40">
        <f t="shared" ref="G143:G147" si="5">E143*F143</f>
        <v>0</v>
      </c>
      <c r="I143" s="49"/>
    </row>
    <row r="144" spans="1:9" x14ac:dyDescent="0.25">
      <c r="A144" s="5"/>
      <c r="B144" s="5"/>
      <c r="C144" s="22"/>
      <c r="D144" s="21"/>
      <c r="E144" s="24"/>
      <c r="F144" s="56"/>
      <c r="G144" s="40"/>
    </row>
    <row r="145" spans="1:7" x14ac:dyDescent="0.25">
      <c r="A145" s="3">
        <v>17</v>
      </c>
      <c r="B145" s="12"/>
      <c r="C145" s="4" t="s">
        <v>16</v>
      </c>
      <c r="D145" s="17"/>
      <c r="E145" s="12"/>
      <c r="F145" s="28"/>
      <c r="G145" s="39">
        <f>SUM(G146:G147)</f>
        <v>0</v>
      </c>
    </row>
    <row r="146" spans="1:7" x14ac:dyDescent="0.25">
      <c r="A146" s="5" t="s">
        <v>133</v>
      </c>
      <c r="B146" s="5">
        <v>99803</v>
      </c>
      <c r="C146" s="15" t="s">
        <v>139</v>
      </c>
      <c r="D146" s="5" t="s">
        <v>140</v>
      </c>
      <c r="E146" s="24">
        <v>32.04</v>
      </c>
      <c r="F146" s="119"/>
      <c r="G146" s="40">
        <f t="shared" si="5"/>
        <v>0</v>
      </c>
    </row>
    <row r="147" spans="1:7" x14ac:dyDescent="0.25">
      <c r="A147" s="5" t="s">
        <v>134</v>
      </c>
      <c r="B147" s="36">
        <v>99806</v>
      </c>
      <c r="C147" s="6" t="s">
        <v>141</v>
      </c>
      <c r="D147" s="36" t="s">
        <v>140</v>
      </c>
      <c r="E147" s="24">
        <v>10.029999999999999</v>
      </c>
      <c r="F147" s="119"/>
      <c r="G147" s="40">
        <f t="shared" si="5"/>
        <v>0</v>
      </c>
    </row>
    <row r="148" spans="1:7" x14ac:dyDescent="0.25">
      <c r="A148" s="35"/>
      <c r="B148" s="35"/>
      <c r="C148" s="35"/>
      <c r="D148" s="35"/>
      <c r="E148" s="35"/>
      <c r="F148" s="24"/>
      <c r="G148" s="40"/>
    </row>
    <row r="149" spans="1:7" x14ac:dyDescent="0.25">
      <c r="A149" s="168" t="s">
        <v>142</v>
      </c>
      <c r="B149" s="169"/>
      <c r="C149" s="169"/>
      <c r="D149" s="169"/>
      <c r="E149" s="169"/>
      <c r="F149" s="170"/>
      <c r="G149" s="40">
        <f>G3+G7+G11+G17+G28+G31+G41+G47+G60+G70+G80+G88+G104+G120+G139+G142+G145</f>
        <v>0</v>
      </c>
    </row>
    <row r="150" spans="1:7" x14ac:dyDescent="0.25">
      <c r="A150" s="171" t="s">
        <v>490</v>
      </c>
      <c r="B150" s="172"/>
      <c r="C150" s="172"/>
      <c r="D150" s="172"/>
      <c r="E150" s="173"/>
      <c r="F150" s="37"/>
      <c r="G150" s="40">
        <f>F150*G149</f>
        <v>0</v>
      </c>
    </row>
    <row r="151" spans="1:7" x14ac:dyDescent="0.25">
      <c r="A151" s="174" t="s">
        <v>143</v>
      </c>
      <c r="B151" s="175"/>
      <c r="C151" s="175"/>
      <c r="D151" s="175"/>
      <c r="E151" s="175"/>
      <c r="F151" s="176"/>
      <c r="G151" s="43">
        <f>G149+G150</f>
        <v>0</v>
      </c>
    </row>
    <row r="152" spans="1:7" x14ac:dyDescent="0.25">
      <c r="D152" s="49"/>
      <c r="G152" s="99"/>
    </row>
    <row r="154" spans="1:7" x14ac:dyDescent="0.25">
      <c r="D154" s="47"/>
    </row>
    <row r="155" spans="1:7" x14ac:dyDescent="0.25">
      <c r="D155" s="49"/>
    </row>
    <row r="163" spans="2:9" ht="30.75" customHeight="1" x14ac:dyDescent="0.25"/>
    <row r="165" spans="2:9" ht="29.25" customHeight="1" x14ac:dyDescent="0.25">
      <c r="I165" s="1"/>
    </row>
    <row r="167" spans="2:9" ht="66.75" customHeight="1" x14ac:dyDescent="0.25"/>
    <row r="170" spans="2:9" ht="45.75" customHeight="1" x14ac:dyDescent="0.25"/>
    <row r="171" spans="2:9" x14ac:dyDescent="0.25">
      <c r="B171" s="45"/>
      <c r="C171" s="31"/>
      <c r="D171" s="50"/>
      <c r="E171" s="51"/>
    </row>
    <row r="197" ht="33" customHeight="1" x14ac:dyDescent="0.25"/>
    <row r="200" ht="33" customHeight="1" x14ac:dyDescent="0.25"/>
    <row r="221" spans="2:7" ht="15.75" x14ac:dyDescent="0.25">
      <c r="B221" s="2"/>
      <c r="C221" s="2"/>
      <c r="D221" s="2"/>
      <c r="E221" s="2"/>
      <c r="F221" s="2"/>
      <c r="G221" s="2"/>
    </row>
    <row r="222" spans="2:7" ht="15.75" x14ac:dyDescent="0.25">
      <c r="B222" s="2"/>
      <c r="C222" s="2"/>
      <c r="D222" s="2"/>
      <c r="E222" s="2"/>
      <c r="F222" s="2"/>
      <c r="G222" s="2"/>
    </row>
    <row r="223" spans="2:7" ht="15.75" x14ac:dyDescent="0.25">
      <c r="B223" s="2"/>
      <c r="C223" s="2"/>
      <c r="D223" s="2"/>
      <c r="E223" s="2"/>
      <c r="F223" s="2"/>
      <c r="G223" s="2"/>
    </row>
    <row r="224" spans="2:7" ht="15.75" x14ac:dyDescent="0.25">
      <c r="B224" s="2"/>
      <c r="C224" s="2"/>
      <c r="D224" s="2"/>
      <c r="E224" s="2"/>
      <c r="F224" s="2"/>
      <c r="G224" s="2"/>
    </row>
    <row r="225" spans="2:7" ht="15.75" x14ac:dyDescent="0.25">
      <c r="E225" s="2"/>
      <c r="F225" s="2"/>
      <c r="G225" s="2"/>
    </row>
    <row r="226" spans="2:7" ht="15.75" x14ac:dyDescent="0.25">
      <c r="B226" s="2"/>
      <c r="D226" s="2"/>
      <c r="E226" s="2"/>
      <c r="F226" s="2"/>
      <c r="G226" s="2"/>
    </row>
    <row r="227" spans="2:7" ht="15.75" x14ac:dyDescent="0.25">
      <c r="B227" s="2"/>
      <c r="D227" s="2"/>
      <c r="E227" s="2"/>
      <c r="F227" s="2"/>
      <c r="G227" s="2"/>
    </row>
    <row r="228" spans="2:7" ht="15.75" x14ac:dyDescent="0.25">
      <c r="B228" s="2"/>
      <c r="C228" s="2"/>
      <c r="D228" s="2"/>
      <c r="E228" s="2"/>
      <c r="F228" s="2"/>
      <c r="G228" s="2"/>
    </row>
    <row r="229" spans="2:7" ht="15.75" x14ac:dyDescent="0.25">
      <c r="B229" s="2"/>
      <c r="C229" s="2"/>
      <c r="D229" s="2"/>
      <c r="E229" s="2"/>
      <c r="F229" s="2"/>
      <c r="G229" s="2"/>
    </row>
    <row r="230" spans="2:7" ht="15.75" x14ac:dyDescent="0.25">
      <c r="B230" s="2"/>
      <c r="C230" s="2"/>
      <c r="D230" s="2"/>
      <c r="E230" s="2"/>
      <c r="F230" s="2"/>
      <c r="G230" s="2"/>
    </row>
    <row r="231" spans="2:7" ht="15.75" x14ac:dyDescent="0.25">
      <c r="B231" s="2"/>
      <c r="C231" s="2"/>
      <c r="D231" s="2"/>
      <c r="E231" s="2"/>
      <c r="F231" s="2"/>
      <c r="G231" s="2"/>
    </row>
    <row r="232" spans="2:7" ht="15.75" x14ac:dyDescent="0.25">
      <c r="B232" s="2"/>
      <c r="C232" s="2"/>
      <c r="D232" s="2"/>
      <c r="E232" s="2"/>
      <c r="F232" s="2"/>
      <c r="G232" s="2"/>
    </row>
    <row r="233" spans="2:7" ht="15.75" x14ac:dyDescent="0.25">
      <c r="B233" s="2"/>
      <c r="C233" s="2"/>
    </row>
    <row r="234" spans="2:7" ht="15.75" x14ac:dyDescent="0.25">
      <c r="B234" s="2"/>
      <c r="C234" s="2"/>
    </row>
    <row r="235" spans="2:7" ht="15.75" x14ac:dyDescent="0.25">
      <c r="B235" s="2"/>
      <c r="C235" s="2"/>
    </row>
    <row r="236" spans="2:7" ht="15.75" x14ac:dyDescent="0.25">
      <c r="B236" s="2"/>
      <c r="C236" s="2"/>
    </row>
    <row r="237" spans="2:7" ht="15.75" x14ac:dyDescent="0.25">
      <c r="B237" s="2"/>
      <c r="C237" s="2"/>
      <c r="D237" s="2"/>
      <c r="E237" s="2"/>
      <c r="F237" s="2"/>
      <c r="G237" s="2"/>
    </row>
    <row r="238" spans="2:7" ht="15.75" x14ac:dyDescent="0.25">
      <c r="B238" s="2"/>
      <c r="C238" s="2"/>
      <c r="D238" s="2"/>
      <c r="E238" s="2"/>
      <c r="F238" s="2"/>
      <c r="G238" s="2"/>
    </row>
    <row r="239" spans="2:7" ht="15.75" x14ac:dyDescent="0.25">
      <c r="B239" s="2"/>
      <c r="C239" s="2"/>
      <c r="D239" s="2"/>
      <c r="E239" s="2"/>
      <c r="F239" s="2"/>
      <c r="G239" s="2"/>
    </row>
    <row r="240" spans="2:7" ht="15.75" x14ac:dyDescent="0.25">
      <c r="B240" s="2"/>
      <c r="C240" s="2"/>
      <c r="D240" s="2"/>
      <c r="E240" s="2"/>
      <c r="F240" s="2"/>
      <c r="G240" s="2"/>
    </row>
    <row r="241" spans="2:7" ht="15.75" x14ac:dyDescent="0.25">
      <c r="B241" s="2"/>
      <c r="C241" s="2"/>
      <c r="D241" s="2"/>
      <c r="E241" s="2"/>
      <c r="F241" s="2"/>
      <c r="G241" s="2"/>
    </row>
    <row r="242" spans="2:7" ht="15.75" x14ac:dyDescent="0.25">
      <c r="B242" s="2"/>
      <c r="C242" s="2"/>
      <c r="D242" s="2"/>
      <c r="E242" s="2"/>
      <c r="F242" s="2"/>
      <c r="G242" s="2"/>
    </row>
    <row r="243" spans="2:7" ht="15.75" x14ac:dyDescent="0.25">
      <c r="B243" s="2"/>
      <c r="C243" s="2"/>
      <c r="D243" s="2"/>
      <c r="E243" s="2"/>
      <c r="F243" s="2"/>
      <c r="G243" s="2"/>
    </row>
    <row r="244" spans="2:7" ht="15.75" x14ac:dyDescent="0.25">
      <c r="B244" s="2"/>
      <c r="C244" s="2"/>
      <c r="D244" s="2"/>
      <c r="E244" s="2"/>
      <c r="F244" s="2"/>
      <c r="G244" s="2"/>
    </row>
    <row r="245" spans="2:7" ht="15.75" x14ac:dyDescent="0.25">
      <c r="B245" s="2"/>
      <c r="C245" s="2"/>
      <c r="D245" s="2"/>
      <c r="E245" s="2"/>
      <c r="F245" s="2"/>
      <c r="G245" s="2"/>
    </row>
    <row r="246" spans="2:7" ht="15.75" x14ac:dyDescent="0.25">
      <c r="B246" s="2"/>
      <c r="C246" s="2"/>
      <c r="D246" s="2"/>
      <c r="E246" s="2"/>
      <c r="F246" s="2"/>
      <c r="G246" s="2"/>
    </row>
    <row r="247" spans="2:7" ht="15.75" x14ac:dyDescent="0.25">
      <c r="B247" s="2"/>
      <c r="C247" s="2"/>
      <c r="D247" s="2"/>
      <c r="E247" s="2"/>
      <c r="F247" s="2"/>
      <c r="G247" s="2"/>
    </row>
    <row r="248" spans="2:7" ht="15.75" x14ac:dyDescent="0.25">
      <c r="B248" s="2"/>
      <c r="C248" s="2"/>
      <c r="D248" s="2"/>
      <c r="E248" s="2"/>
      <c r="F248" s="2"/>
      <c r="G248" s="2"/>
    </row>
    <row r="249" spans="2:7" ht="15.75" x14ac:dyDescent="0.25">
      <c r="B249" s="2"/>
      <c r="C249" s="2"/>
      <c r="D249" s="2"/>
      <c r="E249" s="2"/>
      <c r="F249" s="2"/>
      <c r="G249" s="2"/>
    </row>
    <row r="250" spans="2:7" ht="15.75" x14ac:dyDescent="0.25">
      <c r="B250" s="2"/>
      <c r="C250" s="2"/>
      <c r="D250" s="2"/>
      <c r="E250" s="2"/>
      <c r="F250" s="2"/>
      <c r="G250" s="2"/>
    </row>
    <row r="251" spans="2:7" ht="15.75" x14ac:dyDescent="0.25">
      <c r="B251" s="2"/>
      <c r="C251" s="2"/>
      <c r="D251" s="2"/>
      <c r="E251" s="2"/>
      <c r="F251" s="2"/>
      <c r="G251" s="2"/>
    </row>
    <row r="252" spans="2:7" ht="15.75" x14ac:dyDescent="0.25">
      <c r="B252" s="2"/>
      <c r="C252" s="2"/>
      <c r="D252" s="2"/>
      <c r="E252" s="2"/>
      <c r="F252" s="2"/>
      <c r="G252" s="2"/>
    </row>
    <row r="253" spans="2:7" ht="15.75" x14ac:dyDescent="0.25">
      <c r="B253" s="2"/>
      <c r="C253" s="2"/>
      <c r="D253" s="2"/>
      <c r="E253" s="2"/>
      <c r="F253" s="2"/>
      <c r="G253" s="2"/>
    </row>
    <row r="254" spans="2:7" ht="15.75" x14ac:dyDescent="0.25">
      <c r="B254" s="2"/>
      <c r="C254" s="2"/>
      <c r="D254" s="2"/>
      <c r="E254" s="2"/>
      <c r="F254" s="2"/>
      <c r="G254" s="2"/>
    </row>
    <row r="255" spans="2:7" ht="15.75" x14ac:dyDescent="0.25">
      <c r="B255" s="2"/>
      <c r="C255" s="2"/>
      <c r="D255" s="2"/>
      <c r="E255" s="2"/>
      <c r="F255" s="2"/>
      <c r="G255" s="2"/>
    </row>
    <row r="256" spans="2:7" ht="15.75" x14ac:dyDescent="0.25">
      <c r="B256" s="2"/>
      <c r="C256" s="2"/>
      <c r="D256" s="2"/>
      <c r="E256" s="2"/>
      <c r="F256" s="2"/>
      <c r="G256" s="2"/>
    </row>
    <row r="257" spans="2:7" ht="15.75" x14ac:dyDescent="0.25">
      <c r="B257" s="2"/>
      <c r="C257" s="2"/>
      <c r="D257" s="2"/>
      <c r="E257" s="2"/>
      <c r="F257" s="2"/>
      <c r="G257" s="2"/>
    </row>
    <row r="258" spans="2:7" ht="15.75" x14ac:dyDescent="0.25">
      <c r="B258" s="2"/>
      <c r="C258" s="2"/>
      <c r="D258" s="2"/>
      <c r="E258" s="2"/>
      <c r="F258" s="2"/>
      <c r="G258" s="2"/>
    </row>
    <row r="259" spans="2:7" ht="15.75" x14ac:dyDescent="0.25">
      <c r="B259" s="2"/>
      <c r="C259" s="2"/>
      <c r="D259" s="2"/>
      <c r="E259" s="2"/>
      <c r="F259" s="2"/>
      <c r="G259" s="2"/>
    </row>
    <row r="260" spans="2:7" ht="15.75" x14ac:dyDescent="0.25">
      <c r="B260" s="2"/>
      <c r="C260" s="2"/>
      <c r="D260" s="2"/>
      <c r="E260" s="2"/>
      <c r="F260" s="2"/>
      <c r="G260" s="2"/>
    </row>
    <row r="261" spans="2:7" ht="15.75" x14ac:dyDescent="0.25">
      <c r="B261" s="2"/>
      <c r="C261" s="2"/>
      <c r="D261" s="2"/>
      <c r="E261" s="2"/>
      <c r="F261" s="2"/>
      <c r="G261" s="2"/>
    </row>
    <row r="262" spans="2:7" ht="15.75" x14ac:dyDescent="0.25">
      <c r="B262" s="2"/>
      <c r="C262" s="2"/>
      <c r="D262" s="2"/>
      <c r="E262" s="2"/>
      <c r="F262" s="2"/>
      <c r="G262" s="2"/>
    </row>
    <row r="263" spans="2:7" ht="15.75" x14ac:dyDescent="0.25">
      <c r="B263" s="2"/>
      <c r="C263" s="2"/>
      <c r="D263" s="2"/>
      <c r="E263" s="2"/>
      <c r="F263" s="2"/>
      <c r="G263" s="2"/>
    </row>
    <row r="264" spans="2:7" ht="15.75" x14ac:dyDescent="0.25">
      <c r="B264" s="2"/>
      <c r="C264" s="2"/>
      <c r="D264" s="2"/>
      <c r="E264" s="2"/>
      <c r="F264" s="2"/>
      <c r="G264" s="2"/>
    </row>
    <row r="265" spans="2:7" ht="15.75" x14ac:dyDescent="0.25">
      <c r="B265" s="2"/>
      <c r="C265" s="2"/>
      <c r="D265" s="2"/>
      <c r="E265" s="2"/>
      <c r="F265" s="2"/>
      <c r="G265" s="2"/>
    </row>
    <row r="266" spans="2:7" ht="15.75" x14ac:dyDescent="0.25">
      <c r="B266" s="2"/>
      <c r="C266" s="2"/>
      <c r="D266" s="2"/>
      <c r="E266" s="2"/>
      <c r="F266" s="2"/>
      <c r="G266" s="2"/>
    </row>
    <row r="267" spans="2:7" ht="15.75" x14ac:dyDescent="0.25">
      <c r="B267" s="2"/>
      <c r="C267" s="2"/>
      <c r="D267" s="2"/>
      <c r="E267" s="2"/>
      <c r="F267" s="2"/>
      <c r="G267" s="2"/>
    </row>
    <row r="268" spans="2:7" ht="15.75" x14ac:dyDescent="0.25">
      <c r="B268" s="2"/>
      <c r="C268" s="2"/>
      <c r="D268" s="2"/>
      <c r="E268" s="2"/>
      <c r="F268" s="2"/>
      <c r="G268" s="2"/>
    </row>
    <row r="269" spans="2:7" ht="15.75" x14ac:dyDescent="0.25">
      <c r="B269" s="2"/>
      <c r="C269" s="2"/>
      <c r="D269" s="2"/>
      <c r="E269" s="2"/>
      <c r="F269" s="2"/>
      <c r="G269" s="2"/>
    </row>
    <row r="270" spans="2:7" ht="15.75" x14ac:dyDescent="0.25">
      <c r="B270" s="2"/>
      <c r="C270" s="2"/>
      <c r="D270" s="2"/>
      <c r="E270" s="2"/>
      <c r="F270" s="2"/>
      <c r="G270" s="2"/>
    </row>
    <row r="271" spans="2:7" ht="15.75" x14ac:dyDescent="0.25">
      <c r="B271" s="2"/>
      <c r="C271" s="2"/>
      <c r="D271" s="2"/>
      <c r="E271" s="2"/>
      <c r="F271" s="2"/>
      <c r="G271" s="2"/>
    </row>
    <row r="272" spans="2:7" ht="15.75" x14ac:dyDescent="0.25">
      <c r="B272" s="2"/>
      <c r="C272" s="2"/>
      <c r="D272" s="2"/>
      <c r="E272" s="2"/>
      <c r="F272" s="2"/>
      <c r="G272" s="2"/>
    </row>
    <row r="273" spans="2:7" ht="15.75" x14ac:dyDescent="0.25">
      <c r="B273" s="2"/>
      <c r="C273" s="2"/>
      <c r="D273" s="2"/>
      <c r="E273" s="2"/>
      <c r="F273" s="2"/>
      <c r="G273" s="2"/>
    </row>
    <row r="274" spans="2:7" ht="15.75" x14ac:dyDescent="0.25">
      <c r="B274" s="2"/>
      <c r="C274" s="2"/>
      <c r="D274" s="2"/>
      <c r="E274" s="2"/>
      <c r="F274" s="2"/>
      <c r="G274" s="2"/>
    </row>
    <row r="275" spans="2:7" ht="15.75" x14ac:dyDescent="0.25">
      <c r="B275" s="2"/>
      <c r="C275" s="2"/>
      <c r="D275" s="2"/>
      <c r="E275" s="2"/>
      <c r="F275" s="2"/>
      <c r="G275" s="2"/>
    </row>
    <row r="276" spans="2:7" ht="15.75" x14ac:dyDescent="0.25">
      <c r="B276" s="2"/>
      <c r="C276" s="2"/>
      <c r="D276" s="2"/>
      <c r="E276" s="2"/>
      <c r="F276" s="2"/>
      <c r="G276" s="2"/>
    </row>
    <row r="277" spans="2:7" ht="15.75" x14ac:dyDescent="0.25">
      <c r="B277" s="2"/>
      <c r="C277" s="2"/>
      <c r="D277" s="2"/>
      <c r="E277" s="2"/>
      <c r="F277" s="2"/>
      <c r="G277" s="2"/>
    </row>
    <row r="278" spans="2:7" ht="15.75" x14ac:dyDescent="0.25">
      <c r="B278" s="2"/>
      <c r="C278" s="2"/>
      <c r="D278" s="2"/>
      <c r="E278" s="2"/>
      <c r="F278" s="2"/>
      <c r="G278" s="2"/>
    </row>
    <row r="279" spans="2:7" ht="15.75" x14ac:dyDescent="0.25">
      <c r="B279" s="2"/>
      <c r="C279" s="2"/>
      <c r="D279" s="2"/>
      <c r="E279" s="2"/>
      <c r="F279" s="2"/>
      <c r="G279" s="2"/>
    </row>
    <row r="280" spans="2:7" ht="15.75" x14ac:dyDescent="0.25">
      <c r="B280" s="2"/>
      <c r="C280" s="2"/>
      <c r="D280" s="2"/>
      <c r="E280" s="2"/>
      <c r="F280" s="2"/>
      <c r="G280" s="2"/>
    </row>
    <row r="281" spans="2:7" ht="15.75" x14ac:dyDescent="0.25">
      <c r="B281" s="2"/>
      <c r="C281" s="2"/>
      <c r="D281" s="2"/>
      <c r="E281" s="2"/>
      <c r="F281" s="2"/>
      <c r="G281" s="2"/>
    </row>
    <row r="282" spans="2:7" ht="15.75" x14ac:dyDescent="0.25">
      <c r="B282" s="2"/>
      <c r="C282" s="2"/>
      <c r="D282" s="2"/>
      <c r="E282" s="2"/>
      <c r="F282" s="2"/>
      <c r="G282" s="2"/>
    </row>
    <row r="283" spans="2:7" ht="15.75" x14ac:dyDescent="0.25">
      <c r="B283" s="2"/>
      <c r="C283" s="2"/>
      <c r="D283" s="2"/>
      <c r="E283" s="2"/>
      <c r="F283" s="2"/>
      <c r="G283" s="2"/>
    </row>
    <row r="284" spans="2:7" ht="15.75" x14ac:dyDescent="0.25">
      <c r="B284" s="2"/>
      <c r="C284" s="2"/>
      <c r="D284" s="2"/>
      <c r="E284" s="2"/>
      <c r="F284" s="2"/>
      <c r="G284" s="2"/>
    </row>
    <row r="285" spans="2:7" ht="15.75" x14ac:dyDescent="0.25">
      <c r="B285" s="2"/>
      <c r="C285" s="2"/>
      <c r="D285" s="2"/>
      <c r="E285" s="2"/>
      <c r="F285" s="2"/>
      <c r="G285" s="2"/>
    </row>
    <row r="286" spans="2:7" ht="15.75" x14ac:dyDescent="0.25">
      <c r="B286" s="2"/>
      <c r="C286" s="2"/>
      <c r="D286" s="2"/>
      <c r="E286" s="2"/>
      <c r="F286" s="2"/>
      <c r="G286" s="2"/>
    </row>
    <row r="287" spans="2:7" ht="15.75" x14ac:dyDescent="0.25">
      <c r="B287" s="2"/>
      <c r="C287" s="2"/>
      <c r="D287" s="2"/>
      <c r="E287" s="2"/>
      <c r="F287" s="2"/>
      <c r="G287" s="2"/>
    </row>
    <row r="288" spans="2:7" ht="15.75" x14ac:dyDescent="0.25">
      <c r="B288" s="2"/>
      <c r="C288" s="2"/>
      <c r="D288" s="2"/>
      <c r="E288" s="2"/>
      <c r="F288" s="2"/>
      <c r="G288" s="2"/>
    </row>
    <row r="289" spans="2:7" ht="15.75" x14ac:dyDescent="0.25">
      <c r="B289" s="2"/>
      <c r="C289" s="2"/>
      <c r="D289" s="2"/>
      <c r="E289" s="2"/>
      <c r="F289" s="2"/>
      <c r="G289" s="2"/>
    </row>
    <row r="290" spans="2:7" ht="15.75" x14ac:dyDescent="0.25">
      <c r="B290" s="2"/>
      <c r="C290" s="2"/>
      <c r="D290" s="2"/>
      <c r="E290" s="2"/>
      <c r="F290" s="2"/>
      <c r="G290" s="2"/>
    </row>
    <row r="291" spans="2:7" ht="15.75" x14ac:dyDescent="0.25">
      <c r="B291" s="2"/>
      <c r="C291" s="2"/>
      <c r="D291" s="2"/>
      <c r="E291" s="2"/>
      <c r="F291" s="2"/>
      <c r="G291" s="2"/>
    </row>
    <row r="292" spans="2:7" ht="15.75" x14ac:dyDescent="0.25">
      <c r="B292" s="2"/>
      <c r="C292" s="2"/>
      <c r="D292" s="2"/>
      <c r="E292" s="2"/>
      <c r="F292" s="2"/>
      <c r="G292" s="2"/>
    </row>
    <row r="293" spans="2:7" ht="15.75" x14ac:dyDescent="0.25">
      <c r="B293" s="2"/>
      <c r="C293" s="2"/>
      <c r="D293" s="2"/>
      <c r="E293" s="2"/>
      <c r="F293" s="2"/>
      <c r="G293" s="2"/>
    </row>
    <row r="294" spans="2:7" ht="15.75" x14ac:dyDescent="0.25">
      <c r="B294" s="2"/>
      <c r="C294" s="2"/>
      <c r="D294" s="2"/>
      <c r="E294" s="2"/>
      <c r="F294" s="2"/>
      <c r="G294" s="2"/>
    </row>
    <row r="295" spans="2:7" ht="15.75" x14ac:dyDescent="0.25">
      <c r="B295" s="2"/>
      <c r="C295" s="2"/>
      <c r="D295" s="2"/>
      <c r="E295" s="2"/>
      <c r="F295" s="2"/>
      <c r="G295" s="2"/>
    </row>
    <row r="296" spans="2:7" ht="15.75" x14ac:dyDescent="0.25">
      <c r="B296" s="2"/>
      <c r="C296" s="2"/>
      <c r="D296" s="2"/>
      <c r="E296" s="2"/>
      <c r="F296" s="2"/>
      <c r="G296" s="2"/>
    </row>
    <row r="297" spans="2:7" ht="15.75" x14ac:dyDescent="0.25">
      <c r="B297" s="2"/>
      <c r="C297" s="2"/>
      <c r="D297" s="2"/>
      <c r="E297" s="2"/>
      <c r="F297" s="2"/>
      <c r="G297" s="2"/>
    </row>
    <row r="298" spans="2:7" ht="15.75" x14ac:dyDescent="0.25">
      <c r="B298" s="2"/>
      <c r="C298" s="2"/>
      <c r="D298" s="2"/>
      <c r="E298" s="2"/>
      <c r="F298" s="2"/>
      <c r="G298" s="2"/>
    </row>
    <row r="299" spans="2:7" ht="15.75" x14ac:dyDescent="0.25">
      <c r="B299" s="2"/>
      <c r="C299" s="2"/>
      <c r="D299" s="2"/>
      <c r="E299" s="2"/>
      <c r="F299" s="2"/>
      <c r="G299" s="2"/>
    </row>
    <row r="300" spans="2:7" ht="15.75" x14ac:dyDescent="0.25">
      <c r="B300" s="2"/>
      <c r="C300" s="2"/>
      <c r="D300" s="2"/>
      <c r="E300" s="2"/>
      <c r="F300" s="2"/>
      <c r="G300" s="2"/>
    </row>
    <row r="301" spans="2:7" ht="15.75" x14ac:dyDescent="0.25">
      <c r="B301" s="2"/>
      <c r="C301" s="2"/>
      <c r="D301" s="2"/>
      <c r="E301" s="2"/>
      <c r="F301" s="2"/>
      <c r="G301" s="2"/>
    </row>
    <row r="302" spans="2:7" ht="15.75" x14ac:dyDescent="0.25">
      <c r="B302" s="2"/>
      <c r="C302" s="2"/>
      <c r="D302" s="2"/>
      <c r="E302" s="2"/>
      <c r="F302" s="2"/>
      <c r="G302" s="2"/>
    </row>
    <row r="303" spans="2:7" ht="15.75" x14ac:dyDescent="0.25">
      <c r="B303" s="2"/>
      <c r="C303" s="2"/>
      <c r="D303" s="2"/>
      <c r="E303" s="2"/>
      <c r="F303" s="2"/>
      <c r="G303" s="2"/>
    </row>
    <row r="304" spans="2:7" ht="15.75" x14ac:dyDescent="0.25">
      <c r="B304" s="2"/>
      <c r="C304" s="2"/>
      <c r="D304" s="2"/>
      <c r="E304" s="2"/>
      <c r="F304" s="2"/>
      <c r="G304" s="2"/>
    </row>
    <row r="305" spans="2:7" ht="15.75" x14ac:dyDescent="0.25">
      <c r="B305" s="2"/>
      <c r="C305" s="2"/>
      <c r="D305" s="2"/>
      <c r="E305" s="2"/>
      <c r="F305" s="2"/>
      <c r="G305" s="2"/>
    </row>
    <row r="306" spans="2:7" ht="15.75" x14ac:dyDescent="0.25">
      <c r="B306" s="2"/>
      <c r="C306" s="2"/>
      <c r="D306" s="2"/>
      <c r="E306" s="2"/>
      <c r="F306" s="2"/>
      <c r="G306" s="2"/>
    </row>
    <row r="307" spans="2:7" ht="15.75" x14ac:dyDescent="0.25">
      <c r="B307" s="2"/>
      <c r="C307" s="2"/>
      <c r="D307" s="2"/>
      <c r="E307" s="2"/>
      <c r="F307" s="2"/>
      <c r="G307" s="2"/>
    </row>
    <row r="308" spans="2:7" ht="15.75" x14ac:dyDescent="0.25">
      <c r="B308" s="2"/>
      <c r="C308" s="2"/>
      <c r="D308" s="2"/>
      <c r="E308" s="2"/>
      <c r="F308" s="2"/>
      <c r="G308" s="2"/>
    </row>
    <row r="309" spans="2:7" ht="15.75" x14ac:dyDescent="0.25">
      <c r="B309" s="2"/>
      <c r="C309" s="2"/>
      <c r="D309" s="2"/>
      <c r="E309" s="2"/>
      <c r="F309" s="2"/>
      <c r="G309" s="2"/>
    </row>
    <row r="310" spans="2:7" ht="15.75" x14ac:dyDescent="0.25">
      <c r="B310" s="2"/>
      <c r="C310" s="2"/>
      <c r="D310" s="2"/>
      <c r="E310" s="2"/>
      <c r="F310" s="2"/>
      <c r="G310" s="2"/>
    </row>
    <row r="311" spans="2:7" ht="15.75" x14ac:dyDescent="0.25">
      <c r="B311" s="2"/>
      <c r="C311" s="2"/>
      <c r="D311" s="2"/>
      <c r="E311" s="2"/>
      <c r="F311" s="2"/>
      <c r="G311" s="2"/>
    </row>
    <row r="312" spans="2:7" ht="15.75" x14ac:dyDescent="0.25">
      <c r="B312" s="2"/>
      <c r="C312" s="2"/>
      <c r="D312" s="2"/>
      <c r="E312" s="2"/>
      <c r="F312" s="2"/>
      <c r="G312" s="2"/>
    </row>
    <row r="313" spans="2:7" ht="15.75" x14ac:dyDescent="0.25">
      <c r="B313" s="2"/>
      <c r="C313" s="2"/>
      <c r="D313" s="2"/>
      <c r="E313" s="2"/>
      <c r="F313" s="2"/>
      <c r="G313" s="2"/>
    </row>
    <row r="314" spans="2:7" ht="15.75" x14ac:dyDescent="0.25">
      <c r="B314" s="2"/>
      <c r="C314" s="2"/>
      <c r="D314" s="2"/>
      <c r="E314" s="2"/>
      <c r="F314" s="2"/>
      <c r="G314" s="2"/>
    </row>
    <row r="315" spans="2:7" ht="15.75" x14ac:dyDescent="0.25">
      <c r="B315" s="2"/>
      <c r="C315" s="2"/>
      <c r="D315" s="2"/>
      <c r="E315" s="2"/>
      <c r="F315" s="2"/>
      <c r="G315" s="2"/>
    </row>
    <row r="316" spans="2:7" ht="15.75" x14ac:dyDescent="0.25">
      <c r="B316" s="2"/>
      <c r="C316" s="2"/>
      <c r="D316" s="2"/>
      <c r="E316" s="2"/>
      <c r="F316" s="2"/>
      <c r="G316" s="2"/>
    </row>
    <row r="317" spans="2:7" ht="15.75" x14ac:dyDescent="0.25">
      <c r="B317" s="2"/>
      <c r="C317" s="2"/>
      <c r="D317" s="2"/>
      <c r="E317" s="2"/>
      <c r="F317" s="2"/>
      <c r="G317" s="2"/>
    </row>
    <row r="318" spans="2:7" ht="15.75" x14ac:dyDescent="0.25">
      <c r="B318" s="2"/>
      <c r="C318" s="2"/>
      <c r="D318" s="2"/>
      <c r="E318" s="2"/>
      <c r="F318" s="2"/>
      <c r="G318" s="2"/>
    </row>
    <row r="319" spans="2:7" ht="15.75" x14ac:dyDescent="0.25">
      <c r="B319" s="2"/>
      <c r="C319" s="2"/>
      <c r="D319" s="2"/>
      <c r="E319" s="2"/>
      <c r="F319" s="2"/>
      <c r="G319" s="2"/>
    </row>
    <row r="320" spans="2:7" ht="15.75" x14ac:dyDescent="0.25">
      <c r="B320" s="2"/>
      <c r="C320" s="2"/>
      <c r="D320" s="2"/>
      <c r="E320" s="2"/>
      <c r="F320" s="2"/>
      <c r="G320" s="2"/>
    </row>
    <row r="321" spans="2:7" ht="15.75" x14ac:dyDescent="0.25">
      <c r="B321" s="2"/>
      <c r="C321" s="2"/>
      <c r="D321" s="2"/>
      <c r="E321" s="2"/>
      <c r="F321" s="2"/>
      <c r="G321" s="2"/>
    </row>
    <row r="322" spans="2:7" ht="15.75" x14ac:dyDescent="0.25">
      <c r="B322" s="2"/>
      <c r="C322" s="2"/>
      <c r="D322" s="2"/>
      <c r="E322" s="2"/>
      <c r="F322" s="2"/>
      <c r="G322" s="2"/>
    </row>
    <row r="323" spans="2:7" ht="15.75" x14ac:dyDescent="0.25">
      <c r="B323" s="2"/>
      <c r="C323" s="2"/>
      <c r="D323" s="2"/>
      <c r="E323" s="2"/>
      <c r="F323" s="2"/>
      <c r="G323" s="2"/>
    </row>
    <row r="324" spans="2:7" ht="15.75" x14ac:dyDescent="0.25">
      <c r="B324" s="2"/>
      <c r="C324" s="2"/>
      <c r="D324" s="2"/>
      <c r="E324" s="2"/>
      <c r="F324" s="2"/>
      <c r="G324" s="2"/>
    </row>
    <row r="325" spans="2:7" ht="15.75" x14ac:dyDescent="0.25">
      <c r="B325" s="2"/>
      <c r="C325" s="2"/>
      <c r="D325" s="2"/>
      <c r="E325" s="2"/>
      <c r="F325" s="2"/>
      <c r="G325" s="2"/>
    </row>
    <row r="326" spans="2:7" ht="15.75" x14ac:dyDescent="0.25">
      <c r="B326" s="2"/>
      <c r="C326" s="2"/>
      <c r="D326" s="2"/>
      <c r="E326" s="2"/>
      <c r="F326" s="2"/>
      <c r="G326" s="2"/>
    </row>
    <row r="327" spans="2:7" ht="15.75" x14ac:dyDescent="0.25">
      <c r="B327" s="2"/>
      <c r="C327" s="2"/>
      <c r="D327" s="2"/>
      <c r="E327" s="2"/>
      <c r="F327" s="2"/>
      <c r="G327" s="2"/>
    </row>
    <row r="328" spans="2:7" ht="15.75" x14ac:dyDescent="0.25">
      <c r="B328" s="2"/>
      <c r="C328" s="2"/>
      <c r="D328" s="2"/>
      <c r="E328" s="2"/>
      <c r="F328" s="2"/>
      <c r="G328" s="2"/>
    </row>
    <row r="329" spans="2:7" ht="15.75" x14ac:dyDescent="0.25">
      <c r="B329" s="2"/>
      <c r="C329" s="2"/>
      <c r="D329" s="2"/>
      <c r="E329" s="2"/>
      <c r="F329" s="2"/>
      <c r="G329" s="2"/>
    </row>
    <row r="330" spans="2:7" ht="15.75" x14ac:dyDescent="0.25">
      <c r="B330" s="2"/>
      <c r="C330" s="2"/>
      <c r="D330" s="2"/>
      <c r="E330" s="2"/>
      <c r="F330" s="2"/>
      <c r="G330" s="2"/>
    </row>
    <row r="331" spans="2:7" ht="15.75" x14ac:dyDescent="0.25">
      <c r="B331" s="2"/>
      <c r="C331" s="2"/>
      <c r="D331" s="2"/>
      <c r="E331" s="2"/>
      <c r="F331" s="2"/>
      <c r="G331" s="2"/>
    </row>
    <row r="332" spans="2:7" ht="15.75" x14ac:dyDescent="0.25">
      <c r="B332" s="2"/>
      <c r="C332" s="2"/>
      <c r="D332" s="2"/>
      <c r="E332" s="2"/>
      <c r="F332" s="2"/>
      <c r="G332" s="2"/>
    </row>
    <row r="333" spans="2:7" ht="15.75" x14ac:dyDescent="0.25">
      <c r="B333" s="2"/>
      <c r="C333" s="2"/>
      <c r="D333" s="2"/>
      <c r="E333" s="2"/>
      <c r="F333" s="2"/>
      <c r="G333" s="2"/>
    </row>
    <row r="334" spans="2:7" ht="15.75" x14ac:dyDescent="0.25">
      <c r="B334" s="2"/>
      <c r="C334" s="2"/>
      <c r="D334" s="2"/>
      <c r="E334" s="2"/>
      <c r="F334" s="2"/>
      <c r="G334" s="2"/>
    </row>
    <row r="335" spans="2:7" ht="15.75" x14ac:dyDescent="0.25">
      <c r="B335" s="2"/>
      <c r="C335" s="2"/>
      <c r="D335" s="2"/>
      <c r="E335" s="2"/>
      <c r="F335" s="2"/>
      <c r="G335" s="2"/>
    </row>
    <row r="336" spans="2:7" ht="15.75" x14ac:dyDescent="0.25">
      <c r="B336" s="2"/>
      <c r="C336" s="2"/>
      <c r="D336" s="2"/>
      <c r="E336" s="2"/>
      <c r="F336" s="2"/>
      <c r="G336" s="2"/>
    </row>
    <row r="337" spans="2:7" ht="15.75" x14ac:dyDescent="0.25">
      <c r="B337" s="2"/>
      <c r="C337" s="2"/>
      <c r="D337" s="2"/>
      <c r="E337" s="2"/>
      <c r="F337" s="2"/>
      <c r="G337" s="2"/>
    </row>
    <row r="338" spans="2:7" ht="15.75" x14ac:dyDescent="0.25">
      <c r="B338" s="2"/>
      <c r="C338" s="2"/>
      <c r="D338" s="2"/>
      <c r="E338" s="2"/>
      <c r="F338" s="2"/>
      <c r="G338" s="2"/>
    </row>
    <row r="339" spans="2:7" ht="15.75" x14ac:dyDescent="0.25">
      <c r="B339" s="2"/>
      <c r="C339" s="2"/>
      <c r="D339" s="2"/>
      <c r="E339" s="2"/>
      <c r="F339" s="2"/>
      <c r="G339" s="2"/>
    </row>
    <row r="340" spans="2:7" ht="15.75" x14ac:dyDescent="0.25">
      <c r="B340" s="2"/>
      <c r="C340" s="2"/>
      <c r="D340" s="2"/>
      <c r="E340" s="2"/>
      <c r="F340" s="2"/>
      <c r="G340" s="2"/>
    </row>
    <row r="341" spans="2:7" ht="15.75" x14ac:dyDescent="0.25">
      <c r="B341" s="2"/>
      <c r="C341" s="2"/>
      <c r="D341" s="2"/>
      <c r="E341" s="2"/>
      <c r="F341" s="2"/>
      <c r="G341" s="2"/>
    </row>
    <row r="342" spans="2:7" ht="15.75" x14ac:dyDescent="0.25">
      <c r="B342" s="2"/>
      <c r="C342" s="2"/>
      <c r="D342" s="2"/>
      <c r="E342" s="2"/>
      <c r="F342" s="2"/>
      <c r="G342" s="2"/>
    </row>
    <row r="343" spans="2:7" ht="15.75" x14ac:dyDescent="0.25">
      <c r="B343" s="2"/>
      <c r="C343" s="2"/>
      <c r="D343" s="2"/>
      <c r="E343" s="2"/>
      <c r="F343" s="2"/>
      <c r="G343" s="2"/>
    </row>
    <row r="344" spans="2:7" ht="15.75" x14ac:dyDescent="0.25">
      <c r="B344" s="2"/>
      <c r="C344" s="2"/>
      <c r="D344" s="2"/>
      <c r="E344" s="2"/>
      <c r="F344" s="2"/>
      <c r="G344" s="2"/>
    </row>
    <row r="345" spans="2:7" ht="15.75" x14ac:dyDescent="0.25">
      <c r="B345" s="2"/>
      <c r="C345" s="2"/>
      <c r="D345" s="2"/>
      <c r="E345" s="2"/>
      <c r="F345" s="2"/>
      <c r="G345" s="2"/>
    </row>
    <row r="346" spans="2:7" ht="15.75" x14ac:dyDescent="0.25">
      <c r="B346" s="2"/>
      <c r="C346" s="2"/>
      <c r="D346" s="2"/>
      <c r="E346" s="2"/>
      <c r="F346" s="2"/>
      <c r="G346" s="2"/>
    </row>
    <row r="347" spans="2:7" ht="15.75" x14ac:dyDescent="0.25">
      <c r="B347" s="2"/>
      <c r="C347" s="2"/>
      <c r="D347" s="2"/>
      <c r="E347" s="2"/>
      <c r="F347" s="2"/>
      <c r="G347" s="2"/>
    </row>
    <row r="348" spans="2:7" ht="15.75" x14ac:dyDescent="0.25">
      <c r="B348" s="2"/>
      <c r="C348" s="2"/>
      <c r="D348" s="2"/>
      <c r="E348" s="2"/>
      <c r="F348" s="2"/>
      <c r="G348" s="2"/>
    </row>
    <row r="349" spans="2:7" ht="15.75" x14ac:dyDescent="0.25">
      <c r="B349" s="2"/>
      <c r="C349" s="2"/>
      <c r="D349" s="2"/>
      <c r="E349" s="2"/>
      <c r="F349" s="2"/>
      <c r="G349" s="2"/>
    </row>
    <row r="350" spans="2:7" ht="15.75" x14ac:dyDescent="0.25">
      <c r="B350" s="2"/>
      <c r="C350" s="2"/>
      <c r="D350" s="2"/>
      <c r="E350" s="2"/>
      <c r="F350" s="2"/>
      <c r="G350" s="2"/>
    </row>
    <row r="351" spans="2:7" ht="15.75" x14ac:dyDescent="0.25">
      <c r="B351" s="2"/>
      <c r="C351" s="2"/>
      <c r="D351" s="2"/>
      <c r="E351" s="2"/>
      <c r="F351" s="2"/>
      <c r="G351" s="2"/>
    </row>
    <row r="352" spans="2:7" ht="15.75" x14ac:dyDescent="0.25">
      <c r="B352" s="2"/>
      <c r="C352" s="2"/>
      <c r="D352" s="2"/>
      <c r="E352" s="2"/>
      <c r="F352" s="2"/>
      <c r="G352" s="2"/>
    </row>
    <row r="353" spans="2:7" ht="15.75" x14ac:dyDescent="0.25">
      <c r="B353" s="2"/>
      <c r="C353" s="2"/>
      <c r="D353" s="2"/>
      <c r="E353" s="2"/>
      <c r="F353" s="2"/>
      <c r="G353" s="2"/>
    </row>
    <row r="354" spans="2:7" ht="15.75" x14ac:dyDescent="0.25">
      <c r="B354" s="2"/>
      <c r="C354" s="2"/>
      <c r="D354" s="2"/>
      <c r="E354" s="2"/>
      <c r="F354" s="2"/>
      <c r="G354" s="2"/>
    </row>
    <row r="355" spans="2:7" ht="15.75" x14ac:dyDescent="0.25">
      <c r="B355" s="2"/>
      <c r="C355" s="2"/>
      <c r="D355" s="2"/>
      <c r="E355" s="2"/>
      <c r="F355" s="2"/>
      <c r="G355" s="2"/>
    </row>
    <row r="356" spans="2:7" ht="15.75" x14ac:dyDescent="0.25">
      <c r="B356" s="2"/>
      <c r="C356" s="2"/>
      <c r="D356" s="2"/>
      <c r="E356" s="2"/>
      <c r="F356" s="2"/>
      <c r="G356" s="2"/>
    </row>
    <row r="357" spans="2:7" ht="15.75" x14ac:dyDescent="0.25">
      <c r="B357" s="2"/>
      <c r="C357" s="2"/>
      <c r="D357" s="2"/>
      <c r="E357" s="2"/>
      <c r="F357" s="2"/>
      <c r="G357" s="2"/>
    </row>
    <row r="358" spans="2:7" ht="15.75" x14ac:dyDescent="0.25">
      <c r="B358" s="2"/>
      <c r="C358" s="2"/>
      <c r="D358" s="2"/>
      <c r="E358" s="2"/>
      <c r="F358" s="2"/>
      <c r="G358" s="2"/>
    </row>
    <row r="359" spans="2:7" ht="15.75" x14ac:dyDescent="0.25">
      <c r="B359" s="2"/>
      <c r="C359" s="2"/>
      <c r="D359" s="2"/>
      <c r="E359" s="2"/>
      <c r="F359" s="2"/>
      <c r="G359" s="2"/>
    </row>
    <row r="360" spans="2:7" ht="15.75" x14ac:dyDescent="0.25">
      <c r="B360" s="2"/>
      <c r="C360" s="2"/>
      <c r="D360" s="2"/>
      <c r="E360" s="2"/>
      <c r="F360" s="2"/>
      <c r="G360" s="2"/>
    </row>
    <row r="361" spans="2:7" ht="15.75" x14ac:dyDescent="0.25">
      <c r="B361" s="2"/>
      <c r="C361" s="2"/>
      <c r="D361" s="2"/>
      <c r="E361" s="2"/>
      <c r="F361" s="2"/>
      <c r="G361" s="2"/>
    </row>
    <row r="362" spans="2:7" ht="15.75" x14ac:dyDescent="0.25">
      <c r="B362" s="2"/>
      <c r="C362" s="2"/>
      <c r="D362" s="2"/>
      <c r="E362" s="2"/>
      <c r="F362" s="2"/>
      <c r="G362" s="2"/>
    </row>
    <row r="363" spans="2:7" ht="15.75" x14ac:dyDescent="0.25">
      <c r="B363" s="2"/>
      <c r="C363" s="2"/>
      <c r="D363" s="2"/>
      <c r="E363" s="2"/>
      <c r="F363" s="2"/>
      <c r="G363" s="2"/>
    </row>
    <row r="364" spans="2:7" ht="15.75" x14ac:dyDescent="0.25">
      <c r="B364" s="2"/>
      <c r="C364" s="2"/>
      <c r="D364" s="2"/>
      <c r="E364" s="2"/>
      <c r="F364" s="2"/>
      <c r="G364" s="2"/>
    </row>
    <row r="365" spans="2:7" ht="15.75" x14ac:dyDescent="0.25">
      <c r="B365" s="2"/>
      <c r="C365" s="2"/>
      <c r="D365" s="2"/>
      <c r="E365" s="2"/>
      <c r="F365" s="2"/>
      <c r="G365" s="2"/>
    </row>
    <row r="366" spans="2:7" ht="15.75" x14ac:dyDescent="0.25">
      <c r="B366" s="2"/>
      <c r="C366" s="2"/>
      <c r="D366" s="2"/>
      <c r="E366" s="2"/>
      <c r="F366" s="2"/>
      <c r="G366" s="2"/>
    </row>
    <row r="367" spans="2:7" ht="15.75" x14ac:dyDescent="0.25">
      <c r="B367" s="2"/>
      <c r="C367" s="2"/>
      <c r="D367" s="2"/>
      <c r="E367" s="2"/>
      <c r="F367" s="2"/>
      <c r="G367" s="2"/>
    </row>
    <row r="368" spans="2:7" ht="15.75" x14ac:dyDescent="0.25">
      <c r="B368" s="2"/>
      <c r="C368" s="2"/>
      <c r="D368" s="2"/>
      <c r="E368" s="2"/>
      <c r="F368" s="2"/>
      <c r="G368" s="2"/>
    </row>
    <row r="369" spans="2:7" ht="15.75" x14ac:dyDescent="0.25">
      <c r="B369" s="2"/>
      <c r="C369" s="2"/>
      <c r="D369" s="2"/>
      <c r="E369" s="2"/>
      <c r="F369" s="2"/>
      <c r="G369" s="2"/>
    </row>
    <row r="370" spans="2:7" ht="15.75" x14ac:dyDescent="0.25">
      <c r="B370" s="2"/>
      <c r="C370" s="2"/>
      <c r="D370" s="2"/>
      <c r="E370" s="2"/>
      <c r="F370" s="2"/>
      <c r="G370" s="2"/>
    </row>
    <row r="371" spans="2:7" ht="15.75" x14ac:dyDescent="0.25">
      <c r="B371" s="2"/>
      <c r="C371" s="2"/>
      <c r="D371" s="2"/>
      <c r="E371" s="2"/>
      <c r="F371" s="2"/>
      <c r="G371" s="2"/>
    </row>
    <row r="372" spans="2:7" ht="15.75" x14ac:dyDescent="0.25">
      <c r="B372" s="2"/>
      <c r="C372" s="2"/>
      <c r="D372" s="2"/>
      <c r="E372" s="2"/>
      <c r="F372" s="2"/>
      <c r="G372" s="2"/>
    </row>
    <row r="373" spans="2:7" ht="15.75" x14ac:dyDescent="0.25">
      <c r="B373" s="2"/>
      <c r="C373" s="2"/>
      <c r="D373" s="2"/>
      <c r="E373" s="2"/>
      <c r="F373" s="2"/>
      <c r="G373" s="2"/>
    </row>
    <row r="374" spans="2:7" ht="15.75" x14ac:dyDescent="0.25">
      <c r="B374" s="2"/>
      <c r="C374" s="2"/>
      <c r="D374" s="2"/>
      <c r="E374" s="2"/>
      <c r="F374" s="2"/>
      <c r="G374" s="2"/>
    </row>
    <row r="375" spans="2:7" ht="15.75" x14ac:dyDescent="0.25">
      <c r="B375" s="2"/>
      <c r="C375" s="2"/>
      <c r="D375" s="2"/>
      <c r="E375" s="2"/>
      <c r="F375" s="2"/>
      <c r="G375" s="2"/>
    </row>
    <row r="376" spans="2:7" ht="15.75" x14ac:dyDescent="0.25">
      <c r="B376" s="2"/>
      <c r="C376" s="2"/>
      <c r="D376" s="2"/>
      <c r="E376" s="2"/>
      <c r="F376" s="2"/>
      <c r="G376" s="2"/>
    </row>
    <row r="377" spans="2:7" ht="15.75" x14ac:dyDescent="0.25">
      <c r="B377" s="2"/>
      <c r="C377" s="2"/>
      <c r="D377" s="2"/>
      <c r="E377" s="2"/>
      <c r="F377" s="2"/>
      <c r="G377" s="2"/>
    </row>
    <row r="378" spans="2:7" ht="15.75" x14ac:dyDescent="0.25">
      <c r="B378" s="2"/>
      <c r="C378" s="2"/>
      <c r="D378" s="2"/>
      <c r="E378" s="2"/>
      <c r="F378" s="2"/>
      <c r="G378" s="2"/>
    </row>
    <row r="379" spans="2:7" ht="15.75" x14ac:dyDescent="0.25">
      <c r="B379" s="2"/>
      <c r="C379" s="2"/>
      <c r="D379" s="2"/>
      <c r="E379" s="2"/>
      <c r="F379" s="2"/>
      <c r="G379" s="2"/>
    </row>
    <row r="380" spans="2:7" ht="15.75" x14ac:dyDescent="0.25">
      <c r="B380" s="2"/>
      <c r="C380" s="2"/>
      <c r="D380" s="2"/>
      <c r="E380" s="2"/>
      <c r="F380" s="2"/>
      <c r="G380" s="2"/>
    </row>
    <row r="381" spans="2:7" ht="15.75" x14ac:dyDescent="0.25">
      <c r="B381" s="2"/>
      <c r="C381" s="2"/>
      <c r="D381" s="2"/>
      <c r="E381" s="2"/>
      <c r="F381" s="2"/>
      <c r="G381" s="2"/>
    </row>
    <row r="382" spans="2:7" ht="15.75" x14ac:dyDescent="0.25">
      <c r="B382" s="2"/>
      <c r="C382" s="2"/>
      <c r="D382" s="2"/>
      <c r="E382" s="2"/>
      <c r="F382" s="2"/>
      <c r="G382" s="2"/>
    </row>
    <row r="383" spans="2:7" ht="15.75" x14ac:dyDescent="0.25">
      <c r="B383" s="2"/>
      <c r="C383" s="2"/>
      <c r="D383" s="2"/>
      <c r="E383" s="2"/>
      <c r="F383" s="2"/>
      <c r="G383" s="2"/>
    </row>
    <row r="384" spans="2:7" ht="15.75" x14ac:dyDescent="0.25">
      <c r="B384" s="2"/>
      <c r="C384" s="2"/>
      <c r="D384" s="2"/>
      <c r="E384" s="2"/>
      <c r="F384" s="2"/>
      <c r="G384" s="2"/>
    </row>
    <row r="385" spans="2:7" ht="15.75" x14ac:dyDescent="0.25">
      <c r="B385" s="2"/>
      <c r="C385" s="2"/>
      <c r="D385" s="2"/>
      <c r="E385" s="2"/>
      <c r="F385" s="2"/>
      <c r="G385" s="2"/>
    </row>
    <row r="386" spans="2:7" ht="15.75" x14ac:dyDescent="0.25">
      <c r="B386" s="2"/>
      <c r="C386" s="2"/>
      <c r="D386" s="2"/>
      <c r="E386" s="2"/>
      <c r="F386" s="2"/>
      <c r="G386" s="2"/>
    </row>
  </sheetData>
  <mergeCells count="4">
    <mergeCell ref="A1:E1"/>
    <mergeCell ref="A149:F149"/>
    <mergeCell ref="A150:E150"/>
    <mergeCell ref="A151:F151"/>
  </mergeCells>
  <pageMargins left="0.7" right="0.7" top="0.75" bottom="0.75" header="0.3" footer="0.3"/>
  <pageSetup paperSize="9" scale="47" orientation="portrait" r:id="rId1"/>
  <rowBreaks count="1" manualBreakCount="1">
    <brk id="106" max="6" man="1"/>
  </rowBreaks>
  <ignoredErrors>
    <ignoredError sqref="C107:D107 B55 B73 B83 B57 B77 B85 B24 F77 F69:F71 F27:F28 B66 F40:F41 F46:F48" numberStoredAsText="1"/>
    <ignoredError sqref="G38 G7 G142 G145 G41 G88 G1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527"/>
  <sheetViews>
    <sheetView zoomScale="85" zoomScaleNormal="85" workbookViewId="0">
      <selection activeCell="G8" sqref="G8"/>
    </sheetView>
  </sheetViews>
  <sheetFormatPr defaultRowHeight="15" x14ac:dyDescent="0.25"/>
  <cols>
    <col min="1" max="1" width="108.28515625" customWidth="1"/>
    <col min="2" max="2" width="15.7109375" customWidth="1"/>
    <col min="3" max="3" width="13.42578125" customWidth="1"/>
    <col min="4" max="4" width="14.5703125" customWidth="1"/>
    <col min="5" max="5" width="16" customWidth="1"/>
    <col min="6" max="6" width="12.140625" customWidth="1"/>
    <col min="7" max="7" width="14" customWidth="1"/>
    <col min="8" max="8" width="11.85546875" customWidth="1"/>
    <col min="9" max="9" width="13.7109375" customWidth="1"/>
    <col min="10" max="10" width="12.140625" customWidth="1"/>
    <col min="11" max="11" width="9.140625" customWidth="1"/>
  </cols>
  <sheetData>
    <row r="1" spans="1:7" ht="30" customHeight="1" x14ac:dyDescent="0.25">
      <c r="A1" s="182" t="s">
        <v>489</v>
      </c>
      <c r="B1" s="182"/>
      <c r="C1" s="182"/>
      <c r="D1" s="182"/>
      <c r="E1" s="182"/>
      <c r="F1" s="182"/>
    </row>
    <row r="2" spans="1:7" ht="15.75" x14ac:dyDescent="0.25">
      <c r="A2" s="57" t="s">
        <v>21</v>
      </c>
      <c r="B2" s="58"/>
      <c r="C2" s="58"/>
      <c r="D2" s="58"/>
      <c r="E2" s="58"/>
      <c r="F2" s="58"/>
      <c r="G2" s="58"/>
    </row>
    <row r="3" spans="1:7" ht="15.75" x14ac:dyDescent="0.25">
      <c r="A3" s="59" t="s">
        <v>367</v>
      </c>
      <c r="B3" s="58" t="s">
        <v>215</v>
      </c>
      <c r="C3" s="58"/>
      <c r="D3" s="58"/>
      <c r="E3" s="58" t="s">
        <v>146</v>
      </c>
      <c r="F3" s="58"/>
      <c r="G3" s="58"/>
    </row>
    <row r="4" spans="1:7" ht="15.75" x14ac:dyDescent="0.25">
      <c r="A4" s="59"/>
      <c r="B4" s="60">
        <v>37.270000000000003</v>
      </c>
      <c r="C4" s="58"/>
      <c r="D4" s="58"/>
      <c r="E4" s="61">
        <f>B4</f>
        <v>37.270000000000003</v>
      </c>
      <c r="F4" s="58"/>
      <c r="G4" s="58"/>
    </row>
    <row r="5" spans="1:7" ht="15.75" x14ac:dyDescent="0.25">
      <c r="A5" s="59"/>
      <c r="B5" s="58"/>
      <c r="C5" s="58"/>
      <c r="D5" s="58"/>
      <c r="E5" s="58"/>
      <c r="F5" s="58"/>
      <c r="G5" s="58"/>
    </row>
    <row r="6" spans="1:7" ht="15.75" x14ac:dyDescent="0.25">
      <c r="A6" s="59"/>
      <c r="B6" s="58"/>
      <c r="C6" s="58"/>
      <c r="D6" s="58"/>
      <c r="E6" s="58"/>
      <c r="F6" s="58"/>
      <c r="G6" s="58"/>
    </row>
    <row r="7" spans="1:7" ht="31.5" x14ac:dyDescent="0.25">
      <c r="A7" s="62" t="s">
        <v>368</v>
      </c>
      <c r="B7" s="68" t="s">
        <v>215</v>
      </c>
      <c r="C7" s="58"/>
      <c r="D7" s="58"/>
      <c r="E7" s="58" t="s">
        <v>146</v>
      </c>
      <c r="F7" s="58"/>
      <c r="G7" s="58"/>
    </row>
    <row r="8" spans="1:7" ht="15.75" x14ac:dyDescent="0.25">
      <c r="A8" s="62" t="s">
        <v>222</v>
      </c>
      <c r="B8" s="68">
        <v>5.93</v>
      </c>
      <c r="C8" s="58"/>
      <c r="D8" s="58"/>
      <c r="E8" s="58">
        <f>B8</f>
        <v>5.93</v>
      </c>
      <c r="F8" s="58"/>
      <c r="G8" s="58"/>
    </row>
    <row r="9" spans="1:7" ht="15.75" x14ac:dyDescent="0.25">
      <c r="A9" s="62" t="s">
        <v>223</v>
      </c>
      <c r="B9" s="68">
        <v>7.84</v>
      </c>
      <c r="C9" s="58"/>
      <c r="D9" s="58"/>
      <c r="E9" s="58">
        <f t="shared" ref="E9:E11" si="0">B9</f>
        <v>7.84</v>
      </c>
      <c r="F9" s="58"/>
      <c r="G9" s="58"/>
    </row>
    <row r="10" spans="1:7" ht="15.75" x14ac:dyDescent="0.25">
      <c r="A10" s="62" t="s">
        <v>345</v>
      </c>
      <c r="B10" s="68">
        <f>3.04+2.89</f>
        <v>5.93</v>
      </c>
      <c r="C10" s="58"/>
      <c r="D10" s="58"/>
      <c r="E10" s="58">
        <f t="shared" si="0"/>
        <v>5.93</v>
      </c>
      <c r="F10" s="58"/>
      <c r="G10" s="58"/>
    </row>
    <row r="11" spans="1:7" ht="15.75" x14ac:dyDescent="0.25">
      <c r="A11" s="62" t="s">
        <v>346</v>
      </c>
      <c r="B11" s="68">
        <f>4.65+3.19</f>
        <v>7.84</v>
      </c>
      <c r="C11" s="58"/>
      <c r="D11" s="58"/>
      <c r="E11" s="58">
        <f t="shared" si="0"/>
        <v>7.84</v>
      </c>
      <c r="F11" s="58"/>
      <c r="G11" s="58"/>
    </row>
    <row r="12" spans="1:7" ht="15.75" x14ac:dyDescent="0.25">
      <c r="A12" s="62"/>
      <c r="B12" s="68"/>
      <c r="C12" s="58"/>
      <c r="D12" s="58"/>
      <c r="E12" s="61">
        <f>SUM(E8:E11)</f>
        <v>27.54</v>
      </c>
      <c r="F12" s="58"/>
      <c r="G12" s="58"/>
    </row>
    <row r="13" spans="1:7" ht="15.75" x14ac:dyDescent="0.25">
      <c r="A13" s="59"/>
      <c r="B13" s="58"/>
      <c r="C13" s="58"/>
      <c r="D13" s="58"/>
      <c r="E13" s="63"/>
      <c r="F13" s="58"/>
      <c r="G13" s="58"/>
    </row>
    <row r="14" spans="1:7" ht="15.75" x14ac:dyDescent="0.25">
      <c r="A14" s="66" t="s">
        <v>150</v>
      </c>
      <c r="F14" s="58"/>
      <c r="G14" s="58"/>
    </row>
    <row r="15" spans="1:7" ht="15.75" x14ac:dyDescent="0.25">
      <c r="A15" s="67" t="s">
        <v>369</v>
      </c>
      <c r="B15" s="104" t="s">
        <v>217</v>
      </c>
      <c r="C15" s="104" t="s">
        <v>344</v>
      </c>
      <c r="D15" s="104" t="s">
        <v>147</v>
      </c>
      <c r="E15" s="104" t="s">
        <v>146</v>
      </c>
      <c r="F15" s="58"/>
      <c r="G15" s="58"/>
    </row>
    <row r="16" spans="1:7" ht="15.75" x14ac:dyDescent="0.25">
      <c r="A16" s="59" t="s">
        <v>347</v>
      </c>
      <c r="B16" s="70">
        <v>5.78</v>
      </c>
      <c r="C16" s="70">
        <v>0.3</v>
      </c>
      <c r="D16" s="70">
        <v>0.4</v>
      </c>
      <c r="E16" s="70">
        <f>B16*C16*D16</f>
        <v>0.69359999999999999</v>
      </c>
      <c r="F16" s="58"/>
      <c r="G16" s="58"/>
    </row>
    <row r="17" spans="1:7" ht="15.75" x14ac:dyDescent="0.25">
      <c r="A17" s="59" t="s">
        <v>348</v>
      </c>
      <c r="B17" s="70">
        <v>2.89</v>
      </c>
      <c r="C17" s="70">
        <v>0.3</v>
      </c>
      <c r="D17" s="70">
        <v>0.4</v>
      </c>
      <c r="E17" s="70">
        <f t="shared" ref="E17:E24" si="1">B17*C17*D17</f>
        <v>0.3468</v>
      </c>
      <c r="F17" s="58"/>
      <c r="G17" s="58"/>
    </row>
    <row r="18" spans="1:7" ht="15.75" x14ac:dyDescent="0.25">
      <c r="A18" s="59" t="s">
        <v>349</v>
      </c>
      <c r="B18" s="70">
        <v>2.89</v>
      </c>
      <c r="C18" s="70">
        <v>0.3</v>
      </c>
      <c r="D18" s="70">
        <v>0.4</v>
      </c>
      <c r="E18" s="70">
        <f t="shared" si="1"/>
        <v>0.3468</v>
      </c>
      <c r="F18" s="58"/>
      <c r="G18" s="58"/>
    </row>
    <row r="19" spans="1:7" ht="15.75" x14ac:dyDescent="0.25">
      <c r="A19" s="59" t="s">
        <v>350</v>
      </c>
      <c r="B19" s="70">
        <v>2.89</v>
      </c>
      <c r="C19" s="70">
        <v>0.3</v>
      </c>
      <c r="D19" s="70">
        <v>0.4</v>
      </c>
      <c r="E19" s="70">
        <f t="shared" si="1"/>
        <v>0.3468</v>
      </c>
      <c r="F19" s="58"/>
      <c r="G19" s="58"/>
    </row>
    <row r="20" spans="1:7" ht="15.75" x14ac:dyDescent="0.25">
      <c r="A20" s="59" t="s">
        <v>351</v>
      </c>
      <c r="B20" s="70">
        <v>6.49</v>
      </c>
      <c r="C20" s="70">
        <v>0.3</v>
      </c>
      <c r="D20" s="70">
        <v>0.4</v>
      </c>
      <c r="E20" s="70">
        <f t="shared" si="1"/>
        <v>0.77880000000000005</v>
      </c>
      <c r="F20" s="58"/>
      <c r="G20" s="58"/>
    </row>
    <row r="21" spans="1:7" ht="15.75" x14ac:dyDescent="0.25">
      <c r="A21" s="59" t="s">
        <v>352</v>
      </c>
      <c r="B21" s="70">
        <v>3.19</v>
      </c>
      <c r="C21" s="70">
        <v>0.3</v>
      </c>
      <c r="D21" s="70">
        <v>0.4</v>
      </c>
      <c r="E21" s="70">
        <f t="shared" si="1"/>
        <v>0.38280000000000003</v>
      </c>
      <c r="F21" s="58"/>
      <c r="G21" s="58"/>
    </row>
    <row r="22" spans="1:7" ht="15.75" x14ac:dyDescent="0.25">
      <c r="A22" s="59" t="s">
        <v>353</v>
      </c>
      <c r="B22" s="70">
        <v>3.19</v>
      </c>
      <c r="C22" s="70">
        <v>0.3</v>
      </c>
      <c r="D22" s="70">
        <v>0.4</v>
      </c>
      <c r="E22" s="70">
        <f t="shared" si="1"/>
        <v>0.38280000000000003</v>
      </c>
      <c r="F22" s="58"/>
      <c r="G22" s="58"/>
    </row>
    <row r="23" spans="1:7" ht="15.75" x14ac:dyDescent="0.25">
      <c r="A23" s="59" t="s">
        <v>354</v>
      </c>
      <c r="B23" s="70">
        <v>1.31</v>
      </c>
      <c r="C23" s="70">
        <v>0.3</v>
      </c>
      <c r="D23" s="70">
        <v>0.4</v>
      </c>
      <c r="E23" s="70">
        <f t="shared" si="1"/>
        <v>0.15720000000000001</v>
      </c>
      <c r="F23" s="58"/>
      <c r="G23" s="58"/>
    </row>
    <row r="24" spans="1:7" ht="15.75" x14ac:dyDescent="0.25">
      <c r="A24" s="59" t="s">
        <v>355</v>
      </c>
      <c r="B24" s="70">
        <v>4.5</v>
      </c>
      <c r="C24" s="70">
        <v>0.3</v>
      </c>
      <c r="D24" s="70">
        <v>0.4</v>
      </c>
      <c r="E24" s="70">
        <f t="shared" si="1"/>
        <v>0.53999999999999992</v>
      </c>
      <c r="F24" s="58"/>
      <c r="G24" s="58"/>
    </row>
    <row r="25" spans="1:7" ht="15.75" x14ac:dyDescent="0.25">
      <c r="A25" s="59" t="s">
        <v>216</v>
      </c>
      <c r="B25" s="78">
        <f>SUM(B16:B24)</f>
        <v>33.130000000000003</v>
      </c>
      <c r="C25" s="70"/>
      <c r="D25" s="78" t="s">
        <v>216</v>
      </c>
      <c r="E25" s="78">
        <f>SUM(E16:E24)</f>
        <v>3.9756</v>
      </c>
      <c r="F25" s="58"/>
      <c r="G25" s="58"/>
    </row>
    <row r="26" spans="1:7" ht="15.75" x14ac:dyDescent="0.25">
      <c r="A26" s="59"/>
      <c r="B26" s="70"/>
      <c r="C26" s="70"/>
      <c r="D26" s="70"/>
      <c r="E26" s="70"/>
      <c r="F26" s="58"/>
      <c r="G26" s="58"/>
    </row>
    <row r="27" spans="1:7" ht="15.75" x14ac:dyDescent="0.25">
      <c r="A27" s="67" t="s">
        <v>370</v>
      </c>
      <c r="B27" s="63" t="s">
        <v>219</v>
      </c>
      <c r="C27" s="70"/>
      <c r="D27" s="70"/>
      <c r="E27" s="70"/>
      <c r="F27" s="58"/>
      <c r="G27" s="58"/>
    </row>
    <row r="28" spans="1:7" ht="15.75" x14ac:dyDescent="0.25">
      <c r="A28" s="105"/>
      <c r="B28" s="78">
        <f>E25</f>
        <v>3.9756</v>
      </c>
      <c r="C28" s="70"/>
      <c r="D28" s="70"/>
      <c r="E28" s="70"/>
      <c r="F28" s="58"/>
      <c r="G28" s="58"/>
    </row>
    <row r="29" spans="1:7" ht="15.75" x14ac:dyDescent="0.25">
      <c r="F29" s="58"/>
      <c r="G29" s="58"/>
    </row>
    <row r="30" spans="1:7" ht="15.75" x14ac:dyDescent="0.25">
      <c r="A30" s="57" t="s">
        <v>336</v>
      </c>
      <c r="B30" s="60"/>
      <c r="C30" s="60"/>
      <c r="D30" s="60"/>
      <c r="E30" s="60"/>
      <c r="F30" s="58"/>
      <c r="G30" s="58"/>
    </row>
    <row r="31" spans="1:7" ht="15.75" x14ac:dyDescent="0.25">
      <c r="A31" s="67" t="s">
        <v>339</v>
      </c>
      <c r="B31" s="113" t="s">
        <v>217</v>
      </c>
      <c r="C31" s="113" t="s">
        <v>220</v>
      </c>
      <c r="D31" s="60"/>
      <c r="E31" s="63" t="s">
        <v>146</v>
      </c>
      <c r="F31" s="58"/>
      <c r="G31" s="58"/>
    </row>
    <row r="32" spans="1:7" ht="15.75" x14ac:dyDescent="0.25">
      <c r="A32" s="2"/>
      <c r="B32" s="70">
        <f>B25</f>
        <v>33.130000000000003</v>
      </c>
      <c r="C32" s="70">
        <v>0.3</v>
      </c>
      <c r="D32" s="60"/>
      <c r="E32" s="63">
        <f>B32*C32</f>
        <v>9.9390000000000001</v>
      </c>
      <c r="F32" s="58"/>
      <c r="G32" s="58"/>
    </row>
    <row r="33" spans="1:7" ht="15.75" x14ac:dyDescent="0.25">
      <c r="A33" s="2"/>
      <c r="B33" s="60"/>
      <c r="C33" s="60"/>
      <c r="D33" s="60"/>
      <c r="E33" s="60"/>
      <c r="F33" s="58"/>
      <c r="G33" s="58"/>
    </row>
    <row r="34" spans="1:7" ht="15.75" x14ac:dyDescent="0.25">
      <c r="A34" s="59" t="s">
        <v>340</v>
      </c>
      <c r="B34" s="60" t="s">
        <v>217</v>
      </c>
      <c r="C34" s="65" t="s">
        <v>218</v>
      </c>
      <c r="D34" s="60" t="s">
        <v>146</v>
      </c>
      <c r="E34" s="60"/>
      <c r="F34" s="58"/>
      <c r="G34" s="58"/>
    </row>
    <row r="35" spans="1:7" ht="15.75" x14ac:dyDescent="0.25">
      <c r="A35" s="59"/>
      <c r="B35" s="60">
        <f>B25</f>
        <v>33.130000000000003</v>
      </c>
      <c r="C35" s="65">
        <f>0.4*0.3</f>
        <v>0.12</v>
      </c>
      <c r="D35" s="78">
        <f>B35*C35</f>
        <v>3.9756</v>
      </c>
      <c r="E35" s="60"/>
      <c r="F35" s="58"/>
      <c r="G35" s="58"/>
    </row>
    <row r="36" spans="1:7" ht="15.75" x14ac:dyDescent="0.25">
      <c r="B36" s="60"/>
      <c r="C36" s="60"/>
      <c r="D36" s="60"/>
      <c r="E36" s="60"/>
      <c r="F36" s="58"/>
      <c r="G36" s="58"/>
    </row>
    <row r="37" spans="1:7" ht="15.75" x14ac:dyDescent="0.25">
      <c r="B37" s="70"/>
      <c r="C37" s="70"/>
      <c r="D37" s="70"/>
      <c r="E37" s="70"/>
      <c r="F37" s="58"/>
      <c r="G37" s="58"/>
    </row>
    <row r="38" spans="1:7" ht="48" customHeight="1" x14ac:dyDescent="0.25">
      <c r="A38" s="62" t="s">
        <v>479</v>
      </c>
      <c r="B38" s="113" t="s">
        <v>217</v>
      </c>
      <c r="C38" s="113" t="s">
        <v>220</v>
      </c>
      <c r="D38" s="113" t="s">
        <v>147</v>
      </c>
      <c r="E38" s="114" t="s">
        <v>146</v>
      </c>
      <c r="F38" s="58"/>
      <c r="G38" s="58"/>
    </row>
    <row r="39" spans="1:7" ht="15.75" x14ac:dyDescent="0.25">
      <c r="B39" s="70">
        <f>B25</f>
        <v>33.130000000000003</v>
      </c>
      <c r="C39" s="70"/>
      <c r="D39" s="70">
        <v>0.15</v>
      </c>
      <c r="E39" s="78">
        <f>B39*D39</f>
        <v>4.9695</v>
      </c>
      <c r="F39" s="58"/>
      <c r="G39" s="58"/>
    </row>
    <row r="40" spans="1:7" ht="15.75" x14ac:dyDescent="0.25">
      <c r="B40" s="70"/>
      <c r="C40" s="70"/>
      <c r="D40" s="70"/>
      <c r="E40" s="78"/>
      <c r="F40" s="58"/>
      <c r="G40" s="58"/>
    </row>
    <row r="41" spans="1:7" ht="31.5" x14ac:dyDescent="0.25">
      <c r="A41" s="62" t="s">
        <v>389</v>
      </c>
      <c r="B41" s="113" t="s">
        <v>217</v>
      </c>
      <c r="C41" s="113" t="s">
        <v>235</v>
      </c>
      <c r="D41" s="113" t="s">
        <v>343</v>
      </c>
      <c r="E41" s="114" t="s">
        <v>146</v>
      </c>
      <c r="F41" s="58"/>
      <c r="G41" s="58"/>
    </row>
    <row r="42" spans="1:7" ht="15.75" x14ac:dyDescent="0.25">
      <c r="A42" s="62"/>
      <c r="B42" s="113">
        <f>B25</f>
        <v>33.130000000000003</v>
      </c>
      <c r="C42" s="113">
        <v>4</v>
      </c>
      <c r="D42" s="113">
        <v>0.25</v>
      </c>
      <c r="E42" s="114">
        <f>B42*C42*D42</f>
        <v>33.130000000000003</v>
      </c>
      <c r="F42" s="58"/>
      <c r="G42" s="58"/>
    </row>
    <row r="43" spans="1:7" ht="15.75" x14ac:dyDescent="0.25">
      <c r="B43" s="70"/>
      <c r="C43" s="70"/>
      <c r="D43" s="70"/>
      <c r="E43" s="78"/>
      <c r="F43" s="58"/>
      <c r="G43" s="58"/>
    </row>
    <row r="44" spans="1:7" ht="15.75" x14ac:dyDescent="0.25">
      <c r="B44" s="70"/>
      <c r="C44" s="70"/>
      <c r="D44" s="70"/>
      <c r="E44" s="78"/>
      <c r="F44" s="58"/>
      <c r="G44" s="58"/>
    </row>
    <row r="45" spans="1:7" ht="15.75" x14ac:dyDescent="0.25">
      <c r="A45" s="70"/>
      <c r="B45" s="70"/>
      <c r="C45" s="70"/>
      <c r="D45" s="70"/>
      <c r="E45" s="70"/>
      <c r="F45" s="58"/>
      <c r="G45" s="58"/>
    </row>
    <row r="46" spans="1:7" ht="15.75" x14ac:dyDescent="0.25">
      <c r="A46" s="57" t="s">
        <v>22</v>
      </c>
      <c r="E46" s="68"/>
      <c r="F46" s="58"/>
      <c r="G46" s="58"/>
    </row>
    <row r="47" spans="1:7" ht="15.75" x14ac:dyDescent="0.25">
      <c r="A47" s="59" t="s">
        <v>341</v>
      </c>
      <c r="E47" s="68"/>
      <c r="F47" s="58"/>
      <c r="G47" s="58"/>
    </row>
    <row r="48" spans="1:7" ht="15.75" x14ac:dyDescent="0.25">
      <c r="A48" s="59" t="s">
        <v>242</v>
      </c>
      <c r="B48" s="83" t="s">
        <v>243</v>
      </c>
      <c r="C48" s="83" t="s">
        <v>244</v>
      </c>
      <c r="D48" s="68" t="s">
        <v>235</v>
      </c>
      <c r="E48" s="61" t="s">
        <v>146</v>
      </c>
      <c r="F48" s="58"/>
      <c r="G48" s="58"/>
    </row>
    <row r="49" spans="1:7" ht="15.75" x14ac:dyDescent="0.25">
      <c r="A49" s="59" t="s">
        <v>236</v>
      </c>
      <c r="B49" s="84">
        <v>0.6</v>
      </c>
      <c r="C49" s="84">
        <v>0.8</v>
      </c>
      <c r="D49" s="85">
        <v>3</v>
      </c>
      <c r="E49" s="60">
        <f>(B49+C49)*D49</f>
        <v>4.1999999999999993</v>
      </c>
      <c r="F49" s="58"/>
      <c r="G49" s="60"/>
    </row>
    <row r="50" spans="1:7" ht="15.75" x14ac:dyDescent="0.25">
      <c r="A50" s="159" t="s">
        <v>477</v>
      </c>
      <c r="B50" s="84">
        <f>0.2*2</f>
        <v>0.4</v>
      </c>
      <c r="C50" s="84">
        <v>0.7</v>
      </c>
      <c r="D50" s="85">
        <v>1</v>
      </c>
      <c r="E50" s="60">
        <f t="shared" ref="E50:E51" si="2">(B50+C50)*D50</f>
        <v>1.1000000000000001</v>
      </c>
      <c r="F50" s="58"/>
      <c r="G50" s="60"/>
    </row>
    <row r="51" spans="1:7" ht="15.75" x14ac:dyDescent="0.25">
      <c r="A51" s="59" t="s">
        <v>237</v>
      </c>
      <c r="B51" s="84">
        <f>0.2*2</f>
        <v>0.4</v>
      </c>
      <c r="C51" s="84">
        <v>0.7</v>
      </c>
      <c r="D51" s="85">
        <v>1</v>
      </c>
      <c r="E51" s="60">
        <f t="shared" si="2"/>
        <v>1.1000000000000001</v>
      </c>
      <c r="F51" s="58"/>
      <c r="G51" s="60"/>
    </row>
    <row r="52" spans="1:7" ht="15.75" x14ac:dyDescent="0.25">
      <c r="A52" s="59"/>
      <c r="B52" s="58"/>
      <c r="C52" s="58"/>
      <c r="D52" s="58"/>
      <c r="E52" s="63">
        <f>SUM(E49:E51)</f>
        <v>6.3999999999999986</v>
      </c>
      <c r="F52" s="58"/>
      <c r="G52" s="60"/>
    </row>
    <row r="53" spans="1:7" ht="15.75" x14ac:dyDescent="0.25">
      <c r="A53" s="59"/>
      <c r="B53" s="58"/>
      <c r="C53" s="58"/>
      <c r="D53" s="2"/>
      <c r="E53" s="58"/>
      <c r="F53" s="58"/>
      <c r="G53" s="60"/>
    </row>
    <row r="54" spans="1:7" ht="15.75" x14ac:dyDescent="0.25">
      <c r="A54" s="59" t="s">
        <v>245</v>
      </c>
      <c r="B54" s="83" t="s">
        <v>243</v>
      </c>
      <c r="C54" s="83" t="s">
        <v>244</v>
      </c>
      <c r="D54" s="68" t="s">
        <v>235</v>
      </c>
      <c r="E54" s="61" t="s">
        <v>146</v>
      </c>
      <c r="F54" s="58"/>
      <c r="G54" s="58"/>
    </row>
    <row r="55" spans="1:7" ht="15.75" x14ac:dyDescent="0.25">
      <c r="A55" s="59" t="s">
        <v>238</v>
      </c>
      <c r="B55" s="84">
        <f>0.3*2</f>
        <v>0.6</v>
      </c>
      <c r="C55" s="84">
        <v>1.2</v>
      </c>
      <c r="D55" s="85">
        <v>3</v>
      </c>
      <c r="E55" s="60">
        <f t="shared" ref="E55:E56" si="3">(B55+C55)*D55</f>
        <v>5.3999999999999995</v>
      </c>
      <c r="F55" s="58"/>
      <c r="G55" s="58"/>
    </row>
    <row r="56" spans="1:7" ht="15.75" x14ac:dyDescent="0.25">
      <c r="A56" s="59" t="s">
        <v>310</v>
      </c>
      <c r="B56" s="84">
        <v>0.5</v>
      </c>
      <c r="C56" s="84">
        <v>0.6</v>
      </c>
      <c r="D56" s="85">
        <v>1</v>
      </c>
      <c r="E56" s="60">
        <f t="shared" si="3"/>
        <v>1.1000000000000001</v>
      </c>
      <c r="F56" s="58"/>
      <c r="G56" s="58"/>
    </row>
    <row r="57" spans="1:7" ht="15.75" x14ac:dyDescent="0.25">
      <c r="A57" s="2"/>
      <c r="B57" s="2"/>
      <c r="C57" s="2"/>
      <c r="D57" s="58"/>
      <c r="E57" s="63">
        <f>SUM(E55:E56)</f>
        <v>6.5</v>
      </c>
      <c r="F57" s="58"/>
      <c r="G57" s="58"/>
    </row>
    <row r="58" spans="1:7" ht="15.75" x14ac:dyDescent="0.25">
      <c r="A58" s="2"/>
      <c r="B58" s="2"/>
      <c r="C58" s="2"/>
      <c r="D58" s="58"/>
      <c r="E58" s="63"/>
      <c r="F58" s="58"/>
      <c r="G58" s="58"/>
    </row>
    <row r="59" spans="1:7" ht="15.75" x14ac:dyDescent="0.25">
      <c r="A59" s="59" t="s">
        <v>373</v>
      </c>
      <c r="B59" s="83" t="s">
        <v>243</v>
      </c>
      <c r="C59" s="83" t="s">
        <v>244</v>
      </c>
      <c r="D59" s="68" t="s">
        <v>235</v>
      </c>
      <c r="E59" s="61" t="s">
        <v>146</v>
      </c>
      <c r="F59" s="58"/>
      <c r="G59" s="58"/>
    </row>
    <row r="60" spans="1:7" ht="15.75" x14ac:dyDescent="0.25">
      <c r="A60" s="59" t="s">
        <v>238</v>
      </c>
      <c r="B60" s="84">
        <f>0.3*2</f>
        <v>0.6</v>
      </c>
      <c r="C60" s="84">
        <v>1.2</v>
      </c>
      <c r="D60" s="85">
        <v>3</v>
      </c>
      <c r="E60" s="60">
        <f t="shared" ref="E60:E61" si="4">(B60+C60)*D60</f>
        <v>5.3999999999999995</v>
      </c>
      <c r="F60" s="58"/>
      <c r="G60" s="58"/>
    </row>
    <row r="61" spans="1:7" ht="15.75" x14ac:dyDescent="0.25">
      <c r="A61" s="59" t="s">
        <v>310</v>
      </c>
      <c r="B61" s="84">
        <v>0.5</v>
      </c>
      <c r="C61" s="84">
        <v>0.6</v>
      </c>
      <c r="D61" s="85">
        <v>1</v>
      </c>
      <c r="E61" s="60">
        <f t="shared" si="4"/>
        <v>1.1000000000000001</v>
      </c>
      <c r="F61" s="58"/>
      <c r="G61" s="58"/>
    </row>
    <row r="62" spans="1:7" ht="15.75" x14ac:dyDescent="0.25">
      <c r="A62" s="59"/>
      <c r="B62" s="2"/>
      <c r="C62" s="2"/>
      <c r="D62" s="58"/>
      <c r="E62" s="63">
        <f>SUM(E60:E61)</f>
        <v>6.5</v>
      </c>
      <c r="F62" s="58"/>
      <c r="G62" s="58"/>
    </row>
    <row r="63" spans="1:7" ht="15.75" x14ac:dyDescent="0.25">
      <c r="F63" s="58"/>
      <c r="G63" s="58"/>
    </row>
    <row r="64" spans="1:7" ht="15.75" x14ac:dyDescent="0.25">
      <c r="A64" s="59" t="s">
        <v>342</v>
      </c>
      <c r="B64" s="85" t="s">
        <v>217</v>
      </c>
      <c r="C64" s="85" t="s">
        <v>220</v>
      </c>
      <c r="D64" s="85" t="s">
        <v>221</v>
      </c>
      <c r="E64" s="87" t="s">
        <v>146</v>
      </c>
      <c r="F64" s="58"/>
      <c r="G64" s="58"/>
    </row>
    <row r="65" spans="1:11" ht="31.5" x14ac:dyDescent="0.25">
      <c r="A65" s="62" t="s">
        <v>375</v>
      </c>
      <c r="B65" s="85">
        <f>B25+(1.16+1.9+1.05)</f>
        <v>37.24</v>
      </c>
      <c r="C65" s="85">
        <v>0.15</v>
      </c>
      <c r="D65" s="85"/>
      <c r="E65" s="87">
        <f>B65*C65</f>
        <v>5.5860000000000003</v>
      </c>
      <c r="F65" s="58"/>
      <c r="G65" s="58"/>
    </row>
    <row r="66" spans="1:11" ht="15.75" x14ac:dyDescent="0.25">
      <c r="A66" s="62"/>
      <c r="B66" s="85"/>
      <c r="C66" s="85"/>
      <c r="D66" s="85"/>
      <c r="E66" s="87"/>
      <c r="F66" s="58"/>
      <c r="G66" s="58"/>
    </row>
    <row r="67" spans="1:11" ht="15.75" x14ac:dyDescent="0.25">
      <c r="A67" s="62"/>
      <c r="B67" s="85"/>
      <c r="C67" s="85"/>
      <c r="D67" s="85"/>
      <c r="E67" s="87"/>
      <c r="F67" s="58"/>
      <c r="G67" s="58"/>
    </row>
    <row r="68" spans="1:11" ht="47.25" x14ac:dyDescent="0.25">
      <c r="A68" s="62" t="s">
        <v>379</v>
      </c>
      <c r="B68" s="85" t="s">
        <v>217</v>
      </c>
      <c r="C68" s="85" t="s">
        <v>235</v>
      </c>
      <c r="D68" s="85" t="s">
        <v>343</v>
      </c>
      <c r="E68" s="87" t="s">
        <v>146</v>
      </c>
      <c r="F68" s="58"/>
      <c r="G68" s="58"/>
    </row>
    <row r="69" spans="1:11" ht="15.75" x14ac:dyDescent="0.25">
      <c r="A69" s="60"/>
      <c r="B69" s="60">
        <f>B65</f>
        <v>37.24</v>
      </c>
      <c r="C69" s="60">
        <v>2</v>
      </c>
      <c r="D69" s="60">
        <v>0.25</v>
      </c>
      <c r="E69" s="63">
        <f>B69*C69*D69</f>
        <v>18.62</v>
      </c>
      <c r="F69" s="58"/>
      <c r="G69" s="58"/>
    </row>
    <row r="70" spans="1:11" ht="15.75" x14ac:dyDescent="0.25">
      <c r="A70" s="60"/>
      <c r="B70" s="60"/>
      <c r="C70" s="60"/>
      <c r="D70" s="60"/>
      <c r="E70" s="60"/>
      <c r="F70" s="58"/>
      <c r="G70" s="58"/>
    </row>
    <row r="71" spans="1:11" ht="15.75" x14ac:dyDescent="0.25">
      <c r="F71" s="58"/>
      <c r="G71" s="58"/>
    </row>
    <row r="72" spans="1:11" ht="15.75" x14ac:dyDescent="0.25">
      <c r="A72" s="59" t="s">
        <v>44</v>
      </c>
      <c r="B72" s="64" t="s">
        <v>222</v>
      </c>
      <c r="C72" s="65" t="s">
        <v>223</v>
      </c>
      <c r="D72" s="60" t="s">
        <v>146</v>
      </c>
      <c r="E72" s="60"/>
      <c r="F72" s="58"/>
      <c r="G72" s="58"/>
    </row>
    <row r="73" spans="1:11" ht="15.75" x14ac:dyDescent="0.25">
      <c r="A73" s="59" t="s">
        <v>224</v>
      </c>
      <c r="B73" s="60">
        <v>1.66</v>
      </c>
      <c r="C73" s="58">
        <v>2.0299999999999998</v>
      </c>
      <c r="D73" s="63">
        <f>B73*C73</f>
        <v>3.3697999999999997</v>
      </c>
      <c r="E73" s="60"/>
      <c r="F73" s="58"/>
      <c r="G73" s="58"/>
    </row>
    <row r="74" spans="1:11" ht="15.75" x14ac:dyDescent="0.25">
      <c r="A74" s="59"/>
      <c r="B74" s="60"/>
      <c r="C74" s="58"/>
      <c r="D74" s="63"/>
      <c r="E74" s="60"/>
      <c r="F74" s="58"/>
      <c r="G74" s="58"/>
    </row>
    <row r="75" spans="1:11" ht="15.75" x14ac:dyDescent="0.25">
      <c r="A75" s="59"/>
      <c r="B75" s="60"/>
      <c r="C75" s="58"/>
      <c r="D75" s="63"/>
      <c r="E75" s="60"/>
      <c r="F75" s="58"/>
      <c r="G75" s="58"/>
    </row>
    <row r="76" spans="1:11" ht="16.5" thickBot="1" x14ac:dyDescent="0.3">
      <c r="A76" s="57" t="s">
        <v>2</v>
      </c>
      <c r="B76" s="71"/>
      <c r="C76" s="71"/>
      <c r="D76" s="71"/>
      <c r="E76" s="71"/>
      <c r="F76" s="58"/>
      <c r="G76" s="2"/>
      <c r="H76" s="2"/>
      <c r="J76" s="2"/>
      <c r="K76" s="2"/>
    </row>
    <row r="77" spans="1:11" ht="15.75" x14ac:dyDescent="0.25">
      <c r="A77" s="72" t="s">
        <v>225</v>
      </c>
      <c r="B77" s="73" t="s">
        <v>226</v>
      </c>
      <c r="C77" s="74" t="s">
        <v>147</v>
      </c>
      <c r="D77" s="73" t="s">
        <v>218</v>
      </c>
      <c r="E77" s="75"/>
      <c r="F77" s="58"/>
      <c r="G77" s="2"/>
      <c r="H77" s="2"/>
      <c r="J77" s="2"/>
      <c r="K77" s="2"/>
    </row>
    <row r="78" spans="1:11" ht="15.75" x14ac:dyDescent="0.25">
      <c r="A78" s="69" t="s">
        <v>227</v>
      </c>
      <c r="B78" s="70">
        <v>5.63</v>
      </c>
      <c r="C78" s="70">
        <v>2.69</v>
      </c>
      <c r="D78" s="70">
        <f>B78*C78</f>
        <v>15.1447</v>
      </c>
      <c r="E78" s="76"/>
      <c r="F78" s="58"/>
      <c r="G78" s="2"/>
      <c r="H78" s="2"/>
      <c r="J78" s="2"/>
      <c r="K78" s="2"/>
    </row>
    <row r="79" spans="1:11" ht="15.75" x14ac:dyDescent="0.25">
      <c r="A79" s="69" t="s">
        <v>228</v>
      </c>
      <c r="B79" s="70">
        <v>1.93</v>
      </c>
      <c r="C79" s="70">
        <v>3.74</v>
      </c>
      <c r="D79" s="70">
        <f t="shared" ref="D79:D84" si="5">B79*C79</f>
        <v>7.2182000000000004</v>
      </c>
      <c r="E79" s="76"/>
      <c r="F79" s="58"/>
      <c r="G79" s="2"/>
      <c r="H79" s="2"/>
      <c r="J79" s="2"/>
      <c r="K79" s="2"/>
    </row>
    <row r="80" spans="1:11" ht="15.75" x14ac:dyDescent="0.25">
      <c r="A80" s="69" t="s">
        <v>308</v>
      </c>
      <c r="B80" s="70">
        <v>1.9</v>
      </c>
      <c r="C80" s="70">
        <v>1.8</v>
      </c>
      <c r="D80" s="70">
        <f t="shared" si="5"/>
        <v>3.42</v>
      </c>
      <c r="E80" s="76"/>
      <c r="F80" s="58"/>
      <c r="G80" s="2"/>
      <c r="H80" s="2"/>
      <c r="J80" s="2"/>
      <c r="K80" s="2"/>
    </row>
    <row r="81" spans="1:11" ht="15.75" x14ac:dyDescent="0.25">
      <c r="A81" s="69" t="s">
        <v>229</v>
      </c>
      <c r="B81" s="70">
        <v>2.89</v>
      </c>
      <c r="C81" s="70">
        <v>3.75</v>
      </c>
      <c r="D81" s="70">
        <f t="shared" si="5"/>
        <v>10.8375</v>
      </c>
      <c r="E81" s="76"/>
      <c r="F81" s="58"/>
      <c r="G81" s="2"/>
      <c r="H81" s="2"/>
      <c r="J81" s="2"/>
      <c r="K81" s="2"/>
    </row>
    <row r="82" spans="1:11" ht="15.75" x14ac:dyDescent="0.25">
      <c r="A82" s="69" t="s">
        <v>309</v>
      </c>
      <c r="B82" s="70">
        <v>2.74</v>
      </c>
      <c r="C82" s="70">
        <v>3.15</v>
      </c>
      <c r="D82" s="70">
        <f t="shared" si="5"/>
        <v>8.6310000000000002</v>
      </c>
      <c r="E82" s="76"/>
      <c r="F82" s="58"/>
      <c r="G82" s="2"/>
      <c r="H82" s="2"/>
      <c r="I82" s="2"/>
      <c r="J82" s="2"/>
      <c r="K82" s="2"/>
    </row>
    <row r="83" spans="1:11" ht="15.75" x14ac:dyDescent="0.25">
      <c r="A83" s="69" t="s">
        <v>230</v>
      </c>
      <c r="B83" s="70"/>
      <c r="C83" s="70"/>
      <c r="D83" s="70">
        <v>22.91</v>
      </c>
      <c r="E83" s="76"/>
      <c r="F83" s="58"/>
      <c r="G83" s="2"/>
      <c r="H83" s="2"/>
      <c r="I83" s="2"/>
      <c r="J83" s="2"/>
      <c r="K83" s="2"/>
    </row>
    <row r="84" spans="1:11" ht="15.75" x14ac:dyDescent="0.25">
      <c r="A84" s="69" t="s">
        <v>307</v>
      </c>
      <c r="B84" s="70">
        <v>1.2</v>
      </c>
      <c r="C84" s="70">
        <v>1.5</v>
      </c>
      <c r="D84" s="70">
        <f t="shared" si="5"/>
        <v>1.7999999999999998</v>
      </c>
      <c r="E84" s="76"/>
      <c r="F84" s="58"/>
      <c r="G84" s="2"/>
      <c r="H84" s="2"/>
      <c r="I84" s="2"/>
      <c r="J84" s="2"/>
      <c r="K84" s="2"/>
    </row>
    <row r="85" spans="1:11" ht="15.75" x14ac:dyDescent="0.25">
      <c r="A85" s="69" t="s">
        <v>231</v>
      </c>
      <c r="B85" s="70"/>
      <c r="C85" s="70"/>
      <c r="D85" s="70">
        <v>10.5</v>
      </c>
      <c r="E85" s="76"/>
      <c r="F85" s="58"/>
      <c r="G85" s="2"/>
      <c r="H85" s="2"/>
      <c r="I85" s="2"/>
      <c r="J85" s="2"/>
      <c r="K85" s="2"/>
    </row>
    <row r="86" spans="1:11" ht="15.75" x14ac:dyDescent="0.25">
      <c r="A86" s="69" t="s">
        <v>232</v>
      </c>
      <c r="B86" s="70"/>
      <c r="C86" s="70"/>
      <c r="D86" s="70">
        <v>11.03</v>
      </c>
      <c r="E86" s="76"/>
      <c r="F86" s="58"/>
      <c r="G86" s="2"/>
      <c r="H86" s="2"/>
      <c r="I86" s="2"/>
      <c r="J86" s="2"/>
      <c r="K86" s="2"/>
    </row>
    <row r="87" spans="1:11" ht="15.75" x14ac:dyDescent="0.25">
      <c r="A87" s="69" t="s">
        <v>233</v>
      </c>
      <c r="B87" s="70"/>
      <c r="C87" s="70"/>
      <c r="D87" s="70">
        <v>16.399999999999999</v>
      </c>
      <c r="E87" s="76"/>
      <c r="F87" s="58"/>
      <c r="G87" s="2"/>
      <c r="H87" s="2"/>
      <c r="I87" s="2"/>
      <c r="J87" s="2"/>
      <c r="K87" s="2"/>
    </row>
    <row r="88" spans="1:11" ht="15.75" x14ac:dyDescent="0.25">
      <c r="A88" s="69"/>
      <c r="B88" s="70"/>
      <c r="C88" s="77" t="s">
        <v>216</v>
      </c>
      <c r="D88" s="78">
        <f>SUM(D78:D87)</f>
        <v>107.8914</v>
      </c>
      <c r="E88" s="76"/>
      <c r="F88" s="58"/>
      <c r="G88" s="2"/>
      <c r="H88" s="2"/>
      <c r="I88" s="2"/>
      <c r="J88" s="2"/>
      <c r="K88" s="2"/>
    </row>
    <row r="89" spans="1:11" ht="15.75" x14ac:dyDescent="0.25">
      <c r="A89" s="69"/>
      <c r="B89" s="79"/>
      <c r="C89" s="79"/>
      <c r="D89" s="71"/>
      <c r="E89" s="76"/>
      <c r="F89" s="58"/>
      <c r="G89" s="2"/>
      <c r="H89" s="2"/>
      <c r="I89" s="2"/>
      <c r="J89" s="2"/>
      <c r="K89" s="2"/>
    </row>
    <row r="90" spans="1:11" ht="15.75" x14ac:dyDescent="0.25">
      <c r="A90" s="69" t="s">
        <v>234</v>
      </c>
      <c r="B90" s="80" t="s">
        <v>235</v>
      </c>
      <c r="C90" s="80" t="s">
        <v>218</v>
      </c>
      <c r="D90" s="70" t="s">
        <v>146</v>
      </c>
      <c r="E90" s="76"/>
      <c r="F90" s="58"/>
      <c r="G90" s="2"/>
      <c r="H90" s="2"/>
      <c r="I90" s="2"/>
      <c r="J90" s="2"/>
      <c r="K90" s="2"/>
    </row>
    <row r="91" spans="1:11" ht="15.75" x14ac:dyDescent="0.25">
      <c r="A91" s="69" t="s">
        <v>236</v>
      </c>
      <c r="B91" s="70">
        <v>3</v>
      </c>
      <c r="C91" s="70">
        <f>0.8*2.1</f>
        <v>1.6800000000000002</v>
      </c>
      <c r="D91" s="70">
        <f>B91*C91</f>
        <v>5.0400000000000009</v>
      </c>
      <c r="E91" s="76"/>
      <c r="F91" s="58"/>
      <c r="G91" s="2"/>
      <c r="H91" s="2"/>
      <c r="I91" s="2"/>
      <c r="J91" s="2"/>
      <c r="K91" s="2"/>
    </row>
    <row r="92" spans="1:11" ht="15.75" x14ac:dyDescent="0.25">
      <c r="A92" s="69" t="s">
        <v>477</v>
      </c>
      <c r="B92" s="70">
        <v>1</v>
      </c>
      <c r="C92" s="70">
        <f>0.7*2.1</f>
        <v>1.47</v>
      </c>
      <c r="D92" s="70">
        <f t="shared" ref="D92:D95" si="6">B92*C92</f>
        <v>1.47</v>
      </c>
      <c r="E92" s="76"/>
      <c r="F92" s="58"/>
      <c r="G92" s="2"/>
      <c r="H92" s="2"/>
      <c r="I92" s="2"/>
      <c r="J92" s="2"/>
      <c r="K92" s="2"/>
    </row>
    <row r="93" spans="1:11" ht="15.75" x14ac:dyDescent="0.25">
      <c r="A93" s="69" t="s">
        <v>237</v>
      </c>
      <c r="B93" s="70">
        <v>1</v>
      </c>
      <c r="C93" s="70">
        <f>0.7*0.8</f>
        <v>0.55999999999999994</v>
      </c>
      <c r="D93" s="70">
        <f t="shared" si="6"/>
        <v>0.55999999999999994</v>
      </c>
      <c r="E93" s="76"/>
      <c r="F93" s="58"/>
      <c r="G93" s="2"/>
      <c r="H93" s="2"/>
      <c r="I93" s="2"/>
      <c r="J93" s="2"/>
      <c r="K93" s="2"/>
    </row>
    <row r="94" spans="1:11" ht="15.75" x14ac:dyDescent="0.25">
      <c r="A94" s="69" t="s">
        <v>238</v>
      </c>
      <c r="B94" s="70">
        <v>3</v>
      </c>
      <c r="C94" s="70">
        <f>1.2*1</f>
        <v>1.2</v>
      </c>
      <c r="D94" s="70">
        <f t="shared" si="6"/>
        <v>3.5999999999999996</v>
      </c>
      <c r="E94" s="76"/>
      <c r="F94" s="58"/>
      <c r="G94" s="2"/>
      <c r="H94" s="2"/>
      <c r="I94" s="2"/>
      <c r="J94" s="2"/>
      <c r="K94" s="2"/>
    </row>
    <row r="95" spans="1:11" ht="15.75" x14ac:dyDescent="0.25">
      <c r="A95" s="69" t="s">
        <v>239</v>
      </c>
      <c r="B95" s="70">
        <v>1</v>
      </c>
      <c r="C95" s="70">
        <f>0.6*0.6</f>
        <v>0.36</v>
      </c>
      <c r="D95" s="70">
        <f t="shared" si="6"/>
        <v>0.36</v>
      </c>
      <c r="E95" s="76"/>
      <c r="F95" s="58"/>
      <c r="G95" s="2"/>
      <c r="H95" s="2"/>
      <c r="I95" s="2"/>
      <c r="J95" s="2"/>
      <c r="K95" s="2"/>
    </row>
    <row r="96" spans="1:11" ht="15.75" x14ac:dyDescent="0.25">
      <c r="A96" s="69"/>
      <c r="B96" s="77"/>
      <c r="C96" s="77" t="s">
        <v>216</v>
      </c>
      <c r="D96" s="78">
        <f>SUM(D91:D95)</f>
        <v>11.03</v>
      </c>
      <c r="E96" s="76"/>
      <c r="F96" s="58"/>
      <c r="G96" s="2"/>
      <c r="H96" s="2"/>
      <c r="I96" s="2"/>
      <c r="J96" s="2"/>
      <c r="K96" s="2"/>
    </row>
    <row r="97" spans="1:11" ht="15.75" x14ac:dyDescent="0.25">
      <c r="A97" s="69"/>
      <c r="B97" s="77"/>
      <c r="C97" s="77"/>
      <c r="D97" s="78"/>
      <c r="E97" s="76"/>
      <c r="F97" s="58"/>
      <c r="G97" s="2"/>
      <c r="H97" s="2"/>
      <c r="I97" s="2"/>
      <c r="J97" s="2"/>
      <c r="K97" s="2"/>
    </row>
    <row r="98" spans="1:11" ht="16.5" thickBot="1" x14ac:dyDescent="0.3">
      <c r="A98" s="180" t="s">
        <v>240</v>
      </c>
      <c r="B98" s="181"/>
      <c r="C98" s="181"/>
      <c r="D98" s="81">
        <f>D88-D96</f>
        <v>96.861400000000003</v>
      </c>
      <c r="E98" s="82"/>
      <c r="F98" s="58"/>
      <c r="G98" s="2"/>
      <c r="H98" s="2"/>
      <c r="I98" s="2"/>
      <c r="J98" s="2"/>
      <c r="K98" s="2"/>
    </row>
    <row r="99" spans="1:11" ht="15.75" x14ac:dyDescent="0.25">
      <c r="A99" s="115"/>
      <c r="B99" s="115"/>
      <c r="C99" s="115"/>
      <c r="D99" s="78"/>
      <c r="E99" s="71"/>
      <c r="F99" s="58"/>
      <c r="G99" s="2"/>
      <c r="H99" s="2"/>
      <c r="I99" s="2"/>
      <c r="J99" s="2"/>
      <c r="K99" s="2"/>
    </row>
    <row r="100" spans="1:11" ht="15.75" x14ac:dyDescent="0.25">
      <c r="A100" s="59" t="s">
        <v>241</v>
      </c>
      <c r="B100" s="162" t="s">
        <v>218</v>
      </c>
      <c r="C100" s="58"/>
      <c r="D100" s="58"/>
      <c r="E100" s="58"/>
      <c r="F100" s="58"/>
      <c r="G100" s="2"/>
      <c r="H100" s="2"/>
      <c r="I100" s="2"/>
      <c r="J100" s="2"/>
      <c r="K100" s="2"/>
    </row>
    <row r="101" spans="1:11" ht="15.75" x14ac:dyDescent="0.25">
      <c r="A101" s="59"/>
      <c r="B101" s="164">
        <f>D98</f>
        <v>96.861400000000003</v>
      </c>
      <c r="C101" s="163"/>
      <c r="D101" s="58"/>
      <c r="E101" s="63"/>
      <c r="F101" s="58"/>
      <c r="G101" s="2"/>
      <c r="H101" s="2"/>
      <c r="I101" s="2"/>
      <c r="J101" s="2"/>
      <c r="K101" s="2"/>
    </row>
    <row r="102" spans="1:11" ht="15.75" x14ac:dyDescent="0.25">
      <c r="A102" s="59"/>
      <c r="B102" s="161"/>
      <c r="C102" s="2"/>
      <c r="D102" s="58"/>
      <c r="E102" s="63"/>
      <c r="F102" s="58"/>
      <c r="G102" s="2"/>
      <c r="H102" s="2"/>
      <c r="I102" s="2"/>
      <c r="J102" s="2"/>
      <c r="K102" s="2"/>
    </row>
    <row r="103" spans="1:11" ht="15.75" x14ac:dyDescent="0.25">
      <c r="A103" s="57" t="s">
        <v>14</v>
      </c>
      <c r="B103" s="2"/>
      <c r="E103" s="2"/>
      <c r="F103" s="58"/>
      <c r="G103" s="2"/>
      <c r="H103" s="2"/>
      <c r="I103" s="2"/>
      <c r="J103" s="2"/>
      <c r="K103" s="2"/>
    </row>
    <row r="104" spans="1:11" ht="15.75" x14ac:dyDescent="0.25">
      <c r="A104" s="59" t="s">
        <v>246</v>
      </c>
      <c r="B104" s="58" t="s">
        <v>235</v>
      </c>
      <c r="C104" s="58" t="s">
        <v>218</v>
      </c>
      <c r="D104" s="58"/>
      <c r="E104" s="2"/>
      <c r="F104" s="58"/>
      <c r="G104" s="2"/>
      <c r="H104" s="2"/>
      <c r="I104" s="2"/>
      <c r="J104" s="2"/>
      <c r="K104" s="2"/>
    </row>
    <row r="105" spans="1:11" ht="15.75" x14ac:dyDescent="0.25">
      <c r="A105" s="59" t="s">
        <v>236</v>
      </c>
      <c r="B105" s="63">
        <v>3</v>
      </c>
      <c r="C105" s="2"/>
      <c r="D105" s="2"/>
      <c r="E105" s="2"/>
      <c r="F105" s="58"/>
      <c r="G105" s="2"/>
      <c r="H105" s="2"/>
      <c r="I105" s="2"/>
      <c r="J105" s="2"/>
      <c r="K105" s="2"/>
    </row>
    <row r="106" spans="1:11" ht="15.75" x14ac:dyDescent="0.25">
      <c r="A106" s="159" t="s">
        <v>477</v>
      </c>
      <c r="B106" s="63">
        <v>1</v>
      </c>
      <c r="C106" s="2"/>
      <c r="D106" s="2"/>
      <c r="E106" s="2"/>
      <c r="F106" s="58"/>
      <c r="G106" s="2"/>
      <c r="H106" s="2"/>
      <c r="I106" s="2"/>
      <c r="J106" s="2"/>
      <c r="K106" s="2"/>
    </row>
    <row r="107" spans="1:11" ht="15.75" x14ac:dyDescent="0.25">
      <c r="A107" s="59" t="s">
        <v>237</v>
      </c>
      <c r="B107" s="63">
        <v>1</v>
      </c>
      <c r="C107" s="86">
        <f>0.7*0.8</f>
        <v>0.55999999999999994</v>
      </c>
      <c r="D107" s="63"/>
      <c r="E107" s="2"/>
      <c r="F107" s="58"/>
      <c r="G107" s="2"/>
      <c r="H107" s="2"/>
      <c r="I107" s="2"/>
      <c r="J107" s="2"/>
      <c r="K107" s="2"/>
    </row>
    <row r="108" spans="1:11" ht="15.75" x14ac:dyDescent="0.25">
      <c r="A108" s="59"/>
      <c r="B108" s="2"/>
      <c r="C108" s="2"/>
      <c r="D108" s="2"/>
      <c r="E108" s="2"/>
      <c r="F108" s="58"/>
      <c r="G108" s="2"/>
      <c r="H108" s="2"/>
      <c r="I108" s="2"/>
      <c r="J108" s="2"/>
      <c r="K108" s="2"/>
    </row>
    <row r="109" spans="1:11" ht="15.75" x14ac:dyDescent="0.25">
      <c r="A109" s="2"/>
      <c r="B109" s="2"/>
      <c r="C109" s="2"/>
      <c r="D109" s="2"/>
      <c r="E109" s="2"/>
      <c r="F109" s="58"/>
      <c r="G109" s="2"/>
      <c r="H109" s="2"/>
      <c r="I109" s="2"/>
      <c r="J109" s="2"/>
      <c r="K109" s="2"/>
    </row>
    <row r="110" spans="1:11" ht="15.75" x14ac:dyDescent="0.25">
      <c r="A110" s="57" t="s">
        <v>48</v>
      </c>
      <c r="E110" s="2"/>
      <c r="F110" s="58"/>
      <c r="G110" s="2"/>
      <c r="H110" s="2"/>
      <c r="I110" s="2"/>
      <c r="J110" s="2"/>
      <c r="K110" s="2"/>
    </row>
    <row r="111" spans="1:11" ht="15.75" x14ac:dyDescent="0.25">
      <c r="A111" s="59" t="s">
        <v>437</v>
      </c>
      <c r="B111" s="61" t="s">
        <v>235</v>
      </c>
      <c r="E111" s="2"/>
      <c r="F111" s="58"/>
      <c r="G111" s="2"/>
      <c r="H111" s="2"/>
      <c r="I111" s="2"/>
      <c r="J111" s="2"/>
      <c r="K111" s="2"/>
    </row>
    <row r="112" spans="1:11" ht="15.75" x14ac:dyDescent="0.25">
      <c r="A112" s="59" t="s">
        <v>238</v>
      </c>
      <c r="B112" s="63">
        <v>3</v>
      </c>
      <c r="E112" s="2"/>
      <c r="F112" s="58"/>
      <c r="G112" s="2"/>
      <c r="H112" s="2"/>
      <c r="I112" s="2"/>
      <c r="J112" s="2"/>
      <c r="K112" s="2"/>
    </row>
    <row r="113" spans="1:11" ht="15.75" x14ac:dyDescent="0.25">
      <c r="B113" s="2"/>
      <c r="E113" s="2"/>
      <c r="F113" s="58"/>
      <c r="G113" s="2"/>
      <c r="H113" s="2"/>
      <c r="I113" s="2"/>
      <c r="J113" s="2"/>
      <c r="K113" s="2"/>
    </row>
    <row r="114" spans="1:11" ht="15.75" x14ac:dyDescent="0.25">
      <c r="A114" s="59"/>
      <c r="B114" s="2"/>
      <c r="C114" s="2"/>
      <c r="D114" s="2"/>
      <c r="E114" s="2"/>
      <c r="F114" s="58"/>
      <c r="G114" s="2"/>
      <c r="H114" s="2"/>
      <c r="I114" s="2"/>
      <c r="J114" s="2"/>
      <c r="K114" s="2"/>
    </row>
    <row r="115" spans="1:11" ht="15.75" x14ac:dyDescent="0.25">
      <c r="A115" s="59" t="s">
        <v>390</v>
      </c>
      <c r="B115" s="64" t="s">
        <v>244</v>
      </c>
      <c r="C115" s="58" t="s">
        <v>146</v>
      </c>
      <c r="E115" s="2"/>
      <c r="F115" s="58"/>
      <c r="G115" s="2"/>
      <c r="H115" s="2"/>
      <c r="I115" s="2"/>
      <c r="J115" s="2"/>
      <c r="K115" s="2"/>
    </row>
    <row r="116" spans="1:11" ht="15.75" x14ac:dyDescent="0.25">
      <c r="A116" s="59"/>
      <c r="B116" s="65">
        <f>0.58*0.58</f>
        <v>0.33639999999999998</v>
      </c>
      <c r="C116" s="63">
        <f>B116</f>
        <v>0.33639999999999998</v>
      </c>
      <c r="E116" s="2"/>
      <c r="F116" s="58"/>
      <c r="G116" s="2"/>
      <c r="H116" s="2"/>
      <c r="I116" s="2"/>
      <c r="J116" s="2"/>
      <c r="K116" s="2"/>
    </row>
    <row r="117" spans="1:11" ht="15.75" x14ac:dyDescent="0.25">
      <c r="A117" s="59"/>
      <c r="B117" s="58"/>
      <c r="C117" s="2"/>
      <c r="D117" s="2"/>
      <c r="E117" s="2"/>
      <c r="F117" s="58"/>
      <c r="G117" s="2"/>
      <c r="H117" s="2"/>
      <c r="I117" s="2"/>
      <c r="J117" s="2"/>
      <c r="K117" s="2"/>
    </row>
    <row r="118" spans="1:11" ht="15.75" x14ac:dyDescent="0.25">
      <c r="A118" s="59" t="s">
        <v>248</v>
      </c>
      <c r="B118" s="58" t="s">
        <v>235</v>
      </c>
      <c r="C118" s="64" t="s">
        <v>247</v>
      </c>
      <c r="D118" s="58" t="s">
        <v>146</v>
      </c>
      <c r="E118" s="2"/>
      <c r="F118" s="58"/>
      <c r="G118" s="2"/>
      <c r="H118" s="2"/>
      <c r="I118" s="2"/>
      <c r="J118" s="2"/>
      <c r="K118" s="2"/>
    </row>
    <row r="119" spans="1:11" ht="15.75" x14ac:dyDescent="0.25">
      <c r="A119" s="59" t="s">
        <v>239</v>
      </c>
      <c r="B119" s="60">
        <v>1</v>
      </c>
      <c r="C119" s="65">
        <f>0.6*0.6</f>
        <v>0.36</v>
      </c>
      <c r="D119" s="63">
        <f>B119*C119</f>
        <v>0.36</v>
      </c>
      <c r="E119" s="2"/>
      <c r="F119" s="58"/>
      <c r="G119" s="2"/>
      <c r="H119" s="2"/>
      <c r="I119" s="2"/>
      <c r="J119" s="2"/>
      <c r="K119" s="2"/>
    </row>
    <row r="120" spans="1:11" ht="15.75" x14ac:dyDescent="0.25">
      <c r="A120" s="59"/>
      <c r="B120" s="2"/>
      <c r="C120" s="2"/>
      <c r="D120" s="2"/>
      <c r="E120" s="2"/>
      <c r="F120" s="58"/>
      <c r="G120" s="2"/>
      <c r="H120" s="2"/>
      <c r="I120" s="2"/>
      <c r="J120" s="2"/>
      <c r="K120" s="2"/>
    </row>
    <row r="121" spans="1:11" ht="15.75" x14ac:dyDescent="0.25">
      <c r="A121" s="59"/>
      <c r="B121" s="2"/>
      <c r="C121" s="2"/>
      <c r="D121" s="2"/>
      <c r="E121" s="2"/>
      <c r="F121" s="58"/>
      <c r="G121" s="2"/>
      <c r="H121" s="2"/>
      <c r="I121" s="2"/>
      <c r="J121" s="2"/>
      <c r="K121" s="2"/>
    </row>
    <row r="122" spans="1:11" ht="15.75" x14ac:dyDescent="0.25">
      <c r="A122" s="57" t="s">
        <v>3</v>
      </c>
      <c r="B122" s="2"/>
      <c r="C122" s="2"/>
      <c r="D122" s="2"/>
      <c r="E122" s="2"/>
      <c r="F122" s="58"/>
      <c r="G122" s="2"/>
      <c r="H122" s="2"/>
      <c r="I122" s="2"/>
      <c r="J122" s="2"/>
      <c r="K122" s="2"/>
    </row>
    <row r="123" spans="1:11" ht="15.75" x14ac:dyDescent="0.25">
      <c r="A123" s="59" t="s">
        <v>249</v>
      </c>
      <c r="B123" s="58" t="s">
        <v>218</v>
      </c>
      <c r="D123" s="2"/>
      <c r="E123" s="2"/>
      <c r="F123" s="58"/>
      <c r="G123" s="2"/>
      <c r="H123" s="2"/>
      <c r="I123" s="2"/>
      <c r="J123" s="2"/>
      <c r="K123" s="2"/>
    </row>
    <row r="124" spans="1:11" ht="15.75" x14ac:dyDescent="0.25">
      <c r="A124" s="59"/>
      <c r="B124" s="63">
        <v>54.24</v>
      </c>
      <c r="D124" s="2"/>
      <c r="E124" s="2"/>
      <c r="F124" s="58"/>
      <c r="G124" s="2"/>
      <c r="H124" s="2"/>
      <c r="I124" s="2"/>
      <c r="J124" s="2"/>
      <c r="K124" s="2"/>
    </row>
    <row r="125" spans="1:11" ht="15.75" x14ac:dyDescent="0.25">
      <c r="A125" s="59"/>
      <c r="B125" s="2"/>
      <c r="D125" s="2"/>
      <c r="E125" s="2"/>
      <c r="F125" s="58"/>
      <c r="G125" s="2"/>
      <c r="H125" s="2"/>
      <c r="I125" s="2"/>
      <c r="J125" s="2"/>
      <c r="K125" s="2"/>
    </row>
    <row r="126" spans="1:11" ht="15.75" x14ac:dyDescent="0.25">
      <c r="A126" s="59" t="s">
        <v>250</v>
      </c>
      <c r="B126" s="58" t="s">
        <v>218</v>
      </c>
      <c r="D126" s="2"/>
      <c r="F126" s="58"/>
      <c r="G126" s="2"/>
      <c r="H126" s="2"/>
      <c r="I126" s="2"/>
      <c r="J126" s="2"/>
      <c r="K126" s="2"/>
    </row>
    <row r="127" spans="1:11" ht="15.75" x14ac:dyDescent="0.25">
      <c r="A127" s="59"/>
      <c r="B127" s="63">
        <f>B124</f>
        <v>54.24</v>
      </c>
      <c r="D127" s="2"/>
      <c r="E127" s="2"/>
      <c r="F127" s="58"/>
      <c r="G127" s="2"/>
      <c r="H127" s="2"/>
      <c r="I127" s="2"/>
      <c r="J127" s="2"/>
      <c r="K127" s="2"/>
    </row>
    <row r="128" spans="1:11" ht="15.75" x14ac:dyDescent="0.25">
      <c r="A128" s="59"/>
      <c r="B128" s="2"/>
      <c r="C128" s="2"/>
      <c r="D128" s="2"/>
      <c r="E128" s="2"/>
      <c r="F128" s="58"/>
      <c r="G128" s="2"/>
      <c r="H128" s="2"/>
      <c r="I128" s="2"/>
      <c r="J128" s="2"/>
      <c r="K128" s="2"/>
    </row>
    <row r="129" spans="1:11" ht="15.75" x14ac:dyDescent="0.25">
      <c r="A129" s="59"/>
      <c r="B129" s="2"/>
      <c r="C129" s="2"/>
      <c r="D129" s="2"/>
      <c r="E129" s="2"/>
      <c r="F129" s="58"/>
      <c r="G129" s="2"/>
      <c r="H129" s="2"/>
      <c r="I129" s="2"/>
      <c r="J129" s="2"/>
      <c r="K129" s="2"/>
    </row>
    <row r="130" spans="1:11" ht="15.75" x14ac:dyDescent="0.25">
      <c r="A130" s="59" t="s">
        <v>251</v>
      </c>
      <c r="B130" s="58" t="s">
        <v>244</v>
      </c>
      <c r="C130" s="58" t="s">
        <v>146</v>
      </c>
      <c r="D130" s="2"/>
      <c r="E130" s="2"/>
      <c r="F130" s="58"/>
      <c r="G130" s="2"/>
      <c r="H130" s="2"/>
      <c r="I130" s="2"/>
      <c r="J130" s="2"/>
      <c r="K130" s="2"/>
    </row>
    <row r="131" spans="1:11" ht="15.75" x14ac:dyDescent="0.25">
      <c r="A131" s="59"/>
      <c r="B131" s="60">
        <v>6.93</v>
      </c>
      <c r="C131" s="61">
        <f>B131</f>
        <v>6.93</v>
      </c>
      <c r="D131" s="2"/>
      <c r="E131" s="2"/>
      <c r="F131" s="58"/>
      <c r="G131" s="2"/>
      <c r="H131" s="2"/>
      <c r="I131" s="2"/>
      <c r="J131" s="2"/>
      <c r="K131" s="2"/>
    </row>
    <row r="132" spans="1:11" ht="15.75" x14ac:dyDescent="0.25">
      <c r="A132" s="59"/>
      <c r="B132" s="2"/>
      <c r="C132" s="2"/>
      <c r="D132" s="2"/>
      <c r="E132" s="2"/>
      <c r="F132" s="58"/>
      <c r="G132" s="2"/>
      <c r="H132" s="2"/>
      <c r="I132" s="2"/>
      <c r="J132" s="2"/>
      <c r="K132" s="2"/>
    </row>
    <row r="133" spans="1:11" ht="15.75" x14ac:dyDescent="0.25">
      <c r="A133" s="59" t="s">
        <v>252</v>
      </c>
      <c r="B133" s="58" t="s">
        <v>244</v>
      </c>
      <c r="C133" s="58"/>
      <c r="D133" s="2"/>
      <c r="E133" s="2"/>
      <c r="F133" s="58"/>
      <c r="G133" s="2"/>
      <c r="H133" s="2"/>
      <c r="I133" s="2"/>
      <c r="J133" s="2"/>
      <c r="K133" s="2"/>
    </row>
    <row r="134" spans="1:11" ht="15.75" x14ac:dyDescent="0.25">
      <c r="A134" s="59" t="s">
        <v>444</v>
      </c>
      <c r="B134" s="61">
        <f>(5.93+8.18)*2</f>
        <v>28.22</v>
      </c>
      <c r="C134" s="61"/>
      <c r="D134" s="2"/>
      <c r="E134" s="2"/>
      <c r="F134" s="58"/>
      <c r="G134" s="2"/>
      <c r="H134" s="2"/>
      <c r="I134" s="2"/>
      <c r="J134" s="2"/>
      <c r="K134" s="2"/>
    </row>
    <row r="135" spans="1:11" ht="15.75" x14ac:dyDescent="0.25">
      <c r="A135" s="59" t="s">
        <v>460</v>
      </c>
      <c r="B135" s="60">
        <f>6.93*2</f>
        <v>13.86</v>
      </c>
      <c r="C135" s="61"/>
      <c r="D135" s="2"/>
      <c r="E135" s="2"/>
      <c r="F135" s="58"/>
      <c r="G135" s="2"/>
      <c r="H135" s="2"/>
      <c r="I135" s="2"/>
      <c r="J135" s="2"/>
      <c r="K135" s="2"/>
    </row>
    <row r="136" spans="1:11" ht="15.75" x14ac:dyDescent="0.25">
      <c r="C136" s="61"/>
      <c r="D136" s="58" t="s">
        <v>146</v>
      </c>
      <c r="E136" s="2"/>
      <c r="F136" s="58"/>
      <c r="G136" s="2"/>
      <c r="H136" s="2"/>
      <c r="I136" s="2"/>
      <c r="J136" s="2"/>
      <c r="K136" s="2"/>
    </row>
    <row r="137" spans="1:11" ht="15.75" x14ac:dyDescent="0.25">
      <c r="A137" s="59"/>
      <c r="B137" s="60"/>
      <c r="C137" s="61"/>
      <c r="D137" s="63">
        <f>B134+B135</f>
        <v>42.08</v>
      </c>
      <c r="E137" s="2"/>
      <c r="F137" s="58"/>
      <c r="G137" s="2"/>
      <c r="H137" s="2"/>
      <c r="I137" s="2"/>
      <c r="J137" s="2"/>
      <c r="K137" s="2"/>
    </row>
    <row r="138" spans="1:11" ht="15.75" x14ac:dyDescent="0.25">
      <c r="A138" s="59"/>
      <c r="B138" s="60"/>
      <c r="C138" s="61"/>
      <c r="D138" s="2"/>
      <c r="E138" s="2"/>
      <c r="F138" s="58"/>
      <c r="G138" s="2"/>
      <c r="H138" s="2"/>
      <c r="I138" s="2"/>
      <c r="J138" s="2"/>
      <c r="K138" s="2"/>
    </row>
    <row r="139" spans="1:11" ht="15.75" x14ac:dyDescent="0.25">
      <c r="A139" s="57" t="s">
        <v>253</v>
      </c>
      <c r="B139" s="2"/>
      <c r="C139" s="2"/>
      <c r="D139" s="2"/>
      <c r="E139" s="2"/>
      <c r="F139" s="58"/>
      <c r="G139" s="2"/>
      <c r="H139" s="2"/>
      <c r="I139" s="2"/>
      <c r="J139" s="2"/>
      <c r="K139" s="2"/>
    </row>
    <row r="140" spans="1:11" ht="15.75" x14ac:dyDescent="0.25">
      <c r="A140" s="59" t="s">
        <v>39</v>
      </c>
      <c r="B140" s="2"/>
      <c r="C140" s="2"/>
      <c r="D140" s="2"/>
      <c r="E140" s="2"/>
      <c r="F140" s="58"/>
      <c r="I140" s="2"/>
      <c r="J140" s="2"/>
      <c r="K140" s="2"/>
    </row>
    <row r="141" spans="1:11" ht="31.5" x14ac:dyDescent="0.25">
      <c r="A141" s="62" t="s">
        <v>254</v>
      </c>
      <c r="B141" s="68" t="s">
        <v>244</v>
      </c>
      <c r="C141" s="83" t="s">
        <v>147</v>
      </c>
      <c r="D141" s="68" t="s">
        <v>146</v>
      </c>
      <c r="E141" s="2"/>
      <c r="F141" s="58"/>
      <c r="I141" s="2"/>
      <c r="J141" s="2"/>
      <c r="K141" s="2"/>
    </row>
    <row r="142" spans="1:11" ht="15.75" x14ac:dyDescent="0.25">
      <c r="A142" s="62"/>
      <c r="B142" s="60">
        <f>27.55-2.74</f>
        <v>24.810000000000002</v>
      </c>
      <c r="C142" s="84">
        <v>0.8</v>
      </c>
      <c r="D142" s="87">
        <f>B142*C142</f>
        <v>19.848000000000003</v>
      </c>
      <c r="E142" s="2"/>
      <c r="F142" s="58"/>
      <c r="I142" s="2"/>
      <c r="J142" s="2"/>
      <c r="K142" s="2"/>
    </row>
    <row r="143" spans="1:11" ht="15.75" x14ac:dyDescent="0.25">
      <c r="A143" s="59"/>
      <c r="B143" s="2"/>
      <c r="C143" s="2"/>
      <c r="D143" s="2"/>
      <c r="E143" s="2"/>
      <c r="F143" s="58"/>
      <c r="I143" s="2"/>
      <c r="J143" s="2"/>
      <c r="K143" s="2"/>
    </row>
    <row r="144" spans="1:11" ht="16.5" thickBot="1" x14ac:dyDescent="0.3">
      <c r="A144" s="59" t="s">
        <v>255</v>
      </c>
      <c r="B144" s="2"/>
      <c r="C144" s="2"/>
      <c r="D144" s="2"/>
      <c r="E144" s="2"/>
      <c r="F144" s="58"/>
      <c r="I144" s="2"/>
      <c r="J144" s="2"/>
      <c r="K144" s="2"/>
    </row>
    <row r="145" spans="1:11" ht="15.75" x14ac:dyDescent="0.25">
      <c r="A145" s="72" t="s">
        <v>225</v>
      </c>
      <c r="B145" s="73" t="s">
        <v>226</v>
      </c>
      <c r="C145" s="74" t="s">
        <v>147</v>
      </c>
      <c r="D145" s="73" t="s">
        <v>218</v>
      </c>
      <c r="E145" s="74" t="s">
        <v>256</v>
      </c>
      <c r="F145" s="88" t="s">
        <v>146</v>
      </c>
    </row>
    <row r="146" spans="1:11" ht="15.75" x14ac:dyDescent="0.25">
      <c r="A146" s="69" t="s">
        <v>227</v>
      </c>
      <c r="B146" s="70">
        <v>5.63</v>
      </c>
      <c r="C146" s="70">
        <v>2.69</v>
      </c>
      <c r="D146" s="70">
        <f>B146*C146</f>
        <v>15.1447</v>
      </c>
      <c r="E146" s="70">
        <v>1</v>
      </c>
      <c r="F146" s="89">
        <f>D146*E146</f>
        <v>15.1447</v>
      </c>
    </row>
    <row r="147" spans="1:11" ht="15.75" x14ac:dyDescent="0.25">
      <c r="A147" s="69" t="s">
        <v>228</v>
      </c>
      <c r="B147" s="70">
        <v>1.93</v>
      </c>
      <c r="C147" s="70">
        <v>3.74</v>
      </c>
      <c r="D147" s="70">
        <f t="shared" ref="D147:D150" si="7">B147*C147</f>
        <v>7.2182000000000004</v>
      </c>
      <c r="E147" s="70">
        <v>2</v>
      </c>
      <c r="F147" s="89">
        <f t="shared" ref="F147:F155" si="8">D147*E147</f>
        <v>14.436400000000001</v>
      </c>
    </row>
    <row r="148" spans="1:11" ht="15.75" x14ac:dyDescent="0.25">
      <c r="A148" s="69" t="s">
        <v>308</v>
      </c>
      <c r="B148" s="70">
        <v>1.9</v>
      </c>
      <c r="C148" s="70">
        <v>1.8</v>
      </c>
      <c r="D148" s="70">
        <f t="shared" si="7"/>
        <v>3.42</v>
      </c>
      <c r="E148" s="70">
        <v>2</v>
      </c>
      <c r="F148" s="89">
        <f t="shared" si="8"/>
        <v>6.84</v>
      </c>
    </row>
    <row r="149" spans="1:11" ht="15.75" x14ac:dyDescent="0.25">
      <c r="A149" s="69" t="s">
        <v>229</v>
      </c>
      <c r="B149" s="70">
        <v>2.89</v>
      </c>
      <c r="C149" s="70">
        <v>3.75</v>
      </c>
      <c r="D149" s="70">
        <f t="shared" si="7"/>
        <v>10.8375</v>
      </c>
      <c r="E149" s="70">
        <v>1</v>
      </c>
      <c r="F149" s="89">
        <f t="shared" si="8"/>
        <v>10.8375</v>
      </c>
    </row>
    <row r="150" spans="1:11" ht="15.75" x14ac:dyDescent="0.25">
      <c r="A150" s="69" t="s">
        <v>309</v>
      </c>
      <c r="B150" s="70">
        <v>2.74</v>
      </c>
      <c r="C150" s="70">
        <v>3.15</v>
      </c>
      <c r="D150" s="70">
        <f t="shared" si="7"/>
        <v>8.6310000000000002</v>
      </c>
      <c r="E150" s="70">
        <v>2</v>
      </c>
      <c r="F150" s="89">
        <f t="shared" si="8"/>
        <v>17.262</v>
      </c>
    </row>
    <row r="151" spans="1:11" ht="15.75" x14ac:dyDescent="0.25">
      <c r="A151" s="69" t="s">
        <v>230</v>
      </c>
      <c r="B151" s="70"/>
      <c r="C151" s="70"/>
      <c r="D151" s="70">
        <v>22.91</v>
      </c>
      <c r="E151" s="70">
        <v>1</v>
      </c>
      <c r="F151" s="89">
        <f t="shared" si="8"/>
        <v>22.91</v>
      </c>
    </row>
    <row r="152" spans="1:11" ht="15.75" x14ac:dyDescent="0.25">
      <c r="A152" s="69" t="s">
        <v>307</v>
      </c>
      <c r="B152" s="70">
        <v>1.2</v>
      </c>
      <c r="C152" s="70">
        <v>1.5</v>
      </c>
      <c r="D152" s="70">
        <f t="shared" ref="D152" si="9">B152*C152</f>
        <v>1.7999999999999998</v>
      </c>
      <c r="E152" s="70">
        <v>1</v>
      </c>
      <c r="F152" s="89">
        <f t="shared" si="8"/>
        <v>1.7999999999999998</v>
      </c>
    </row>
    <row r="153" spans="1:11" ht="15.75" x14ac:dyDescent="0.25">
      <c r="A153" s="69" t="s">
        <v>231</v>
      </c>
      <c r="B153" s="70"/>
      <c r="C153" s="70"/>
      <c r="D153" s="70">
        <v>10.5</v>
      </c>
      <c r="E153" s="70">
        <v>2</v>
      </c>
      <c r="F153" s="89">
        <f t="shared" si="8"/>
        <v>21</v>
      </c>
    </row>
    <row r="154" spans="1:11" ht="15.75" x14ac:dyDescent="0.25">
      <c r="A154" s="69" t="s">
        <v>232</v>
      </c>
      <c r="B154" s="70"/>
      <c r="C154" s="70"/>
      <c r="D154" s="70">
        <v>11.03</v>
      </c>
      <c r="E154" s="70">
        <v>1</v>
      </c>
      <c r="F154" s="89">
        <f t="shared" si="8"/>
        <v>11.03</v>
      </c>
    </row>
    <row r="155" spans="1:11" ht="15.75" x14ac:dyDescent="0.25">
      <c r="A155" s="69" t="s">
        <v>233</v>
      </c>
      <c r="B155" s="70"/>
      <c r="C155" s="70"/>
      <c r="D155" s="70">
        <v>16.399999999999999</v>
      </c>
      <c r="E155" s="70">
        <v>1</v>
      </c>
      <c r="F155" s="89">
        <f t="shared" si="8"/>
        <v>16.399999999999999</v>
      </c>
    </row>
    <row r="156" spans="1:11" ht="15.75" x14ac:dyDescent="0.25">
      <c r="A156" s="69"/>
      <c r="B156" s="70"/>
      <c r="C156" s="93"/>
      <c r="D156" s="78">
        <f>SUM(D146:D155)</f>
        <v>107.8914</v>
      </c>
      <c r="E156" s="77" t="s">
        <v>216</v>
      </c>
      <c r="F156" s="90">
        <f>SUM(F146:F155)</f>
        <v>137.66059999999999</v>
      </c>
    </row>
    <row r="157" spans="1:11" ht="15.75" x14ac:dyDescent="0.25">
      <c r="A157" s="69"/>
      <c r="B157" s="70"/>
      <c r="C157" s="93"/>
      <c r="D157" s="78"/>
      <c r="E157" s="77"/>
      <c r="F157" s="90"/>
      <c r="I157" s="2"/>
      <c r="J157" s="2"/>
      <c r="K157" s="2"/>
    </row>
    <row r="158" spans="1:11" ht="15.75" x14ac:dyDescent="0.25">
      <c r="A158" s="69" t="s">
        <v>257</v>
      </c>
      <c r="B158" s="80" t="s">
        <v>220</v>
      </c>
      <c r="C158" s="80" t="s">
        <v>217</v>
      </c>
      <c r="D158" s="80" t="s">
        <v>146</v>
      </c>
      <c r="E158" s="71"/>
      <c r="F158" s="90"/>
      <c r="I158" s="2"/>
      <c r="J158" s="2"/>
      <c r="K158" s="2"/>
    </row>
    <row r="159" spans="1:11" ht="15.75" x14ac:dyDescent="0.25">
      <c r="A159" s="69"/>
      <c r="B159" s="70">
        <v>1.1599999999999999</v>
      </c>
      <c r="C159" s="70">
        <v>1.74</v>
      </c>
      <c r="D159" s="78">
        <f>B159*C159</f>
        <v>2.0183999999999997</v>
      </c>
      <c r="E159" s="71"/>
      <c r="F159" s="90"/>
      <c r="H159" s="2"/>
      <c r="I159" s="2"/>
      <c r="J159" s="2"/>
      <c r="K159" s="2"/>
    </row>
    <row r="160" spans="1:11" ht="15.75" x14ac:dyDescent="0.25">
      <c r="A160" s="69"/>
      <c r="B160" s="70"/>
      <c r="C160" s="93"/>
      <c r="D160" s="78"/>
      <c r="E160" s="77"/>
      <c r="F160" s="90"/>
      <c r="I160" s="2"/>
      <c r="J160" s="2"/>
      <c r="K160" s="2"/>
    </row>
    <row r="161" spans="1:11" ht="15.75" x14ac:dyDescent="0.25">
      <c r="A161" s="69" t="s">
        <v>234</v>
      </c>
      <c r="B161" s="80" t="s">
        <v>218</v>
      </c>
      <c r="C161" s="70" t="s">
        <v>256</v>
      </c>
      <c r="D161" s="80" t="s">
        <v>146</v>
      </c>
      <c r="E161" s="106" t="s">
        <v>235</v>
      </c>
      <c r="F161" s="90"/>
      <c r="I161" s="2"/>
      <c r="J161" s="2"/>
      <c r="K161" s="2"/>
    </row>
    <row r="162" spans="1:11" ht="15.75" x14ac:dyDescent="0.25">
      <c r="A162" s="69" t="s">
        <v>236</v>
      </c>
      <c r="B162" s="70">
        <f>0.8*2.1</f>
        <v>1.6800000000000002</v>
      </c>
      <c r="C162" s="70">
        <v>5</v>
      </c>
      <c r="D162" s="70">
        <f>B162*C162</f>
        <v>8.4</v>
      </c>
      <c r="E162" s="107">
        <v>3</v>
      </c>
      <c r="F162" s="89"/>
      <c r="I162" s="2"/>
      <c r="J162" s="2"/>
      <c r="K162" s="2"/>
    </row>
    <row r="163" spans="1:11" ht="15.75" x14ac:dyDescent="0.25">
      <c r="A163" s="69" t="s">
        <v>477</v>
      </c>
      <c r="B163" s="70">
        <f>0.7*2.1</f>
        <v>1.47</v>
      </c>
      <c r="C163" s="70">
        <v>2</v>
      </c>
      <c r="D163" s="70">
        <f t="shared" ref="D163:D166" si="10">B163*C163</f>
        <v>2.94</v>
      </c>
      <c r="E163" s="107">
        <v>1</v>
      </c>
      <c r="F163" s="89"/>
      <c r="I163" s="2"/>
      <c r="J163" s="2"/>
      <c r="K163" s="2"/>
    </row>
    <row r="164" spans="1:11" ht="15.75" x14ac:dyDescent="0.25">
      <c r="A164" s="69" t="s">
        <v>237</v>
      </c>
      <c r="B164" s="70">
        <f>0.7*0.8</f>
        <v>0.55999999999999994</v>
      </c>
      <c r="C164" s="70">
        <v>1</v>
      </c>
      <c r="D164" s="70">
        <f t="shared" si="10"/>
        <v>0.55999999999999994</v>
      </c>
      <c r="E164" s="107">
        <v>1</v>
      </c>
      <c r="F164" s="89"/>
      <c r="I164" s="2"/>
      <c r="J164" s="2"/>
      <c r="K164" s="2"/>
    </row>
    <row r="165" spans="1:11" ht="15.75" x14ac:dyDescent="0.25">
      <c r="A165" s="69" t="s">
        <v>238</v>
      </c>
      <c r="B165" s="70">
        <f>1.2*1</f>
        <v>1.2</v>
      </c>
      <c r="C165" s="70">
        <v>3</v>
      </c>
      <c r="D165" s="70">
        <f t="shared" si="10"/>
        <v>3.5999999999999996</v>
      </c>
      <c r="E165" s="107">
        <v>3</v>
      </c>
      <c r="F165" s="89"/>
      <c r="I165" s="2"/>
      <c r="J165" s="2"/>
      <c r="K165" s="2"/>
    </row>
    <row r="166" spans="1:11" ht="15.75" x14ac:dyDescent="0.25">
      <c r="A166" s="69" t="s">
        <v>239</v>
      </c>
      <c r="B166" s="70">
        <f>0.6*0.6</f>
        <v>0.36</v>
      </c>
      <c r="C166" s="70">
        <v>1</v>
      </c>
      <c r="D166" s="70">
        <f t="shared" si="10"/>
        <v>0.36</v>
      </c>
      <c r="E166" s="107">
        <v>1</v>
      </c>
      <c r="F166" s="89"/>
      <c r="I166" s="2"/>
      <c r="J166" s="2"/>
      <c r="K166" s="2"/>
    </row>
    <row r="167" spans="1:11" ht="15.75" x14ac:dyDescent="0.25">
      <c r="A167" s="69"/>
      <c r="B167" s="77"/>
      <c r="C167" s="77" t="s">
        <v>216</v>
      </c>
      <c r="D167" s="78">
        <f>SUM(D162:D166)</f>
        <v>15.86</v>
      </c>
      <c r="E167" s="70"/>
      <c r="F167" s="89"/>
      <c r="I167" s="2"/>
      <c r="J167" s="2"/>
      <c r="K167" s="2"/>
    </row>
    <row r="168" spans="1:11" ht="15.75" x14ac:dyDescent="0.25">
      <c r="A168" s="69"/>
      <c r="B168" s="77"/>
      <c r="C168" s="93"/>
      <c r="D168" s="78"/>
      <c r="E168" s="77"/>
      <c r="F168" s="90"/>
      <c r="I168" s="2"/>
      <c r="J168" s="2"/>
      <c r="K168" s="2"/>
    </row>
    <row r="169" spans="1:11" ht="16.5" thickBot="1" x14ac:dyDescent="0.3">
      <c r="A169" s="180" t="s">
        <v>240</v>
      </c>
      <c r="B169" s="181"/>
      <c r="C169" s="181"/>
      <c r="D169" s="81">
        <f>(F156+D159)-D167</f>
        <v>123.81899999999997</v>
      </c>
      <c r="E169" s="91"/>
      <c r="F169" s="92"/>
      <c r="H169" s="2"/>
      <c r="I169" s="2"/>
      <c r="J169" s="2"/>
      <c r="K169" s="2"/>
    </row>
    <row r="170" spans="1:11" ht="15.75" x14ac:dyDescent="0.25">
      <c r="A170" s="2"/>
      <c r="B170" s="2"/>
      <c r="C170" s="2"/>
      <c r="D170" s="2"/>
      <c r="E170" s="2"/>
      <c r="F170" s="70"/>
      <c r="H170" s="2"/>
      <c r="I170" s="2"/>
      <c r="J170" s="2"/>
      <c r="K170" s="2"/>
    </row>
    <row r="171" spans="1:11" ht="15.75" x14ac:dyDescent="0.25">
      <c r="A171" s="93"/>
      <c r="B171" s="78"/>
      <c r="C171" s="2"/>
      <c r="D171" s="2"/>
      <c r="E171" s="2"/>
      <c r="F171" s="61"/>
      <c r="H171" s="2"/>
      <c r="I171" s="2"/>
      <c r="J171" s="2"/>
      <c r="K171" s="2"/>
    </row>
    <row r="172" spans="1:11" ht="32.25" thickBot="1" x14ac:dyDescent="0.3">
      <c r="A172" s="62" t="s">
        <v>259</v>
      </c>
      <c r="B172" s="68"/>
      <c r="C172" s="68"/>
      <c r="D172" s="68"/>
      <c r="E172" s="2"/>
      <c r="F172" s="61"/>
      <c r="H172" s="70"/>
      <c r="I172" s="70"/>
      <c r="J172" s="2"/>
      <c r="K172" s="2"/>
    </row>
    <row r="173" spans="1:11" ht="15.75" x14ac:dyDescent="0.25">
      <c r="A173" s="72" t="s">
        <v>225</v>
      </c>
      <c r="B173" s="73" t="s">
        <v>226</v>
      </c>
      <c r="C173" s="74" t="s">
        <v>147</v>
      </c>
      <c r="D173" s="73" t="s">
        <v>218</v>
      </c>
      <c r="E173" s="74" t="s">
        <v>256</v>
      </c>
      <c r="F173" s="88" t="s">
        <v>146</v>
      </c>
      <c r="H173" s="70"/>
      <c r="I173" s="70"/>
      <c r="J173" s="70"/>
      <c r="K173" s="2"/>
    </row>
    <row r="174" spans="1:11" ht="15.75" x14ac:dyDescent="0.25">
      <c r="A174" s="69" t="s">
        <v>227</v>
      </c>
      <c r="B174" s="70">
        <v>5.63</v>
      </c>
      <c r="C174" s="70">
        <v>2.69</v>
      </c>
      <c r="D174" s="70">
        <f>B174*C174</f>
        <v>15.1447</v>
      </c>
      <c r="E174" s="70">
        <v>1</v>
      </c>
      <c r="F174" s="89">
        <f>D174*E174</f>
        <v>15.1447</v>
      </c>
      <c r="H174" s="70"/>
      <c r="I174" s="70"/>
      <c r="J174" s="70"/>
      <c r="K174" s="2"/>
    </row>
    <row r="175" spans="1:11" ht="15.75" x14ac:dyDescent="0.25">
      <c r="A175" s="69" t="s">
        <v>228</v>
      </c>
      <c r="B175" s="70">
        <v>1.93</v>
      </c>
      <c r="C175" s="70">
        <v>3.74</v>
      </c>
      <c r="D175" s="70">
        <f t="shared" ref="D175:D178" si="11">B175*C175</f>
        <v>7.2182000000000004</v>
      </c>
      <c r="E175" s="70">
        <v>0</v>
      </c>
      <c r="F175" s="89">
        <f t="shared" ref="F175:F183" si="12">D175*E175</f>
        <v>0</v>
      </c>
      <c r="H175" s="70"/>
      <c r="I175" s="70"/>
      <c r="J175" s="70"/>
      <c r="K175" s="2"/>
    </row>
    <row r="176" spans="1:11" ht="15.75" x14ac:dyDescent="0.25">
      <c r="A176" s="69" t="s">
        <v>308</v>
      </c>
      <c r="B176" s="70">
        <v>1.9</v>
      </c>
      <c r="C176" s="70">
        <v>1.8</v>
      </c>
      <c r="D176" s="70">
        <f t="shared" si="11"/>
        <v>3.42</v>
      </c>
      <c r="E176" s="70">
        <v>0</v>
      </c>
      <c r="F176" s="89">
        <f t="shared" si="12"/>
        <v>0</v>
      </c>
      <c r="H176" s="70"/>
      <c r="I176" s="70"/>
      <c r="J176" s="70"/>
      <c r="K176" s="2"/>
    </row>
    <row r="177" spans="1:11" ht="15.75" x14ac:dyDescent="0.25">
      <c r="A177" s="69" t="s">
        <v>229</v>
      </c>
      <c r="B177" s="70">
        <v>2.89</v>
      </c>
      <c r="C177" s="70">
        <v>3.75</v>
      </c>
      <c r="D177" s="70">
        <f t="shared" si="11"/>
        <v>10.8375</v>
      </c>
      <c r="E177" s="70">
        <v>0</v>
      </c>
      <c r="F177" s="89">
        <f t="shared" si="12"/>
        <v>0</v>
      </c>
      <c r="H177" s="70"/>
      <c r="I177" s="70"/>
      <c r="J177" s="70"/>
      <c r="K177" s="2"/>
    </row>
    <row r="178" spans="1:11" ht="15.75" x14ac:dyDescent="0.25">
      <c r="A178" s="69" t="s">
        <v>309</v>
      </c>
      <c r="B178" s="70">
        <v>2.74</v>
      </c>
      <c r="C178" s="70">
        <v>3.15</v>
      </c>
      <c r="D178" s="70">
        <f t="shared" si="11"/>
        <v>8.6310000000000002</v>
      </c>
      <c r="E178" s="70">
        <v>0</v>
      </c>
      <c r="F178" s="89">
        <f t="shared" si="12"/>
        <v>0</v>
      </c>
      <c r="H178" s="70"/>
      <c r="I178" s="70"/>
      <c r="J178" s="70"/>
      <c r="K178" s="2"/>
    </row>
    <row r="179" spans="1:11" ht="15.75" x14ac:dyDescent="0.25">
      <c r="A179" s="69" t="s">
        <v>230</v>
      </c>
      <c r="B179" s="70"/>
      <c r="C179" s="70"/>
      <c r="D179" s="70">
        <v>22.91</v>
      </c>
      <c r="E179" s="70">
        <v>1</v>
      </c>
      <c r="F179" s="89">
        <f t="shared" si="12"/>
        <v>22.91</v>
      </c>
      <c r="H179" s="70"/>
      <c r="I179" s="70"/>
      <c r="J179" s="70"/>
      <c r="K179" s="2"/>
    </row>
    <row r="180" spans="1:11" ht="15.75" x14ac:dyDescent="0.25">
      <c r="A180" s="69" t="s">
        <v>307</v>
      </c>
      <c r="B180" s="70">
        <v>1.2</v>
      </c>
      <c r="C180" s="70">
        <v>1.5</v>
      </c>
      <c r="D180" s="70">
        <f t="shared" ref="D180" si="13">B180*C180</f>
        <v>1.7999999999999998</v>
      </c>
      <c r="E180" s="70">
        <v>0</v>
      </c>
      <c r="F180" s="89">
        <f t="shared" si="12"/>
        <v>0</v>
      </c>
      <c r="H180" s="70"/>
      <c r="I180" s="70"/>
      <c r="J180" s="70"/>
      <c r="K180" s="2"/>
    </row>
    <row r="181" spans="1:11" ht="15.75" x14ac:dyDescent="0.25">
      <c r="A181" s="69" t="s">
        <v>231</v>
      </c>
      <c r="B181" s="70"/>
      <c r="C181" s="70"/>
      <c r="D181" s="70">
        <v>10.5</v>
      </c>
      <c r="E181" s="70">
        <v>1</v>
      </c>
      <c r="F181" s="89">
        <f t="shared" si="12"/>
        <v>10.5</v>
      </c>
      <c r="H181" s="70"/>
      <c r="I181" s="70"/>
      <c r="J181" s="70"/>
      <c r="K181" s="2"/>
    </row>
    <row r="182" spans="1:11" ht="15.75" x14ac:dyDescent="0.25">
      <c r="A182" s="69" t="s">
        <v>232</v>
      </c>
      <c r="B182" s="70"/>
      <c r="C182" s="70"/>
      <c r="D182" s="70">
        <v>11.03</v>
      </c>
      <c r="E182" s="70">
        <v>0</v>
      </c>
      <c r="F182" s="89">
        <f t="shared" si="12"/>
        <v>0</v>
      </c>
      <c r="H182" s="70"/>
      <c r="I182" s="70"/>
      <c r="J182" s="70"/>
      <c r="K182" s="2"/>
    </row>
    <row r="183" spans="1:11" ht="15.75" x14ac:dyDescent="0.25">
      <c r="A183" s="69" t="s">
        <v>233</v>
      </c>
      <c r="B183" s="70"/>
      <c r="C183" s="70"/>
      <c r="D183" s="70">
        <v>16.399999999999999</v>
      </c>
      <c r="E183" s="112">
        <v>1</v>
      </c>
      <c r="F183" s="89">
        <f t="shared" si="12"/>
        <v>16.399999999999999</v>
      </c>
      <c r="H183" s="70"/>
      <c r="I183" s="93"/>
      <c r="J183" s="78"/>
      <c r="K183" s="2"/>
    </row>
    <row r="184" spans="1:11" ht="15.75" x14ac:dyDescent="0.25">
      <c r="A184" s="69"/>
      <c r="B184" s="70"/>
      <c r="C184" s="93"/>
      <c r="D184" s="78">
        <f>SUM(D174:D183)</f>
        <v>107.8914</v>
      </c>
      <c r="E184" s="77" t="s">
        <v>216</v>
      </c>
      <c r="F184" s="90">
        <f>SUM(F174:F183)</f>
        <v>64.954700000000003</v>
      </c>
      <c r="H184" s="2"/>
      <c r="I184" s="2"/>
      <c r="J184" s="2"/>
      <c r="K184" s="2"/>
    </row>
    <row r="185" spans="1:11" ht="15.75" x14ac:dyDescent="0.25">
      <c r="A185" s="69"/>
      <c r="B185" s="70"/>
      <c r="C185" s="93"/>
      <c r="D185" s="78"/>
      <c r="E185" s="77"/>
      <c r="F185" s="90"/>
      <c r="H185" s="2"/>
      <c r="I185" s="2"/>
      <c r="J185" s="2"/>
      <c r="K185" s="2"/>
    </row>
    <row r="186" spans="1:11" ht="15.75" x14ac:dyDescent="0.25">
      <c r="A186" s="69" t="s">
        <v>234</v>
      </c>
      <c r="B186" s="80" t="s">
        <v>218</v>
      </c>
      <c r="C186" s="70" t="s">
        <v>256</v>
      </c>
      <c r="D186" s="80" t="s">
        <v>146</v>
      </c>
      <c r="E186" s="70"/>
      <c r="F186" s="90"/>
      <c r="H186" s="2"/>
      <c r="I186" s="2"/>
      <c r="J186" s="2"/>
      <c r="K186" s="2"/>
    </row>
    <row r="187" spans="1:11" ht="15.75" x14ac:dyDescent="0.25">
      <c r="A187" s="69" t="s">
        <v>236</v>
      </c>
      <c r="B187" s="70">
        <f>0.8*2.1</f>
        <v>1.6800000000000002</v>
      </c>
      <c r="C187" s="70">
        <v>1</v>
      </c>
      <c r="D187" s="70">
        <f>B187*C187</f>
        <v>1.6800000000000002</v>
      </c>
      <c r="E187" s="70"/>
      <c r="F187" s="89"/>
      <c r="H187" s="2"/>
      <c r="I187" s="2"/>
      <c r="J187" s="2"/>
      <c r="K187" s="2"/>
    </row>
    <row r="188" spans="1:11" ht="15.75" x14ac:dyDescent="0.25">
      <c r="A188" s="69" t="s">
        <v>477</v>
      </c>
      <c r="B188" s="70">
        <f>0.7*2.1</f>
        <v>1.47</v>
      </c>
      <c r="C188" s="70">
        <v>0</v>
      </c>
      <c r="D188" s="70">
        <f t="shared" ref="D188:D191" si="14">B188*C188</f>
        <v>0</v>
      </c>
      <c r="E188" s="70"/>
      <c r="F188" s="89"/>
      <c r="H188" s="2"/>
      <c r="I188" s="2"/>
      <c r="J188" s="2"/>
      <c r="K188" s="2"/>
    </row>
    <row r="189" spans="1:11" ht="15.75" x14ac:dyDescent="0.25">
      <c r="A189" s="69" t="s">
        <v>237</v>
      </c>
      <c r="B189" s="70">
        <f>0.7*0.8</f>
        <v>0.55999999999999994</v>
      </c>
      <c r="C189" s="70">
        <v>1</v>
      </c>
      <c r="D189" s="70">
        <f t="shared" si="14"/>
        <v>0.55999999999999994</v>
      </c>
      <c r="E189" s="70"/>
      <c r="F189" s="89"/>
      <c r="H189" s="2"/>
      <c r="I189" s="2"/>
      <c r="J189" s="2"/>
      <c r="K189" s="2"/>
    </row>
    <row r="190" spans="1:11" ht="15.75" x14ac:dyDescent="0.25">
      <c r="A190" s="69" t="s">
        <v>238</v>
      </c>
      <c r="B190" s="70">
        <f>1.2*1</f>
        <v>1.2</v>
      </c>
      <c r="C190" s="70">
        <v>3</v>
      </c>
      <c r="D190" s="70">
        <f t="shared" si="14"/>
        <v>3.5999999999999996</v>
      </c>
      <c r="E190" s="70"/>
      <c r="F190" s="89"/>
      <c r="H190" s="2"/>
      <c r="I190" s="2"/>
      <c r="J190" s="2"/>
      <c r="K190" s="2"/>
    </row>
    <row r="191" spans="1:11" ht="15.75" x14ac:dyDescent="0.25">
      <c r="A191" s="69" t="s">
        <v>239</v>
      </c>
      <c r="B191" s="70">
        <f>0.6*0.6</f>
        <v>0.36</v>
      </c>
      <c r="C191" s="70">
        <v>1</v>
      </c>
      <c r="D191" s="70">
        <f t="shared" si="14"/>
        <v>0.36</v>
      </c>
      <c r="E191" s="70"/>
      <c r="F191" s="89"/>
      <c r="H191" s="2"/>
      <c r="I191" s="2"/>
      <c r="J191" s="2"/>
      <c r="K191" s="2"/>
    </row>
    <row r="192" spans="1:11" ht="15.75" x14ac:dyDescent="0.25">
      <c r="A192" s="69"/>
      <c r="B192" s="77"/>
      <c r="C192" s="77" t="s">
        <v>216</v>
      </c>
      <c r="D192" s="78">
        <f>SUM(D187:D191)</f>
        <v>6.2</v>
      </c>
      <c r="E192" s="70"/>
      <c r="F192" s="89"/>
      <c r="H192" s="2"/>
      <c r="I192" s="2"/>
      <c r="J192" s="2"/>
      <c r="K192" s="2"/>
    </row>
    <row r="193" spans="1:11" ht="15.75" x14ac:dyDescent="0.25">
      <c r="A193" s="69"/>
      <c r="B193" s="77"/>
      <c r="C193" s="93"/>
      <c r="D193" s="78"/>
      <c r="E193" s="77"/>
      <c r="F193" s="90"/>
      <c r="H193" s="2"/>
      <c r="I193" s="2"/>
      <c r="J193" s="2"/>
      <c r="K193" s="2"/>
    </row>
    <row r="194" spans="1:11" ht="16.5" thickBot="1" x14ac:dyDescent="0.3">
      <c r="A194" s="180" t="s">
        <v>240</v>
      </c>
      <c r="B194" s="181"/>
      <c r="C194" s="181"/>
      <c r="D194" s="81">
        <f>F184-D192</f>
        <v>58.7547</v>
      </c>
      <c r="E194" s="91"/>
      <c r="F194" s="92"/>
      <c r="H194" s="2"/>
      <c r="I194" s="2"/>
      <c r="J194" s="2"/>
      <c r="K194" s="2"/>
    </row>
    <row r="195" spans="1:11" ht="15.75" x14ac:dyDescent="0.25">
      <c r="A195" s="115"/>
      <c r="B195" s="115"/>
      <c r="C195" s="115"/>
      <c r="D195" s="78"/>
      <c r="E195" s="70"/>
      <c r="F195" s="70"/>
      <c r="H195" s="2"/>
      <c r="I195" s="2"/>
      <c r="J195" s="2"/>
      <c r="K195" s="2"/>
    </row>
    <row r="196" spans="1:11" ht="15.75" x14ac:dyDescent="0.25">
      <c r="A196" s="59" t="s">
        <v>356</v>
      </c>
      <c r="B196" s="177" t="s">
        <v>357</v>
      </c>
      <c r="C196" s="177"/>
      <c r="D196" s="78"/>
      <c r="E196" s="70"/>
      <c r="F196" s="70"/>
      <c r="H196" s="2"/>
      <c r="I196" s="2"/>
      <c r="J196" s="2"/>
      <c r="K196" s="2"/>
    </row>
    <row r="197" spans="1:11" ht="15.75" x14ac:dyDescent="0.25">
      <c r="A197" s="62"/>
      <c r="B197" s="178">
        <f>D169+D194</f>
        <v>182.57369999999997</v>
      </c>
      <c r="C197" s="179"/>
      <c r="D197" s="78"/>
      <c r="E197" s="70"/>
      <c r="F197" s="70"/>
      <c r="H197" s="2"/>
      <c r="I197" s="2"/>
      <c r="J197" s="2"/>
      <c r="K197" s="2"/>
    </row>
    <row r="198" spans="1:11" ht="15.75" x14ac:dyDescent="0.25">
      <c r="A198" s="59"/>
      <c r="B198" s="71"/>
      <c r="C198" s="71"/>
      <c r="D198" s="2"/>
      <c r="E198" s="2"/>
      <c r="F198" s="70"/>
      <c r="H198" s="2"/>
      <c r="I198" s="2"/>
      <c r="J198" s="2"/>
      <c r="K198" s="2"/>
    </row>
    <row r="199" spans="1:11" ht="15.75" x14ac:dyDescent="0.25">
      <c r="A199" s="59" t="s">
        <v>40</v>
      </c>
      <c r="B199" s="2"/>
      <c r="C199" s="2"/>
      <c r="D199" s="2"/>
      <c r="E199" s="2"/>
      <c r="F199" s="70"/>
      <c r="H199" s="2"/>
      <c r="I199" s="2"/>
      <c r="J199" s="2"/>
      <c r="K199" s="2"/>
    </row>
    <row r="200" spans="1:11" ht="15.75" x14ac:dyDescent="0.25">
      <c r="A200" s="59" t="s">
        <v>358</v>
      </c>
      <c r="B200" s="2"/>
      <c r="C200" s="2"/>
      <c r="D200" s="2"/>
      <c r="E200" s="2"/>
      <c r="F200" s="70"/>
      <c r="G200" s="2"/>
      <c r="H200" s="2"/>
      <c r="I200" s="2"/>
      <c r="J200" s="2"/>
      <c r="K200" s="2"/>
    </row>
    <row r="201" spans="1:11" ht="31.5" x14ac:dyDescent="0.25">
      <c r="A201" s="62" t="s">
        <v>360</v>
      </c>
      <c r="B201" s="108" t="s">
        <v>260</v>
      </c>
      <c r="C201" s="108" t="s">
        <v>261</v>
      </c>
      <c r="D201" s="110" t="s">
        <v>215</v>
      </c>
      <c r="E201" s="2"/>
      <c r="F201" s="70"/>
      <c r="G201" s="2"/>
      <c r="H201" s="2"/>
      <c r="I201" s="2"/>
      <c r="J201" s="2"/>
      <c r="K201" s="2"/>
    </row>
    <row r="202" spans="1:11" ht="15.75" x14ac:dyDescent="0.25">
      <c r="A202" s="59"/>
      <c r="B202" s="60">
        <f>D169</f>
        <v>123.81899999999997</v>
      </c>
      <c r="C202" s="60">
        <f>D216</f>
        <v>10.026000000000002</v>
      </c>
      <c r="D202" s="60">
        <f>B202-C202</f>
        <v>113.79299999999998</v>
      </c>
      <c r="E202" s="2"/>
      <c r="F202" s="70"/>
      <c r="G202" s="2"/>
      <c r="H202" s="2"/>
      <c r="I202" s="2"/>
      <c r="J202" s="2"/>
      <c r="K202" s="2"/>
    </row>
    <row r="203" spans="1:11" ht="15.75" x14ac:dyDescent="0.25">
      <c r="A203" s="59"/>
      <c r="B203" s="2"/>
      <c r="C203" s="2"/>
      <c r="D203" s="2"/>
      <c r="E203" s="2"/>
      <c r="F203" s="70"/>
      <c r="G203" s="2"/>
      <c r="H203" s="2"/>
      <c r="I203" s="2"/>
      <c r="J203" s="2"/>
      <c r="K203" s="2"/>
    </row>
    <row r="204" spans="1:11" ht="15.75" x14ac:dyDescent="0.25">
      <c r="A204" s="59" t="s">
        <v>359</v>
      </c>
      <c r="B204" s="2"/>
      <c r="C204" s="2"/>
      <c r="D204" s="2"/>
      <c r="E204" s="2"/>
      <c r="F204" s="70"/>
      <c r="G204" s="2"/>
      <c r="H204" s="2"/>
      <c r="I204" s="2"/>
      <c r="J204" s="2"/>
      <c r="K204" s="2"/>
    </row>
    <row r="205" spans="1:11" ht="15.75" x14ac:dyDescent="0.25">
      <c r="A205" s="59" t="s">
        <v>361</v>
      </c>
      <c r="B205" s="87" t="s">
        <v>258</v>
      </c>
      <c r="C205" s="2"/>
      <c r="D205" s="2"/>
      <c r="E205" s="2"/>
      <c r="F205" s="70"/>
      <c r="G205" s="2"/>
      <c r="H205" s="2"/>
      <c r="I205" s="2"/>
      <c r="J205" s="2"/>
      <c r="K205" s="2"/>
    </row>
    <row r="206" spans="1:11" ht="15.75" x14ac:dyDescent="0.25">
      <c r="A206" s="59"/>
      <c r="B206" s="63">
        <f>D194</f>
        <v>58.7547</v>
      </c>
      <c r="C206" s="2"/>
      <c r="D206" s="2"/>
      <c r="E206" s="2"/>
      <c r="F206" s="70"/>
      <c r="G206" s="2"/>
      <c r="H206" s="2"/>
      <c r="I206" s="2"/>
      <c r="J206" s="2"/>
      <c r="K206" s="2"/>
    </row>
    <row r="207" spans="1:11" ht="15.75" x14ac:dyDescent="0.25">
      <c r="A207" s="59"/>
      <c r="B207" s="2"/>
      <c r="C207" s="2"/>
      <c r="D207" s="2"/>
      <c r="E207" s="2"/>
      <c r="F207" s="70"/>
      <c r="G207" s="160"/>
      <c r="H207" s="2"/>
      <c r="I207" s="2"/>
      <c r="J207" s="2"/>
      <c r="K207" s="2"/>
    </row>
    <row r="208" spans="1:11" ht="15.75" x14ac:dyDescent="0.25">
      <c r="A208" s="59"/>
      <c r="B208" s="2"/>
      <c r="C208" s="2"/>
      <c r="D208" s="2"/>
      <c r="E208" s="2"/>
      <c r="F208" s="70"/>
      <c r="G208" s="2"/>
      <c r="H208" s="2"/>
      <c r="I208" s="2"/>
      <c r="J208" s="2"/>
      <c r="K208" s="2"/>
    </row>
    <row r="209" spans="1:11" ht="15.75" x14ac:dyDescent="0.25">
      <c r="A209" s="59" t="s">
        <v>305</v>
      </c>
      <c r="B209" s="2"/>
      <c r="C209" s="2"/>
      <c r="D209" s="2"/>
      <c r="E209" s="2"/>
      <c r="F209" s="70"/>
      <c r="G209" s="2"/>
      <c r="H209" s="2"/>
      <c r="I209" s="2"/>
      <c r="J209" s="2"/>
      <c r="K209" s="2"/>
    </row>
    <row r="210" spans="1:11" ht="15.75" x14ac:dyDescent="0.25">
      <c r="A210" s="59" t="s">
        <v>262</v>
      </c>
      <c r="B210" s="64" t="s">
        <v>263</v>
      </c>
      <c r="C210" s="64" t="s">
        <v>147</v>
      </c>
      <c r="D210" s="64" t="s">
        <v>146</v>
      </c>
      <c r="E210" s="2"/>
      <c r="F210" s="70"/>
      <c r="G210" s="2"/>
      <c r="H210" s="2"/>
      <c r="I210" s="2"/>
      <c r="J210" s="2"/>
      <c r="K210" s="2"/>
    </row>
    <row r="211" spans="1:11" ht="15.75" x14ac:dyDescent="0.25">
      <c r="A211" s="59"/>
      <c r="B211" s="65">
        <f>(1.16*2)+(1.75*2)</f>
        <v>5.82</v>
      </c>
      <c r="C211" s="65">
        <v>1.8</v>
      </c>
      <c r="D211" s="65">
        <f>(B211*C211)-(0.9*2.1)</f>
        <v>8.5860000000000003</v>
      </c>
      <c r="E211" s="2"/>
      <c r="F211" s="70"/>
      <c r="G211" s="2"/>
      <c r="H211" s="2"/>
      <c r="I211" s="2"/>
      <c r="J211" s="2"/>
      <c r="K211" s="2"/>
    </row>
    <row r="212" spans="1:11" ht="15.75" x14ac:dyDescent="0.25">
      <c r="A212" s="59"/>
      <c r="E212" s="2"/>
      <c r="F212" s="70"/>
      <c r="G212" s="2"/>
      <c r="H212" s="2"/>
      <c r="I212" s="2"/>
      <c r="J212" s="2"/>
      <c r="K212" s="2"/>
    </row>
    <row r="213" spans="1:11" ht="15.75" x14ac:dyDescent="0.25">
      <c r="A213" s="59" t="s">
        <v>264</v>
      </c>
      <c r="B213" s="64" t="s">
        <v>263</v>
      </c>
      <c r="C213" s="64" t="s">
        <v>147</v>
      </c>
      <c r="D213" s="64" t="s">
        <v>146</v>
      </c>
      <c r="E213" s="2"/>
      <c r="F213" s="70"/>
      <c r="G213" s="2"/>
      <c r="H213" s="2"/>
      <c r="I213" s="2"/>
      <c r="J213" s="2"/>
      <c r="K213" s="2"/>
    </row>
    <row r="214" spans="1:11" ht="15.75" x14ac:dyDescent="0.25">
      <c r="A214" s="59" t="s">
        <v>265</v>
      </c>
      <c r="B214" s="65">
        <v>1.2</v>
      </c>
      <c r="C214" s="65">
        <v>0.6</v>
      </c>
      <c r="D214" s="65">
        <f>B214*C214</f>
        <v>0.72</v>
      </c>
      <c r="E214" s="2"/>
      <c r="F214" s="70"/>
      <c r="G214" s="2"/>
      <c r="H214" s="2"/>
      <c r="I214" s="2"/>
      <c r="J214" s="2"/>
      <c r="K214" s="2"/>
    </row>
    <row r="215" spans="1:11" ht="15.75" x14ac:dyDescent="0.25">
      <c r="A215" s="59" t="s">
        <v>266</v>
      </c>
      <c r="B215" s="65">
        <v>1.2</v>
      </c>
      <c r="C215" s="65">
        <v>0.6</v>
      </c>
      <c r="D215" s="65">
        <f>B215*C215</f>
        <v>0.72</v>
      </c>
      <c r="E215" s="2"/>
      <c r="F215" s="70"/>
      <c r="G215" s="2"/>
      <c r="H215" s="2"/>
      <c r="I215" s="2"/>
      <c r="J215" s="2"/>
      <c r="K215" s="2"/>
    </row>
    <row r="216" spans="1:11" ht="15.75" x14ac:dyDescent="0.25">
      <c r="A216" s="59"/>
      <c r="B216" s="60"/>
      <c r="C216" s="111" t="s">
        <v>215</v>
      </c>
      <c r="D216" s="63">
        <f>D211+D214+D215</f>
        <v>10.026000000000002</v>
      </c>
      <c r="E216" s="2"/>
      <c r="F216" s="70"/>
      <c r="G216" s="2"/>
      <c r="H216" s="2"/>
      <c r="I216" s="2"/>
      <c r="J216" s="2"/>
      <c r="K216" s="2"/>
    </row>
    <row r="217" spans="1:11" ht="15.75" x14ac:dyDescent="0.25">
      <c r="A217" s="59"/>
      <c r="B217" s="60"/>
      <c r="C217" s="60"/>
      <c r="D217" s="63"/>
      <c r="E217" s="2"/>
      <c r="F217" s="70"/>
      <c r="G217" s="2"/>
      <c r="H217" s="2"/>
      <c r="I217" s="2"/>
      <c r="J217" s="2"/>
      <c r="K217" s="2"/>
    </row>
    <row r="218" spans="1:11" ht="15.75" x14ac:dyDescent="0.25">
      <c r="A218" s="59"/>
      <c r="B218" s="60"/>
      <c r="C218" s="60"/>
      <c r="D218" s="63"/>
      <c r="E218" s="2"/>
      <c r="F218" s="70"/>
      <c r="G218" s="2"/>
      <c r="H218" s="2"/>
      <c r="I218" s="2"/>
      <c r="J218" s="2"/>
      <c r="K218" s="2"/>
    </row>
    <row r="219" spans="1:11" ht="15.75" x14ac:dyDescent="0.25">
      <c r="A219" s="59" t="s">
        <v>463</v>
      </c>
      <c r="B219" s="64" t="s">
        <v>263</v>
      </c>
      <c r="C219" s="64" t="s">
        <v>147</v>
      </c>
      <c r="D219" s="64" t="s">
        <v>146</v>
      </c>
      <c r="E219" s="2"/>
      <c r="F219" s="70"/>
      <c r="G219" s="2"/>
      <c r="H219" s="2"/>
      <c r="I219" s="2"/>
      <c r="J219" s="2"/>
      <c r="K219" s="2"/>
    </row>
    <row r="220" spans="1:11" ht="15.75" x14ac:dyDescent="0.25">
      <c r="A220" s="59"/>
      <c r="B220" s="65">
        <f>(1.16*2)+(1.75*2)</f>
        <v>5.82</v>
      </c>
      <c r="C220" s="65">
        <v>1.8</v>
      </c>
      <c r="D220" s="86">
        <f>(B220*C220)-(0.9*2.1)</f>
        <v>8.5860000000000003</v>
      </c>
      <c r="E220" s="2"/>
      <c r="F220" s="70"/>
      <c r="G220" s="2"/>
      <c r="H220" s="2"/>
      <c r="I220" s="2"/>
      <c r="J220" s="2"/>
      <c r="K220" s="2"/>
    </row>
    <row r="221" spans="1:11" ht="15.75" x14ac:dyDescent="0.25">
      <c r="A221" s="59"/>
      <c r="E221" s="2"/>
      <c r="F221" s="70"/>
      <c r="G221" s="2"/>
      <c r="H221" s="2"/>
      <c r="I221" s="2"/>
      <c r="J221" s="2"/>
      <c r="K221" s="2"/>
    </row>
    <row r="222" spans="1:11" ht="15.75" x14ac:dyDescent="0.25">
      <c r="A222" s="59" t="s">
        <v>464</v>
      </c>
      <c r="B222" s="64" t="s">
        <v>263</v>
      </c>
      <c r="C222" s="64" t="s">
        <v>147</v>
      </c>
      <c r="D222" s="64" t="s">
        <v>146</v>
      </c>
      <c r="E222" s="2"/>
      <c r="F222" s="70"/>
      <c r="G222" s="2"/>
      <c r="H222" s="2"/>
      <c r="I222" s="2"/>
      <c r="J222" s="2"/>
      <c r="K222" s="2"/>
    </row>
    <row r="223" spans="1:11" ht="15.75" x14ac:dyDescent="0.25">
      <c r="A223" s="59" t="s">
        <v>265</v>
      </c>
      <c r="B223" s="65">
        <v>1.2</v>
      </c>
      <c r="C223" s="65">
        <v>0.6</v>
      </c>
      <c r="D223" s="65">
        <f>B223*C223</f>
        <v>0.72</v>
      </c>
      <c r="E223" s="2"/>
      <c r="F223" s="70"/>
      <c r="G223" s="2"/>
      <c r="H223" s="2"/>
      <c r="I223" s="2"/>
      <c r="J223" s="2"/>
      <c r="K223" s="2"/>
    </row>
    <row r="224" spans="1:11" ht="15.75" x14ac:dyDescent="0.25">
      <c r="A224" s="59" t="s">
        <v>266</v>
      </c>
      <c r="B224" s="65">
        <v>1.2</v>
      </c>
      <c r="C224" s="65">
        <v>0.6</v>
      </c>
      <c r="D224" s="65">
        <f>B224*C224</f>
        <v>0.72</v>
      </c>
      <c r="E224" s="2"/>
      <c r="F224" s="70"/>
      <c r="G224" s="2"/>
      <c r="H224" s="2"/>
      <c r="I224" s="2"/>
      <c r="J224" s="2"/>
      <c r="K224" s="2"/>
    </row>
    <row r="225" spans="1:11" ht="15.75" x14ac:dyDescent="0.25">
      <c r="A225" s="59"/>
      <c r="B225" s="60"/>
      <c r="C225" s="60"/>
      <c r="D225" s="63">
        <f>SUM(D223:D224)</f>
        <v>1.44</v>
      </c>
      <c r="E225" s="2"/>
      <c r="F225" s="70"/>
      <c r="G225" s="2"/>
      <c r="H225" s="2"/>
      <c r="I225" s="2"/>
      <c r="J225" s="2"/>
      <c r="K225" s="2"/>
    </row>
    <row r="226" spans="1:11" ht="15.75" x14ac:dyDescent="0.25">
      <c r="A226" s="59"/>
      <c r="B226" s="60"/>
      <c r="C226" s="60"/>
      <c r="D226" s="63"/>
      <c r="E226" s="2"/>
      <c r="F226" s="70"/>
      <c r="G226" s="2"/>
      <c r="H226" s="2"/>
      <c r="I226" s="2"/>
      <c r="J226" s="2"/>
      <c r="K226" s="2"/>
    </row>
    <row r="227" spans="1:11" ht="15.75" x14ac:dyDescent="0.25">
      <c r="A227" s="57" t="s">
        <v>12</v>
      </c>
      <c r="B227" s="60"/>
      <c r="C227" s="60"/>
      <c r="D227" s="63"/>
      <c r="E227" s="2"/>
      <c r="F227" s="70"/>
      <c r="G227" s="2"/>
      <c r="H227" s="2"/>
      <c r="I227" s="2"/>
      <c r="J227" s="2"/>
      <c r="K227" s="2"/>
    </row>
    <row r="228" spans="1:11" ht="15.75" x14ac:dyDescent="0.25">
      <c r="A228" s="59" t="s">
        <v>77</v>
      </c>
      <c r="B228" s="80" t="s">
        <v>218</v>
      </c>
      <c r="C228" s="93"/>
      <c r="D228" s="93"/>
      <c r="E228" s="71"/>
      <c r="F228" s="70"/>
      <c r="G228" s="2"/>
      <c r="H228" s="2"/>
      <c r="I228" s="2"/>
      <c r="J228" s="2"/>
      <c r="K228" s="2"/>
    </row>
    <row r="229" spans="1:11" ht="15.75" x14ac:dyDescent="0.25">
      <c r="A229" s="59" t="s">
        <v>267</v>
      </c>
      <c r="B229" s="70">
        <v>10.97</v>
      </c>
      <c r="C229" s="70"/>
      <c r="D229" s="78"/>
      <c r="E229" s="71"/>
      <c r="F229" s="70"/>
      <c r="G229" s="2"/>
      <c r="H229" s="2"/>
      <c r="I229" s="2"/>
      <c r="J229" s="2"/>
      <c r="K229" s="2"/>
    </row>
    <row r="230" spans="1:11" ht="15.75" x14ac:dyDescent="0.25">
      <c r="A230" s="59" t="s">
        <v>268</v>
      </c>
      <c r="B230" s="70">
        <v>6.31</v>
      </c>
      <c r="C230" s="70"/>
      <c r="D230" s="78"/>
      <c r="E230" s="71"/>
      <c r="F230" s="70"/>
      <c r="G230" s="2"/>
      <c r="H230" s="2"/>
      <c r="I230" s="2"/>
      <c r="J230" s="2"/>
      <c r="K230" s="2"/>
    </row>
    <row r="231" spans="1:11" ht="15.75" x14ac:dyDescent="0.25">
      <c r="A231" s="59" t="s">
        <v>269</v>
      </c>
      <c r="B231" s="70">
        <v>3.29</v>
      </c>
      <c r="C231" s="70"/>
      <c r="D231" s="78"/>
      <c r="E231" s="71"/>
      <c r="F231" s="70"/>
      <c r="G231" s="2"/>
      <c r="H231" s="2"/>
      <c r="I231" s="2"/>
      <c r="J231" s="2"/>
      <c r="K231" s="2"/>
    </row>
    <row r="232" spans="1:11" ht="15.75" x14ac:dyDescent="0.25">
      <c r="A232" s="59" t="s">
        <v>270</v>
      </c>
      <c r="B232" s="80">
        <v>1.0900000000000001</v>
      </c>
      <c r="C232" s="70"/>
      <c r="D232" s="78"/>
      <c r="E232" s="71"/>
      <c r="F232" s="70"/>
      <c r="G232" s="2"/>
      <c r="H232" s="2"/>
      <c r="I232" s="2"/>
      <c r="J232" s="2"/>
      <c r="K232" s="2"/>
    </row>
    <row r="233" spans="1:11" ht="15.75" x14ac:dyDescent="0.25">
      <c r="A233" s="59" t="s">
        <v>271</v>
      </c>
      <c r="B233" s="80">
        <v>8.3699999999999992</v>
      </c>
      <c r="C233" s="70"/>
      <c r="D233" s="78"/>
      <c r="E233" s="71"/>
      <c r="F233" s="70"/>
      <c r="G233" s="2"/>
      <c r="H233" s="2"/>
      <c r="I233" s="2"/>
      <c r="J233" s="2"/>
      <c r="K233" s="2"/>
    </row>
    <row r="234" spans="1:11" ht="15.75" x14ac:dyDescent="0.25">
      <c r="A234" s="59" t="s">
        <v>272</v>
      </c>
      <c r="B234" s="80">
        <v>2.0099999999999998</v>
      </c>
      <c r="C234" s="70"/>
      <c r="D234" s="78"/>
      <c r="E234" s="71"/>
      <c r="F234" s="70"/>
      <c r="G234" s="2"/>
      <c r="H234" s="2"/>
      <c r="I234" s="2"/>
      <c r="J234" s="2"/>
      <c r="K234" s="2"/>
    </row>
    <row r="235" spans="1:11" ht="15.75" x14ac:dyDescent="0.25">
      <c r="A235" s="93"/>
      <c r="B235" s="78">
        <f>SUM(B229:B234)</f>
        <v>32.04</v>
      </c>
      <c r="C235" s="70"/>
      <c r="D235" s="78"/>
      <c r="E235" s="71"/>
      <c r="F235" s="70"/>
      <c r="G235" s="2"/>
      <c r="H235" s="2"/>
      <c r="I235" s="2"/>
      <c r="J235" s="2"/>
      <c r="K235" s="2"/>
    </row>
    <row r="236" spans="1:11" ht="15.75" x14ac:dyDescent="0.25">
      <c r="A236" s="59"/>
      <c r="B236" s="78"/>
      <c r="C236" s="70"/>
      <c r="D236" s="78"/>
      <c r="E236" s="71"/>
      <c r="F236" s="70"/>
      <c r="G236" s="2"/>
      <c r="H236" s="2"/>
      <c r="I236" s="2"/>
      <c r="J236" s="2"/>
      <c r="K236" s="2"/>
    </row>
    <row r="237" spans="1:11" ht="15.75" x14ac:dyDescent="0.25">
      <c r="A237" s="59"/>
      <c r="B237" s="63"/>
      <c r="C237" s="60"/>
      <c r="D237" s="63"/>
      <c r="E237" s="2"/>
      <c r="F237" s="70"/>
      <c r="G237" s="2"/>
      <c r="H237" s="2"/>
      <c r="I237" s="2"/>
      <c r="J237" s="2"/>
      <c r="K237" s="2"/>
    </row>
    <row r="238" spans="1:11" ht="15.75" x14ac:dyDescent="0.25">
      <c r="A238" s="59" t="s">
        <v>273</v>
      </c>
      <c r="B238" s="58" t="s">
        <v>218</v>
      </c>
      <c r="C238" s="58"/>
      <c r="D238" s="2"/>
      <c r="E238" s="2"/>
      <c r="F238" s="70"/>
      <c r="G238" s="2"/>
      <c r="H238" s="2"/>
      <c r="I238" s="2"/>
      <c r="J238" s="2"/>
      <c r="K238" s="2"/>
    </row>
    <row r="239" spans="1:11" ht="15.75" x14ac:dyDescent="0.25">
      <c r="A239" s="59"/>
      <c r="B239" s="63">
        <f>B235</f>
        <v>32.04</v>
      </c>
      <c r="C239" s="63"/>
      <c r="D239" s="2"/>
      <c r="E239" s="2"/>
      <c r="F239" s="70"/>
      <c r="G239" s="2"/>
      <c r="H239" s="2"/>
      <c r="I239" s="2"/>
      <c r="J239" s="2"/>
      <c r="K239" s="2"/>
    </row>
    <row r="240" spans="1:11" ht="15.75" x14ac:dyDescent="0.25">
      <c r="A240" s="59"/>
      <c r="B240" s="2"/>
      <c r="C240" s="2"/>
      <c r="D240" s="2"/>
      <c r="E240" s="2"/>
      <c r="F240" s="70"/>
      <c r="G240" s="2"/>
      <c r="H240" s="2"/>
      <c r="I240" s="2"/>
      <c r="J240" s="2"/>
      <c r="K240" s="2"/>
    </row>
    <row r="241" spans="1:11" ht="15.75" x14ac:dyDescent="0.25">
      <c r="A241" s="62" t="s">
        <v>274</v>
      </c>
      <c r="B241" s="58" t="s">
        <v>218</v>
      </c>
      <c r="C241" s="58"/>
      <c r="D241" s="2"/>
      <c r="E241" s="2"/>
      <c r="F241" s="70"/>
      <c r="G241" s="2"/>
      <c r="H241" s="2"/>
      <c r="I241" s="2"/>
      <c r="J241" s="2"/>
      <c r="K241" s="2"/>
    </row>
    <row r="242" spans="1:11" ht="15.75" x14ac:dyDescent="0.25">
      <c r="A242" s="59"/>
      <c r="B242" s="63">
        <f>B235</f>
        <v>32.04</v>
      </c>
      <c r="C242" s="63"/>
      <c r="D242" s="2"/>
      <c r="E242" s="2"/>
      <c r="F242" s="70"/>
      <c r="G242" s="2"/>
      <c r="H242" s="2"/>
      <c r="I242" s="2"/>
      <c r="J242" s="2"/>
      <c r="K242" s="2"/>
    </row>
    <row r="243" spans="1:11" ht="15.75" x14ac:dyDescent="0.25">
      <c r="A243" s="59"/>
      <c r="B243" s="2"/>
      <c r="C243" s="2"/>
      <c r="D243" s="2"/>
      <c r="E243" s="2"/>
      <c r="F243" s="70"/>
      <c r="G243" s="2"/>
      <c r="H243" s="2"/>
      <c r="I243" s="2"/>
      <c r="J243" s="2"/>
      <c r="K243" s="2"/>
    </row>
    <row r="244" spans="1:11" ht="15.75" x14ac:dyDescent="0.25">
      <c r="A244" s="59" t="s">
        <v>465</v>
      </c>
      <c r="B244" s="2"/>
      <c r="C244" s="2"/>
      <c r="D244" s="2"/>
      <c r="E244" s="2"/>
      <c r="F244" s="70"/>
      <c r="G244" s="2"/>
      <c r="H244" s="2"/>
      <c r="I244" s="2"/>
      <c r="J244" s="2"/>
      <c r="K244" s="2"/>
    </row>
    <row r="245" spans="1:11" ht="15.75" x14ac:dyDescent="0.25">
      <c r="A245" s="59" t="s">
        <v>275</v>
      </c>
      <c r="B245" s="58" t="s">
        <v>218</v>
      </c>
      <c r="C245" s="58"/>
      <c r="D245" s="58"/>
      <c r="E245" s="2"/>
      <c r="F245" s="70"/>
      <c r="G245" s="2"/>
      <c r="H245" s="2"/>
      <c r="I245" s="2"/>
      <c r="J245" s="2"/>
      <c r="K245" s="2"/>
    </row>
    <row r="246" spans="1:11" ht="15.75" x14ac:dyDescent="0.25">
      <c r="A246" s="59"/>
      <c r="B246" s="63">
        <f>B235</f>
        <v>32.04</v>
      </c>
      <c r="C246" s="58"/>
      <c r="D246" s="63"/>
      <c r="E246" s="2"/>
      <c r="F246" s="70"/>
      <c r="G246" s="2"/>
      <c r="H246" s="2"/>
      <c r="I246" s="2"/>
      <c r="J246" s="2"/>
      <c r="K246" s="2"/>
    </row>
    <row r="247" spans="1:11" ht="15.75" x14ac:dyDescent="0.25">
      <c r="A247" s="59"/>
      <c r="B247" s="63"/>
      <c r="C247" s="58"/>
      <c r="D247" s="63"/>
      <c r="E247" s="2"/>
      <c r="F247" s="70"/>
      <c r="G247" s="2"/>
      <c r="H247" s="2"/>
      <c r="I247" s="2"/>
      <c r="J247" s="2"/>
      <c r="K247" s="2"/>
    </row>
    <row r="248" spans="1:11" ht="15.75" x14ac:dyDescent="0.25">
      <c r="A248" s="59" t="s">
        <v>385</v>
      </c>
      <c r="B248" s="58" t="s">
        <v>226</v>
      </c>
      <c r="C248" s="58" t="s">
        <v>386</v>
      </c>
      <c r="D248" s="58" t="s">
        <v>146</v>
      </c>
      <c r="E248" s="2"/>
      <c r="F248" s="70"/>
      <c r="G248" s="2"/>
      <c r="H248" s="2"/>
      <c r="I248" s="2"/>
      <c r="J248" s="2"/>
      <c r="K248" s="2"/>
    </row>
    <row r="249" spans="1:11" ht="15.75" x14ac:dyDescent="0.25">
      <c r="A249" s="59" t="s">
        <v>267</v>
      </c>
      <c r="B249" s="80">
        <f>3.19+2.74+3.9+1.9+0.15</f>
        <v>11.88</v>
      </c>
      <c r="C249" s="70">
        <v>0.8</v>
      </c>
      <c r="D249" s="70">
        <f>B249-C249</f>
        <v>11.08</v>
      </c>
      <c r="E249" s="2"/>
      <c r="F249" s="70"/>
      <c r="G249" s="2"/>
      <c r="H249" s="2"/>
      <c r="I249" s="2"/>
      <c r="J249" s="2"/>
      <c r="K249" s="2"/>
    </row>
    <row r="250" spans="1:11" ht="15.75" x14ac:dyDescent="0.25">
      <c r="A250" s="59" t="s">
        <v>268</v>
      </c>
      <c r="B250" s="80">
        <f>1.9+2.28+2.74+1.99</f>
        <v>8.91</v>
      </c>
      <c r="C250" s="70">
        <v>0.8</v>
      </c>
      <c r="D250" s="80">
        <f>B250-C250</f>
        <v>8.11</v>
      </c>
      <c r="E250" s="2"/>
      <c r="F250" s="70"/>
      <c r="G250" s="2"/>
      <c r="H250" s="2"/>
      <c r="I250" s="2"/>
      <c r="J250" s="2"/>
      <c r="K250" s="2"/>
    </row>
    <row r="251" spans="1:11" ht="15.75" x14ac:dyDescent="0.25">
      <c r="A251" s="59" t="s">
        <v>269</v>
      </c>
      <c r="B251" s="80">
        <f>1.2+2.74+1.2</f>
        <v>5.1400000000000006</v>
      </c>
      <c r="C251" s="70">
        <v>0.8</v>
      </c>
      <c r="D251" s="80">
        <f>B251-C251</f>
        <v>4.3400000000000007</v>
      </c>
      <c r="E251" s="2"/>
      <c r="F251" s="70"/>
      <c r="G251" s="2"/>
      <c r="H251" s="2"/>
      <c r="I251" s="2"/>
      <c r="J251" s="2"/>
      <c r="K251" s="2"/>
    </row>
    <row r="252" spans="1:11" ht="15.75" x14ac:dyDescent="0.25">
      <c r="A252" s="59" t="s">
        <v>270</v>
      </c>
      <c r="B252" s="80">
        <f>0.99+1.16+0.99</f>
        <v>3.1399999999999997</v>
      </c>
      <c r="C252" s="70">
        <f>0.8+0.6</f>
        <v>1.4</v>
      </c>
      <c r="D252" s="80">
        <f>B252-C252</f>
        <v>1.7399999999999998</v>
      </c>
      <c r="E252" s="2"/>
      <c r="F252" s="70"/>
      <c r="G252" s="2"/>
      <c r="H252" s="2"/>
      <c r="I252" s="2"/>
      <c r="J252" s="2"/>
      <c r="K252" s="2"/>
    </row>
    <row r="253" spans="1:11" ht="15.75" x14ac:dyDescent="0.25">
      <c r="A253" s="59" t="s">
        <v>271</v>
      </c>
      <c r="B253" s="80">
        <f>3.04+2.74+3.04+2.7</f>
        <v>11.52</v>
      </c>
      <c r="C253" s="70">
        <v>0.8</v>
      </c>
      <c r="D253" s="80">
        <f>B253-C253</f>
        <v>10.719999999999999</v>
      </c>
      <c r="E253" s="2"/>
      <c r="F253" s="70"/>
      <c r="G253" s="2"/>
      <c r="H253" s="2"/>
      <c r="I253" s="2"/>
      <c r="J253" s="2"/>
      <c r="K253" s="2"/>
    </row>
    <row r="254" spans="1:11" ht="15.75" x14ac:dyDescent="0.25">
      <c r="A254" s="59"/>
      <c r="B254" s="80"/>
      <c r="C254" s="70"/>
      <c r="D254" s="78">
        <f>SUM(D249:D253)</f>
        <v>35.989999999999995</v>
      </c>
      <c r="E254" s="2"/>
      <c r="F254" s="70"/>
      <c r="G254" s="2"/>
      <c r="H254" s="2"/>
      <c r="I254" s="2"/>
      <c r="J254" s="2"/>
      <c r="K254" s="2"/>
    </row>
    <row r="255" spans="1:11" ht="15.75" x14ac:dyDescent="0.25">
      <c r="A255" s="69"/>
      <c r="B255" s="80"/>
      <c r="C255" s="70"/>
      <c r="D255" s="80"/>
      <c r="E255" s="2"/>
      <c r="F255" s="70"/>
      <c r="G255" s="2"/>
      <c r="H255" s="2"/>
      <c r="I255" s="2"/>
      <c r="J255" s="2"/>
      <c r="K255" s="2"/>
    </row>
    <row r="256" spans="1:11" ht="15.75" x14ac:dyDescent="0.25">
      <c r="A256" s="122" t="s">
        <v>387</v>
      </c>
      <c r="B256" s="104" t="s">
        <v>220</v>
      </c>
      <c r="C256" s="58"/>
      <c r="D256" s="63"/>
      <c r="E256" s="2"/>
      <c r="F256" s="70"/>
      <c r="G256" s="2"/>
      <c r="H256" s="2"/>
      <c r="I256" s="2"/>
      <c r="J256" s="2"/>
      <c r="K256" s="2"/>
    </row>
    <row r="257" spans="1:11" ht="15.75" x14ac:dyDescent="0.25">
      <c r="A257" s="123" t="s">
        <v>236</v>
      </c>
      <c r="B257" s="104">
        <v>0.8</v>
      </c>
      <c r="C257" s="70"/>
      <c r="D257" s="70"/>
      <c r="E257" s="2"/>
      <c r="F257" s="70"/>
      <c r="G257" s="2"/>
      <c r="H257" s="2"/>
      <c r="I257" s="2"/>
      <c r="J257" s="2"/>
      <c r="K257" s="2"/>
    </row>
    <row r="258" spans="1:11" ht="15.75" x14ac:dyDescent="0.25">
      <c r="A258" s="123" t="s">
        <v>477</v>
      </c>
      <c r="B258" s="104">
        <v>0.7</v>
      </c>
      <c r="C258" s="70"/>
      <c r="D258" s="70"/>
      <c r="E258" s="2"/>
      <c r="F258" s="70"/>
      <c r="G258" s="2"/>
      <c r="H258" s="2"/>
      <c r="I258" s="2"/>
      <c r="J258" s="2"/>
      <c r="K258" s="2"/>
    </row>
    <row r="259" spans="1:11" ht="15.75" x14ac:dyDescent="0.25">
      <c r="A259" s="59"/>
      <c r="B259" s="70"/>
      <c r="C259" s="58"/>
      <c r="D259" s="63"/>
      <c r="E259" s="2"/>
      <c r="F259" s="70"/>
      <c r="G259" s="2"/>
      <c r="H259" s="2"/>
      <c r="I259" s="2"/>
      <c r="J259" s="2"/>
      <c r="K259" s="2"/>
    </row>
    <row r="260" spans="1:11" ht="15.75" x14ac:dyDescent="0.25">
      <c r="A260" s="59"/>
      <c r="B260" s="70"/>
      <c r="C260" s="58"/>
      <c r="D260" s="63"/>
      <c r="E260" s="2"/>
      <c r="F260" s="70"/>
      <c r="G260" s="2"/>
      <c r="H260" s="2"/>
      <c r="I260" s="2"/>
      <c r="J260" s="2"/>
      <c r="K260" s="2"/>
    </row>
    <row r="261" spans="1:11" ht="15.75" x14ac:dyDescent="0.25">
      <c r="A261" s="59" t="s">
        <v>276</v>
      </c>
      <c r="B261" s="58" t="s">
        <v>220</v>
      </c>
      <c r="C261" s="58" t="s">
        <v>217</v>
      </c>
      <c r="D261" s="58" t="s">
        <v>277</v>
      </c>
      <c r="E261" s="58" t="s">
        <v>146</v>
      </c>
      <c r="F261" s="70"/>
      <c r="G261" s="2"/>
      <c r="H261" s="2"/>
      <c r="I261" s="2"/>
      <c r="J261" s="2"/>
      <c r="K261" s="2"/>
    </row>
    <row r="262" spans="1:11" ht="15.75" x14ac:dyDescent="0.25">
      <c r="A262" s="59" t="s">
        <v>278</v>
      </c>
      <c r="B262" s="58">
        <v>0.45</v>
      </c>
      <c r="C262" s="58">
        <f>3.94+2.74+2.89+5.1+6.83+7.84</f>
        <v>29.34</v>
      </c>
      <c r="D262" s="58">
        <v>0.03</v>
      </c>
      <c r="E262" s="63">
        <f>B262*C262*D262</f>
        <v>0.39608999999999994</v>
      </c>
      <c r="F262" s="70"/>
      <c r="G262" s="2"/>
      <c r="H262" s="2"/>
      <c r="I262" s="2"/>
      <c r="J262" s="2"/>
      <c r="K262" s="2"/>
    </row>
    <row r="263" spans="1:11" ht="15.75" x14ac:dyDescent="0.25">
      <c r="A263" s="2"/>
      <c r="B263" s="2"/>
      <c r="C263" s="2"/>
      <c r="D263" s="59"/>
      <c r="F263" s="70"/>
      <c r="G263" s="2"/>
      <c r="H263" s="2"/>
      <c r="I263" s="2"/>
      <c r="J263" s="2"/>
      <c r="K263" s="2"/>
    </row>
    <row r="264" spans="1:11" ht="15.75" x14ac:dyDescent="0.25">
      <c r="A264" s="2"/>
      <c r="B264" s="2"/>
      <c r="C264" s="2"/>
      <c r="D264" s="2"/>
      <c r="E264" s="2"/>
      <c r="F264" s="70"/>
      <c r="G264" s="2"/>
      <c r="H264" s="2"/>
      <c r="I264" s="2"/>
      <c r="J264" s="2"/>
      <c r="K264" s="2"/>
    </row>
    <row r="265" spans="1:11" ht="15.75" x14ac:dyDescent="0.25">
      <c r="A265" s="57" t="s">
        <v>15</v>
      </c>
      <c r="E265" s="2"/>
      <c r="F265" s="70"/>
      <c r="G265" s="2"/>
      <c r="H265" s="2"/>
      <c r="I265" s="2"/>
      <c r="J265" s="2"/>
      <c r="K265" s="2"/>
    </row>
    <row r="266" spans="1:11" ht="15.75" x14ac:dyDescent="0.25">
      <c r="A266" s="57" t="s">
        <v>311</v>
      </c>
      <c r="B266" s="58"/>
      <c r="C266" s="58"/>
      <c r="D266" s="58"/>
      <c r="E266" s="2"/>
      <c r="F266" s="70"/>
      <c r="G266" s="2"/>
      <c r="H266" s="2"/>
      <c r="I266" s="2"/>
      <c r="J266" s="2"/>
      <c r="K266" s="2"/>
    </row>
    <row r="267" spans="1:11" ht="15.75" x14ac:dyDescent="0.25">
      <c r="A267" s="59" t="s">
        <v>279</v>
      </c>
      <c r="B267" s="2"/>
      <c r="C267" s="2"/>
      <c r="D267" s="2"/>
      <c r="E267" s="2"/>
      <c r="F267" s="70"/>
      <c r="G267" s="2"/>
      <c r="H267" s="2"/>
      <c r="I267" s="2"/>
      <c r="J267" s="2"/>
      <c r="K267" s="2"/>
    </row>
    <row r="268" spans="1:11" ht="39" customHeight="1" x14ac:dyDescent="0.25">
      <c r="A268" s="95" t="s">
        <v>280</v>
      </c>
      <c r="B268" s="98" t="s">
        <v>260</v>
      </c>
      <c r="C268" s="94"/>
      <c r="D268" s="96" t="s">
        <v>215</v>
      </c>
      <c r="E268" s="2"/>
      <c r="F268" s="70"/>
      <c r="G268" s="2"/>
      <c r="H268" s="2"/>
      <c r="I268" s="2"/>
      <c r="J268" s="2"/>
      <c r="K268" s="2"/>
    </row>
    <row r="269" spans="1:11" ht="15.75" x14ac:dyDescent="0.25">
      <c r="A269" s="59"/>
      <c r="B269" s="60">
        <f>D202</f>
        <v>113.79299999999998</v>
      </c>
      <c r="C269" s="60"/>
      <c r="D269" s="63">
        <f>B269</f>
        <v>113.79299999999998</v>
      </c>
      <c r="E269" s="2"/>
      <c r="F269" s="70"/>
      <c r="G269" s="2"/>
      <c r="H269" s="2"/>
      <c r="I269" s="2"/>
      <c r="J269" s="2"/>
      <c r="K269" s="2"/>
    </row>
    <row r="270" spans="1:11" ht="15.75" x14ac:dyDescent="0.25">
      <c r="A270" s="59"/>
      <c r="B270" s="2"/>
      <c r="C270" s="2"/>
      <c r="D270" s="2"/>
      <c r="E270" s="2"/>
      <c r="F270" s="70"/>
      <c r="G270" s="2"/>
      <c r="H270" s="2"/>
      <c r="I270" s="2"/>
      <c r="J270" s="2"/>
      <c r="K270" s="2"/>
    </row>
    <row r="271" spans="1:11" ht="15.75" x14ac:dyDescent="0.25">
      <c r="A271" s="59"/>
      <c r="B271" s="2"/>
      <c r="C271" s="2"/>
      <c r="D271" s="2"/>
      <c r="E271" s="2"/>
      <c r="F271" s="70"/>
      <c r="G271" s="2"/>
      <c r="H271" s="2"/>
      <c r="I271" s="2"/>
      <c r="J271" s="2"/>
      <c r="K271" s="2"/>
    </row>
    <row r="272" spans="1:11" ht="15.75" x14ac:dyDescent="0.25">
      <c r="A272" s="59"/>
      <c r="E272" s="2"/>
      <c r="F272" s="70"/>
      <c r="G272" s="2"/>
      <c r="H272" s="2"/>
      <c r="I272" s="2"/>
      <c r="J272" s="2"/>
      <c r="K272" s="2"/>
    </row>
    <row r="273" spans="1:11" ht="15.75" x14ac:dyDescent="0.25">
      <c r="A273" s="59" t="s">
        <v>92</v>
      </c>
      <c r="B273" s="2"/>
      <c r="C273" s="2"/>
      <c r="D273" s="2"/>
      <c r="E273" s="2"/>
      <c r="F273" s="70"/>
      <c r="G273" s="2"/>
      <c r="H273" s="2"/>
      <c r="I273" s="2"/>
      <c r="J273" s="2"/>
      <c r="K273" s="2"/>
    </row>
    <row r="274" spans="1:11" ht="15.75" x14ac:dyDescent="0.25">
      <c r="A274" s="59" t="s">
        <v>280</v>
      </c>
      <c r="B274" s="58" t="s">
        <v>218</v>
      </c>
      <c r="C274" s="2"/>
      <c r="D274" s="2"/>
      <c r="E274" s="2"/>
      <c r="F274" s="70"/>
      <c r="G274" s="2"/>
      <c r="H274" s="2"/>
      <c r="I274" s="2"/>
      <c r="J274" s="2"/>
      <c r="K274" s="2"/>
    </row>
    <row r="275" spans="1:11" ht="15.75" x14ac:dyDescent="0.25">
      <c r="A275" s="59"/>
      <c r="B275" s="63">
        <f>B206-D142</f>
        <v>38.906700000000001</v>
      </c>
      <c r="C275" s="116" t="s">
        <v>281</v>
      </c>
      <c r="D275" s="117"/>
      <c r="E275" s="118"/>
      <c r="F275" s="70"/>
      <c r="G275" s="2"/>
      <c r="H275" s="2"/>
      <c r="I275" s="2"/>
      <c r="J275" s="2"/>
      <c r="K275" s="2"/>
    </row>
    <row r="276" spans="1:11" ht="15.75" x14ac:dyDescent="0.25">
      <c r="A276" s="59"/>
      <c r="B276" s="2"/>
      <c r="C276" s="2"/>
      <c r="D276" s="2"/>
      <c r="E276" s="2"/>
      <c r="F276" s="70"/>
      <c r="G276" s="2"/>
      <c r="H276" s="2"/>
      <c r="I276" s="2"/>
      <c r="J276" s="2"/>
      <c r="K276" s="2"/>
    </row>
    <row r="277" spans="1:11" ht="15.75" x14ac:dyDescent="0.25">
      <c r="A277" s="59" t="s">
        <v>476</v>
      </c>
      <c r="B277" s="2"/>
      <c r="C277" s="2"/>
      <c r="D277" s="2"/>
      <c r="E277" s="2"/>
      <c r="F277" s="70"/>
      <c r="G277" s="2"/>
      <c r="H277" s="2"/>
      <c r="I277" s="2"/>
      <c r="J277" s="2"/>
      <c r="K277" s="2"/>
    </row>
    <row r="278" spans="1:11" ht="15.75" x14ac:dyDescent="0.25">
      <c r="A278" s="59" t="s">
        <v>282</v>
      </c>
      <c r="B278" s="2"/>
      <c r="C278" s="2"/>
      <c r="D278" s="2"/>
      <c r="E278" s="2"/>
      <c r="F278" s="70"/>
      <c r="G278" s="2"/>
      <c r="H278" s="2"/>
      <c r="I278" s="2"/>
      <c r="J278" s="2"/>
      <c r="K278" s="2"/>
    </row>
    <row r="279" spans="1:11" ht="15.75" x14ac:dyDescent="0.25">
      <c r="A279" s="59" t="s">
        <v>246</v>
      </c>
      <c r="B279" s="58" t="s">
        <v>235</v>
      </c>
      <c r="C279" s="58" t="s">
        <v>218</v>
      </c>
      <c r="D279" s="58" t="s">
        <v>283</v>
      </c>
      <c r="E279" s="58" t="s">
        <v>146</v>
      </c>
      <c r="F279" s="70"/>
      <c r="G279" s="2"/>
      <c r="H279" s="2"/>
      <c r="I279" s="2"/>
      <c r="J279" s="2"/>
      <c r="K279" s="2"/>
    </row>
    <row r="280" spans="1:11" ht="15.75" x14ac:dyDescent="0.25">
      <c r="A280" s="59" t="s">
        <v>236</v>
      </c>
      <c r="B280" s="60">
        <v>3</v>
      </c>
      <c r="C280" s="68">
        <f>0.8*2.1</f>
        <v>1.6800000000000002</v>
      </c>
      <c r="D280" s="60">
        <v>2</v>
      </c>
      <c r="E280" s="58">
        <f>B280*C280*D280</f>
        <v>10.080000000000002</v>
      </c>
      <c r="F280" s="70"/>
      <c r="G280" s="2"/>
      <c r="H280" s="2"/>
      <c r="I280" s="2"/>
      <c r="J280" s="2"/>
      <c r="K280" s="2"/>
    </row>
    <row r="281" spans="1:11" ht="15.75" x14ac:dyDescent="0.25">
      <c r="A281" s="59" t="s">
        <v>477</v>
      </c>
      <c r="B281" s="60">
        <v>1</v>
      </c>
      <c r="C281" s="58">
        <f>0.7*2.1</f>
        <v>1.47</v>
      </c>
      <c r="D281" s="60">
        <v>2</v>
      </c>
      <c r="E281" s="58">
        <f t="shared" ref="E281:E282" si="15">B281*C281*D281</f>
        <v>2.94</v>
      </c>
      <c r="F281" s="70"/>
      <c r="G281" s="2"/>
      <c r="H281" s="2"/>
      <c r="I281" s="2"/>
      <c r="J281" s="2"/>
      <c r="K281" s="2"/>
    </row>
    <row r="282" spans="1:11" ht="15.75" x14ac:dyDescent="0.25">
      <c r="A282" s="59" t="s">
        <v>237</v>
      </c>
      <c r="B282" s="60">
        <v>1</v>
      </c>
      <c r="C282" s="68">
        <f>0.7*0.8</f>
        <v>0.55999999999999994</v>
      </c>
      <c r="D282" s="60">
        <v>2</v>
      </c>
      <c r="E282" s="58">
        <f t="shared" si="15"/>
        <v>1.1199999999999999</v>
      </c>
      <c r="F282" s="70"/>
      <c r="G282" s="2"/>
      <c r="H282" s="2"/>
      <c r="I282" s="2"/>
      <c r="J282" s="2"/>
      <c r="K282" s="2"/>
    </row>
    <row r="283" spans="1:11" ht="15.75" x14ac:dyDescent="0.25">
      <c r="A283" s="59"/>
      <c r="B283" s="2"/>
      <c r="C283" s="2"/>
      <c r="D283" s="2"/>
      <c r="E283" s="2"/>
      <c r="F283" s="70"/>
      <c r="G283" s="2"/>
      <c r="H283" s="2"/>
      <c r="I283" s="2"/>
      <c r="J283" s="2"/>
      <c r="K283" s="2"/>
    </row>
    <row r="284" spans="1:11" ht="15.75" x14ac:dyDescent="0.25">
      <c r="A284" s="59" t="s">
        <v>437</v>
      </c>
      <c r="B284" s="58" t="s">
        <v>235</v>
      </c>
      <c r="C284" s="58" t="s">
        <v>218</v>
      </c>
      <c r="D284" s="58" t="s">
        <v>283</v>
      </c>
      <c r="E284" s="58" t="s">
        <v>146</v>
      </c>
      <c r="F284" s="70"/>
      <c r="G284" s="2"/>
      <c r="H284" s="2"/>
      <c r="I284" s="2"/>
      <c r="J284" s="2"/>
      <c r="K284" s="2"/>
    </row>
    <row r="285" spans="1:11" ht="15.75" x14ac:dyDescent="0.25">
      <c r="A285" s="59" t="s">
        <v>238</v>
      </c>
      <c r="B285" s="60">
        <v>3</v>
      </c>
      <c r="C285" s="60">
        <f>1.2*1</f>
        <v>1.2</v>
      </c>
      <c r="D285" s="60">
        <v>2</v>
      </c>
      <c r="E285" s="60">
        <f>B285*C285*D285</f>
        <v>7.1999999999999993</v>
      </c>
      <c r="F285" s="70"/>
      <c r="G285" s="2"/>
      <c r="H285" s="2"/>
      <c r="I285" s="2"/>
      <c r="J285" s="2"/>
      <c r="K285" s="2"/>
    </row>
    <row r="286" spans="1:11" ht="15.75" x14ac:dyDescent="0.25">
      <c r="A286" s="59"/>
      <c r="B286" s="60"/>
      <c r="C286" s="60"/>
      <c r="D286" s="60"/>
      <c r="E286" s="60"/>
      <c r="F286" s="70"/>
      <c r="G286" s="2"/>
      <c r="H286" s="2"/>
      <c r="I286" s="2"/>
      <c r="J286" s="2"/>
      <c r="K286" s="2"/>
    </row>
    <row r="287" spans="1:11" ht="15.75" x14ac:dyDescent="0.25">
      <c r="A287" s="59" t="s">
        <v>248</v>
      </c>
      <c r="B287" s="58" t="s">
        <v>235</v>
      </c>
      <c r="C287" s="58" t="s">
        <v>218</v>
      </c>
      <c r="D287" s="58" t="s">
        <v>283</v>
      </c>
      <c r="E287" s="58" t="s">
        <v>146</v>
      </c>
      <c r="F287" s="70"/>
      <c r="G287" s="2"/>
      <c r="H287" s="2"/>
      <c r="I287" s="2"/>
      <c r="J287" s="2"/>
      <c r="K287" s="2"/>
    </row>
    <row r="288" spans="1:11" ht="15.75" x14ac:dyDescent="0.25">
      <c r="A288" s="59" t="s">
        <v>239</v>
      </c>
      <c r="B288" s="60">
        <v>1</v>
      </c>
      <c r="C288" s="60">
        <f>0.6*0.6</f>
        <v>0.36</v>
      </c>
      <c r="D288" s="60">
        <v>2</v>
      </c>
      <c r="E288" s="60">
        <f>B288*C288*D288</f>
        <v>0.72</v>
      </c>
      <c r="F288" s="70"/>
      <c r="G288" s="2"/>
      <c r="H288" s="2"/>
      <c r="I288" s="2"/>
      <c r="J288" s="2"/>
      <c r="K288" s="2"/>
    </row>
    <row r="289" spans="1:11" ht="15.75" x14ac:dyDescent="0.25">
      <c r="A289" s="59"/>
      <c r="B289" s="2"/>
      <c r="C289" s="2"/>
      <c r="D289" s="2"/>
      <c r="E289" s="2"/>
      <c r="F289" s="70"/>
      <c r="G289" s="2"/>
      <c r="H289" s="2"/>
      <c r="I289" s="2"/>
      <c r="J289" s="2"/>
      <c r="K289" s="2"/>
    </row>
    <row r="290" spans="1:11" ht="15.75" x14ac:dyDescent="0.25">
      <c r="A290" s="59"/>
      <c r="B290" s="2"/>
      <c r="C290" s="2"/>
      <c r="D290" s="111" t="s">
        <v>216</v>
      </c>
      <c r="E290" s="63">
        <f>E280+E281+E282+E285+E288</f>
        <v>22.06</v>
      </c>
      <c r="F290" s="70"/>
      <c r="G290" s="2"/>
      <c r="H290" s="2"/>
      <c r="I290" s="2"/>
      <c r="J290" s="2"/>
      <c r="K290" s="2"/>
    </row>
    <row r="291" spans="1:11" ht="15.75" x14ac:dyDescent="0.25">
      <c r="A291" s="59"/>
      <c r="B291" s="2"/>
      <c r="C291" s="2"/>
      <c r="D291" s="2"/>
      <c r="E291" s="2"/>
      <c r="F291" s="70"/>
      <c r="G291" s="2"/>
      <c r="H291" s="2"/>
      <c r="I291" s="2"/>
      <c r="J291" s="2"/>
      <c r="K291" s="2"/>
    </row>
    <row r="292" spans="1:11" ht="15.75" x14ac:dyDescent="0.25">
      <c r="A292" s="57" t="s">
        <v>6</v>
      </c>
      <c r="B292" s="60"/>
      <c r="C292" s="60"/>
      <c r="D292" s="2"/>
      <c r="E292" s="2"/>
      <c r="F292" s="70"/>
      <c r="G292" s="2"/>
      <c r="H292" s="2"/>
      <c r="I292" s="2"/>
      <c r="J292" s="2"/>
      <c r="K292" s="2"/>
    </row>
    <row r="293" spans="1:11" ht="15.75" x14ac:dyDescent="0.25">
      <c r="A293" s="59" t="s">
        <v>312</v>
      </c>
      <c r="B293" s="58" t="s">
        <v>235</v>
      </c>
      <c r="C293" s="60"/>
      <c r="D293" s="2"/>
      <c r="E293" s="2"/>
      <c r="F293" s="70"/>
      <c r="G293" s="2"/>
      <c r="H293" s="2"/>
      <c r="I293" s="2"/>
      <c r="J293" s="2"/>
      <c r="K293" s="2"/>
    </row>
    <row r="294" spans="1:11" ht="15.75" x14ac:dyDescent="0.25">
      <c r="A294" s="59"/>
      <c r="B294" s="60">
        <v>20.97</v>
      </c>
      <c r="C294" s="60"/>
      <c r="D294" s="2"/>
      <c r="E294" s="2"/>
      <c r="F294" s="70"/>
      <c r="G294" s="2"/>
      <c r="H294" s="2"/>
      <c r="I294" s="2"/>
      <c r="J294" s="2"/>
      <c r="K294" s="2"/>
    </row>
    <row r="295" spans="1:11" ht="15.75" x14ac:dyDescent="0.25">
      <c r="A295" s="59" t="s">
        <v>313</v>
      </c>
      <c r="B295" s="58" t="s">
        <v>235</v>
      </c>
      <c r="C295" s="60"/>
      <c r="D295" s="2"/>
      <c r="E295" s="2"/>
      <c r="F295" s="70"/>
      <c r="G295" s="2"/>
      <c r="H295" s="2"/>
      <c r="I295" s="2"/>
      <c r="J295" s="2"/>
      <c r="K295" s="2"/>
    </row>
    <row r="296" spans="1:11" ht="15.75" x14ac:dyDescent="0.25">
      <c r="A296" s="59"/>
      <c r="B296" s="60">
        <v>3.75</v>
      </c>
      <c r="C296" s="60"/>
      <c r="D296" s="2"/>
      <c r="E296" s="2"/>
      <c r="F296" s="70"/>
      <c r="G296" s="2"/>
      <c r="H296" s="2"/>
      <c r="I296" s="2"/>
      <c r="J296" s="2"/>
      <c r="K296" s="2"/>
    </row>
    <row r="297" spans="1:11" ht="15.75" x14ac:dyDescent="0.25">
      <c r="A297" s="59" t="s">
        <v>314</v>
      </c>
      <c r="B297" s="58" t="s">
        <v>235</v>
      </c>
      <c r="C297" s="60"/>
      <c r="D297" s="2"/>
      <c r="E297" s="2"/>
      <c r="F297" s="70"/>
      <c r="G297" s="2"/>
      <c r="H297" s="2"/>
      <c r="I297" s="2"/>
      <c r="J297" s="2"/>
      <c r="K297" s="2"/>
    </row>
    <row r="298" spans="1:11" ht="15.75" x14ac:dyDescent="0.25">
      <c r="A298" s="59"/>
      <c r="B298" s="60">
        <v>10</v>
      </c>
      <c r="C298" s="60"/>
      <c r="D298" s="2"/>
      <c r="E298" s="2"/>
      <c r="F298" s="70"/>
      <c r="G298" s="2"/>
      <c r="H298" s="2"/>
      <c r="I298" s="2"/>
      <c r="J298" s="2"/>
      <c r="K298" s="2"/>
    </row>
    <row r="299" spans="1:11" ht="15.75" x14ac:dyDescent="0.25">
      <c r="A299" s="59" t="s">
        <v>315</v>
      </c>
      <c r="B299" s="58" t="s">
        <v>235</v>
      </c>
      <c r="C299" s="60"/>
      <c r="D299" s="2"/>
      <c r="E299" s="2"/>
      <c r="F299" s="70"/>
      <c r="G299" s="2"/>
      <c r="H299" s="2"/>
      <c r="I299" s="2"/>
      <c r="J299" s="2"/>
      <c r="K299" s="2"/>
    </row>
    <row r="300" spans="1:11" ht="15.75" x14ac:dyDescent="0.25">
      <c r="A300" s="59"/>
      <c r="B300" s="60">
        <v>4</v>
      </c>
      <c r="C300" s="60"/>
      <c r="D300" s="2"/>
      <c r="E300" s="2"/>
      <c r="F300" s="70"/>
      <c r="G300" s="2"/>
      <c r="H300" s="2"/>
      <c r="I300" s="2"/>
      <c r="J300" s="2"/>
      <c r="K300" s="2"/>
    </row>
    <row r="301" spans="1:11" ht="15.75" x14ac:dyDescent="0.25">
      <c r="A301" s="59" t="s">
        <v>316</v>
      </c>
      <c r="B301" s="58" t="s">
        <v>235</v>
      </c>
      <c r="C301" s="60"/>
      <c r="D301" s="2"/>
      <c r="E301" s="2"/>
      <c r="F301" s="70"/>
      <c r="G301" s="2"/>
      <c r="H301" s="2"/>
      <c r="I301" s="2"/>
      <c r="J301" s="2"/>
      <c r="K301" s="2"/>
    </row>
    <row r="302" spans="1:11" ht="15.75" x14ac:dyDescent="0.25">
      <c r="A302" s="59"/>
      <c r="B302" s="60">
        <v>6</v>
      </c>
      <c r="C302" s="60"/>
      <c r="D302" s="2"/>
      <c r="E302" s="2"/>
      <c r="F302" s="70"/>
      <c r="G302" s="2"/>
      <c r="H302" s="2"/>
      <c r="I302" s="2"/>
      <c r="J302" s="2"/>
      <c r="K302" s="2"/>
    </row>
    <row r="303" spans="1:11" ht="15.75" x14ac:dyDescent="0.25">
      <c r="A303" s="59" t="s">
        <v>317</v>
      </c>
      <c r="B303" s="58" t="s">
        <v>235</v>
      </c>
      <c r="C303" s="60"/>
      <c r="D303" s="2"/>
      <c r="E303" s="2"/>
      <c r="F303" s="70"/>
      <c r="G303" s="2"/>
      <c r="H303" s="2"/>
      <c r="I303" s="2"/>
      <c r="J303" s="2"/>
      <c r="K303" s="2"/>
    </row>
    <row r="304" spans="1:11" ht="15.75" x14ac:dyDescent="0.25">
      <c r="A304" s="59"/>
      <c r="B304" s="60">
        <v>4</v>
      </c>
      <c r="C304" s="60"/>
      <c r="D304" s="2"/>
      <c r="E304" s="2"/>
      <c r="F304" s="70"/>
      <c r="G304" s="2"/>
      <c r="H304" s="2"/>
      <c r="I304" s="2"/>
      <c r="J304" s="2"/>
      <c r="K304" s="2"/>
    </row>
    <row r="305" spans="1:11" ht="15.75" x14ac:dyDescent="0.25">
      <c r="A305" s="59" t="s">
        <v>318</v>
      </c>
      <c r="B305" s="58" t="s">
        <v>235</v>
      </c>
      <c r="C305" s="60"/>
      <c r="D305" s="2"/>
      <c r="E305" s="2"/>
      <c r="F305" s="70"/>
      <c r="G305" s="2"/>
      <c r="H305" s="2"/>
      <c r="I305" s="2"/>
      <c r="J305" s="2"/>
      <c r="K305" s="2"/>
    </row>
    <row r="306" spans="1:11" ht="15.75" x14ac:dyDescent="0.25">
      <c r="A306" s="59"/>
      <c r="B306" s="60">
        <v>1</v>
      </c>
      <c r="C306" s="60"/>
      <c r="D306" s="2"/>
      <c r="E306" s="2"/>
      <c r="F306" s="70"/>
      <c r="G306" s="2"/>
      <c r="H306" s="2"/>
      <c r="I306" s="2"/>
      <c r="J306" s="2"/>
      <c r="K306" s="2"/>
    </row>
    <row r="307" spans="1:11" ht="15.75" x14ac:dyDescent="0.25">
      <c r="A307" s="59" t="s">
        <v>319</v>
      </c>
      <c r="B307" s="58" t="s">
        <v>235</v>
      </c>
      <c r="C307" s="60"/>
      <c r="D307" s="2"/>
      <c r="E307" s="2"/>
      <c r="F307" s="70"/>
      <c r="G307" s="2"/>
      <c r="H307" s="2"/>
      <c r="I307" s="2"/>
      <c r="J307" s="2"/>
      <c r="K307" s="2"/>
    </row>
    <row r="308" spans="1:11" ht="15.75" x14ac:dyDescent="0.25">
      <c r="A308" s="59"/>
      <c r="B308" s="60">
        <v>1</v>
      </c>
      <c r="C308" s="60"/>
      <c r="D308" s="2"/>
      <c r="E308" s="2"/>
      <c r="F308" s="70"/>
      <c r="G308" s="2"/>
      <c r="H308" s="2"/>
      <c r="I308" s="2"/>
      <c r="J308" s="2"/>
      <c r="K308" s="2"/>
    </row>
    <row r="309" spans="1:11" ht="15.75" x14ac:dyDescent="0.25">
      <c r="A309" s="59" t="s">
        <v>320</v>
      </c>
      <c r="B309" s="58" t="s">
        <v>235</v>
      </c>
      <c r="C309" s="60"/>
      <c r="D309" s="2"/>
      <c r="E309" s="2"/>
      <c r="F309" s="70"/>
      <c r="G309" s="2"/>
      <c r="H309" s="2"/>
      <c r="I309" s="2"/>
      <c r="J309" s="2"/>
      <c r="K309" s="2"/>
    </row>
    <row r="310" spans="1:11" ht="15.75" x14ac:dyDescent="0.25">
      <c r="A310" s="59"/>
      <c r="B310" s="60">
        <v>1</v>
      </c>
      <c r="C310" s="60"/>
      <c r="D310" s="2"/>
      <c r="E310" s="2"/>
      <c r="F310" s="70"/>
      <c r="G310" s="2"/>
      <c r="H310" s="2"/>
      <c r="I310" s="2"/>
      <c r="J310" s="2"/>
      <c r="K310" s="2"/>
    </row>
    <row r="311" spans="1:11" ht="15.75" x14ac:dyDescent="0.25">
      <c r="A311" s="59" t="s">
        <v>335</v>
      </c>
      <c r="B311" s="58" t="s">
        <v>235</v>
      </c>
      <c r="C311" s="60"/>
      <c r="D311" s="2"/>
      <c r="E311" s="2"/>
      <c r="F311" s="70"/>
      <c r="G311" s="2"/>
      <c r="H311" s="2"/>
      <c r="I311" s="2"/>
      <c r="J311" s="2"/>
      <c r="K311" s="2"/>
    </row>
    <row r="312" spans="1:11" ht="15.75" x14ac:dyDescent="0.25">
      <c r="A312" s="59"/>
      <c r="B312" s="60">
        <v>2</v>
      </c>
      <c r="C312" s="60"/>
      <c r="D312" s="2"/>
      <c r="E312" s="2"/>
      <c r="F312" s="70"/>
      <c r="G312" s="2"/>
      <c r="H312" s="2"/>
      <c r="I312" s="2"/>
      <c r="J312" s="2"/>
      <c r="K312" s="2"/>
    </row>
    <row r="313" spans="1:11" ht="15.75" x14ac:dyDescent="0.25">
      <c r="A313" s="59" t="s">
        <v>321</v>
      </c>
      <c r="B313" s="58" t="s">
        <v>235</v>
      </c>
      <c r="C313" s="60"/>
      <c r="D313" s="2"/>
      <c r="E313" s="2"/>
      <c r="F313" s="70"/>
      <c r="G313" s="2"/>
      <c r="H313" s="2"/>
      <c r="I313" s="2"/>
      <c r="J313" s="2"/>
      <c r="K313" s="2"/>
    </row>
    <row r="314" spans="1:11" ht="15.75" x14ac:dyDescent="0.25">
      <c r="A314" s="59"/>
      <c r="B314" s="60">
        <v>2</v>
      </c>
      <c r="C314" s="60"/>
      <c r="D314" s="2"/>
      <c r="E314" s="2"/>
      <c r="F314" s="70"/>
      <c r="G314" s="2"/>
      <c r="H314" s="2"/>
      <c r="I314" s="2"/>
      <c r="J314" s="2"/>
      <c r="K314" s="2"/>
    </row>
    <row r="315" spans="1:11" ht="15.75" x14ac:dyDescent="0.25">
      <c r="A315" s="59" t="s">
        <v>322</v>
      </c>
      <c r="B315" s="58" t="s">
        <v>235</v>
      </c>
      <c r="C315" s="60"/>
      <c r="D315" s="2"/>
      <c r="E315" s="2"/>
      <c r="F315" s="70"/>
      <c r="G315" s="2"/>
      <c r="H315" s="2"/>
      <c r="I315" s="2"/>
      <c r="J315" s="2"/>
      <c r="K315" s="2"/>
    </row>
    <row r="316" spans="1:11" ht="15.75" x14ac:dyDescent="0.25">
      <c r="A316" s="59"/>
      <c r="B316" s="60">
        <v>1</v>
      </c>
      <c r="C316" s="60"/>
      <c r="D316" s="2"/>
      <c r="E316" s="2"/>
      <c r="F316" s="70"/>
      <c r="G316" s="2"/>
      <c r="H316" s="2"/>
      <c r="I316" s="2"/>
      <c r="J316" s="2"/>
      <c r="K316" s="2"/>
    </row>
    <row r="317" spans="1:11" ht="15.75" x14ac:dyDescent="0.25">
      <c r="A317" s="59" t="s">
        <v>102</v>
      </c>
      <c r="B317" s="58" t="s">
        <v>235</v>
      </c>
      <c r="C317" s="60"/>
      <c r="D317" s="2"/>
      <c r="E317" s="2"/>
      <c r="F317" s="70"/>
      <c r="G317" s="2"/>
      <c r="H317" s="2"/>
      <c r="I317" s="2"/>
      <c r="J317" s="2"/>
      <c r="K317" s="2"/>
    </row>
    <row r="318" spans="1:11" ht="15.75" x14ac:dyDescent="0.25">
      <c r="A318" s="59"/>
      <c r="B318" s="60">
        <v>1</v>
      </c>
      <c r="C318" s="60"/>
      <c r="D318" s="2"/>
      <c r="E318" s="2"/>
      <c r="F318" s="70"/>
      <c r="G318" s="2"/>
      <c r="H318" s="2"/>
      <c r="I318" s="2"/>
      <c r="J318" s="2"/>
      <c r="K318" s="2"/>
    </row>
    <row r="319" spans="1:11" ht="15.75" x14ac:dyDescent="0.25">
      <c r="A319" s="59" t="s">
        <v>284</v>
      </c>
      <c r="B319" s="58" t="s">
        <v>235</v>
      </c>
      <c r="C319" s="60"/>
      <c r="D319" s="2"/>
      <c r="E319" s="2"/>
      <c r="F319" s="70"/>
      <c r="G319" s="2"/>
      <c r="H319" s="2"/>
      <c r="I319" s="2"/>
      <c r="J319" s="2"/>
      <c r="K319" s="2"/>
    </row>
    <row r="320" spans="1:11" ht="15.75" x14ac:dyDescent="0.25">
      <c r="A320" s="2"/>
      <c r="B320" s="60">
        <v>1</v>
      </c>
      <c r="C320" s="60"/>
      <c r="D320" s="2"/>
      <c r="E320" s="2"/>
      <c r="F320" s="70"/>
      <c r="G320" s="2"/>
      <c r="H320" s="2"/>
      <c r="I320" s="2"/>
      <c r="J320" s="2"/>
      <c r="K320" s="2"/>
    </row>
    <row r="321" spans="1:11" ht="15.75" x14ac:dyDescent="0.25">
      <c r="A321" s="2"/>
      <c r="B321" s="60"/>
      <c r="C321" s="60"/>
      <c r="D321" s="2"/>
      <c r="E321" s="2"/>
      <c r="F321" s="70"/>
      <c r="G321" s="2"/>
      <c r="H321" s="2"/>
      <c r="I321" s="2"/>
      <c r="J321" s="2"/>
      <c r="K321" s="2"/>
    </row>
    <row r="322" spans="1:11" ht="15.75" x14ac:dyDescent="0.25">
      <c r="A322" s="57" t="s">
        <v>7</v>
      </c>
      <c r="B322" s="2"/>
      <c r="C322" s="2"/>
      <c r="D322" s="2"/>
      <c r="E322" s="2"/>
      <c r="F322" s="70"/>
      <c r="G322" s="2"/>
      <c r="H322" s="2"/>
      <c r="I322" s="2"/>
      <c r="J322" s="2"/>
      <c r="K322" s="2"/>
    </row>
    <row r="323" spans="1:11" ht="15.75" x14ac:dyDescent="0.25">
      <c r="A323" s="59" t="s">
        <v>323</v>
      </c>
      <c r="B323" s="58" t="s">
        <v>235</v>
      </c>
      <c r="C323" s="60"/>
      <c r="D323" s="2"/>
      <c r="E323" s="2"/>
      <c r="F323" s="70"/>
      <c r="G323" s="2"/>
      <c r="H323" s="2"/>
      <c r="I323" s="2"/>
      <c r="J323" s="2"/>
      <c r="K323" s="2"/>
    </row>
    <row r="324" spans="1:11" ht="15.75" x14ac:dyDescent="0.25">
      <c r="A324" s="59"/>
      <c r="B324" s="60">
        <v>9.2899999999999991</v>
      </c>
      <c r="C324" s="60"/>
      <c r="D324" s="2"/>
      <c r="E324" s="2"/>
      <c r="F324" s="70"/>
      <c r="G324" s="2"/>
      <c r="H324" s="2"/>
      <c r="I324" s="2"/>
      <c r="J324" s="2"/>
      <c r="K324" s="2"/>
    </row>
    <row r="325" spans="1:11" ht="15.75" x14ac:dyDescent="0.25">
      <c r="A325" s="59" t="s">
        <v>324</v>
      </c>
      <c r="B325" s="58" t="s">
        <v>235</v>
      </c>
      <c r="C325" s="60"/>
      <c r="D325" s="2"/>
      <c r="E325" s="2"/>
      <c r="F325" s="70"/>
      <c r="G325" s="2"/>
      <c r="H325" s="2"/>
      <c r="I325" s="2"/>
      <c r="J325" s="2"/>
      <c r="K325" s="2"/>
    </row>
    <row r="326" spans="1:11" ht="15.75" x14ac:dyDescent="0.25">
      <c r="A326" s="59"/>
      <c r="B326" s="60">
        <v>4.05</v>
      </c>
      <c r="C326" s="60"/>
      <c r="D326" s="2"/>
      <c r="E326" s="2"/>
      <c r="F326" s="70"/>
      <c r="G326" s="2"/>
      <c r="H326" s="2"/>
      <c r="I326" s="2"/>
      <c r="J326" s="2"/>
      <c r="K326" s="2"/>
    </row>
    <row r="327" spans="1:11" ht="15.75" x14ac:dyDescent="0.25">
      <c r="A327" s="59" t="s">
        <v>325</v>
      </c>
      <c r="B327" s="58" t="s">
        <v>235</v>
      </c>
      <c r="C327" s="60"/>
      <c r="D327" s="2"/>
      <c r="E327" s="2"/>
      <c r="F327" s="70"/>
      <c r="G327" s="2"/>
      <c r="H327" s="2"/>
      <c r="I327" s="2"/>
      <c r="J327" s="2"/>
      <c r="K327" s="2"/>
    </row>
    <row r="328" spans="1:11" ht="15.75" x14ac:dyDescent="0.25">
      <c r="A328" s="59"/>
      <c r="B328" s="60">
        <v>15.1</v>
      </c>
      <c r="C328" s="60"/>
      <c r="D328" s="2"/>
      <c r="E328" s="2"/>
      <c r="F328" s="70"/>
      <c r="G328" s="2"/>
      <c r="H328" s="2"/>
      <c r="I328" s="2"/>
      <c r="J328" s="2"/>
      <c r="K328" s="2"/>
    </row>
    <row r="329" spans="1:11" ht="15.75" x14ac:dyDescent="0.25">
      <c r="A329" s="59" t="s">
        <v>326</v>
      </c>
      <c r="B329" s="58" t="s">
        <v>235</v>
      </c>
      <c r="C329" s="60"/>
      <c r="D329" s="2"/>
      <c r="E329" s="2"/>
      <c r="F329" s="70"/>
      <c r="G329" s="2"/>
      <c r="H329" s="2"/>
      <c r="I329" s="2"/>
      <c r="J329" s="2"/>
      <c r="K329" s="2"/>
    </row>
    <row r="330" spans="1:11" ht="15.75" x14ac:dyDescent="0.25">
      <c r="A330" s="59"/>
      <c r="B330" s="60">
        <v>3</v>
      </c>
      <c r="C330" s="60"/>
      <c r="D330" s="2"/>
      <c r="E330" s="2"/>
      <c r="F330" s="70"/>
      <c r="G330" s="2"/>
      <c r="H330" s="2"/>
      <c r="I330" s="2"/>
      <c r="J330" s="2"/>
      <c r="K330" s="2"/>
    </row>
    <row r="331" spans="1:11" ht="15.75" x14ac:dyDescent="0.25">
      <c r="A331" s="59" t="s">
        <v>327</v>
      </c>
      <c r="B331" s="58" t="s">
        <v>235</v>
      </c>
      <c r="C331" s="60"/>
      <c r="D331" s="2"/>
      <c r="E331" s="2"/>
      <c r="F331" s="70"/>
      <c r="G331" s="2"/>
      <c r="H331" s="2"/>
      <c r="I331" s="2"/>
      <c r="J331" s="2"/>
      <c r="K331" s="2"/>
    </row>
    <row r="332" spans="1:11" ht="15.75" x14ac:dyDescent="0.25">
      <c r="A332" s="59"/>
      <c r="B332" s="60">
        <v>4</v>
      </c>
      <c r="C332" s="60"/>
      <c r="D332" s="2"/>
      <c r="E332" s="2"/>
      <c r="F332" s="70"/>
      <c r="G332" s="2"/>
      <c r="H332" s="2"/>
      <c r="I332" s="2"/>
      <c r="J332" s="2"/>
      <c r="K332" s="2"/>
    </row>
    <row r="333" spans="1:11" ht="15.75" x14ac:dyDescent="0.25">
      <c r="A333" s="59" t="s">
        <v>328</v>
      </c>
      <c r="B333" s="58" t="s">
        <v>235</v>
      </c>
      <c r="C333" s="60"/>
      <c r="D333" s="2"/>
      <c r="E333" s="2"/>
      <c r="F333" s="70"/>
      <c r="G333" s="2"/>
      <c r="H333" s="2"/>
      <c r="I333" s="2"/>
      <c r="J333" s="2"/>
      <c r="K333" s="2"/>
    </row>
    <row r="334" spans="1:11" ht="15.75" x14ac:dyDescent="0.25">
      <c r="A334" s="59"/>
      <c r="B334" s="60">
        <v>5</v>
      </c>
      <c r="C334" s="60"/>
      <c r="D334" s="2"/>
      <c r="E334" s="2"/>
      <c r="F334" s="70"/>
      <c r="G334" s="2"/>
      <c r="H334" s="2"/>
      <c r="I334" s="2"/>
      <c r="J334" s="2"/>
      <c r="K334" s="2"/>
    </row>
    <row r="335" spans="1:11" ht="15.75" x14ac:dyDescent="0.25">
      <c r="A335" s="59" t="s">
        <v>329</v>
      </c>
      <c r="B335" s="58" t="s">
        <v>235</v>
      </c>
      <c r="C335" s="60"/>
      <c r="D335" s="2"/>
      <c r="E335" s="2"/>
      <c r="F335" s="70"/>
      <c r="G335" s="2"/>
      <c r="H335" s="2"/>
      <c r="I335" s="2"/>
      <c r="J335" s="2"/>
      <c r="K335" s="2"/>
    </row>
    <row r="336" spans="1:11" ht="15.75" x14ac:dyDescent="0.25">
      <c r="A336" s="59"/>
      <c r="B336" s="60">
        <v>1</v>
      </c>
      <c r="C336" s="60"/>
      <c r="D336" s="2"/>
      <c r="E336" s="2"/>
      <c r="F336" s="70"/>
      <c r="G336" s="2"/>
      <c r="H336" s="2"/>
      <c r="I336" s="2"/>
      <c r="J336" s="2"/>
      <c r="K336" s="2"/>
    </row>
    <row r="337" spans="1:11" ht="15.75" x14ac:dyDescent="0.25">
      <c r="A337" s="59" t="s">
        <v>285</v>
      </c>
      <c r="B337" s="58" t="s">
        <v>235</v>
      </c>
      <c r="C337" s="60"/>
      <c r="D337" s="2"/>
      <c r="E337" s="2"/>
      <c r="F337" s="70"/>
      <c r="G337" s="2"/>
      <c r="H337" s="2"/>
      <c r="I337" s="2"/>
      <c r="J337" s="2"/>
      <c r="K337" s="2"/>
    </row>
    <row r="338" spans="1:11" ht="15.75" x14ac:dyDescent="0.25">
      <c r="A338" s="59"/>
      <c r="B338" s="60">
        <v>1</v>
      </c>
      <c r="C338" s="60"/>
      <c r="D338" s="2"/>
      <c r="E338" s="2"/>
      <c r="F338" s="70"/>
      <c r="G338" s="2"/>
      <c r="H338" s="2"/>
      <c r="I338" s="2"/>
      <c r="J338" s="2"/>
      <c r="K338" s="2"/>
    </row>
    <row r="339" spans="1:11" ht="15.75" x14ac:dyDescent="0.25">
      <c r="A339" s="59" t="s">
        <v>286</v>
      </c>
      <c r="B339" s="58" t="s">
        <v>235</v>
      </c>
      <c r="C339" s="60"/>
      <c r="D339" s="2"/>
      <c r="E339" s="2"/>
      <c r="F339" s="70"/>
      <c r="G339" s="2"/>
      <c r="H339" s="2"/>
      <c r="I339" s="2"/>
      <c r="J339" s="2"/>
      <c r="K339" s="2"/>
    </row>
    <row r="340" spans="1:11" ht="15.75" x14ac:dyDescent="0.25">
      <c r="A340" s="59"/>
      <c r="B340" s="60">
        <v>1</v>
      </c>
      <c r="C340" s="60"/>
      <c r="D340" s="2"/>
      <c r="E340" s="2"/>
      <c r="F340" s="70"/>
      <c r="G340" s="2"/>
      <c r="H340" s="2"/>
      <c r="I340" s="2"/>
      <c r="J340" s="2"/>
      <c r="K340" s="2"/>
    </row>
    <row r="341" spans="1:11" ht="15.75" x14ac:dyDescent="0.25">
      <c r="A341" s="59" t="s">
        <v>287</v>
      </c>
      <c r="B341" s="58" t="s">
        <v>235</v>
      </c>
      <c r="C341" s="60"/>
      <c r="D341" s="2"/>
      <c r="E341" s="2"/>
      <c r="F341" s="70"/>
      <c r="G341" s="2"/>
      <c r="H341" s="2"/>
      <c r="I341" s="2"/>
      <c r="J341" s="2"/>
      <c r="K341" s="2"/>
    </row>
    <row r="342" spans="1:11" ht="15.75" x14ac:dyDescent="0.25">
      <c r="A342" s="59"/>
      <c r="B342" s="60">
        <v>1</v>
      </c>
      <c r="C342" s="60"/>
      <c r="D342" s="2"/>
      <c r="E342" s="2"/>
      <c r="F342" s="70"/>
      <c r="G342" s="2"/>
      <c r="H342" s="2"/>
      <c r="I342" s="2"/>
      <c r="J342" s="2"/>
      <c r="K342" s="2"/>
    </row>
    <row r="343" spans="1:11" ht="15.75" x14ac:dyDescent="0.25">
      <c r="A343" s="59" t="s">
        <v>330</v>
      </c>
      <c r="B343" s="58" t="s">
        <v>235</v>
      </c>
      <c r="C343" s="60"/>
      <c r="D343" s="2"/>
      <c r="E343" s="2"/>
      <c r="F343" s="70"/>
      <c r="G343" s="2"/>
      <c r="H343" s="2"/>
      <c r="I343" s="2"/>
      <c r="J343" s="2"/>
      <c r="K343" s="2"/>
    </row>
    <row r="344" spans="1:11" ht="15.75" x14ac:dyDescent="0.25">
      <c r="A344" s="59"/>
      <c r="B344" s="60">
        <v>2</v>
      </c>
      <c r="C344" s="60"/>
      <c r="D344" s="2"/>
      <c r="E344" s="2"/>
      <c r="F344" s="70"/>
      <c r="G344" s="2"/>
      <c r="H344" s="2"/>
      <c r="I344" s="2"/>
      <c r="J344" s="2"/>
      <c r="K344" s="2"/>
    </row>
    <row r="345" spans="1:11" ht="15.75" x14ac:dyDescent="0.25">
      <c r="A345" s="59" t="s">
        <v>331</v>
      </c>
      <c r="B345" s="58" t="s">
        <v>235</v>
      </c>
      <c r="C345" s="60"/>
      <c r="D345" s="2"/>
      <c r="E345" s="2"/>
      <c r="F345" s="70"/>
      <c r="G345" s="2"/>
      <c r="H345" s="2"/>
      <c r="I345" s="2"/>
      <c r="J345" s="2"/>
      <c r="K345" s="2"/>
    </row>
    <row r="346" spans="1:11" ht="15.75" x14ac:dyDescent="0.25">
      <c r="A346" s="59"/>
      <c r="B346" s="60">
        <v>1</v>
      </c>
      <c r="C346" s="60"/>
      <c r="D346" s="2"/>
      <c r="E346" s="2"/>
      <c r="F346" s="70"/>
      <c r="G346" s="2"/>
      <c r="H346" s="2"/>
      <c r="I346" s="2"/>
      <c r="J346" s="2"/>
      <c r="K346" s="2"/>
    </row>
    <row r="347" spans="1:11" ht="15.75" x14ac:dyDescent="0.25">
      <c r="A347" s="59" t="s">
        <v>288</v>
      </c>
      <c r="B347" s="58" t="s">
        <v>235</v>
      </c>
      <c r="C347" s="60"/>
      <c r="D347" s="2"/>
      <c r="E347" s="2"/>
      <c r="F347" s="70"/>
      <c r="G347" s="2"/>
      <c r="H347" s="2"/>
      <c r="I347" s="2"/>
      <c r="J347" s="2"/>
      <c r="K347" s="2"/>
    </row>
    <row r="348" spans="1:11" ht="15.75" x14ac:dyDescent="0.25">
      <c r="A348" s="59"/>
      <c r="B348" s="60">
        <v>1</v>
      </c>
      <c r="C348" s="60"/>
      <c r="D348" s="2"/>
      <c r="E348" s="2"/>
      <c r="F348" s="70"/>
      <c r="G348" s="2"/>
      <c r="H348" s="2"/>
      <c r="I348" s="2"/>
      <c r="J348" s="2"/>
      <c r="K348" s="2"/>
    </row>
    <row r="349" spans="1:11" ht="15.75" x14ac:dyDescent="0.25">
      <c r="A349" s="59" t="s">
        <v>332</v>
      </c>
      <c r="B349" s="58" t="s">
        <v>235</v>
      </c>
      <c r="C349" s="60"/>
      <c r="D349" s="2"/>
      <c r="E349" s="2"/>
      <c r="F349" s="70"/>
      <c r="G349" s="2"/>
      <c r="H349" s="2"/>
      <c r="I349" s="2"/>
      <c r="J349" s="2"/>
      <c r="K349" s="2"/>
    </row>
    <row r="350" spans="1:11" ht="15.75" x14ac:dyDescent="0.25">
      <c r="A350" s="59"/>
      <c r="B350" s="60">
        <v>2</v>
      </c>
      <c r="C350" s="60"/>
      <c r="D350" s="2"/>
      <c r="E350" s="2"/>
      <c r="F350" s="70"/>
      <c r="G350" s="2"/>
      <c r="H350" s="2"/>
      <c r="I350" s="2"/>
      <c r="J350" s="2"/>
      <c r="K350" s="2"/>
    </row>
    <row r="351" spans="1:11" ht="15.75" x14ac:dyDescent="0.25">
      <c r="A351" s="59"/>
      <c r="B351" s="60"/>
      <c r="C351" s="60"/>
      <c r="D351" s="2"/>
      <c r="E351" s="2"/>
      <c r="F351" s="70"/>
      <c r="G351" s="2"/>
      <c r="H351" s="2"/>
      <c r="I351" s="2"/>
      <c r="J351" s="2"/>
      <c r="K351" s="2"/>
    </row>
    <row r="352" spans="1:11" ht="15.75" x14ac:dyDescent="0.25">
      <c r="A352" s="57" t="s">
        <v>4</v>
      </c>
      <c r="B352" s="60"/>
      <c r="C352" s="2"/>
      <c r="D352" s="2"/>
      <c r="E352" s="2"/>
      <c r="F352" s="70"/>
      <c r="G352" s="2"/>
      <c r="H352" s="2"/>
      <c r="I352" s="2"/>
      <c r="J352" s="2"/>
      <c r="K352" s="2"/>
    </row>
    <row r="353" spans="1:11" ht="15.75" x14ac:dyDescent="0.25">
      <c r="A353" s="59" t="s">
        <v>289</v>
      </c>
      <c r="B353" s="60" t="s">
        <v>235</v>
      </c>
      <c r="C353" s="2"/>
      <c r="D353" s="2"/>
      <c r="E353" s="2"/>
      <c r="F353" s="70"/>
      <c r="G353" s="2"/>
      <c r="H353" s="2"/>
      <c r="I353" s="2"/>
      <c r="J353" s="2"/>
      <c r="K353" s="2"/>
    </row>
    <row r="354" spans="1:11" ht="15.75" x14ac:dyDescent="0.25">
      <c r="A354" s="58"/>
      <c r="B354" s="60">
        <v>55.25</v>
      </c>
      <c r="C354" s="58"/>
      <c r="D354" s="2"/>
      <c r="E354" s="2"/>
      <c r="F354" s="70"/>
      <c r="G354" s="2"/>
      <c r="H354" s="2"/>
      <c r="I354" s="2"/>
      <c r="J354" s="2"/>
      <c r="K354" s="2"/>
    </row>
    <row r="355" spans="1:11" ht="15.75" x14ac:dyDescent="0.25">
      <c r="A355" s="59" t="s">
        <v>480</v>
      </c>
      <c r="B355" s="60" t="s">
        <v>235</v>
      </c>
      <c r="C355" s="58"/>
      <c r="D355" s="2"/>
      <c r="E355" s="2"/>
      <c r="F355" s="70"/>
      <c r="G355" s="2"/>
      <c r="H355" s="2"/>
      <c r="I355" s="2"/>
      <c r="J355" s="2"/>
      <c r="K355" s="2"/>
    </row>
    <row r="356" spans="1:11" ht="15.75" x14ac:dyDescent="0.25">
      <c r="A356" s="58"/>
      <c r="B356" s="60">
        <v>101.16</v>
      </c>
      <c r="C356" s="58"/>
      <c r="D356" s="2"/>
      <c r="E356" s="2"/>
      <c r="F356" s="70"/>
      <c r="G356" s="2"/>
      <c r="H356" s="2"/>
      <c r="I356" s="2"/>
      <c r="J356" s="2"/>
      <c r="K356" s="2"/>
    </row>
    <row r="357" spans="1:11" ht="15.75" x14ac:dyDescent="0.25">
      <c r="A357" s="59" t="s">
        <v>481</v>
      </c>
      <c r="B357" s="60" t="s">
        <v>235</v>
      </c>
      <c r="C357" s="58"/>
      <c r="D357" s="2"/>
      <c r="E357" s="2"/>
      <c r="F357" s="70"/>
      <c r="G357" s="2"/>
      <c r="H357" s="2"/>
      <c r="I357" s="2"/>
      <c r="J357" s="2"/>
      <c r="K357" s="2"/>
    </row>
    <row r="358" spans="1:11" ht="15.75" x14ac:dyDescent="0.25">
      <c r="A358" s="58"/>
      <c r="B358" s="60">
        <v>168.65</v>
      </c>
      <c r="C358" s="58"/>
      <c r="D358" s="2"/>
      <c r="E358" s="2"/>
      <c r="F358" s="70"/>
      <c r="G358" s="2"/>
      <c r="H358" s="2"/>
      <c r="I358" s="2"/>
      <c r="J358" s="2"/>
      <c r="K358" s="2"/>
    </row>
    <row r="359" spans="1:11" ht="15.75" x14ac:dyDescent="0.25">
      <c r="A359" s="59" t="s">
        <v>482</v>
      </c>
      <c r="B359" s="60" t="s">
        <v>235</v>
      </c>
      <c r="C359" s="58"/>
      <c r="D359" s="2"/>
      <c r="E359" s="2"/>
      <c r="F359" s="70"/>
      <c r="G359" s="2"/>
      <c r="H359" s="2"/>
      <c r="I359" s="2"/>
      <c r="J359" s="2"/>
      <c r="K359" s="2"/>
    </row>
    <row r="360" spans="1:11" ht="15.75" x14ac:dyDescent="0.25">
      <c r="A360" s="2"/>
      <c r="B360" s="60">
        <v>16.5</v>
      </c>
      <c r="C360" s="58"/>
      <c r="D360" s="2"/>
      <c r="E360" s="2"/>
      <c r="F360" s="70"/>
      <c r="G360" s="2"/>
      <c r="H360" s="2"/>
      <c r="I360" s="2"/>
      <c r="J360" s="2"/>
      <c r="K360" s="2"/>
    </row>
    <row r="361" spans="1:11" ht="15.75" x14ac:dyDescent="0.25">
      <c r="A361" s="59" t="s">
        <v>290</v>
      </c>
      <c r="B361" s="60" t="s">
        <v>235</v>
      </c>
      <c r="C361" s="58"/>
      <c r="D361" s="2"/>
      <c r="E361" s="2"/>
      <c r="F361" s="70"/>
      <c r="G361" s="2"/>
      <c r="H361" s="2"/>
      <c r="I361" s="2"/>
      <c r="J361" s="2"/>
      <c r="K361" s="2"/>
    </row>
    <row r="362" spans="1:11" ht="15.75" x14ac:dyDescent="0.25">
      <c r="A362" s="2"/>
      <c r="B362" s="60">
        <v>1</v>
      </c>
      <c r="C362" s="58"/>
      <c r="E362" s="2"/>
      <c r="F362" s="70"/>
      <c r="G362" s="2"/>
      <c r="H362" s="2"/>
      <c r="I362" s="2"/>
      <c r="J362" s="2"/>
      <c r="K362" s="2"/>
    </row>
    <row r="363" spans="1:11" ht="15.75" x14ac:dyDescent="0.25">
      <c r="A363" s="59" t="s">
        <v>291</v>
      </c>
      <c r="B363" s="60" t="s">
        <v>235</v>
      </c>
      <c r="C363" s="58"/>
      <c r="E363" s="2"/>
      <c r="F363" s="70"/>
      <c r="G363" s="2"/>
      <c r="H363" s="2"/>
      <c r="I363" s="2"/>
      <c r="J363" s="2"/>
      <c r="K363" s="2"/>
    </row>
    <row r="364" spans="1:11" ht="15.75" x14ac:dyDescent="0.25">
      <c r="A364" s="2"/>
      <c r="B364" s="60">
        <v>9</v>
      </c>
      <c r="C364" s="58"/>
      <c r="E364" s="2"/>
      <c r="F364" s="70"/>
      <c r="G364" s="2"/>
      <c r="H364" s="2"/>
      <c r="I364" s="2"/>
      <c r="J364" s="2"/>
      <c r="K364" s="2"/>
    </row>
    <row r="365" spans="1:11" ht="15.75" x14ac:dyDescent="0.25">
      <c r="A365" s="59" t="s">
        <v>292</v>
      </c>
      <c r="B365" s="60" t="s">
        <v>235</v>
      </c>
      <c r="C365" s="58"/>
      <c r="E365" s="2"/>
      <c r="F365" s="70"/>
      <c r="G365" s="2"/>
      <c r="H365" s="2"/>
      <c r="I365" s="2"/>
      <c r="J365" s="2"/>
      <c r="K365" s="2"/>
    </row>
    <row r="366" spans="1:11" ht="15.75" x14ac:dyDescent="0.25">
      <c r="A366" s="2"/>
      <c r="B366" s="60">
        <v>4</v>
      </c>
      <c r="C366" s="58"/>
      <c r="E366" s="2"/>
      <c r="F366" s="70"/>
      <c r="G366" s="2"/>
      <c r="H366" s="2"/>
      <c r="I366" s="2"/>
      <c r="J366" s="2"/>
      <c r="K366" s="2"/>
    </row>
    <row r="367" spans="1:11" ht="15.75" x14ac:dyDescent="0.25">
      <c r="A367" s="59" t="s">
        <v>293</v>
      </c>
      <c r="B367" s="60" t="s">
        <v>235</v>
      </c>
      <c r="C367" s="58"/>
      <c r="E367" s="2"/>
      <c r="F367" s="70"/>
      <c r="G367" s="2"/>
      <c r="H367" s="2"/>
      <c r="I367" s="2"/>
      <c r="J367" s="2"/>
      <c r="K367" s="2"/>
    </row>
    <row r="368" spans="1:11" ht="15.75" x14ac:dyDescent="0.25">
      <c r="A368" s="2"/>
      <c r="B368" s="60">
        <v>1</v>
      </c>
      <c r="C368" s="58"/>
      <c r="E368" s="2"/>
      <c r="F368" s="70"/>
      <c r="G368" s="2"/>
      <c r="H368" s="2"/>
      <c r="I368" s="2"/>
      <c r="J368" s="2"/>
      <c r="K368" s="2"/>
    </row>
    <row r="369" spans="1:11" ht="15.75" x14ac:dyDescent="0.25">
      <c r="A369" s="59" t="s">
        <v>294</v>
      </c>
      <c r="B369" s="60" t="s">
        <v>235</v>
      </c>
      <c r="C369" s="58"/>
      <c r="E369" s="2"/>
      <c r="F369" s="70"/>
      <c r="G369" s="2"/>
      <c r="H369" s="2"/>
      <c r="I369" s="2"/>
      <c r="J369" s="2"/>
      <c r="K369" s="2"/>
    </row>
    <row r="370" spans="1:11" ht="15.75" x14ac:dyDescent="0.25">
      <c r="A370" s="2"/>
      <c r="B370" s="60">
        <v>4</v>
      </c>
      <c r="C370" s="2"/>
      <c r="E370" s="2"/>
      <c r="F370" s="70"/>
      <c r="G370" s="2"/>
      <c r="H370" s="2"/>
      <c r="I370" s="2"/>
      <c r="J370" s="2"/>
      <c r="K370" s="2"/>
    </row>
    <row r="371" spans="1:11" ht="15.75" x14ac:dyDescent="0.25">
      <c r="A371" s="59" t="s">
        <v>295</v>
      </c>
      <c r="B371" s="60" t="s">
        <v>235</v>
      </c>
      <c r="C371" s="2"/>
      <c r="D371" s="2"/>
      <c r="E371" s="2"/>
      <c r="F371" s="70"/>
      <c r="G371" s="2"/>
      <c r="H371" s="2"/>
      <c r="I371" s="2"/>
      <c r="J371" s="2"/>
      <c r="K371" s="2"/>
    </row>
    <row r="372" spans="1:11" ht="15.75" x14ac:dyDescent="0.25">
      <c r="A372" s="2"/>
      <c r="B372" s="60">
        <v>4</v>
      </c>
      <c r="C372" s="2"/>
      <c r="D372" s="2"/>
      <c r="E372" s="2"/>
      <c r="F372" s="70"/>
      <c r="G372" s="2"/>
      <c r="H372" s="2"/>
      <c r="I372" s="2"/>
      <c r="J372" s="2"/>
      <c r="K372" s="2"/>
    </row>
    <row r="373" spans="1:11" ht="15.75" x14ac:dyDescent="0.25">
      <c r="A373" s="59" t="s">
        <v>296</v>
      </c>
      <c r="B373" s="60" t="s">
        <v>235</v>
      </c>
      <c r="C373" s="2"/>
      <c r="D373" s="2"/>
      <c r="E373" s="2"/>
      <c r="F373" s="70"/>
      <c r="G373" s="2"/>
      <c r="H373" s="2"/>
      <c r="I373" s="2"/>
      <c r="J373" s="2"/>
      <c r="K373" s="2"/>
    </row>
    <row r="374" spans="1:11" ht="15.75" x14ac:dyDescent="0.25">
      <c r="A374" s="2"/>
      <c r="B374" s="60">
        <v>1</v>
      </c>
      <c r="C374" s="2"/>
      <c r="D374" s="2"/>
      <c r="E374" s="2"/>
      <c r="F374" s="70"/>
      <c r="G374" s="2"/>
      <c r="H374" s="2"/>
      <c r="I374" s="2"/>
      <c r="J374" s="2"/>
      <c r="K374" s="2"/>
    </row>
    <row r="375" spans="1:11" ht="15.75" x14ac:dyDescent="0.25">
      <c r="A375" s="59" t="s">
        <v>297</v>
      </c>
      <c r="B375" s="60" t="s">
        <v>235</v>
      </c>
      <c r="C375" s="2"/>
      <c r="D375" s="2"/>
      <c r="E375" s="2"/>
      <c r="F375" s="70"/>
      <c r="G375" s="2"/>
      <c r="H375" s="2"/>
      <c r="I375" s="2"/>
      <c r="J375" s="2"/>
      <c r="K375" s="2"/>
    </row>
    <row r="376" spans="1:11" ht="15.75" x14ac:dyDescent="0.25">
      <c r="A376" s="2"/>
      <c r="B376" s="60">
        <v>1</v>
      </c>
      <c r="C376" s="2"/>
      <c r="D376" s="2"/>
      <c r="E376" s="2"/>
      <c r="F376" s="70"/>
      <c r="G376" s="2"/>
      <c r="H376" s="2"/>
      <c r="I376" s="2"/>
      <c r="J376" s="2"/>
      <c r="K376" s="2"/>
    </row>
    <row r="377" spans="1:11" ht="15.75" x14ac:dyDescent="0.25">
      <c r="A377" s="59" t="s">
        <v>298</v>
      </c>
      <c r="B377" s="60" t="s">
        <v>235</v>
      </c>
      <c r="C377" s="2"/>
      <c r="D377" s="2"/>
      <c r="E377" s="2"/>
      <c r="F377" s="70"/>
      <c r="G377" s="2"/>
      <c r="H377" s="2"/>
      <c r="I377" s="2"/>
      <c r="J377" s="2"/>
      <c r="K377" s="2"/>
    </row>
    <row r="378" spans="1:11" ht="15.75" x14ac:dyDescent="0.25">
      <c r="A378" s="2"/>
      <c r="B378" s="60">
        <v>4</v>
      </c>
      <c r="C378" s="2"/>
      <c r="D378" s="2"/>
      <c r="E378" s="2"/>
      <c r="F378" s="70"/>
      <c r="G378" s="2"/>
      <c r="H378" s="2"/>
      <c r="I378" s="2"/>
      <c r="J378" s="2"/>
      <c r="K378" s="2"/>
    </row>
    <row r="379" spans="1:11" ht="15.75" x14ac:dyDescent="0.25">
      <c r="A379" s="59" t="s">
        <v>299</v>
      </c>
      <c r="B379" s="60" t="s">
        <v>235</v>
      </c>
      <c r="C379" s="58"/>
      <c r="D379" s="2"/>
      <c r="E379" s="2"/>
      <c r="F379" s="70"/>
      <c r="G379" s="2"/>
      <c r="H379" s="2"/>
      <c r="I379" s="2"/>
      <c r="J379" s="2"/>
      <c r="K379" s="2"/>
    </row>
    <row r="380" spans="1:11" ht="15.75" x14ac:dyDescent="0.25">
      <c r="A380" s="2"/>
      <c r="B380" s="60">
        <v>1</v>
      </c>
      <c r="C380" s="58"/>
      <c r="D380" s="2"/>
      <c r="E380" s="2"/>
      <c r="F380" s="70"/>
      <c r="G380" s="2"/>
      <c r="H380" s="2"/>
      <c r="I380" s="2"/>
      <c r="J380" s="2"/>
      <c r="K380" s="2"/>
    </row>
    <row r="381" spans="1:11" ht="15.75" x14ac:dyDescent="0.25">
      <c r="A381" s="59" t="s">
        <v>300</v>
      </c>
      <c r="B381" s="60" t="s">
        <v>235</v>
      </c>
      <c r="C381" s="58"/>
      <c r="D381" s="2"/>
      <c r="E381" s="2"/>
      <c r="F381" s="70"/>
      <c r="G381" s="2"/>
      <c r="H381" s="2"/>
      <c r="I381" s="2"/>
      <c r="J381" s="2"/>
      <c r="K381" s="2"/>
    </row>
    <row r="382" spans="1:11" ht="15.75" x14ac:dyDescent="0.25">
      <c r="A382" s="2"/>
      <c r="B382" s="60">
        <v>3</v>
      </c>
      <c r="C382" s="58"/>
      <c r="D382" s="2"/>
      <c r="E382" s="2"/>
      <c r="F382" s="70"/>
      <c r="G382" s="2"/>
      <c r="H382" s="2"/>
      <c r="I382" s="2"/>
      <c r="J382" s="2"/>
      <c r="K382" s="2"/>
    </row>
    <row r="383" spans="1:11" ht="15.75" x14ac:dyDescent="0.25">
      <c r="A383" s="59" t="s">
        <v>483</v>
      </c>
      <c r="B383" s="60" t="s">
        <v>235</v>
      </c>
      <c r="C383" s="58"/>
      <c r="D383" s="2"/>
      <c r="E383" s="2"/>
      <c r="F383" s="70"/>
      <c r="G383" s="2"/>
      <c r="H383" s="2"/>
      <c r="I383" s="2"/>
      <c r="J383" s="2"/>
      <c r="K383" s="2"/>
    </row>
    <row r="384" spans="1:11" ht="15.75" x14ac:dyDescent="0.25">
      <c r="A384" s="2"/>
      <c r="B384" s="60">
        <v>1</v>
      </c>
      <c r="C384" s="58"/>
      <c r="D384" s="2"/>
      <c r="E384" s="2"/>
      <c r="F384" s="70"/>
      <c r="G384" s="2"/>
      <c r="H384" s="2"/>
      <c r="I384" s="2"/>
      <c r="J384" s="2"/>
      <c r="K384" s="2"/>
    </row>
    <row r="385" spans="1:11" ht="15.75" x14ac:dyDescent="0.25">
      <c r="A385" s="59" t="s">
        <v>301</v>
      </c>
      <c r="B385" s="60" t="s">
        <v>235</v>
      </c>
      <c r="C385" s="58"/>
      <c r="D385" s="2"/>
      <c r="E385" s="2"/>
      <c r="F385" s="70"/>
      <c r="G385" s="2"/>
      <c r="H385" s="2"/>
      <c r="I385" s="2"/>
      <c r="J385" s="2"/>
      <c r="K385" s="2"/>
    </row>
    <row r="386" spans="1:11" ht="15.75" x14ac:dyDescent="0.25">
      <c r="A386" s="59"/>
      <c r="B386" s="60">
        <v>5</v>
      </c>
      <c r="C386" s="58"/>
      <c r="D386" s="2"/>
      <c r="E386" s="2"/>
      <c r="F386" s="70"/>
      <c r="G386" s="2"/>
      <c r="H386" s="2"/>
      <c r="I386" s="2"/>
      <c r="J386" s="2"/>
      <c r="K386" s="2"/>
    </row>
    <row r="387" spans="1:11" ht="15.75" x14ac:dyDescent="0.25">
      <c r="A387" s="58"/>
      <c r="B387" s="60"/>
      <c r="C387" s="58"/>
      <c r="D387" s="2"/>
      <c r="E387" s="2"/>
      <c r="F387" s="70"/>
      <c r="G387" s="2"/>
      <c r="H387" s="2"/>
      <c r="I387" s="2"/>
      <c r="J387" s="2"/>
      <c r="K387" s="2"/>
    </row>
    <row r="388" spans="1:11" ht="15.75" x14ac:dyDescent="0.25">
      <c r="A388" s="57" t="s">
        <v>16</v>
      </c>
      <c r="C388" s="97"/>
      <c r="D388" s="2"/>
      <c r="E388" s="97"/>
      <c r="F388" s="70"/>
      <c r="G388" s="2"/>
      <c r="H388" s="2"/>
      <c r="I388" s="2"/>
      <c r="J388" s="2"/>
      <c r="K388" s="2"/>
    </row>
    <row r="389" spans="1:11" ht="15.75" x14ac:dyDescent="0.25">
      <c r="A389" s="59" t="s">
        <v>302</v>
      </c>
      <c r="B389" s="58" t="s">
        <v>218</v>
      </c>
      <c r="C389" s="97"/>
      <c r="D389" s="97"/>
      <c r="E389" s="97"/>
      <c r="F389" s="70"/>
      <c r="G389" s="2"/>
      <c r="H389" s="2"/>
      <c r="I389" s="2"/>
      <c r="J389" s="2"/>
      <c r="K389" s="2"/>
    </row>
    <row r="390" spans="1:11" ht="15.75" x14ac:dyDescent="0.25">
      <c r="A390" s="59"/>
      <c r="B390" s="63">
        <f>B235</f>
        <v>32.04</v>
      </c>
      <c r="C390" s="97"/>
      <c r="D390" s="97"/>
      <c r="E390" s="60"/>
      <c r="F390" s="70"/>
      <c r="G390" s="2"/>
      <c r="H390" s="2"/>
      <c r="I390" s="2"/>
      <c r="J390" s="2"/>
      <c r="K390" s="2"/>
    </row>
    <row r="391" spans="1:11" ht="15.75" x14ac:dyDescent="0.25">
      <c r="A391" s="59"/>
      <c r="B391" s="58"/>
      <c r="C391" s="97"/>
      <c r="D391" s="97"/>
      <c r="E391" s="58"/>
      <c r="F391" s="70"/>
      <c r="G391" s="2"/>
      <c r="H391" s="2"/>
      <c r="I391" s="2"/>
      <c r="J391" s="2"/>
      <c r="K391" s="2"/>
    </row>
    <row r="392" spans="1:11" ht="15.75" x14ac:dyDescent="0.25">
      <c r="A392" s="62" t="s">
        <v>303</v>
      </c>
      <c r="B392" s="58" t="s">
        <v>218</v>
      </c>
      <c r="C392" s="97"/>
      <c r="D392" s="97"/>
      <c r="E392" s="2"/>
      <c r="F392" s="70"/>
      <c r="G392" s="2"/>
      <c r="H392" s="2"/>
      <c r="I392" s="2"/>
      <c r="J392" s="2"/>
      <c r="K392" s="2"/>
    </row>
    <row r="393" spans="1:11" ht="15.75" x14ac:dyDescent="0.25">
      <c r="A393" s="2"/>
      <c r="B393" s="63">
        <v>10.029999999999999</v>
      </c>
      <c r="C393" s="97"/>
      <c r="D393" s="97"/>
      <c r="E393" s="2"/>
      <c r="F393" s="70"/>
      <c r="G393" s="2"/>
      <c r="H393" s="2"/>
      <c r="I393" s="2"/>
      <c r="J393" s="2"/>
      <c r="K393" s="2"/>
    </row>
    <row r="394" spans="1:11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21" customHeight="1" x14ac:dyDescent="0.25">
      <c r="I396" s="2"/>
      <c r="J396" s="2"/>
      <c r="K396" s="2"/>
    </row>
    <row r="397" spans="1:11" ht="15.75" x14ac:dyDescent="0.25">
      <c r="I397" s="2"/>
      <c r="J397" s="2"/>
      <c r="K397" s="2"/>
    </row>
    <row r="398" spans="1:11" ht="15.75" x14ac:dyDescent="0.25">
      <c r="I398" s="2"/>
      <c r="J398" s="2"/>
      <c r="K398" s="2"/>
    </row>
    <row r="399" spans="1:11" ht="15.75" x14ac:dyDescent="0.25">
      <c r="I399" s="2"/>
      <c r="J399" s="2"/>
      <c r="K399" s="2"/>
    </row>
    <row r="400" spans="1:11" ht="15.75" x14ac:dyDescent="0.25">
      <c r="I400" s="2"/>
      <c r="J400" s="2"/>
      <c r="K400" s="2"/>
    </row>
    <row r="401" spans="9:11" ht="15.75" x14ac:dyDescent="0.25">
      <c r="I401" s="2"/>
      <c r="J401" s="2"/>
      <c r="K401" s="2"/>
    </row>
    <row r="402" spans="9:11" ht="15.75" x14ac:dyDescent="0.25">
      <c r="I402" s="2"/>
      <c r="J402" s="2"/>
      <c r="K402" s="2"/>
    </row>
    <row r="403" spans="9:11" ht="15.75" x14ac:dyDescent="0.25">
      <c r="I403" s="2"/>
      <c r="J403" s="2"/>
      <c r="K403" s="2"/>
    </row>
    <row r="404" spans="9:11" ht="15.75" x14ac:dyDescent="0.25">
      <c r="I404" s="2"/>
      <c r="J404" s="2"/>
      <c r="K404" s="2"/>
    </row>
    <row r="405" spans="9:11" ht="15.75" x14ac:dyDescent="0.25">
      <c r="I405" s="2"/>
      <c r="J405" s="2"/>
      <c r="K405" s="2"/>
    </row>
    <row r="406" spans="9:11" ht="15.75" x14ac:dyDescent="0.25">
      <c r="I406" s="2"/>
      <c r="J406" s="2"/>
      <c r="K406" s="2"/>
    </row>
    <row r="407" spans="9:11" ht="15.75" x14ac:dyDescent="0.25">
      <c r="I407" s="2"/>
      <c r="J407" s="2"/>
      <c r="K407" s="2"/>
    </row>
    <row r="408" spans="9:11" ht="15.75" x14ac:dyDescent="0.25">
      <c r="I408" s="2"/>
      <c r="J408" s="2"/>
      <c r="K408" s="2"/>
    </row>
    <row r="409" spans="9:11" ht="15.75" x14ac:dyDescent="0.25">
      <c r="I409" s="2"/>
      <c r="J409" s="2"/>
      <c r="K409" s="2"/>
    </row>
    <row r="410" spans="9:11" ht="15.75" x14ac:dyDescent="0.25">
      <c r="I410" s="2"/>
      <c r="J410" s="2"/>
      <c r="K410" s="2"/>
    </row>
    <row r="411" spans="9:11" ht="15.75" x14ac:dyDescent="0.25">
      <c r="I411" s="2"/>
      <c r="J411" s="2"/>
      <c r="K411" s="2"/>
    </row>
    <row r="412" spans="9:11" ht="15.75" x14ac:dyDescent="0.25">
      <c r="I412" s="2"/>
      <c r="J412" s="2"/>
      <c r="K412" s="2"/>
    </row>
    <row r="413" spans="9:11" ht="15.75" x14ac:dyDescent="0.25">
      <c r="I413" s="2"/>
      <c r="J413" s="2"/>
      <c r="K413" s="2"/>
    </row>
    <row r="414" spans="9:11" ht="15.75" x14ac:dyDescent="0.25">
      <c r="I414" s="2"/>
      <c r="J414" s="2"/>
      <c r="K414" s="2"/>
    </row>
    <row r="415" spans="9:11" ht="15.75" x14ac:dyDescent="0.25">
      <c r="I415" s="2"/>
      <c r="J415" s="2"/>
      <c r="K415" s="2"/>
    </row>
    <row r="416" spans="9:11" ht="15.75" x14ac:dyDescent="0.25">
      <c r="I416" s="2"/>
      <c r="J416" s="2"/>
      <c r="K416" s="2"/>
    </row>
    <row r="417" spans="9:11" ht="15.75" x14ac:dyDescent="0.25">
      <c r="I417" s="2"/>
      <c r="J417" s="2"/>
      <c r="K417" s="2"/>
    </row>
    <row r="418" spans="9:11" ht="15.75" x14ac:dyDescent="0.25">
      <c r="I418" s="2"/>
      <c r="J418" s="2"/>
      <c r="K418" s="2"/>
    </row>
    <row r="419" spans="9:11" ht="15.75" x14ac:dyDescent="0.25">
      <c r="I419" s="2"/>
      <c r="J419" s="2"/>
      <c r="K419" s="2"/>
    </row>
    <row r="420" spans="9:11" ht="15.75" x14ac:dyDescent="0.25">
      <c r="I420" s="2"/>
      <c r="J420" s="2"/>
      <c r="K420" s="2"/>
    </row>
    <row r="421" spans="9:11" ht="15.75" x14ac:dyDescent="0.25">
      <c r="I421" s="2"/>
      <c r="J421" s="2"/>
      <c r="K421" s="2"/>
    </row>
    <row r="422" spans="9:11" ht="15.75" x14ac:dyDescent="0.25">
      <c r="I422" s="2"/>
      <c r="J422" s="2"/>
      <c r="K422" s="2"/>
    </row>
    <row r="423" spans="9:11" ht="15.75" x14ac:dyDescent="0.25">
      <c r="I423" s="2"/>
      <c r="J423" s="2"/>
      <c r="K423" s="2"/>
    </row>
    <row r="424" spans="9:11" ht="15.75" x14ac:dyDescent="0.25">
      <c r="I424" s="2"/>
      <c r="J424" s="2"/>
      <c r="K424" s="2"/>
    </row>
    <row r="425" spans="9:11" ht="15.75" x14ac:dyDescent="0.25">
      <c r="I425" s="2"/>
      <c r="J425" s="2"/>
      <c r="K425" s="2"/>
    </row>
    <row r="426" spans="9:11" ht="15.75" x14ac:dyDescent="0.25">
      <c r="I426" s="2"/>
      <c r="J426" s="2"/>
      <c r="K426" s="2"/>
    </row>
    <row r="427" spans="9:11" ht="15.75" x14ac:dyDescent="0.25">
      <c r="I427" s="2"/>
      <c r="J427" s="2"/>
      <c r="K427" s="2"/>
    </row>
    <row r="428" spans="9:11" ht="15.75" x14ac:dyDescent="0.25">
      <c r="I428" s="2"/>
      <c r="J428" s="2"/>
      <c r="K428" s="2"/>
    </row>
    <row r="429" spans="9:11" ht="15.75" x14ac:dyDescent="0.25">
      <c r="I429" s="2"/>
      <c r="J429" s="2"/>
      <c r="K429" s="2"/>
    </row>
    <row r="430" spans="9:11" ht="15.75" x14ac:dyDescent="0.25">
      <c r="I430" s="2"/>
      <c r="J430" s="2"/>
      <c r="K430" s="2"/>
    </row>
    <row r="431" spans="9:11" ht="15.75" x14ac:dyDescent="0.25">
      <c r="I431" s="2"/>
      <c r="J431" s="2"/>
      <c r="K431" s="2"/>
    </row>
    <row r="432" spans="9:11" ht="15.75" x14ac:dyDescent="0.25">
      <c r="I432" s="2"/>
      <c r="J432" s="2"/>
      <c r="K432" s="2"/>
    </row>
    <row r="433" spans="9:11" ht="15.75" x14ac:dyDescent="0.25">
      <c r="I433" s="2"/>
      <c r="J433" s="2"/>
      <c r="K433" s="2"/>
    </row>
    <row r="434" spans="9:11" ht="15.75" x14ac:dyDescent="0.25">
      <c r="I434" s="2"/>
      <c r="J434" s="2"/>
      <c r="K434" s="2"/>
    </row>
    <row r="435" spans="9:11" ht="15.75" x14ac:dyDescent="0.25">
      <c r="I435" s="2"/>
      <c r="J435" s="2"/>
      <c r="K435" s="2"/>
    </row>
    <row r="436" spans="9:11" ht="15.75" x14ac:dyDescent="0.25">
      <c r="I436" s="2"/>
      <c r="J436" s="2"/>
      <c r="K436" s="2"/>
    </row>
    <row r="437" spans="9:11" ht="15.75" x14ac:dyDescent="0.25">
      <c r="I437" s="2"/>
      <c r="J437" s="2"/>
      <c r="K437" s="2"/>
    </row>
    <row r="438" spans="9:11" ht="15.75" x14ac:dyDescent="0.25">
      <c r="I438" s="2"/>
      <c r="J438" s="2"/>
      <c r="K438" s="2"/>
    </row>
    <row r="439" spans="9:11" ht="15.75" x14ac:dyDescent="0.25">
      <c r="I439" s="2"/>
      <c r="J439" s="2"/>
      <c r="K439" s="2"/>
    </row>
    <row r="440" spans="9:11" ht="15.75" x14ac:dyDescent="0.25">
      <c r="I440" s="2"/>
      <c r="J440" s="2"/>
      <c r="K440" s="2"/>
    </row>
    <row r="441" spans="9:11" ht="15.75" x14ac:dyDescent="0.25">
      <c r="I441" s="2"/>
      <c r="J441" s="2"/>
      <c r="K441" s="2"/>
    </row>
    <row r="442" spans="9:11" ht="15.75" x14ac:dyDescent="0.25">
      <c r="I442" s="2"/>
      <c r="J442" s="2"/>
      <c r="K442" s="2"/>
    </row>
    <row r="443" spans="9:11" ht="15.75" x14ac:dyDescent="0.25">
      <c r="I443" s="2"/>
      <c r="J443" s="2"/>
      <c r="K443" s="2"/>
    </row>
    <row r="444" spans="9:11" ht="15.75" x14ac:dyDescent="0.25">
      <c r="I444" s="2"/>
      <c r="J444" s="2"/>
      <c r="K444" s="2"/>
    </row>
    <row r="445" spans="9:11" ht="15.75" x14ac:dyDescent="0.25">
      <c r="I445" s="2"/>
      <c r="J445" s="2"/>
      <c r="K445" s="2"/>
    </row>
    <row r="446" spans="9:11" ht="15.75" x14ac:dyDescent="0.25">
      <c r="I446" s="2"/>
      <c r="J446" s="2"/>
      <c r="K446" s="2"/>
    </row>
    <row r="447" spans="9:11" ht="15.75" x14ac:dyDescent="0.25">
      <c r="I447" s="2"/>
      <c r="J447" s="2"/>
      <c r="K447" s="2"/>
    </row>
    <row r="448" spans="9:11" ht="15.75" x14ac:dyDescent="0.25">
      <c r="I448" s="2"/>
      <c r="J448" s="2"/>
      <c r="K448" s="2"/>
    </row>
    <row r="449" spans="9:11" ht="15.75" x14ac:dyDescent="0.25">
      <c r="I449" s="2"/>
      <c r="J449" s="2"/>
      <c r="K449" s="2"/>
    </row>
    <row r="450" spans="9:11" ht="15.75" x14ac:dyDescent="0.25">
      <c r="I450" s="2"/>
      <c r="J450" s="2"/>
      <c r="K450" s="2"/>
    </row>
    <row r="451" spans="9:11" ht="15.75" x14ac:dyDescent="0.25">
      <c r="I451" s="2"/>
      <c r="J451" s="2"/>
      <c r="K451" s="2"/>
    </row>
    <row r="452" spans="9:11" ht="15.75" x14ac:dyDescent="0.25">
      <c r="I452" s="2"/>
      <c r="J452" s="2"/>
      <c r="K452" s="2"/>
    </row>
    <row r="453" spans="9:11" ht="15.75" x14ac:dyDescent="0.25">
      <c r="I453" s="2"/>
      <c r="J453" s="2"/>
      <c r="K453" s="2"/>
    </row>
    <row r="454" spans="9:11" ht="15.75" x14ac:dyDescent="0.25">
      <c r="I454" s="2"/>
      <c r="J454" s="2"/>
      <c r="K454" s="2"/>
    </row>
    <row r="455" spans="9:11" ht="15.75" x14ac:dyDescent="0.25">
      <c r="I455" s="2"/>
      <c r="J455" s="2"/>
      <c r="K455" s="2"/>
    </row>
    <row r="456" spans="9:11" ht="15.75" x14ac:dyDescent="0.25">
      <c r="I456" s="2"/>
      <c r="J456" s="2"/>
      <c r="K456" s="2"/>
    </row>
    <row r="457" spans="9:11" ht="15.75" x14ac:dyDescent="0.25">
      <c r="I457" s="2"/>
      <c r="J457" s="2"/>
      <c r="K457" s="2"/>
    </row>
    <row r="458" spans="9:11" ht="15.75" x14ac:dyDescent="0.25">
      <c r="I458" s="2"/>
      <c r="J458" s="2"/>
      <c r="K458" s="2"/>
    </row>
    <row r="459" spans="9:11" ht="15.75" x14ac:dyDescent="0.25">
      <c r="I459" s="2"/>
      <c r="J459" s="2"/>
      <c r="K459" s="2"/>
    </row>
    <row r="460" spans="9:11" ht="15.75" x14ac:dyDescent="0.25">
      <c r="I460" s="2"/>
      <c r="J460" s="2"/>
      <c r="K460" s="2"/>
    </row>
    <row r="461" spans="9:11" ht="15.75" x14ac:dyDescent="0.25">
      <c r="I461" s="2"/>
      <c r="J461" s="2"/>
      <c r="K461" s="2"/>
    </row>
    <row r="462" spans="9:11" ht="15.75" x14ac:dyDescent="0.25">
      <c r="I462" s="2"/>
      <c r="J462" s="2"/>
      <c r="K462" s="2"/>
    </row>
    <row r="463" spans="9:11" ht="15.75" x14ac:dyDescent="0.25">
      <c r="I463" s="2"/>
      <c r="J463" s="2"/>
      <c r="K463" s="2"/>
    </row>
    <row r="464" spans="9:11" ht="15.75" x14ac:dyDescent="0.25">
      <c r="I464" s="2"/>
      <c r="J464" s="2"/>
      <c r="K464" s="2"/>
    </row>
    <row r="465" spans="9:11" ht="15.75" x14ac:dyDescent="0.25">
      <c r="I465" s="2"/>
      <c r="J465" s="2"/>
      <c r="K465" s="2"/>
    </row>
    <row r="466" spans="9:11" ht="15.75" x14ac:dyDescent="0.25">
      <c r="I466" s="2"/>
      <c r="J466" s="2"/>
      <c r="K466" s="2"/>
    </row>
    <row r="467" spans="9:11" ht="15.75" x14ac:dyDescent="0.25">
      <c r="I467" s="2"/>
      <c r="J467" s="2"/>
      <c r="K467" s="2"/>
    </row>
    <row r="468" spans="9:11" ht="15.75" x14ac:dyDescent="0.25">
      <c r="I468" s="2"/>
      <c r="J468" s="2"/>
      <c r="K468" s="2"/>
    </row>
    <row r="469" spans="9:11" ht="15.75" x14ac:dyDescent="0.25">
      <c r="I469" s="2"/>
      <c r="J469" s="2"/>
      <c r="K469" s="2"/>
    </row>
    <row r="470" spans="9:11" ht="15.75" x14ac:dyDescent="0.25">
      <c r="I470" s="2"/>
      <c r="J470" s="2"/>
      <c r="K470" s="2"/>
    </row>
    <row r="471" spans="9:11" ht="15.75" x14ac:dyDescent="0.25">
      <c r="I471" s="2"/>
      <c r="J471" s="2"/>
      <c r="K471" s="2"/>
    </row>
    <row r="472" spans="9:11" ht="15.75" x14ac:dyDescent="0.25">
      <c r="I472" s="2"/>
      <c r="J472" s="2"/>
      <c r="K472" s="2"/>
    </row>
    <row r="473" spans="9:11" ht="15.75" x14ac:dyDescent="0.25">
      <c r="I473" s="2"/>
      <c r="J473" s="2"/>
      <c r="K473" s="2"/>
    </row>
    <row r="474" spans="9:11" ht="15.75" x14ac:dyDescent="0.25">
      <c r="I474" s="2"/>
      <c r="J474" s="2"/>
      <c r="K474" s="2"/>
    </row>
    <row r="475" spans="9:11" ht="15.75" x14ac:dyDescent="0.25">
      <c r="I475" s="2"/>
      <c r="J475" s="2"/>
      <c r="K475" s="2"/>
    </row>
    <row r="476" spans="9:11" ht="15.75" x14ac:dyDescent="0.25">
      <c r="I476" s="2"/>
      <c r="J476" s="2"/>
      <c r="K476" s="2"/>
    </row>
    <row r="477" spans="9:11" ht="15.75" x14ac:dyDescent="0.25">
      <c r="I477" s="2"/>
      <c r="J477" s="2"/>
      <c r="K477" s="2"/>
    </row>
    <row r="478" spans="9:11" ht="15.75" x14ac:dyDescent="0.25">
      <c r="I478" s="2"/>
      <c r="J478" s="2"/>
      <c r="K478" s="2"/>
    </row>
    <row r="479" spans="9:11" ht="15.75" x14ac:dyDescent="0.25">
      <c r="I479" s="2"/>
      <c r="J479" s="2"/>
    </row>
    <row r="480" spans="9:11" ht="15.75" x14ac:dyDescent="0.25">
      <c r="I480" s="2"/>
      <c r="J480" s="2"/>
    </row>
    <row r="481" spans="1:10" ht="15.75" x14ac:dyDescent="0.25">
      <c r="I481" s="2"/>
      <c r="J481" s="2"/>
    </row>
    <row r="482" spans="1:10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</row>
  </sheetData>
  <mergeCells count="6">
    <mergeCell ref="B196:C196"/>
    <mergeCell ref="B197:C197"/>
    <mergeCell ref="A169:C169"/>
    <mergeCell ref="A194:C194"/>
    <mergeCell ref="A1:F1"/>
    <mergeCell ref="A98:C9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87"/>
  <sheetViews>
    <sheetView zoomScale="70" zoomScaleNormal="70" workbookViewId="0">
      <selection activeCell="E66" sqref="E66"/>
    </sheetView>
  </sheetViews>
  <sheetFormatPr defaultRowHeight="15" x14ac:dyDescent="0.25"/>
  <cols>
    <col min="1" max="1" width="12.28515625" customWidth="1"/>
    <col min="2" max="2" width="28.7109375" customWidth="1"/>
    <col min="3" max="3" width="19.85546875" customWidth="1"/>
    <col min="4" max="4" width="103.85546875" customWidth="1"/>
    <col min="5" max="5" width="13.28515625" customWidth="1"/>
    <col min="6" max="6" width="18.5703125" customWidth="1"/>
    <col min="7" max="7" width="16.28515625" customWidth="1"/>
    <col min="8" max="8" width="23.140625" customWidth="1"/>
    <col min="10" max="10" width="11.5703125" customWidth="1"/>
    <col min="11" max="11" width="10.140625" customWidth="1"/>
  </cols>
  <sheetData>
    <row r="1" spans="1:8" ht="47.25" customHeight="1" x14ac:dyDescent="0.25">
      <c r="A1" s="190" t="s">
        <v>410</v>
      </c>
      <c r="B1" s="190"/>
      <c r="C1" s="190"/>
      <c r="D1" s="190"/>
      <c r="E1" s="190"/>
      <c r="F1" s="190"/>
      <c r="G1" s="190"/>
      <c r="H1" s="190"/>
    </row>
    <row r="2" spans="1:8" ht="43.5" customHeight="1" x14ac:dyDescent="0.25">
      <c r="A2" s="184" t="s">
        <v>413</v>
      </c>
      <c r="B2" s="185"/>
      <c r="C2" s="191" t="s">
        <v>473</v>
      </c>
      <c r="D2" s="192"/>
      <c r="E2" s="192"/>
      <c r="F2" s="192"/>
      <c r="G2" s="193"/>
      <c r="H2" s="29" t="s">
        <v>412</v>
      </c>
    </row>
    <row r="3" spans="1:8" ht="33.75" customHeight="1" x14ac:dyDescent="0.25">
      <c r="A3" s="130" t="s">
        <v>404</v>
      </c>
      <c r="B3" s="130" t="s">
        <v>405</v>
      </c>
      <c r="C3" s="130" t="s">
        <v>406</v>
      </c>
      <c r="D3" s="130" t="s">
        <v>1</v>
      </c>
      <c r="E3" s="130" t="s">
        <v>18</v>
      </c>
      <c r="F3" s="130" t="s">
        <v>407</v>
      </c>
      <c r="G3" s="131" t="s">
        <v>408</v>
      </c>
      <c r="H3" s="131" t="s">
        <v>409</v>
      </c>
    </row>
    <row r="4" spans="1:8" ht="37.5" customHeight="1" x14ac:dyDescent="0.25">
      <c r="A4" s="5">
        <v>1</v>
      </c>
      <c r="B4" s="5" t="s">
        <v>392</v>
      </c>
      <c r="C4" s="5" t="s">
        <v>393</v>
      </c>
      <c r="D4" s="132" t="s">
        <v>394</v>
      </c>
      <c r="E4" s="5" t="s">
        <v>395</v>
      </c>
      <c r="F4" s="133">
        <v>1.613</v>
      </c>
      <c r="G4" s="38"/>
      <c r="H4" s="38">
        <f>F4*G4</f>
        <v>0</v>
      </c>
    </row>
    <row r="5" spans="1:8" ht="44.25" customHeight="1" x14ac:dyDescent="0.25">
      <c r="A5" s="5">
        <v>2</v>
      </c>
      <c r="B5" s="5" t="s">
        <v>392</v>
      </c>
      <c r="C5" s="5" t="s">
        <v>396</v>
      </c>
      <c r="D5" s="132" t="s">
        <v>397</v>
      </c>
      <c r="E5" s="5" t="s">
        <v>45</v>
      </c>
      <c r="F5" s="133">
        <v>8.8000000000000007</v>
      </c>
      <c r="G5" s="38"/>
      <c r="H5" s="38">
        <f>F5*G5</f>
        <v>0</v>
      </c>
    </row>
    <row r="6" spans="1:8" ht="40.5" customHeight="1" x14ac:dyDescent="0.25">
      <c r="A6" s="5">
        <v>3</v>
      </c>
      <c r="B6" s="5" t="s">
        <v>392</v>
      </c>
      <c r="C6" s="5" t="s">
        <v>427</v>
      </c>
      <c r="D6" s="22" t="s">
        <v>474</v>
      </c>
      <c r="E6" s="5" t="s">
        <v>45</v>
      </c>
      <c r="F6" s="133">
        <v>1</v>
      </c>
      <c r="G6" s="38"/>
      <c r="H6" s="38">
        <f>F6*G6</f>
        <v>0</v>
      </c>
    </row>
    <row r="7" spans="1:8" ht="25.5" customHeight="1" x14ac:dyDescent="0.25">
      <c r="A7" s="5">
        <v>4</v>
      </c>
      <c r="B7" s="5" t="s">
        <v>457</v>
      </c>
      <c r="C7" s="5">
        <v>88309</v>
      </c>
      <c r="D7" s="132" t="s">
        <v>400</v>
      </c>
      <c r="E7" s="5" t="s">
        <v>401</v>
      </c>
      <c r="F7" s="133">
        <v>0.96799999999999997</v>
      </c>
      <c r="G7" s="38"/>
      <c r="H7" s="38">
        <f>F7*G7</f>
        <v>0</v>
      </c>
    </row>
    <row r="8" spans="1:8" ht="25.5" customHeight="1" x14ac:dyDescent="0.25">
      <c r="A8" s="5">
        <v>5</v>
      </c>
      <c r="B8" s="5" t="s">
        <v>457</v>
      </c>
      <c r="C8" s="5">
        <v>88316</v>
      </c>
      <c r="D8" s="132" t="s">
        <v>403</v>
      </c>
      <c r="E8" s="5" t="s">
        <v>401</v>
      </c>
      <c r="F8" s="133">
        <v>0.48399999999999999</v>
      </c>
      <c r="G8" s="38"/>
      <c r="H8" s="38">
        <f>F8*G8</f>
        <v>0</v>
      </c>
    </row>
    <row r="9" spans="1:8" ht="25.5" customHeight="1" x14ac:dyDescent="0.25">
      <c r="A9" s="174" t="s">
        <v>420</v>
      </c>
      <c r="B9" s="175"/>
      <c r="C9" s="175"/>
      <c r="D9" s="176"/>
      <c r="E9" s="5"/>
      <c r="F9" s="133"/>
      <c r="G9" s="38"/>
      <c r="H9" s="135">
        <f>SUM(H4:H8)</f>
        <v>0</v>
      </c>
    </row>
    <row r="10" spans="1:8" ht="21" customHeight="1" x14ac:dyDescent="0.25">
      <c r="A10" s="189" t="s">
        <v>411</v>
      </c>
      <c r="B10" s="189"/>
      <c r="C10" s="189"/>
      <c r="D10" s="189"/>
      <c r="E10" s="189"/>
      <c r="F10" s="189"/>
      <c r="G10" s="189"/>
      <c r="H10" s="189"/>
    </row>
    <row r="11" spans="1:8" ht="30.75" customHeight="1" x14ac:dyDescent="0.25">
      <c r="A11" s="194"/>
      <c r="B11" s="194"/>
      <c r="C11" s="194"/>
      <c r="D11" s="194"/>
      <c r="E11" s="194"/>
      <c r="F11" s="194"/>
      <c r="G11" s="194"/>
      <c r="H11" s="194"/>
    </row>
    <row r="12" spans="1:8" ht="45.75" customHeight="1" x14ac:dyDescent="0.25">
      <c r="A12" s="184" t="s">
        <v>423</v>
      </c>
      <c r="B12" s="185"/>
      <c r="C12" s="186" t="s">
        <v>441</v>
      </c>
      <c r="D12" s="187"/>
      <c r="E12" s="187"/>
      <c r="F12" s="187"/>
      <c r="G12" s="188"/>
      <c r="H12" s="29" t="s">
        <v>412</v>
      </c>
    </row>
    <row r="13" spans="1:8" ht="30.75" customHeight="1" x14ac:dyDescent="0.25">
      <c r="A13" s="130" t="s">
        <v>404</v>
      </c>
      <c r="B13" s="130" t="s">
        <v>405</v>
      </c>
      <c r="C13" s="130" t="s">
        <v>406</v>
      </c>
      <c r="D13" s="130" t="s">
        <v>1</v>
      </c>
      <c r="E13" s="130" t="s">
        <v>18</v>
      </c>
      <c r="F13" s="130" t="s">
        <v>407</v>
      </c>
      <c r="G13" s="131" t="s">
        <v>408</v>
      </c>
      <c r="H13" s="131" t="s">
        <v>409</v>
      </c>
    </row>
    <row r="14" spans="1:8" ht="30.75" customHeight="1" x14ac:dyDescent="0.25">
      <c r="A14" s="5">
        <v>1</v>
      </c>
      <c r="B14" s="5" t="s">
        <v>392</v>
      </c>
      <c r="C14" s="5" t="s">
        <v>393</v>
      </c>
      <c r="D14" s="132" t="s">
        <v>394</v>
      </c>
      <c r="E14" s="5" t="s">
        <v>395</v>
      </c>
      <c r="F14" s="133">
        <v>1.613</v>
      </c>
      <c r="G14" s="38"/>
      <c r="H14" s="38">
        <f>F14*G14</f>
        <v>0</v>
      </c>
    </row>
    <row r="15" spans="1:8" ht="30.75" customHeight="1" x14ac:dyDescent="0.25">
      <c r="A15" s="5">
        <v>2</v>
      </c>
      <c r="B15" s="5" t="s">
        <v>392</v>
      </c>
      <c r="C15" s="5" t="s">
        <v>396</v>
      </c>
      <c r="D15" s="132" t="s">
        <v>397</v>
      </c>
      <c r="E15" s="5" t="s">
        <v>45</v>
      </c>
      <c r="F15" s="133">
        <v>8.8000000000000007</v>
      </c>
      <c r="G15" s="38"/>
      <c r="H15" s="38">
        <f>F15*G15</f>
        <v>0</v>
      </c>
    </row>
    <row r="16" spans="1:8" ht="37.5" customHeight="1" x14ac:dyDescent="0.25">
      <c r="A16" s="5">
        <v>3</v>
      </c>
      <c r="B16" s="5" t="s">
        <v>392</v>
      </c>
      <c r="C16" s="5" t="s">
        <v>427</v>
      </c>
      <c r="D16" s="132" t="s">
        <v>426</v>
      </c>
      <c r="E16" s="5" t="s">
        <v>45</v>
      </c>
      <c r="F16" s="133">
        <v>1</v>
      </c>
      <c r="G16" s="38"/>
      <c r="H16" s="38">
        <f>F16*G16</f>
        <v>0</v>
      </c>
    </row>
    <row r="17" spans="1:8" ht="28.5" customHeight="1" x14ac:dyDescent="0.25">
      <c r="A17" s="5">
        <v>4</v>
      </c>
      <c r="B17" s="5" t="s">
        <v>457</v>
      </c>
      <c r="C17" s="5" t="s">
        <v>399</v>
      </c>
      <c r="D17" s="132" t="s">
        <v>400</v>
      </c>
      <c r="E17" s="5" t="s">
        <v>401</v>
      </c>
      <c r="F17" s="133">
        <v>0.96799999999999997</v>
      </c>
      <c r="G17" s="38"/>
      <c r="H17" s="38">
        <f>F17*G17</f>
        <v>0</v>
      </c>
    </row>
    <row r="18" spans="1:8" ht="30" customHeight="1" x14ac:dyDescent="0.25">
      <c r="A18" s="5">
        <v>5</v>
      </c>
      <c r="B18" s="5" t="s">
        <v>457</v>
      </c>
      <c r="C18" s="5" t="s">
        <v>402</v>
      </c>
      <c r="D18" s="132" t="s">
        <v>403</v>
      </c>
      <c r="E18" s="5" t="s">
        <v>401</v>
      </c>
      <c r="F18" s="133">
        <v>0.48399999999999999</v>
      </c>
      <c r="G18" s="38"/>
      <c r="H18" s="38">
        <f>F18*G18</f>
        <v>0</v>
      </c>
    </row>
    <row r="19" spans="1:8" ht="30" customHeight="1" x14ac:dyDescent="0.25">
      <c r="A19" s="174" t="s">
        <v>420</v>
      </c>
      <c r="B19" s="175"/>
      <c r="C19" s="175"/>
      <c r="D19" s="176"/>
      <c r="E19" s="5"/>
      <c r="F19" s="133"/>
      <c r="G19" s="38"/>
      <c r="H19" s="135">
        <f>SUM(H14:H18)</f>
        <v>0</v>
      </c>
    </row>
    <row r="20" spans="1:8" ht="30.75" customHeight="1" x14ac:dyDescent="0.25">
      <c r="A20" s="189" t="s">
        <v>411</v>
      </c>
      <c r="B20" s="189"/>
      <c r="C20" s="189"/>
      <c r="D20" s="189"/>
      <c r="E20" s="189"/>
      <c r="F20" s="189"/>
      <c r="G20" s="189"/>
      <c r="H20" s="189"/>
    </row>
    <row r="21" spans="1:8" ht="30.75" customHeight="1" x14ac:dyDescent="0.25">
      <c r="A21" s="195"/>
      <c r="B21" s="196"/>
      <c r="C21" s="196"/>
      <c r="D21" s="196"/>
      <c r="E21" s="196"/>
      <c r="F21" s="196"/>
      <c r="G21" s="196"/>
      <c r="H21" s="197"/>
    </row>
    <row r="22" spans="1:8" ht="51" customHeight="1" x14ac:dyDescent="0.25">
      <c r="A22" s="184" t="s">
        <v>424</v>
      </c>
      <c r="B22" s="185"/>
      <c r="C22" s="191" t="s">
        <v>442</v>
      </c>
      <c r="D22" s="192"/>
      <c r="E22" s="192"/>
      <c r="F22" s="192"/>
      <c r="G22" s="193"/>
      <c r="H22" s="29" t="s">
        <v>412</v>
      </c>
    </row>
    <row r="23" spans="1:8" ht="30.75" customHeight="1" x14ac:dyDescent="0.25">
      <c r="A23" s="130" t="s">
        <v>404</v>
      </c>
      <c r="B23" s="130" t="s">
        <v>405</v>
      </c>
      <c r="C23" s="130" t="s">
        <v>406</v>
      </c>
      <c r="D23" s="130" t="s">
        <v>1</v>
      </c>
      <c r="E23" s="130" t="s">
        <v>18</v>
      </c>
      <c r="F23" s="130" t="s">
        <v>407</v>
      </c>
      <c r="G23" s="131" t="s">
        <v>408</v>
      </c>
      <c r="H23" s="131" t="s">
        <v>409</v>
      </c>
    </row>
    <row r="24" spans="1:8" ht="56.25" customHeight="1" x14ac:dyDescent="0.25">
      <c r="A24" s="5">
        <v>1</v>
      </c>
      <c r="B24" s="5" t="s">
        <v>392</v>
      </c>
      <c r="C24" s="5" t="s">
        <v>427</v>
      </c>
      <c r="D24" s="132" t="s">
        <v>443</v>
      </c>
      <c r="E24" s="5" t="s">
        <v>45</v>
      </c>
      <c r="F24" s="133">
        <v>1</v>
      </c>
      <c r="G24" s="38"/>
      <c r="H24" s="38">
        <f>F24*G24</f>
        <v>0</v>
      </c>
    </row>
    <row r="25" spans="1:8" ht="30.75" customHeight="1" x14ac:dyDescent="0.25">
      <c r="A25" s="5">
        <v>2</v>
      </c>
      <c r="B25" s="5" t="s">
        <v>457</v>
      </c>
      <c r="C25" s="5" t="s">
        <v>399</v>
      </c>
      <c r="D25" s="132" t="s">
        <v>400</v>
      </c>
      <c r="E25" s="5" t="s">
        <v>401</v>
      </c>
      <c r="F25" s="133">
        <f>1.697*1.2*1</f>
        <v>2.0364</v>
      </c>
      <c r="G25" s="38"/>
      <c r="H25" s="38">
        <f>F25*G25</f>
        <v>0</v>
      </c>
    </row>
    <row r="26" spans="1:8" ht="30.75" customHeight="1" x14ac:dyDescent="0.25">
      <c r="A26" s="5">
        <v>3</v>
      </c>
      <c r="B26" s="5" t="s">
        <v>457</v>
      </c>
      <c r="C26" s="5" t="s">
        <v>402</v>
      </c>
      <c r="D26" s="132" t="s">
        <v>403</v>
      </c>
      <c r="E26" s="5" t="s">
        <v>401</v>
      </c>
      <c r="F26" s="133">
        <f>0.848*1.2*1</f>
        <v>1.0175999999999998</v>
      </c>
      <c r="G26" s="38"/>
      <c r="H26" s="38">
        <f>F26*G26</f>
        <v>0</v>
      </c>
    </row>
    <row r="27" spans="1:8" ht="36" customHeight="1" x14ac:dyDescent="0.25">
      <c r="A27" s="5">
        <v>4</v>
      </c>
      <c r="B27" s="5" t="s">
        <v>457</v>
      </c>
      <c r="C27" s="5">
        <v>88629</v>
      </c>
      <c r="D27" s="132" t="s">
        <v>429</v>
      </c>
      <c r="E27" s="5" t="s">
        <v>29</v>
      </c>
      <c r="F27" s="133">
        <f>0.01*1.2*1</f>
        <v>1.2E-2</v>
      </c>
      <c r="G27" s="38"/>
      <c r="H27" s="38">
        <f>F27*G27</f>
        <v>0</v>
      </c>
    </row>
    <row r="28" spans="1:8" ht="36" customHeight="1" x14ac:dyDescent="0.25">
      <c r="A28" s="174" t="s">
        <v>420</v>
      </c>
      <c r="B28" s="175"/>
      <c r="C28" s="175"/>
      <c r="D28" s="176"/>
      <c r="E28" s="5"/>
      <c r="F28" s="133"/>
      <c r="G28" s="38"/>
      <c r="H28" s="135">
        <f>SUM(H24:H27)</f>
        <v>0</v>
      </c>
    </row>
    <row r="29" spans="1:8" ht="30.75" customHeight="1" x14ac:dyDescent="0.25">
      <c r="A29" s="189" t="s">
        <v>428</v>
      </c>
      <c r="B29" s="189"/>
      <c r="C29" s="189"/>
      <c r="D29" s="189"/>
      <c r="E29" s="189"/>
      <c r="F29" s="189"/>
      <c r="G29" s="189"/>
      <c r="H29" s="189"/>
    </row>
    <row r="30" spans="1:8" ht="30.75" customHeight="1" x14ac:dyDescent="0.25">
      <c r="A30" s="198"/>
      <c r="B30" s="199"/>
      <c r="C30" s="199"/>
      <c r="D30" s="199"/>
      <c r="E30" s="199"/>
      <c r="F30" s="199"/>
      <c r="G30" s="199"/>
      <c r="H30" s="200"/>
    </row>
    <row r="31" spans="1:8" ht="35.25" customHeight="1" x14ac:dyDescent="0.25">
      <c r="A31" s="184" t="s">
        <v>425</v>
      </c>
      <c r="B31" s="185"/>
      <c r="C31" s="191" t="s">
        <v>488</v>
      </c>
      <c r="D31" s="192"/>
      <c r="E31" s="192"/>
      <c r="F31" s="192"/>
      <c r="G31" s="193"/>
      <c r="H31" s="155" t="s">
        <v>412</v>
      </c>
    </row>
    <row r="32" spans="1:8" ht="41.25" customHeight="1" x14ac:dyDescent="0.25">
      <c r="A32" s="144" t="s">
        <v>404</v>
      </c>
      <c r="B32" s="144" t="s">
        <v>405</v>
      </c>
      <c r="C32" s="144" t="s">
        <v>406</v>
      </c>
      <c r="D32" s="144" t="s">
        <v>1</v>
      </c>
      <c r="E32" s="144" t="s">
        <v>18</v>
      </c>
      <c r="F32" s="144" t="s">
        <v>407</v>
      </c>
      <c r="G32" s="144" t="s">
        <v>408</v>
      </c>
      <c r="H32" s="144" t="s">
        <v>409</v>
      </c>
    </row>
    <row r="33" spans="1:8" ht="34.5" customHeight="1" x14ac:dyDescent="0.25">
      <c r="A33" s="30">
        <v>1</v>
      </c>
      <c r="B33" s="5" t="s">
        <v>457</v>
      </c>
      <c r="C33" s="30">
        <v>93358</v>
      </c>
      <c r="D33" s="145" t="s">
        <v>445</v>
      </c>
      <c r="E33" s="146" t="s">
        <v>29</v>
      </c>
      <c r="F33" s="146">
        <v>3.9656250000000002</v>
      </c>
      <c r="G33" s="147"/>
      <c r="H33" s="147">
        <f>F33*G33</f>
        <v>0</v>
      </c>
    </row>
    <row r="34" spans="1:8" ht="65.25" customHeight="1" x14ac:dyDescent="0.25">
      <c r="A34" s="30">
        <v>2</v>
      </c>
      <c r="B34" s="5" t="s">
        <v>457</v>
      </c>
      <c r="C34" s="30">
        <v>87496</v>
      </c>
      <c r="D34" s="145" t="s">
        <v>458</v>
      </c>
      <c r="E34" s="30" t="s">
        <v>26</v>
      </c>
      <c r="F34" s="146">
        <v>8.6000000000000014</v>
      </c>
      <c r="G34" s="147"/>
      <c r="H34" s="147">
        <f t="shared" ref="H34:H48" si="0">F34*G34</f>
        <v>0</v>
      </c>
    </row>
    <row r="35" spans="1:8" ht="48.75" customHeight="1" x14ac:dyDescent="0.25">
      <c r="A35" s="30">
        <v>3</v>
      </c>
      <c r="B35" s="5" t="s">
        <v>457</v>
      </c>
      <c r="C35" s="30">
        <v>87878</v>
      </c>
      <c r="D35" s="145" t="s">
        <v>446</v>
      </c>
      <c r="E35" s="30" t="s">
        <v>26</v>
      </c>
      <c r="F35" s="146">
        <v>8.6000000000000014</v>
      </c>
      <c r="G35" s="147"/>
      <c r="H35" s="147">
        <f t="shared" si="0"/>
        <v>0</v>
      </c>
    </row>
    <row r="36" spans="1:8" ht="65.25" customHeight="1" x14ac:dyDescent="0.25">
      <c r="A36" s="30">
        <v>4</v>
      </c>
      <c r="B36" s="5" t="s">
        <v>457</v>
      </c>
      <c r="C36" s="30">
        <v>87530</v>
      </c>
      <c r="D36" s="145" t="s">
        <v>447</v>
      </c>
      <c r="E36" s="30" t="s">
        <v>26</v>
      </c>
      <c r="F36" s="146">
        <v>9.2192000000000007</v>
      </c>
      <c r="G36" s="147"/>
      <c r="H36" s="147">
        <f t="shared" si="0"/>
        <v>0</v>
      </c>
    </row>
    <row r="37" spans="1:8" ht="39" customHeight="1" x14ac:dyDescent="0.25">
      <c r="A37" s="30">
        <v>5</v>
      </c>
      <c r="B37" s="5" t="s">
        <v>457</v>
      </c>
      <c r="C37" s="30">
        <v>95241</v>
      </c>
      <c r="D37" s="145" t="s">
        <v>448</v>
      </c>
      <c r="E37" s="30" t="s">
        <v>26</v>
      </c>
      <c r="F37" s="146">
        <v>2.7084000000000001</v>
      </c>
      <c r="G37" s="147"/>
      <c r="H37" s="147">
        <f t="shared" si="0"/>
        <v>0</v>
      </c>
    </row>
    <row r="38" spans="1:8" ht="23.25" customHeight="1" x14ac:dyDescent="0.25">
      <c r="A38" s="30">
        <v>6</v>
      </c>
      <c r="B38" s="21" t="s">
        <v>392</v>
      </c>
      <c r="C38" s="30" t="s">
        <v>449</v>
      </c>
      <c r="D38" s="145" t="s">
        <v>450</v>
      </c>
      <c r="E38" s="30" t="s">
        <v>451</v>
      </c>
      <c r="F38" s="146">
        <v>1</v>
      </c>
      <c r="G38" s="147"/>
      <c r="H38" s="147">
        <f t="shared" si="0"/>
        <v>0</v>
      </c>
    </row>
    <row r="39" spans="1:8" ht="23.25" customHeight="1" x14ac:dyDescent="0.25">
      <c r="A39" s="30">
        <v>7</v>
      </c>
      <c r="B39" s="109"/>
      <c r="C39" s="30"/>
      <c r="D39" s="148" t="s">
        <v>452</v>
      </c>
      <c r="E39" s="149"/>
      <c r="F39" s="150"/>
      <c r="G39" s="147"/>
      <c r="H39" s="147"/>
    </row>
    <row r="40" spans="1:8" ht="48.75" customHeight="1" x14ac:dyDescent="0.25">
      <c r="A40" s="30" t="s">
        <v>56</v>
      </c>
      <c r="B40" s="5" t="s">
        <v>457</v>
      </c>
      <c r="C40" s="30">
        <v>92786</v>
      </c>
      <c r="D40" s="145" t="s">
        <v>453</v>
      </c>
      <c r="E40" s="146" t="s">
        <v>30</v>
      </c>
      <c r="F40" s="146">
        <v>20.7928</v>
      </c>
      <c r="G40" s="147"/>
      <c r="H40" s="147">
        <f t="shared" si="0"/>
        <v>0</v>
      </c>
    </row>
    <row r="41" spans="1:8" ht="35.25" customHeight="1" x14ac:dyDescent="0.25">
      <c r="A41" s="30" t="s">
        <v>57</v>
      </c>
      <c r="B41" s="5" t="s">
        <v>457</v>
      </c>
      <c r="C41" s="30">
        <v>92486</v>
      </c>
      <c r="D41" s="145" t="s">
        <v>454</v>
      </c>
      <c r="E41" s="146" t="s">
        <v>26</v>
      </c>
      <c r="F41" s="146">
        <v>0.41280000000000006</v>
      </c>
      <c r="G41" s="147"/>
      <c r="H41" s="147">
        <f t="shared" si="0"/>
        <v>0</v>
      </c>
    </row>
    <row r="42" spans="1:8" ht="33.75" customHeight="1" x14ac:dyDescent="0.25">
      <c r="A42" s="30" t="s">
        <v>58</v>
      </c>
      <c r="B42" s="5" t="s">
        <v>457</v>
      </c>
      <c r="C42" s="30">
        <v>94975</v>
      </c>
      <c r="D42" s="145" t="s">
        <v>455</v>
      </c>
      <c r="E42" s="146" t="s">
        <v>29</v>
      </c>
      <c r="F42" s="146">
        <v>0.16250400000000001</v>
      </c>
      <c r="G42" s="147"/>
      <c r="H42" s="147">
        <f t="shared" si="0"/>
        <v>0</v>
      </c>
    </row>
    <row r="43" spans="1:8" ht="35.25" customHeight="1" x14ac:dyDescent="0.25">
      <c r="A43" s="30" t="s">
        <v>193</v>
      </c>
      <c r="B43" s="5" t="s">
        <v>457</v>
      </c>
      <c r="C43" s="30">
        <v>92873</v>
      </c>
      <c r="D43" s="145" t="s">
        <v>419</v>
      </c>
      <c r="E43" s="146" t="s">
        <v>29</v>
      </c>
      <c r="F43" s="146">
        <v>0.16250400000000001</v>
      </c>
      <c r="G43" s="147"/>
      <c r="H43" s="147">
        <f t="shared" si="0"/>
        <v>0</v>
      </c>
    </row>
    <row r="44" spans="1:8" ht="23.25" customHeight="1" x14ac:dyDescent="0.25">
      <c r="A44" s="30">
        <v>8</v>
      </c>
      <c r="B44" s="109"/>
      <c r="C44" s="30"/>
      <c r="D44" s="148" t="s">
        <v>456</v>
      </c>
      <c r="E44" s="149"/>
      <c r="F44" s="150"/>
      <c r="G44" s="147"/>
      <c r="H44" s="147"/>
    </row>
    <row r="45" spans="1:8" ht="48.75" customHeight="1" x14ac:dyDescent="0.25">
      <c r="A45" s="30" t="s">
        <v>59</v>
      </c>
      <c r="B45" s="5" t="s">
        <v>457</v>
      </c>
      <c r="C45" s="30">
        <v>92786</v>
      </c>
      <c r="D45" s="145" t="s">
        <v>453</v>
      </c>
      <c r="E45" s="146" t="s">
        <v>30</v>
      </c>
      <c r="F45" s="146">
        <v>20.7928</v>
      </c>
      <c r="G45" s="147"/>
      <c r="H45" s="147">
        <f t="shared" si="0"/>
        <v>0</v>
      </c>
    </row>
    <row r="46" spans="1:8" ht="36.75" customHeight="1" x14ac:dyDescent="0.25">
      <c r="A46" s="30" t="s">
        <v>60</v>
      </c>
      <c r="B46" s="5" t="s">
        <v>457</v>
      </c>
      <c r="C46" s="30">
        <v>92486</v>
      </c>
      <c r="D46" s="145" t="s">
        <v>454</v>
      </c>
      <c r="E46" s="146" t="s">
        <v>26</v>
      </c>
      <c r="F46" s="146">
        <v>0.68800000000000017</v>
      </c>
      <c r="G46" s="147"/>
      <c r="H46" s="147">
        <f t="shared" si="0"/>
        <v>0</v>
      </c>
    </row>
    <row r="47" spans="1:8" ht="33.75" customHeight="1" x14ac:dyDescent="0.25">
      <c r="A47" s="30" t="s">
        <v>61</v>
      </c>
      <c r="B47" s="5" t="s">
        <v>457</v>
      </c>
      <c r="C47" s="30">
        <v>94975</v>
      </c>
      <c r="D47" s="145" t="s">
        <v>455</v>
      </c>
      <c r="E47" s="146" t="s">
        <v>29</v>
      </c>
      <c r="F47" s="146">
        <v>0.27084000000000003</v>
      </c>
      <c r="G47" s="147"/>
      <c r="H47" s="147">
        <f t="shared" si="0"/>
        <v>0</v>
      </c>
    </row>
    <row r="48" spans="1:8" ht="38.25" customHeight="1" x14ac:dyDescent="0.25">
      <c r="A48" s="30" t="s">
        <v>62</v>
      </c>
      <c r="B48" s="5" t="s">
        <v>457</v>
      </c>
      <c r="C48" s="30">
        <v>92873</v>
      </c>
      <c r="D48" s="145" t="s">
        <v>419</v>
      </c>
      <c r="E48" s="146" t="s">
        <v>29</v>
      </c>
      <c r="F48" s="146">
        <v>0.27084000000000003</v>
      </c>
      <c r="G48" s="147"/>
      <c r="H48" s="147">
        <f t="shared" si="0"/>
        <v>0</v>
      </c>
    </row>
    <row r="49" spans="1:8" ht="28.5" customHeight="1" x14ac:dyDescent="0.25">
      <c r="A49" s="201" t="s">
        <v>146</v>
      </c>
      <c r="B49" s="201"/>
      <c r="C49" s="201"/>
      <c r="D49" s="201"/>
      <c r="E49" s="154"/>
      <c r="F49" s="154"/>
      <c r="G49" s="154"/>
      <c r="H49" s="151">
        <f>SUM(H33:H48)</f>
        <v>0</v>
      </c>
    </row>
    <row r="50" spans="1:8" ht="34.5" customHeight="1" x14ac:dyDescent="0.25">
      <c r="A50" s="183"/>
      <c r="B50" s="183"/>
      <c r="C50" s="183"/>
      <c r="D50" s="183"/>
      <c r="E50" s="183"/>
      <c r="F50" s="183"/>
      <c r="G50" s="183"/>
      <c r="H50" s="183"/>
    </row>
    <row r="51" spans="1:8" ht="33" customHeight="1" x14ac:dyDescent="0.25">
      <c r="A51" s="184" t="s">
        <v>430</v>
      </c>
      <c r="B51" s="185"/>
      <c r="C51" s="186" t="s">
        <v>487</v>
      </c>
      <c r="D51" s="187"/>
      <c r="E51" s="187"/>
      <c r="F51" s="187"/>
      <c r="G51" s="188"/>
      <c r="H51" s="29" t="s">
        <v>412</v>
      </c>
    </row>
    <row r="52" spans="1:8" ht="45" customHeight="1" x14ac:dyDescent="0.25">
      <c r="A52" s="130" t="s">
        <v>404</v>
      </c>
      <c r="B52" s="130" t="s">
        <v>405</v>
      </c>
      <c r="C52" s="130" t="s">
        <v>406</v>
      </c>
      <c r="D52" s="130" t="s">
        <v>1</v>
      </c>
      <c r="E52" s="130" t="s">
        <v>18</v>
      </c>
      <c r="F52" s="130" t="s">
        <v>407</v>
      </c>
      <c r="G52" s="131" t="s">
        <v>408</v>
      </c>
      <c r="H52" s="131" t="s">
        <v>409</v>
      </c>
    </row>
    <row r="53" spans="1:8" ht="37.5" customHeight="1" x14ac:dyDescent="0.25">
      <c r="A53" s="126">
        <v>1</v>
      </c>
      <c r="B53" s="126" t="s">
        <v>398</v>
      </c>
      <c r="C53" s="21">
        <v>93358</v>
      </c>
      <c r="D53" s="22" t="s">
        <v>151</v>
      </c>
      <c r="E53" s="21" t="s">
        <v>29</v>
      </c>
      <c r="F53" s="134">
        <v>4.0989114935999993</v>
      </c>
      <c r="G53" s="124"/>
      <c r="H53" s="127">
        <f t="shared" ref="H53:H62" si="1">F53*G53</f>
        <v>0</v>
      </c>
    </row>
    <row r="54" spans="1:8" ht="66" customHeight="1" x14ac:dyDescent="0.25">
      <c r="A54" s="126">
        <v>2</v>
      </c>
      <c r="B54" s="126" t="s">
        <v>398</v>
      </c>
      <c r="C54" s="21">
        <v>87495</v>
      </c>
      <c r="D54" s="22" t="s">
        <v>414</v>
      </c>
      <c r="E54" s="21" t="s">
        <v>26</v>
      </c>
      <c r="F54" s="134">
        <v>4.4855066666666668</v>
      </c>
      <c r="G54" s="124"/>
      <c r="H54" s="127">
        <f t="shared" si="1"/>
        <v>0</v>
      </c>
    </row>
    <row r="55" spans="1:8" ht="67.5" customHeight="1" x14ac:dyDescent="0.25">
      <c r="A55" s="126">
        <v>3</v>
      </c>
      <c r="B55" s="126" t="s">
        <v>398</v>
      </c>
      <c r="C55" s="21">
        <v>87502</v>
      </c>
      <c r="D55" s="22" t="s">
        <v>415</v>
      </c>
      <c r="E55" s="21" t="s">
        <v>26</v>
      </c>
      <c r="F55" s="134">
        <v>2.6012447999999995</v>
      </c>
      <c r="G55" s="124"/>
      <c r="H55" s="127">
        <f t="shared" si="1"/>
        <v>0</v>
      </c>
    </row>
    <row r="56" spans="1:8" ht="54" customHeight="1" x14ac:dyDescent="0.25">
      <c r="A56" s="126">
        <v>4</v>
      </c>
      <c r="B56" s="126" t="s">
        <v>398</v>
      </c>
      <c r="C56" s="21">
        <v>87878</v>
      </c>
      <c r="D56" s="22" t="s">
        <v>459</v>
      </c>
      <c r="E56" s="21" t="s">
        <v>26</v>
      </c>
      <c r="F56" s="134">
        <v>5.8094467199999995</v>
      </c>
      <c r="G56" s="124"/>
      <c r="H56" s="127">
        <f t="shared" si="1"/>
        <v>0</v>
      </c>
    </row>
    <row r="57" spans="1:8" ht="69.75" customHeight="1" x14ac:dyDescent="0.25">
      <c r="A57" s="126">
        <v>5</v>
      </c>
      <c r="B57" s="126" t="s">
        <v>398</v>
      </c>
      <c r="C57" s="21">
        <v>87529</v>
      </c>
      <c r="D57" s="22" t="s">
        <v>416</v>
      </c>
      <c r="E57" s="21" t="s">
        <v>26</v>
      </c>
      <c r="F57" s="134">
        <v>5.2024895999999998</v>
      </c>
      <c r="G57" s="124"/>
      <c r="H57" s="127">
        <f t="shared" si="1"/>
        <v>0</v>
      </c>
    </row>
    <row r="58" spans="1:8" ht="36.75" customHeight="1" x14ac:dyDescent="0.25">
      <c r="A58" s="126">
        <v>6</v>
      </c>
      <c r="B58" s="126" t="s">
        <v>398</v>
      </c>
      <c r="C58" s="21">
        <v>101619</v>
      </c>
      <c r="D58" s="22" t="s">
        <v>421</v>
      </c>
      <c r="E58" s="21" t="s">
        <v>29</v>
      </c>
      <c r="F58" s="134">
        <v>0.11309760000000001</v>
      </c>
      <c r="G58" s="124"/>
      <c r="H58" s="127">
        <f t="shared" si="1"/>
        <v>0</v>
      </c>
    </row>
    <row r="59" spans="1:8" ht="37.5" customHeight="1" x14ac:dyDescent="0.25">
      <c r="A59" s="126">
        <v>7</v>
      </c>
      <c r="B59" s="126" t="s">
        <v>398</v>
      </c>
      <c r="C59" s="21">
        <v>96536</v>
      </c>
      <c r="D59" s="22" t="s">
        <v>422</v>
      </c>
      <c r="E59" s="21" t="s">
        <v>26</v>
      </c>
      <c r="F59" s="134">
        <v>0.23</v>
      </c>
      <c r="G59" s="124"/>
      <c r="H59" s="127">
        <f t="shared" si="1"/>
        <v>0</v>
      </c>
    </row>
    <row r="60" spans="1:8" ht="52.5" customHeight="1" x14ac:dyDescent="0.25">
      <c r="A60" s="126">
        <v>8</v>
      </c>
      <c r="B60" s="126" t="s">
        <v>398</v>
      </c>
      <c r="C60" s="21" t="s">
        <v>417</v>
      </c>
      <c r="D60" s="22" t="s">
        <v>418</v>
      </c>
      <c r="E60" s="21" t="s">
        <v>30</v>
      </c>
      <c r="F60" s="134">
        <v>13.3</v>
      </c>
      <c r="G60" s="124"/>
      <c r="H60" s="127">
        <f t="shared" si="1"/>
        <v>0</v>
      </c>
    </row>
    <row r="61" spans="1:8" ht="40.5" customHeight="1" x14ac:dyDescent="0.25">
      <c r="A61" s="126">
        <v>9</v>
      </c>
      <c r="B61" s="126" t="s">
        <v>398</v>
      </c>
      <c r="C61" s="21">
        <v>94975</v>
      </c>
      <c r="D61" s="22" t="s">
        <v>455</v>
      </c>
      <c r="E61" s="21" t="s">
        <v>29</v>
      </c>
      <c r="F61" s="134">
        <v>0.1</v>
      </c>
      <c r="G61" s="124"/>
      <c r="H61" s="127">
        <f t="shared" si="1"/>
        <v>0</v>
      </c>
    </row>
    <row r="62" spans="1:8" ht="36.75" customHeight="1" x14ac:dyDescent="0.25">
      <c r="A62" s="126">
        <v>10</v>
      </c>
      <c r="B62" s="126" t="s">
        <v>398</v>
      </c>
      <c r="C62" s="21">
        <v>92873</v>
      </c>
      <c r="D62" s="22" t="s">
        <v>419</v>
      </c>
      <c r="E62" s="21" t="s">
        <v>29</v>
      </c>
      <c r="F62" s="134">
        <v>0.1</v>
      </c>
      <c r="G62" s="124"/>
      <c r="H62" s="127">
        <f t="shared" si="1"/>
        <v>0</v>
      </c>
    </row>
    <row r="63" spans="1:8" ht="30.75" customHeight="1" x14ac:dyDescent="0.25">
      <c r="A63" s="21"/>
      <c r="B63" s="21"/>
      <c r="C63" s="21"/>
      <c r="D63" s="128" t="s">
        <v>420</v>
      </c>
      <c r="E63" s="21"/>
      <c r="F63" s="33"/>
      <c r="G63" s="8"/>
      <c r="H63" s="129">
        <f>SUM(H53:H62)</f>
        <v>0</v>
      </c>
    </row>
    <row r="67" ht="27.75" customHeight="1" x14ac:dyDescent="0.25"/>
    <row r="86" spans="2:8" ht="24.75" customHeight="1" x14ac:dyDescent="0.25"/>
    <row r="87" spans="2:8" x14ac:dyDescent="0.25">
      <c r="B87" s="143"/>
      <c r="C87" s="143"/>
      <c r="D87" s="143"/>
      <c r="E87" s="143"/>
      <c r="F87" s="152"/>
      <c r="G87" s="153"/>
      <c r="H87" s="153"/>
    </row>
  </sheetData>
  <mergeCells count="22">
    <mergeCell ref="A9:D9"/>
    <mergeCell ref="A19:D19"/>
    <mergeCell ref="A28:D28"/>
    <mergeCell ref="A49:D49"/>
    <mergeCell ref="A31:B31"/>
    <mergeCell ref="C31:G31"/>
    <mergeCell ref="A50:H50"/>
    <mergeCell ref="A51:B51"/>
    <mergeCell ref="C51:G51"/>
    <mergeCell ref="A10:H10"/>
    <mergeCell ref="A1:H1"/>
    <mergeCell ref="C2:G2"/>
    <mergeCell ref="A2:B2"/>
    <mergeCell ref="A11:H11"/>
    <mergeCell ref="A21:H21"/>
    <mergeCell ref="A22:B22"/>
    <mergeCell ref="C22:G22"/>
    <mergeCell ref="A29:H29"/>
    <mergeCell ref="A12:B12"/>
    <mergeCell ref="C12:G12"/>
    <mergeCell ref="A20:H20"/>
    <mergeCell ref="A30:H30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C4:C5 C14:C18 C25:C26 C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Orçamentária</vt:lpstr>
      <vt:lpstr>Quantitativos_1Qto</vt:lpstr>
      <vt:lpstr>Comp_custo_unitário</vt:lpstr>
      <vt:lpstr>'Planilha Orçamentária'!Area_de_impressao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2021-10-29T15:48:29Z</dcterms:modified>
</cp:coreProperties>
</file>