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1295" windowHeight="6495" activeTab="2"/>
  </bookViews>
  <sheets>
    <sheet name="Considerações" sheetId="20" r:id="rId1"/>
    <sheet name="Dimensionamento" sheetId="3" r:id="rId2"/>
    <sheet name="Metodologia de cálculo" sheetId="19" r:id="rId3"/>
  </sheets>
  <calcPr calcId="124519"/>
</workbook>
</file>

<file path=xl/calcChain.xml><?xml version="1.0" encoding="utf-8"?>
<calcChain xmlns="http://schemas.openxmlformats.org/spreadsheetml/2006/main">
  <c r="J26" i="19"/>
  <c r="M19" i="3"/>
  <c r="L19"/>
  <c r="K19"/>
  <c r="J19"/>
  <c r="M18"/>
  <c r="L18"/>
  <c r="K18"/>
  <c r="J18"/>
  <c r="K22" l="1"/>
  <c r="K34" s="1"/>
  <c r="M22"/>
  <c r="M34" s="1"/>
  <c r="L22"/>
  <c r="L34" s="1"/>
  <c r="J22"/>
  <c r="J34" s="1"/>
  <c r="J29" i="19"/>
  <c r="K25" i="3" s="1"/>
  <c r="K37" s="1"/>
  <c r="J28" i="19"/>
  <c r="K24" i="3" s="1"/>
  <c r="K36" s="1"/>
  <c r="J27" i="19"/>
  <c r="K23" i="3" s="1"/>
  <c r="J25" i="19"/>
  <c r="L21" i="3" s="1"/>
  <c r="L33" s="1"/>
  <c r="J24" i="19"/>
  <c r="K21" i="3" l="1"/>
  <c r="K33" s="1"/>
  <c r="J25"/>
  <c r="J37" s="1"/>
  <c r="J21"/>
  <c r="J33" s="1"/>
  <c r="M25"/>
  <c r="M37" s="1"/>
  <c r="M21"/>
  <c r="L24"/>
  <c r="L36" s="1"/>
  <c r="L25"/>
  <c r="L37" s="1"/>
  <c r="K20"/>
  <c r="K32" s="1"/>
  <c r="J20"/>
  <c r="L23"/>
  <c r="L35" s="1"/>
  <c r="M23"/>
  <c r="M35" s="1"/>
  <c r="J23"/>
  <c r="M24"/>
  <c r="M36" s="1"/>
  <c r="J24"/>
  <c r="J36" s="1"/>
  <c r="L20"/>
  <c r="L32" s="1"/>
  <c r="M20"/>
  <c r="M32" s="1"/>
  <c r="J32"/>
  <c r="K35" l="1"/>
  <c r="J35" s="1"/>
  <c r="M33" s="1"/>
</calcChain>
</file>

<file path=xl/sharedStrings.xml><?xml version="1.0" encoding="utf-8"?>
<sst xmlns="http://schemas.openxmlformats.org/spreadsheetml/2006/main" count="110" uniqueCount="78">
  <si>
    <t>H</t>
  </si>
  <si>
    <t>G</t>
  </si>
  <si>
    <t>Estimativa da quantidade diária gerada de resíduo por habitante (kg/hab/dia)</t>
  </si>
  <si>
    <t>TV</t>
  </si>
  <si>
    <t>D</t>
  </si>
  <si>
    <t>Vt</t>
  </si>
  <si>
    <t>T1</t>
  </si>
  <si>
    <t>Tempo gasto, por viagem, com o transporte do local de coleta ao local de destinação final dos resíduos (h)</t>
  </si>
  <si>
    <t>Tempo gasto com o acesso, a pesagem, a descarga do resíduo e a saída do local de destinação (h)</t>
  </si>
  <si>
    <t>NV</t>
  </si>
  <si>
    <t>VC</t>
  </si>
  <si>
    <t>Velocidade média de coleta (km/h)</t>
  </si>
  <si>
    <t>J</t>
  </si>
  <si>
    <t>Quantidade de horas de serviço (h)</t>
  </si>
  <si>
    <t>L</t>
  </si>
  <si>
    <t>Extensão total das ruas a serem atendidas pelo sistema (km)</t>
  </si>
  <si>
    <t>c</t>
  </si>
  <si>
    <t>k</t>
  </si>
  <si>
    <t>d</t>
  </si>
  <si>
    <t>Velocidade média desenvolvida até o local de descarga (km/h)</t>
  </si>
  <si>
    <t>Densidade aparente do lixo residencial (ton/m³)</t>
  </si>
  <si>
    <t>Cálculo da quantidade diária de resíduo a ser coletado</t>
  </si>
  <si>
    <t>Cálculo do tempo gasto, por viagem, com o transporte do local de coleta ao local de destinação final dos resíduos</t>
  </si>
  <si>
    <t>Cálculo do número de viagens diárias possíveis por veículo</t>
  </si>
  <si>
    <t>Cálculo da capacidade de carga por viagem</t>
  </si>
  <si>
    <t>FROTA NECESSÁRIA PARA COLETA DE RESÍDUOS SÓLIDOS</t>
  </si>
  <si>
    <t>CÁLCULO DA FROTA NECESSÁRIA PARA COLETA DE RESÍDUOS SÓLIDOS</t>
  </si>
  <si>
    <t>K</t>
  </si>
  <si>
    <t>Número de veículos reservas (10%)</t>
  </si>
  <si>
    <t>F</t>
  </si>
  <si>
    <t>População Urbana onde existe serviço de coleta de resíduo regular (hab) - 2020</t>
  </si>
  <si>
    <t>Distância do ponto de inicio da coleta até o local de descarga (km)</t>
  </si>
  <si>
    <t>DIMENSIONAMENTO DA FROTA NECESSÁRIA PARA COLETA DE RESÍDUOS SÓLIDOS</t>
  </si>
  <si>
    <t>Dados de entrada -  Preencher as células vermelhas</t>
  </si>
  <si>
    <t>População a ser atendida pela frota</t>
  </si>
  <si>
    <t>Extensão total das ruas a serem atendidas pela frota (km)</t>
  </si>
  <si>
    <t>Preencher com a população que será beneficiada pela coleta de resíduos sólidos realizada pelos veículos solicitados</t>
  </si>
  <si>
    <t>P</t>
  </si>
  <si>
    <t>População total do município (IBGE 2010)</t>
  </si>
  <si>
    <t>Extensão total das ruas do município (km)</t>
  </si>
  <si>
    <t>Distância média em Km do ponto de inicio da coleta até o local de descarga (km)</t>
  </si>
  <si>
    <t xml:space="preserve">Quantidade diária de horas de serviço de cada veículo (h) </t>
  </si>
  <si>
    <t>Preencher com a extensão total das ruas do município que são e/ou devem ser atendidas pela coleta de Resíduos Sólidos</t>
  </si>
  <si>
    <t>Preencher com a extensão das ruas do município que serão atendidas pela frota de veículos solicitada.</t>
  </si>
  <si>
    <t xml:space="preserve">Preencher com a Km média percorrida pela frota atual em uma "viagem" de coleta e descarga do veículo </t>
  </si>
  <si>
    <t xml:space="preserve">Preencher com a quantidade de horas diária prevista para o trabalho do veículo (8 hrs, 6 hrs, 4 hrs) </t>
  </si>
  <si>
    <t>Q1</t>
  </si>
  <si>
    <t>Capacidade de carga por viagem caminhão compactador 12 m³ (ton)</t>
  </si>
  <si>
    <t>Capacidade de carga por viagem caminhão compactador 15 m³ (ton)</t>
  </si>
  <si>
    <t>Capacidade de carga por viagem caminhão compactador 6 m³ (ton)</t>
  </si>
  <si>
    <t>Capacidade de carga por viagem caminhão caçamba 10 m³ (ton)</t>
  </si>
  <si>
    <t>Capacidade de carga por viagem caminhão caçamba 6 m³ (ton)</t>
  </si>
  <si>
    <t>Número de viagens diárias possíveis por veículo caminhão caçamba 6 m³ (und)</t>
  </si>
  <si>
    <t>Número de viagens diárias possíveis por veículo caminhão caçamba 10 m³ (und)</t>
  </si>
  <si>
    <t>Número de viagens diárias possíveis por veículo caminhão compactador 6 m³ (und)</t>
  </si>
  <si>
    <t>Número de viagens diárias possíveis por veículo caminhão compactador 12 m³ (und)</t>
  </si>
  <si>
    <t>Número de viagens diárias possíveis por veículo caminhão compactador 15 m³ (und)</t>
  </si>
  <si>
    <t>Quantidade diária de resíduo a ser coletado pelo veículo (s) solicitado (s)  (ton/dia)</t>
  </si>
  <si>
    <t xml:space="preserve"> Área Total do Município</t>
  </si>
  <si>
    <t xml:space="preserve">Área a ser atendida com coleta </t>
  </si>
  <si>
    <t xml:space="preserve"> Área Parcial do Município</t>
  </si>
  <si>
    <t>Frequencia de coleta de resíduos sólidos</t>
  </si>
  <si>
    <t>Todo dia</t>
  </si>
  <si>
    <t>Dias alternados</t>
  </si>
  <si>
    <t>Coeficiente de compactação de resíduo propiciada pelo tipo de caminhão (caçamba)</t>
  </si>
  <si>
    <t>Coeficiente de compactação de resíduo propiciada pelo tipo de caminhão (compactador)</t>
  </si>
  <si>
    <t>Valores fixados em média</t>
  </si>
  <si>
    <t xml:space="preserve">Frota (em número de veículos) para coleta de resíduos caminhão caçamba 6 m³ </t>
  </si>
  <si>
    <t xml:space="preserve">Frota  (em número de veículos) para coleta de resíduos caminhão caçamba 10 m³ </t>
  </si>
  <si>
    <t xml:space="preserve">Frota (em número de veículos)  para coleta de resíduos caminhão compactador 6 m³ </t>
  </si>
  <si>
    <t xml:space="preserve">Frota  (em número de veículos) para coleta de resíduos caminhão compactador 12 m³ </t>
  </si>
  <si>
    <t xml:space="preserve">Frota  (em número de veículos) para coleta de resíduos caminhão compactador 15 m³ </t>
  </si>
  <si>
    <t>Resultado do Cálculo de Frota para 5 opções de veículos - Definir veículo mais adequado considerando as especificidades locais.</t>
  </si>
  <si>
    <t>Número de viagens diárias possíveis por veículo caminhão caçamba 12 m³ (und)</t>
  </si>
  <si>
    <t xml:space="preserve">Frota  (em número de veículos) para coleta de resíduos caminhão caçamba 12 m³ </t>
  </si>
  <si>
    <t>Capacidade de carga por viagem caminhão caçamba 12 m³ (ton)</t>
  </si>
  <si>
    <t>Variáveis a serem preenchidas na planilha de Dimensionamento</t>
  </si>
  <si>
    <t>METODOLOGIA DE CÁLCULO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</si>
</sst>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rgb="FFFF0000"/>
      <name val="Arial Narrow"/>
      <family val="2"/>
    </font>
    <font>
      <b/>
      <sz val="11"/>
      <color rgb="FF000000"/>
      <name val="Calibri"/>
      <family val="2"/>
    </font>
    <font>
      <sz val="11"/>
      <name val="Arial Narrow"/>
      <family val="2"/>
    </font>
    <font>
      <sz val="10"/>
      <color theme="5" tint="-0.249977111117893"/>
      <name val="Arial"/>
      <family val="2"/>
    </font>
    <font>
      <sz val="11"/>
      <color rgb="FFFF0000"/>
      <name val="Calibri"/>
      <family val="2"/>
    </font>
    <font>
      <sz val="11"/>
      <color rgb="FF00B050"/>
      <name val="Arial Narrow"/>
      <family val="2"/>
    </font>
    <font>
      <sz val="11"/>
      <color rgb="FF00B05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3" borderId="0" xfId="0" applyFill="1"/>
    <xf numFmtId="0" fontId="0" fillId="0" borderId="0" xfId="0" applyFill="1"/>
    <xf numFmtId="0" fontId="6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0" fillId="0" borderId="0" xfId="0" applyFont="1"/>
    <xf numFmtId="0" fontId="10" fillId="3" borderId="0" xfId="0" applyFont="1" applyFill="1"/>
    <xf numFmtId="0" fontId="8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/>
    </xf>
    <xf numFmtId="0" fontId="12" fillId="3" borderId="0" xfId="0" applyFont="1" applyFill="1"/>
    <xf numFmtId="9" fontId="6" fillId="0" borderId="0" xfId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3" fontId="0" fillId="4" borderId="0" xfId="0" applyNumberFormat="1" applyFill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7" fillId="0" borderId="0" xfId="0" applyFont="1" applyFill="1" applyBorder="1" applyAlignment="1"/>
    <xf numFmtId="0" fontId="4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3" fontId="3" fillId="3" borderId="0" xfId="0" applyNumberFormat="1" applyFont="1" applyFill="1"/>
    <xf numFmtId="2" fontId="4" fillId="0" borderId="0" xfId="0" applyNumberFormat="1" applyFont="1" applyFill="1"/>
    <xf numFmtId="0" fontId="10" fillId="0" borderId="0" xfId="0" applyFont="1" applyFill="1" applyAlignment="1">
      <alignment vertical="center"/>
    </xf>
    <xf numFmtId="0" fontId="4" fillId="0" borderId="0" xfId="0" applyFont="1" applyFill="1"/>
    <xf numFmtId="0" fontId="10" fillId="0" borderId="0" xfId="0" applyFont="1" applyFill="1"/>
    <xf numFmtId="2" fontId="10" fillId="0" borderId="0" xfId="0" applyNumberFormat="1" applyFont="1" applyFill="1"/>
    <xf numFmtId="164" fontId="10" fillId="0" borderId="0" xfId="0" applyNumberFormat="1" applyFont="1" applyFill="1"/>
    <xf numFmtId="0" fontId="15" fillId="3" borderId="0" xfId="0" applyFont="1" applyFill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Alignme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17" fillId="3" borderId="0" xfId="0" applyFont="1" applyFill="1"/>
    <xf numFmtId="0" fontId="5" fillId="3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5" fillId="0" borderId="0" xfId="0" applyFont="1"/>
    <xf numFmtId="2" fontId="10" fillId="0" borderId="0" xfId="0" applyNumberFormat="1" applyFont="1" applyFill="1" applyBorder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2" fontId="10" fillId="3" borderId="0" xfId="0" applyNumberFormat="1" applyFont="1" applyFill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2" fontId="4" fillId="3" borderId="0" xfId="0" applyNumberFormat="1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" vertical="center"/>
    </xf>
    <xf numFmtId="2" fontId="10" fillId="3" borderId="0" xfId="0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0" fillId="3" borderId="0" xfId="0" applyFill="1" applyAlignment="1">
      <alignment horizontal="right"/>
    </xf>
    <xf numFmtId="0" fontId="0" fillId="3" borderId="9" xfId="0" applyFill="1" applyBorder="1" applyAlignment="1">
      <alignment horizontal="right"/>
    </xf>
    <xf numFmtId="0" fontId="13" fillId="3" borderId="0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6" fillId="3" borderId="0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left" vertical="center" wrapText="1"/>
    </xf>
    <xf numFmtId="0" fontId="11" fillId="3" borderId="0" xfId="0" applyFont="1" applyFill="1" applyBorder="1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123825</xdr:colOff>
      <xdr:row>61</xdr:row>
      <xdr:rowOff>41275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439025" cy="99187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86</xdr:row>
      <xdr:rowOff>9525</xdr:rowOff>
    </xdr:from>
    <xdr:to>
      <xdr:col>2</xdr:col>
      <xdr:colOff>542925</xdr:colOff>
      <xdr:row>88</xdr:row>
      <xdr:rowOff>152400</xdr:rowOff>
    </xdr:to>
    <xdr:sp macro="" textlink="">
      <xdr:nvSpPr>
        <xdr:cNvPr id="4" name="CaixaDeTexto 3"/>
        <xdr:cNvSpPr txBox="1"/>
      </xdr:nvSpPr>
      <xdr:spPr>
        <a:xfrm>
          <a:off x="638175" y="3248025"/>
          <a:ext cx="112395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/>
            <a:t>F =</a:t>
          </a:r>
          <a:r>
            <a:rPr lang="pt-BR" sz="1100" baseline="0"/>
            <a:t> </a:t>
          </a:r>
          <a:r>
            <a:rPr lang="pt-BR" sz="1100" u="sng" baseline="0"/>
            <a:t>   1  </a:t>
          </a:r>
          <a:r>
            <a:rPr lang="pt-BR" sz="1100" u="none" baseline="0"/>
            <a:t> x </a:t>
          </a:r>
          <a:r>
            <a:rPr lang="pt-BR" sz="1100" u="sng" baseline="0"/>
            <a:t> Q </a:t>
          </a:r>
          <a:r>
            <a:rPr lang="pt-BR" sz="1100" u="none" baseline="0"/>
            <a:t> + K</a:t>
          </a:r>
        </a:p>
        <a:p>
          <a:r>
            <a:rPr lang="pt-BR" sz="1100" u="none" baseline="0"/>
            <a:t>       NV       c   </a:t>
          </a:r>
          <a:endParaRPr lang="pt-BR" sz="1100" u="non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98</xdr:row>
      <xdr:rowOff>9525</xdr:rowOff>
    </xdr:from>
    <xdr:to>
      <xdr:col>2</xdr:col>
      <xdr:colOff>542925</xdr:colOff>
      <xdr:row>100</xdr:row>
      <xdr:rowOff>152400</xdr:rowOff>
    </xdr:to>
    <xdr:sp macro="" textlink="">
      <xdr:nvSpPr>
        <xdr:cNvPr id="2" name="CaixaDeTexto 1"/>
        <xdr:cNvSpPr txBox="1"/>
      </xdr:nvSpPr>
      <xdr:spPr>
        <a:xfrm>
          <a:off x="285750" y="23736300"/>
          <a:ext cx="112395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/>
            <a:t>F =</a:t>
          </a:r>
          <a:r>
            <a:rPr lang="pt-BR" sz="1100" baseline="0"/>
            <a:t> </a:t>
          </a:r>
          <a:r>
            <a:rPr lang="pt-BR" sz="1100" u="sng" baseline="0"/>
            <a:t>   1  </a:t>
          </a:r>
          <a:r>
            <a:rPr lang="pt-BR" sz="1100" u="none" baseline="0"/>
            <a:t> x </a:t>
          </a:r>
          <a:r>
            <a:rPr lang="pt-BR" sz="1100" u="sng" baseline="0"/>
            <a:t> Q </a:t>
          </a:r>
          <a:r>
            <a:rPr lang="pt-BR" sz="1100" u="none" baseline="0"/>
            <a:t> + K</a:t>
          </a:r>
        </a:p>
        <a:p>
          <a:r>
            <a:rPr lang="pt-BR" sz="1100" u="none" baseline="0"/>
            <a:t>       NV       c   </a:t>
          </a:r>
          <a:endParaRPr lang="pt-BR" sz="1100" u="none"/>
        </a:p>
      </xdr:txBody>
    </xdr:sp>
    <xdr:clientData/>
  </xdr:twoCellAnchor>
  <xdr:twoCellAnchor>
    <xdr:from>
      <xdr:col>8</xdr:col>
      <xdr:colOff>942975</xdr:colOff>
      <xdr:row>5</xdr:row>
      <xdr:rowOff>95251</xdr:rowOff>
    </xdr:from>
    <xdr:to>
      <xdr:col>10</xdr:col>
      <xdr:colOff>0</xdr:colOff>
      <xdr:row>5</xdr:row>
      <xdr:rowOff>485775</xdr:rowOff>
    </xdr:to>
    <xdr:sp macro="" textlink="">
      <xdr:nvSpPr>
        <xdr:cNvPr id="3" name="CaixaDeTexto 2"/>
        <xdr:cNvSpPr txBox="1"/>
      </xdr:nvSpPr>
      <xdr:spPr>
        <a:xfrm>
          <a:off x="5467350" y="1666876"/>
          <a:ext cx="790575" cy="3905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/>
            <a:t>Q =</a:t>
          </a:r>
          <a:r>
            <a:rPr lang="pt-BR" sz="1100" baseline="0"/>
            <a:t> </a:t>
          </a:r>
          <a:r>
            <a:rPr lang="pt-BR" sz="1100" u="sng" baseline="0"/>
            <a:t> H x G</a:t>
          </a:r>
        </a:p>
        <a:p>
          <a:r>
            <a:rPr lang="pt-BR" sz="1100" baseline="0"/>
            <a:t>        1000</a:t>
          </a:r>
          <a:endParaRPr lang="pt-BR" sz="1100"/>
        </a:p>
      </xdr:txBody>
    </xdr:sp>
    <xdr:clientData/>
  </xdr:twoCellAnchor>
  <xdr:twoCellAnchor>
    <xdr:from>
      <xdr:col>8</xdr:col>
      <xdr:colOff>666750</xdr:colOff>
      <xdr:row>11</xdr:row>
      <xdr:rowOff>104775</xdr:rowOff>
    </xdr:from>
    <xdr:to>
      <xdr:col>10</xdr:col>
      <xdr:colOff>0</xdr:colOff>
      <xdr:row>11</xdr:row>
      <xdr:rowOff>504825</xdr:rowOff>
    </xdr:to>
    <xdr:sp macro="" textlink="">
      <xdr:nvSpPr>
        <xdr:cNvPr id="4" name="CaixaDeTexto 3"/>
        <xdr:cNvSpPr txBox="1"/>
      </xdr:nvSpPr>
      <xdr:spPr>
        <a:xfrm>
          <a:off x="5191125" y="3219450"/>
          <a:ext cx="106680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/>
            <a:t>TV =</a:t>
          </a:r>
          <a:r>
            <a:rPr lang="pt-BR" sz="1100" baseline="0"/>
            <a:t> </a:t>
          </a:r>
          <a:r>
            <a:rPr lang="pt-BR" sz="1100" u="sng" baseline="0"/>
            <a:t> 2D </a:t>
          </a:r>
          <a:r>
            <a:rPr lang="pt-BR" sz="1100" u="none" baseline="0"/>
            <a:t> + T1</a:t>
          </a:r>
        </a:p>
        <a:p>
          <a:r>
            <a:rPr lang="pt-BR" sz="1100" u="none" baseline="0"/>
            <a:t>          Vt        </a:t>
          </a:r>
          <a:endParaRPr lang="pt-BR" sz="1100" u="none"/>
        </a:p>
      </xdr:txBody>
    </xdr:sp>
    <xdr:clientData/>
  </xdr:twoCellAnchor>
  <xdr:twoCellAnchor>
    <xdr:from>
      <xdr:col>8</xdr:col>
      <xdr:colOff>647700</xdr:colOff>
      <xdr:row>17</xdr:row>
      <xdr:rowOff>171449</xdr:rowOff>
    </xdr:from>
    <xdr:to>
      <xdr:col>10</xdr:col>
      <xdr:colOff>0</xdr:colOff>
      <xdr:row>17</xdr:row>
      <xdr:rowOff>409574</xdr:rowOff>
    </xdr:to>
    <xdr:sp macro="" textlink="">
      <xdr:nvSpPr>
        <xdr:cNvPr id="5" name="CaixaDeTexto 4"/>
        <xdr:cNvSpPr txBox="1"/>
      </xdr:nvSpPr>
      <xdr:spPr>
        <a:xfrm>
          <a:off x="5172075" y="5086349"/>
          <a:ext cx="108585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/>
            <a:t>c =</a:t>
          </a:r>
          <a:r>
            <a:rPr lang="pt-BR" sz="1100" u="none" baseline="0"/>
            <a:t> k x C x d</a:t>
          </a:r>
        </a:p>
      </xdr:txBody>
    </xdr:sp>
    <xdr:clientData/>
  </xdr:twoCellAnchor>
  <xdr:twoCellAnchor>
    <xdr:from>
      <xdr:col>7</xdr:col>
      <xdr:colOff>428625</xdr:colOff>
      <xdr:row>31</xdr:row>
      <xdr:rowOff>76200</xdr:rowOff>
    </xdr:from>
    <xdr:to>
      <xdr:col>10</xdr:col>
      <xdr:colOff>0</xdr:colOff>
      <xdr:row>31</xdr:row>
      <xdr:rowOff>514350</xdr:rowOff>
    </xdr:to>
    <xdr:sp macro="" textlink="">
      <xdr:nvSpPr>
        <xdr:cNvPr id="6" name="CaixaDeTexto 5"/>
        <xdr:cNvSpPr txBox="1"/>
      </xdr:nvSpPr>
      <xdr:spPr>
        <a:xfrm>
          <a:off x="4343400" y="8191500"/>
          <a:ext cx="1914525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/>
            <a:t>NV =</a:t>
          </a:r>
          <a:r>
            <a:rPr lang="pt-BR" sz="1100" baseline="0"/>
            <a:t> </a:t>
          </a:r>
          <a:r>
            <a:rPr lang="pt-BR" sz="1100" u="sng" baseline="0"/>
            <a:t>           Q x VC x J       _</a:t>
          </a:r>
        </a:p>
        <a:p>
          <a:r>
            <a:rPr lang="pt-BR" sz="1100" u="none" baseline="0"/>
            <a:t>          (L x c) + (Q x VC x TV)</a:t>
          </a:r>
          <a:endParaRPr lang="pt-BR" sz="1100" u="none"/>
        </a:p>
      </xdr:txBody>
    </xdr:sp>
    <xdr:clientData/>
  </xdr:twoCellAnchor>
  <xdr:twoCellAnchor>
    <xdr:from>
      <xdr:col>8</xdr:col>
      <xdr:colOff>66675</xdr:colOff>
      <xdr:row>37</xdr:row>
      <xdr:rowOff>104774</xdr:rowOff>
    </xdr:from>
    <xdr:to>
      <xdr:col>10</xdr:col>
      <xdr:colOff>1</xdr:colOff>
      <xdr:row>37</xdr:row>
      <xdr:rowOff>495299</xdr:rowOff>
    </xdr:to>
    <xdr:sp macro="" textlink="">
      <xdr:nvSpPr>
        <xdr:cNvPr id="7" name="CaixaDeTexto 6"/>
        <xdr:cNvSpPr txBox="1"/>
      </xdr:nvSpPr>
      <xdr:spPr>
        <a:xfrm>
          <a:off x="4591050" y="9829799"/>
          <a:ext cx="1666876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100"/>
            <a:t>F =</a:t>
          </a:r>
          <a:r>
            <a:rPr lang="pt-BR" sz="1100" baseline="0"/>
            <a:t> </a:t>
          </a:r>
          <a:r>
            <a:rPr lang="pt-BR" sz="1100" u="sng" baseline="0"/>
            <a:t>   1  </a:t>
          </a:r>
          <a:r>
            <a:rPr lang="pt-BR" sz="1100" u="none" baseline="0"/>
            <a:t> x </a:t>
          </a:r>
          <a:r>
            <a:rPr lang="pt-BR" sz="1100" u="sng" baseline="0"/>
            <a:t> Q </a:t>
          </a:r>
          <a:r>
            <a:rPr lang="pt-BR" sz="1100" u="none" baseline="0"/>
            <a:t> x (1+ K)</a:t>
          </a:r>
        </a:p>
        <a:p>
          <a:r>
            <a:rPr lang="pt-BR" sz="1100" u="none" baseline="0"/>
            <a:t>       NV       c   </a:t>
          </a:r>
          <a:endParaRPr lang="pt-BR" sz="1100" u="none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28" sqref="P28"/>
    </sheetView>
  </sheetViews>
  <sheetFormatPr defaultRowHeight="12.75"/>
  <cols>
    <col min="1" max="16384" width="9.140625" style="52"/>
  </cols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U38"/>
  <sheetViews>
    <sheetView topLeftCell="A40" workbookViewId="0">
      <selection activeCell="R20" sqref="R20"/>
    </sheetView>
  </sheetViews>
  <sheetFormatPr defaultRowHeight="12.75"/>
  <cols>
    <col min="1" max="1" width="3.85546875" customWidth="1"/>
    <col min="9" max="9" width="30.28515625" customWidth="1"/>
    <col min="10" max="10" width="13" customWidth="1"/>
    <col min="11" max="11" width="14.7109375" customWidth="1"/>
    <col min="12" max="12" width="12.28515625" customWidth="1"/>
    <col min="13" max="13" width="15.7109375" customWidth="1"/>
    <col min="19" max="19" width="21" customWidth="1"/>
  </cols>
  <sheetData>
    <row r="2" spans="1:21" ht="37.5" customHeight="1">
      <c r="A2" s="82" t="s">
        <v>32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spans="1:21" s="7" customFormat="1" ht="16.5">
      <c r="B3" s="17"/>
      <c r="C3" s="85"/>
      <c r="D3" s="85"/>
      <c r="E3" s="85"/>
      <c r="F3" s="85"/>
      <c r="G3" s="85"/>
      <c r="H3" s="85"/>
      <c r="I3" s="85"/>
      <c r="J3" s="19"/>
    </row>
    <row r="4" spans="1:21" s="7" customFormat="1" ht="16.5">
      <c r="B4" s="86" t="s">
        <v>33</v>
      </c>
      <c r="C4" s="86"/>
      <c r="D4" s="86"/>
      <c r="E4" s="86"/>
      <c r="F4" s="86"/>
      <c r="G4" s="86"/>
      <c r="H4" s="86"/>
      <c r="I4" s="86"/>
      <c r="J4" s="86"/>
      <c r="K4" s="26"/>
    </row>
    <row r="5" spans="1:21" s="7" customFormat="1" ht="16.5">
      <c r="B5" s="23" t="s">
        <v>37</v>
      </c>
      <c r="C5" s="84" t="s">
        <v>38</v>
      </c>
      <c r="D5" s="84"/>
      <c r="E5" s="84"/>
      <c r="F5" s="84"/>
      <c r="G5" s="84"/>
      <c r="H5" s="84"/>
      <c r="I5" s="84"/>
      <c r="J5" s="24">
        <v>14864</v>
      </c>
      <c r="K5" s="26"/>
    </row>
    <row r="6" spans="1:21" s="7" customFormat="1" ht="16.5" customHeight="1">
      <c r="B6" s="23" t="s">
        <v>0</v>
      </c>
      <c r="C6" s="84" t="s">
        <v>34</v>
      </c>
      <c r="D6" s="84"/>
      <c r="E6" s="84"/>
      <c r="F6" s="84"/>
      <c r="G6" s="84"/>
      <c r="H6" s="84"/>
      <c r="I6" s="84"/>
      <c r="J6" s="24">
        <v>14864</v>
      </c>
      <c r="K6" s="69" t="s">
        <v>36</v>
      </c>
      <c r="L6" s="70"/>
      <c r="M6" s="70"/>
      <c r="N6" s="70"/>
      <c r="O6" s="70"/>
      <c r="P6" s="70"/>
      <c r="Q6" s="70"/>
      <c r="R6" s="70"/>
      <c r="S6" s="70"/>
      <c r="T6" s="70"/>
      <c r="U6" s="71"/>
    </row>
    <row r="7" spans="1:21" s="7" customFormat="1" ht="16.5" customHeight="1">
      <c r="B7" s="22" t="s">
        <v>14</v>
      </c>
      <c r="C7" s="81" t="s">
        <v>39</v>
      </c>
      <c r="D7" s="81"/>
      <c r="E7" s="81"/>
      <c r="F7" s="81"/>
      <c r="G7" s="81"/>
      <c r="H7" s="81"/>
      <c r="I7" s="81"/>
      <c r="J7" s="24">
        <v>96</v>
      </c>
      <c r="K7" s="72" t="s">
        <v>42</v>
      </c>
      <c r="L7" s="73"/>
      <c r="M7" s="73"/>
      <c r="N7" s="73"/>
      <c r="O7" s="73"/>
      <c r="P7" s="73"/>
      <c r="Q7" s="73"/>
      <c r="R7" s="73"/>
      <c r="S7" s="73"/>
      <c r="T7" s="73"/>
      <c r="U7" s="74"/>
    </row>
    <row r="8" spans="1:21" s="7" customFormat="1" ht="16.5" customHeight="1">
      <c r="B8" s="22" t="s">
        <v>14</v>
      </c>
      <c r="C8" s="81" t="s">
        <v>35</v>
      </c>
      <c r="D8" s="81"/>
      <c r="E8" s="81"/>
      <c r="F8" s="81"/>
      <c r="G8" s="81"/>
      <c r="H8" s="81"/>
      <c r="I8" s="81"/>
      <c r="J8" s="25">
        <v>96</v>
      </c>
      <c r="K8" s="72" t="s">
        <v>43</v>
      </c>
      <c r="L8" s="73"/>
      <c r="M8" s="73"/>
      <c r="N8" s="73"/>
      <c r="O8" s="73"/>
      <c r="P8" s="73"/>
      <c r="Q8" s="73"/>
      <c r="R8" s="73"/>
      <c r="S8" s="73"/>
      <c r="T8" s="73"/>
      <c r="U8" s="74"/>
    </row>
    <row r="9" spans="1:21" s="7" customFormat="1" ht="16.5" customHeight="1">
      <c r="B9" s="22" t="s">
        <v>4</v>
      </c>
      <c r="C9" s="81" t="s">
        <v>40</v>
      </c>
      <c r="D9" s="81"/>
      <c r="E9" s="81"/>
      <c r="F9" s="81"/>
      <c r="G9" s="81"/>
      <c r="H9" s="81"/>
      <c r="I9" s="81"/>
      <c r="J9" s="25">
        <v>65</v>
      </c>
      <c r="K9" s="72" t="s">
        <v>44</v>
      </c>
      <c r="L9" s="73"/>
      <c r="M9" s="73"/>
      <c r="N9" s="73"/>
      <c r="O9" s="73"/>
      <c r="P9" s="73"/>
      <c r="Q9" s="73"/>
      <c r="R9" s="73"/>
      <c r="S9" s="73"/>
      <c r="T9" s="73"/>
      <c r="U9" s="74"/>
    </row>
    <row r="10" spans="1:21" s="7" customFormat="1" ht="16.5" customHeight="1">
      <c r="B10" s="22" t="s">
        <v>12</v>
      </c>
      <c r="C10" s="81" t="s">
        <v>41</v>
      </c>
      <c r="D10" s="81"/>
      <c r="E10" s="81"/>
      <c r="F10" s="81"/>
      <c r="G10" s="81"/>
      <c r="H10" s="81"/>
      <c r="I10" s="81"/>
      <c r="J10" s="25">
        <v>8</v>
      </c>
      <c r="K10" s="75" t="s">
        <v>45</v>
      </c>
      <c r="L10" s="76"/>
      <c r="M10" s="76"/>
      <c r="N10" s="76"/>
      <c r="O10" s="76"/>
      <c r="P10" s="76"/>
      <c r="Q10" s="76"/>
      <c r="R10" s="76"/>
      <c r="S10" s="76"/>
      <c r="T10" s="76"/>
      <c r="U10" s="77"/>
    </row>
    <row r="11" spans="1:21" s="7" customFormat="1" ht="16.5" customHeight="1">
      <c r="B11" s="27"/>
      <c r="C11" s="29"/>
      <c r="D11" s="29"/>
      <c r="E11" s="29"/>
      <c r="F11" s="29"/>
      <c r="G11" s="29"/>
      <c r="H11" s="29"/>
      <c r="I11" s="29"/>
      <c r="J11" s="30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1" s="7" customFormat="1" ht="9.75" customHeight="1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</row>
    <row r="13" spans="1:21" s="7" customFormat="1" ht="9.75" customHeight="1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</row>
    <row r="14" spans="1:21" ht="15.75" customHeight="1">
      <c r="N14" s="2"/>
    </row>
    <row r="15" spans="1:21" ht="15.75" customHeight="1" thickBot="1">
      <c r="B15" s="80" t="s">
        <v>59</v>
      </c>
      <c r="C15" s="80"/>
      <c r="D15" s="80"/>
      <c r="E15" s="80"/>
      <c r="F15" s="80"/>
      <c r="G15" s="80"/>
      <c r="H15" s="80"/>
      <c r="I15" s="80"/>
      <c r="J15" s="66" t="s">
        <v>58</v>
      </c>
      <c r="K15" s="66"/>
      <c r="L15" s="66" t="s">
        <v>60</v>
      </c>
      <c r="M15" s="66"/>
      <c r="N15" s="2"/>
    </row>
    <row r="16" spans="1:21" ht="15.75" customHeight="1">
      <c r="B16" s="79" t="s">
        <v>61</v>
      </c>
      <c r="C16" s="79"/>
      <c r="D16" s="79"/>
      <c r="E16" s="79"/>
      <c r="F16" s="79"/>
      <c r="G16" s="79"/>
      <c r="H16" s="79"/>
      <c r="I16" s="79"/>
      <c r="J16" s="32" t="s">
        <v>62</v>
      </c>
      <c r="K16" s="42" t="s">
        <v>63</v>
      </c>
      <c r="L16" s="43" t="s">
        <v>62</v>
      </c>
      <c r="M16" s="42" t="s">
        <v>63</v>
      </c>
      <c r="N16" s="2"/>
    </row>
    <row r="17" spans="2:21" ht="15.75" customHeight="1">
      <c r="L17" s="7"/>
      <c r="M17" s="7"/>
      <c r="N17" s="21"/>
      <c r="O17" s="7"/>
      <c r="P17" s="7"/>
      <c r="Q17" s="7"/>
      <c r="R17" s="7"/>
      <c r="S17" s="7"/>
      <c r="T17" s="7"/>
      <c r="U17" s="7"/>
    </row>
    <row r="18" spans="2:21" ht="15.75" customHeight="1">
      <c r="B18" s="10" t="s">
        <v>46</v>
      </c>
      <c r="C18" s="68" t="s">
        <v>57</v>
      </c>
      <c r="D18" s="68"/>
      <c r="E18" s="68"/>
      <c r="F18" s="68"/>
      <c r="G18" s="68"/>
      <c r="H18" s="68"/>
      <c r="I18" s="68"/>
      <c r="J18" s="62">
        <f>($J$5*'Metodologia de cálculo'!$J$9/1000)</f>
        <v>7.4320000000000004</v>
      </c>
      <c r="K18" s="63">
        <f>($J$5*'Metodologia de cálculo'!$J$9/1000)</f>
        <v>7.4320000000000004</v>
      </c>
      <c r="L18" s="63">
        <f>($J$6*'Metodologia de cálculo'!$J$9/1000)</f>
        <v>7.4320000000000004</v>
      </c>
      <c r="M18" s="63">
        <f>($J$6*'Metodologia de cálculo'!$J$9/1000)</f>
        <v>7.4320000000000004</v>
      </c>
      <c r="N18" s="26"/>
      <c r="O18" s="26"/>
      <c r="P18" s="26"/>
      <c r="Q18" s="26"/>
      <c r="R18" s="26"/>
      <c r="S18" s="26"/>
      <c r="T18" s="35"/>
      <c r="U18" s="7"/>
    </row>
    <row r="19" spans="2:21" ht="16.5">
      <c r="B19" s="15" t="s">
        <v>3</v>
      </c>
      <c r="C19" s="83" t="s">
        <v>7</v>
      </c>
      <c r="D19" s="83"/>
      <c r="E19" s="83"/>
      <c r="F19" s="83"/>
      <c r="G19" s="83"/>
      <c r="H19" s="83"/>
      <c r="I19" s="83"/>
      <c r="J19" s="64">
        <f>2*$J$9/'Metodologia de cálculo'!$J$15+'Metodologia de cálculo'!$J$16</f>
        <v>3.75</v>
      </c>
      <c r="K19" s="65">
        <f>2*$J$9/'Metodologia de cálculo'!$J$15+'Metodologia de cálculo'!$J$16</f>
        <v>3.75</v>
      </c>
      <c r="L19" s="65">
        <f>2*$J$9/'Metodologia de cálculo'!$J$15+'Metodologia de cálculo'!$J$16</f>
        <v>3.75</v>
      </c>
      <c r="M19" s="65">
        <f>2*$J$9/'Metodologia de cálculo'!$J$15+'Metodologia de cálculo'!$J$16</f>
        <v>3.75</v>
      </c>
      <c r="N19" s="44"/>
      <c r="O19" s="44"/>
      <c r="P19" s="44"/>
      <c r="Q19" s="44"/>
      <c r="R19" s="44"/>
      <c r="S19" s="44"/>
      <c r="T19" s="36"/>
      <c r="U19" s="7"/>
    </row>
    <row r="20" spans="2:21" ht="15.75" customHeight="1">
      <c r="B20" s="10" t="s">
        <v>9</v>
      </c>
      <c r="C20" s="68" t="s">
        <v>52</v>
      </c>
      <c r="D20" s="68"/>
      <c r="E20" s="68"/>
      <c r="F20" s="68"/>
      <c r="G20" s="68"/>
      <c r="H20" s="68"/>
      <c r="I20" s="68"/>
      <c r="J20" s="60">
        <f>($J$18*'Metodologia de cálculo'!$J$34*$J$10)/(($J$7*'Metodologia de cálculo'!$J24)+($J$18*'Metodologia de cálculo'!$J$34*$J$19))</f>
        <v>1.4665285383059543</v>
      </c>
      <c r="K20" s="61">
        <f>($K$18*'Metodologia de cálculo'!$J$34*$J$10)/(($J$7/2*'Metodologia de cálculo'!$J24)+($K$18*'Metodologia de cálculo'!$J$34*$K$19))</f>
        <v>1.7381745892533473</v>
      </c>
      <c r="L20" s="61">
        <f>($L$18*'Metodologia de cálculo'!$J$34*$J$10)/(($J$8*'Metodologia de cálculo'!$J24)+($L$18*'Metodologia de cálculo'!$J$34*$L$19))</f>
        <v>1.4665285383059543</v>
      </c>
      <c r="M20" s="61">
        <f>($M$18*'Metodologia de cálculo'!$J$34*$J$10)/(($J$8/2*'Metodologia de cálculo'!$J24)+($M$18*'Metodologia de cálculo'!$J$34*$M$19))</f>
        <v>1.7381745892533473</v>
      </c>
      <c r="N20" s="26"/>
      <c r="O20" s="26"/>
      <c r="P20" s="26"/>
      <c r="Q20" s="26"/>
      <c r="R20" s="26"/>
      <c r="S20" s="26"/>
      <c r="T20" s="39"/>
      <c r="U20" s="7"/>
    </row>
    <row r="21" spans="2:21" ht="15.75" customHeight="1">
      <c r="B21" s="10" t="s">
        <v>9</v>
      </c>
      <c r="C21" s="68" t="s">
        <v>53</v>
      </c>
      <c r="D21" s="68"/>
      <c r="E21" s="68"/>
      <c r="F21" s="68"/>
      <c r="G21" s="68"/>
      <c r="H21" s="68"/>
      <c r="I21" s="68"/>
      <c r="J21" s="60">
        <f>($J$18*'Metodologia de cálculo'!$J$34*$J$10)/(($J$7*'Metodologia de cálculo'!$J25)+($J$18*'Metodologia de cálculo'!$J$34*$J$19))</f>
        <v>1.2136354358032251</v>
      </c>
      <c r="K21" s="61">
        <f>($K$18*'Metodologia de cálculo'!$J$34*$J$10)/(($J$7/2*'Metodologia de cálculo'!$J25)+($K$18*'Metodologia de cálculo'!$J$34*$K$19))</f>
        <v>1.5471246422066094</v>
      </c>
      <c r="L21" s="61">
        <f>($L$18*'Metodologia de cálculo'!$J$34*$J$10)/(($J$8*'Metodologia de cálculo'!$J25)+($L$18*'Metodologia de cálculo'!$J$34*$L$19))</f>
        <v>1.2136354358032251</v>
      </c>
      <c r="M21" s="61">
        <f>($M$18*'Metodologia de cálculo'!$J$34*$J$10)/(($J$8/2*'Metodologia de cálculo'!$J25)+($M$18*'Metodologia de cálculo'!$J$34*$M$19))</f>
        <v>1.5471246422066094</v>
      </c>
      <c r="N21" s="26"/>
      <c r="O21" s="26"/>
      <c r="P21" s="26"/>
      <c r="Q21" s="26"/>
      <c r="R21" s="26"/>
      <c r="S21" s="26"/>
      <c r="T21" s="39"/>
      <c r="U21" s="7"/>
    </row>
    <row r="22" spans="2:21" ht="15.75" customHeight="1">
      <c r="B22" s="22" t="s">
        <v>9</v>
      </c>
      <c r="C22" s="81" t="s">
        <v>73</v>
      </c>
      <c r="D22" s="81"/>
      <c r="E22" s="81"/>
      <c r="F22" s="81"/>
      <c r="G22" s="81"/>
      <c r="H22" s="81"/>
      <c r="I22" s="81"/>
      <c r="J22" s="60">
        <f>($J$18*'Metodologia de cálculo'!$J$34*$J$10)/(($J$7*'Metodologia de cálculo'!$J26)+($J$18*'Metodologia de cálculo'!$J$34*$J$19))</f>
        <v>1.1172999586574961</v>
      </c>
      <c r="K22" s="61">
        <f>($K$18*'Metodologia de cálculo'!$J$34*$J$10)/(($J$7/2*'Metodologia de cálculo'!$J26)+($K$18*'Metodologia de cálculo'!$J$34*$K$19))</f>
        <v>1.4665285383059543</v>
      </c>
      <c r="L22" s="61">
        <f>($L$18*'Metodologia de cálculo'!$J$34*$J$10)/(($J$8*'Metodologia de cálculo'!$J26)+($L$18*'Metodologia de cálculo'!$J$34*$L$19))</f>
        <v>1.1172999586574961</v>
      </c>
      <c r="M22" s="61">
        <f>($M$18*'Metodologia de cálculo'!$J$34*$J$10)/(($J$8/2*'Metodologia de cálculo'!$J26)+($M$18*'Metodologia de cálculo'!$J$34*$M$19))</f>
        <v>1.4665285383059543</v>
      </c>
      <c r="N22" s="26"/>
      <c r="O22" s="26"/>
      <c r="P22" s="26"/>
      <c r="Q22" s="26"/>
      <c r="R22" s="26"/>
      <c r="S22" s="26"/>
      <c r="T22" s="39"/>
      <c r="U22" s="7"/>
    </row>
    <row r="23" spans="2:21" ht="15.75" customHeight="1">
      <c r="B23" s="10" t="s">
        <v>9</v>
      </c>
      <c r="C23" s="68" t="s">
        <v>54</v>
      </c>
      <c r="D23" s="68"/>
      <c r="E23" s="68"/>
      <c r="F23" s="68"/>
      <c r="G23" s="68"/>
      <c r="H23" s="68"/>
      <c r="I23" s="68"/>
      <c r="J23" s="60">
        <f>($J$18*'Metodologia de cálculo'!$J$34*$J$10)/(($J$7*'Metodologia de cálculo'!$J27)+($J$18*'Metodologia de cálculo'!$J$34*$J$19))</f>
        <v>0.90240718817351184</v>
      </c>
      <c r="K23" s="61">
        <f>($K$18*'Metodologia de cálculo'!$J$34*$J$10)/(($J$7/2*'Metodologia de cálculo'!$J27)+($K$18*'Metodologia de cálculo'!$J$34*$K$19))</f>
        <v>1.2683134946030121</v>
      </c>
      <c r="L23" s="61">
        <f>($L$18*'Metodologia de cálculo'!$J$34*$J$10)/(($J$8*'Metodologia de cálculo'!$J27)+($L$18*'Metodologia de cálculo'!$J$34*$L$19))</f>
        <v>0.90240718817351184</v>
      </c>
      <c r="M23" s="61">
        <f>($M$18*'Metodologia de cálculo'!$J$34*$J$10)/(($J$8/2*'Metodologia de cálculo'!$J27)+($M$18*'Metodologia de cálculo'!$J$34*$M$19))</f>
        <v>1.2683134946030121</v>
      </c>
      <c r="N23" s="26"/>
      <c r="O23" s="26"/>
      <c r="P23" s="26"/>
      <c r="Q23" s="26"/>
      <c r="R23" s="26"/>
      <c r="S23" s="26"/>
      <c r="T23" s="39"/>
      <c r="U23" s="7"/>
    </row>
    <row r="24" spans="2:21" ht="15.75" customHeight="1">
      <c r="B24" s="10" t="s">
        <v>9</v>
      </c>
      <c r="C24" s="68" t="s">
        <v>55</v>
      </c>
      <c r="D24" s="68"/>
      <c r="E24" s="68"/>
      <c r="F24" s="68"/>
      <c r="G24" s="68"/>
      <c r="H24" s="68"/>
      <c r="I24" s="68"/>
      <c r="J24" s="60">
        <f>($J$18*'Metodologia de cálculo'!$J$34*$J$10)/(($J$7*'Metodologia de cálculo'!$J28)+($J$18*'Metodologia de cálculo'!$J$34*$J$19))</f>
        <v>0.57223152586090742</v>
      </c>
      <c r="K24" s="61">
        <f>($K$18*'Metodologia de cálculo'!$J$34*$J$10)/(($J$7/2*'Metodologia de cálculo'!$J28)+($K$18*'Metodologia de cálculo'!$J$34*$K$19))</f>
        <v>0.90240718817351184</v>
      </c>
      <c r="L24" s="61">
        <f>($L$18*'Metodologia de cálculo'!$J$34*$J$10)/(($J$8*'Metodologia de cálculo'!$J28)+($L$18*'Metodologia de cálculo'!$J$34*$L$19))</f>
        <v>0.57223152586090742</v>
      </c>
      <c r="M24" s="61">
        <f>($M$18*'Metodologia de cálculo'!$J$34*$J$10)/(($J$8/2*'Metodologia de cálculo'!$J28)+($M$18*'Metodologia de cálculo'!$J$34*$M$19))</f>
        <v>0.90240718817351184</v>
      </c>
      <c r="N24" s="26"/>
      <c r="O24" s="26"/>
      <c r="P24" s="26"/>
      <c r="Q24" s="26"/>
      <c r="R24" s="26"/>
      <c r="S24" s="26"/>
      <c r="T24" s="39"/>
      <c r="U24" s="7"/>
    </row>
    <row r="25" spans="2:21" ht="15.75" customHeight="1">
      <c r="B25" s="10" t="s">
        <v>9</v>
      </c>
      <c r="C25" s="68" t="s">
        <v>56</v>
      </c>
      <c r="D25" s="68"/>
      <c r="E25" s="68"/>
      <c r="F25" s="68"/>
      <c r="G25" s="68"/>
      <c r="H25" s="68"/>
      <c r="I25" s="68"/>
      <c r="J25" s="60">
        <f>($J$18*'Metodologia de cálculo'!$J$34*$J$10)/(($J$7*'Metodologia de cálculo'!$J29)+($J$18*'Metodologia de cálculo'!$J$34*$J$19))</f>
        <v>0.48373606704092431</v>
      </c>
      <c r="K25" s="61">
        <f>($K$18*'Metodologia de cálculo'!$J$34*$J$10)/(($J$7/2*'Metodologia de cálculo'!$J29)+($K$18*'Metodologia de cálculo'!$J$34*$K$19))</f>
        <v>0.78864570897997088</v>
      </c>
      <c r="L25" s="61">
        <f>($L$18*'Metodologia de cálculo'!$J$34*$J$10)/(($J$8*'Metodologia de cálculo'!$J29)+($L$18*'Metodologia de cálculo'!$J$34*$L$19))</f>
        <v>0.48373606704092431</v>
      </c>
      <c r="M25" s="61">
        <f>($M$18*'Metodologia de cálculo'!$J$34*$J$10)/(($J$8/2*'Metodologia de cálculo'!$J29)+($M$18*'Metodologia de cálculo'!$J$34*$M$19))</f>
        <v>0.78864570897997088</v>
      </c>
      <c r="N25" s="26"/>
      <c r="O25" s="26"/>
      <c r="P25" s="26"/>
      <c r="Q25" s="26"/>
      <c r="R25" s="26"/>
      <c r="S25" s="26"/>
      <c r="T25" s="39"/>
      <c r="U25" s="7"/>
    </row>
    <row r="26" spans="2:21" s="7" customFormat="1" ht="15.75" customHeight="1">
      <c r="B26" s="17"/>
      <c r="C26" s="50"/>
      <c r="D26" s="50"/>
      <c r="E26" s="50"/>
      <c r="F26" s="50"/>
      <c r="G26" s="50"/>
      <c r="H26" s="50"/>
      <c r="I26" s="50"/>
      <c r="J26" s="39"/>
      <c r="K26" s="56"/>
      <c r="L26" s="56"/>
      <c r="M26" s="56"/>
      <c r="N26" s="26"/>
      <c r="O26" s="26"/>
      <c r="P26" s="26"/>
      <c r="Q26" s="26"/>
      <c r="R26" s="26"/>
      <c r="S26" s="26"/>
      <c r="T26" s="39"/>
    </row>
    <row r="27" spans="2:21" s="7" customFormat="1" ht="15.75" customHeight="1">
      <c r="B27" s="17"/>
      <c r="C27" s="50"/>
      <c r="D27" s="67" t="s">
        <v>72</v>
      </c>
      <c r="E27" s="67"/>
      <c r="F27" s="67"/>
      <c r="G27" s="67"/>
      <c r="H27" s="67"/>
      <c r="I27" s="67"/>
      <c r="J27" s="67"/>
      <c r="K27" s="67"/>
      <c r="L27" s="56"/>
      <c r="M27" s="56"/>
      <c r="N27" s="26"/>
      <c r="O27" s="26"/>
      <c r="P27" s="26"/>
      <c r="Q27" s="26"/>
      <c r="R27" s="26"/>
      <c r="S27" s="26"/>
      <c r="T27" s="39"/>
    </row>
    <row r="28" spans="2:21" ht="15.75" customHeight="1">
      <c r="B28" s="17"/>
      <c r="C28" s="50"/>
      <c r="D28" s="50"/>
      <c r="E28" s="50"/>
      <c r="F28" s="50"/>
      <c r="G28" s="50"/>
      <c r="H28" s="50"/>
      <c r="I28" s="50"/>
      <c r="J28" s="39"/>
      <c r="K28" s="56"/>
      <c r="L28" s="56"/>
      <c r="M28" s="56"/>
      <c r="N28" s="26"/>
      <c r="O28" s="26"/>
      <c r="P28" s="26"/>
      <c r="Q28" s="26"/>
      <c r="R28" s="26"/>
      <c r="S28" s="26"/>
      <c r="T28" s="39"/>
      <c r="U28" s="7"/>
    </row>
    <row r="29" spans="2:21" ht="15.75" customHeight="1" thickBot="1">
      <c r="B29" s="80" t="s">
        <v>59</v>
      </c>
      <c r="C29" s="80"/>
      <c r="D29" s="80"/>
      <c r="E29" s="80"/>
      <c r="F29" s="80"/>
      <c r="G29" s="80"/>
      <c r="H29" s="80"/>
      <c r="I29" s="80"/>
      <c r="J29" s="66" t="s">
        <v>58</v>
      </c>
      <c r="K29" s="66"/>
      <c r="L29" s="66" t="s">
        <v>60</v>
      </c>
      <c r="M29" s="66"/>
      <c r="N29" s="26"/>
      <c r="O29" s="26"/>
      <c r="P29" s="26"/>
      <c r="Q29" s="26"/>
      <c r="R29" s="26"/>
      <c r="S29" s="26"/>
      <c r="T29" s="39"/>
      <c r="U29" s="7"/>
    </row>
    <row r="30" spans="2:21" ht="15.75" customHeight="1">
      <c r="B30" s="79" t="s">
        <v>61</v>
      </c>
      <c r="C30" s="79"/>
      <c r="D30" s="79"/>
      <c r="E30" s="79"/>
      <c r="F30" s="79"/>
      <c r="G30" s="79"/>
      <c r="H30" s="79"/>
      <c r="I30" s="79"/>
      <c r="J30" s="51" t="s">
        <v>62</v>
      </c>
      <c r="K30" s="42" t="s">
        <v>63</v>
      </c>
      <c r="L30" s="43" t="s">
        <v>62</v>
      </c>
      <c r="M30" s="42" t="s">
        <v>63</v>
      </c>
      <c r="N30" s="37"/>
      <c r="O30" s="37"/>
      <c r="P30" s="37"/>
      <c r="Q30" s="37"/>
      <c r="R30" s="37"/>
      <c r="S30" s="37"/>
      <c r="T30" s="38"/>
      <c r="U30" s="7"/>
    </row>
    <row r="31" spans="2:21" ht="15.75" customHeight="1">
      <c r="B31" s="57"/>
      <c r="C31" s="57"/>
      <c r="D31" s="57"/>
      <c r="E31" s="57"/>
      <c r="F31" s="57"/>
      <c r="G31" s="57"/>
      <c r="H31" s="57"/>
      <c r="I31" s="57"/>
      <c r="J31" s="58"/>
      <c r="K31" s="59"/>
      <c r="L31" s="59"/>
      <c r="M31" s="59"/>
      <c r="N31" s="37"/>
      <c r="O31" s="37"/>
      <c r="P31" s="37"/>
      <c r="Q31" s="37"/>
      <c r="R31" s="37"/>
      <c r="S31" s="37"/>
      <c r="T31" s="38"/>
      <c r="U31" s="7"/>
    </row>
    <row r="32" spans="2:21" ht="15.75" customHeight="1">
      <c r="B32" s="10" t="s">
        <v>29</v>
      </c>
      <c r="C32" s="78" t="s">
        <v>67</v>
      </c>
      <c r="D32" s="78"/>
      <c r="E32" s="78"/>
      <c r="F32" s="78"/>
      <c r="G32" s="78"/>
      <c r="H32" s="78"/>
      <c r="I32" s="78"/>
      <c r="J32" s="60">
        <f>(1/J20*$J$18/'Metodologia de cálculo'!$J24)*1.1</f>
        <v>4.2231250000000005</v>
      </c>
      <c r="K32" s="61">
        <f>(1/K20*$K$18/'Metodologia de cálculo'!$J24)*1.1</f>
        <v>3.5631250000000003</v>
      </c>
      <c r="L32" s="61">
        <f>(1/L20*$L$18/'Metodologia de cálculo'!$J24)*1.1</f>
        <v>4.2231250000000005</v>
      </c>
      <c r="M32" s="61">
        <f>(1/M20*$M$18/'Metodologia de cálculo'!$J24)*1.1</f>
        <v>3.5631250000000003</v>
      </c>
      <c r="N32" s="45"/>
      <c r="O32" s="45"/>
      <c r="P32" s="45"/>
      <c r="Q32" s="45"/>
      <c r="R32" s="45"/>
      <c r="S32" s="45"/>
      <c r="T32" s="40"/>
      <c r="U32" s="7"/>
    </row>
    <row r="33" spans="1:21" ht="15">
      <c r="A33" s="3"/>
      <c r="B33" s="10" t="s">
        <v>29</v>
      </c>
      <c r="C33" s="78" t="s">
        <v>68</v>
      </c>
      <c r="D33" s="78"/>
      <c r="E33" s="78"/>
      <c r="F33" s="78"/>
      <c r="G33" s="78"/>
      <c r="H33" s="78"/>
      <c r="I33" s="78"/>
      <c r="J33" s="60">
        <f>(1/J21*$J$18/'Metodologia de cálculo'!$J25)*1.1</f>
        <v>3.0618750000000006</v>
      </c>
      <c r="K33" s="61">
        <f>(1/K21*$J$18/'Metodologia de cálculo'!$J25)*1.1</f>
        <v>2.401875</v>
      </c>
      <c r="L33" s="61">
        <f>(1/L21*$L$18/'Metodologia de cálculo'!$J25)*1.1</f>
        <v>3.0618750000000006</v>
      </c>
      <c r="M33" s="61">
        <f>(1/M21*$M$18/'Metodologia de cálculo'!$J25)*1.1</f>
        <v>2.401875</v>
      </c>
      <c r="N33" s="45"/>
      <c r="O33" s="45"/>
      <c r="P33" s="45"/>
      <c r="Q33" s="45"/>
      <c r="R33" s="45"/>
      <c r="S33" s="45"/>
      <c r="T33" s="40"/>
      <c r="U33" s="7"/>
    </row>
    <row r="34" spans="1:21" ht="15">
      <c r="A34" s="3"/>
      <c r="B34" s="10" t="s">
        <v>29</v>
      </c>
      <c r="C34" s="78" t="s">
        <v>74</v>
      </c>
      <c r="D34" s="78"/>
      <c r="E34" s="78"/>
      <c r="F34" s="78"/>
      <c r="G34" s="78"/>
      <c r="H34" s="78"/>
      <c r="I34" s="78"/>
      <c r="J34" s="60">
        <f>(1/J22*$J$18/'Metodologia de cálculo'!$J26)*1.1</f>
        <v>2.7715625000000004</v>
      </c>
      <c r="K34" s="61">
        <f>(1/K22*$J$18/'Metodologia de cálculo'!$J26)*1.1</f>
        <v>2.1115625000000002</v>
      </c>
      <c r="L34" s="61">
        <f>(1/L22*$L$18/'Metodologia de cálculo'!$J26)*1.1</f>
        <v>2.7715625000000004</v>
      </c>
      <c r="M34" s="61">
        <f>(1/M22*$M$18/'Metodologia de cálculo'!$J26)*1.1</f>
        <v>2.1115625000000002</v>
      </c>
      <c r="N34" s="45"/>
      <c r="O34" s="45"/>
      <c r="P34" s="45"/>
      <c r="Q34" s="45"/>
      <c r="R34" s="45"/>
      <c r="S34" s="45"/>
      <c r="T34" s="40"/>
      <c r="U34" s="7"/>
    </row>
    <row r="35" spans="1:21" ht="15">
      <c r="B35" s="10" t="s">
        <v>29</v>
      </c>
      <c r="C35" s="78" t="s">
        <v>69</v>
      </c>
      <c r="D35" s="78"/>
      <c r="E35" s="78"/>
      <c r="F35" s="78"/>
      <c r="G35" s="78"/>
      <c r="H35" s="78"/>
      <c r="I35" s="78"/>
      <c r="J35" s="60">
        <f>(1/J23*$J$18/'Metodologia de cálculo'!$J27)*1.1</f>
        <v>2.2877083333333337</v>
      </c>
      <c r="K35" s="61">
        <f>(1/K23*$J$18/'Metodologia de cálculo'!$J27)*1.1</f>
        <v>1.6277083333333335</v>
      </c>
      <c r="L35" s="61">
        <f>(1/L23*$L$18/'Metodologia de cálculo'!$J27)*1.1</f>
        <v>2.2877083333333337</v>
      </c>
      <c r="M35" s="61">
        <f>(1/M23*$M$18/'Metodologia de cálculo'!$J27)*1.1</f>
        <v>1.6277083333333335</v>
      </c>
      <c r="N35" s="45"/>
      <c r="O35" s="45"/>
      <c r="P35" s="45"/>
      <c r="Q35" s="45"/>
      <c r="R35" s="45"/>
      <c r="S35" s="45"/>
      <c r="T35" s="40"/>
      <c r="U35" s="7"/>
    </row>
    <row r="36" spans="1:21" ht="15">
      <c r="B36" s="10" t="s">
        <v>29</v>
      </c>
      <c r="C36" s="78" t="s">
        <v>70</v>
      </c>
      <c r="D36" s="78"/>
      <c r="E36" s="78"/>
      <c r="F36" s="78"/>
      <c r="G36" s="78"/>
      <c r="H36" s="78"/>
      <c r="I36" s="78"/>
      <c r="J36" s="60">
        <f>(1/J24*$J$18/'Metodologia de cálculo'!$J28)*1.1</f>
        <v>1.8038541666666668</v>
      </c>
      <c r="K36" s="61">
        <f>(1/K24*$J$18/'Metodologia de cálculo'!$J28)*1.1</f>
        <v>1.1438541666666668</v>
      </c>
      <c r="L36" s="61">
        <f>(1/L24*$L$18/'Metodologia de cálculo'!$J28)*1.1</f>
        <v>1.8038541666666668</v>
      </c>
      <c r="M36" s="61">
        <f>(1/M24*$M$18/'Metodologia de cálculo'!$J28)*1.1</f>
        <v>1.1438541666666668</v>
      </c>
      <c r="N36" s="45"/>
      <c r="O36" s="45"/>
      <c r="P36" s="45"/>
      <c r="Q36" s="45"/>
      <c r="R36" s="45"/>
      <c r="S36" s="45"/>
      <c r="T36" s="40"/>
      <c r="U36" s="7"/>
    </row>
    <row r="37" spans="1:21" ht="15">
      <c r="B37" s="10" t="s">
        <v>29</v>
      </c>
      <c r="C37" s="78" t="s">
        <v>71</v>
      </c>
      <c r="D37" s="78"/>
      <c r="E37" s="78"/>
      <c r="F37" s="78"/>
      <c r="G37" s="78"/>
      <c r="H37" s="78"/>
      <c r="I37" s="78"/>
      <c r="J37" s="60">
        <f>(1/J25*$J$18/'Metodologia de cálculo'!$J29)*1.1</f>
        <v>1.7070833333333335</v>
      </c>
      <c r="K37" s="61">
        <f>(1/K25*$J$18/'Metodologia de cálculo'!$J29)*1.1</f>
        <v>1.0470833333333336</v>
      </c>
      <c r="L37" s="61">
        <f>(1/L25*$L$18/'Metodologia de cálculo'!$J29)*1.1</f>
        <v>1.7070833333333335</v>
      </c>
      <c r="M37" s="61">
        <f>(1/M25*$M$18/'Metodologia de cálculo'!$J29)*1.1</f>
        <v>1.0470833333333336</v>
      </c>
      <c r="N37" s="45"/>
      <c r="O37" s="45"/>
      <c r="P37" s="45"/>
      <c r="Q37" s="45"/>
      <c r="R37" s="45"/>
      <c r="S37" s="45"/>
      <c r="T37" s="40"/>
      <c r="U37" s="7"/>
    </row>
    <row r="38" spans="1:21">
      <c r="L38" s="7"/>
      <c r="M38" s="7"/>
      <c r="N38" s="7"/>
      <c r="O38" s="7"/>
      <c r="P38" s="7"/>
      <c r="Q38" s="7"/>
      <c r="R38" s="7"/>
      <c r="S38" s="7"/>
      <c r="T38" s="7"/>
      <c r="U38" s="7"/>
    </row>
  </sheetData>
  <mergeCells count="38">
    <mergeCell ref="A2:U2"/>
    <mergeCell ref="C19:I19"/>
    <mergeCell ref="C18:I18"/>
    <mergeCell ref="C6:I6"/>
    <mergeCell ref="C9:I9"/>
    <mergeCell ref="C10:I10"/>
    <mergeCell ref="C8:I8"/>
    <mergeCell ref="L15:M15"/>
    <mergeCell ref="B16:I16"/>
    <mergeCell ref="C3:I3"/>
    <mergeCell ref="B4:J4"/>
    <mergeCell ref="C5:I5"/>
    <mergeCell ref="C7:I7"/>
    <mergeCell ref="A12:U12"/>
    <mergeCell ref="B15:I15"/>
    <mergeCell ref="J15:K15"/>
    <mergeCell ref="C37:I37"/>
    <mergeCell ref="C21:I21"/>
    <mergeCell ref="C23:I23"/>
    <mergeCell ref="C24:I24"/>
    <mergeCell ref="C25:I25"/>
    <mergeCell ref="C33:I33"/>
    <mergeCell ref="C32:I32"/>
    <mergeCell ref="C35:I35"/>
    <mergeCell ref="C36:I36"/>
    <mergeCell ref="B30:I30"/>
    <mergeCell ref="B29:I29"/>
    <mergeCell ref="C22:I22"/>
    <mergeCell ref="C34:I34"/>
    <mergeCell ref="J29:K29"/>
    <mergeCell ref="L29:M29"/>
    <mergeCell ref="D27:K27"/>
    <mergeCell ref="C20:I20"/>
    <mergeCell ref="K6:U6"/>
    <mergeCell ref="K7:U7"/>
    <mergeCell ref="K8:U8"/>
    <mergeCell ref="K9:U9"/>
    <mergeCell ref="K10:U10"/>
  </mergeCells>
  <pageMargins left="0.25" right="0.25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M43"/>
  <sheetViews>
    <sheetView tabSelected="1" workbookViewId="0">
      <selection activeCell="J17" sqref="J17"/>
    </sheetView>
  </sheetViews>
  <sheetFormatPr defaultRowHeight="12.75"/>
  <cols>
    <col min="1" max="1" width="3.85546875" customWidth="1"/>
    <col min="9" max="9" width="16.85546875" customWidth="1"/>
    <col min="13" max="13" width="57.28515625" customWidth="1"/>
  </cols>
  <sheetData>
    <row r="2" spans="1:13" ht="61.5" customHeight="1">
      <c r="A2" s="82" t="s">
        <v>77</v>
      </c>
      <c r="B2" s="82"/>
      <c r="C2" s="82"/>
      <c r="D2" s="82"/>
      <c r="E2" s="82"/>
      <c r="F2" s="82"/>
      <c r="G2" s="82"/>
      <c r="H2" s="82"/>
      <c r="I2" s="82"/>
      <c r="J2" s="82"/>
    </row>
    <row r="3" spans="1:13" s="7" customFormat="1" ht="16.5">
      <c r="B3" s="17"/>
      <c r="C3" s="85"/>
      <c r="D3" s="85"/>
      <c r="E3" s="85"/>
      <c r="F3" s="85"/>
      <c r="G3" s="85"/>
      <c r="H3" s="85"/>
      <c r="I3" s="85"/>
      <c r="J3" s="19"/>
    </row>
    <row r="4" spans="1:13" s="7" customFormat="1" ht="16.5">
      <c r="B4" s="20"/>
      <c r="C4" s="95"/>
      <c r="D4" s="95"/>
      <c r="E4" s="95"/>
      <c r="F4" s="95"/>
      <c r="G4" s="95"/>
      <c r="H4" s="95"/>
      <c r="I4" s="95"/>
      <c r="M4" s="21"/>
    </row>
    <row r="5" spans="1:13" s="7" customFormat="1" ht="16.5">
      <c r="B5" s="17"/>
      <c r="C5" s="85"/>
      <c r="D5" s="85"/>
      <c r="E5" s="85"/>
      <c r="F5" s="85"/>
      <c r="G5" s="85"/>
      <c r="H5" s="85"/>
      <c r="I5" s="85"/>
      <c r="J5" s="19"/>
    </row>
    <row r="6" spans="1:13" ht="44.25" customHeight="1">
      <c r="B6" s="8">
        <v>1</v>
      </c>
      <c r="C6" s="94" t="s">
        <v>21</v>
      </c>
      <c r="D6" s="94"/>
      <c r="E6" s="94"/>
      <c r="F6" s="94"/>
      <c r="G6" s="94"/>
      <c r="H6" s="94"/>
      <c r="I6" s="94"/>
      <c r="J6" s="94"/>
    </row>
    <row r="7" spans="1:13" s="7" customFormat="1" ht="16.5">
      <c r="B7" s="5"/>
      <c r="C7" s="31"/>
      <c r="D7" s="31"/>
      <c r="E7" s="31"/>
      <c r="F7" s="31"/>
      <c r="G7" s="31"/>
      <c r="H7" s="31"/>
      <c r="I7" s="31"/>
      <c r="J7" s="31"/>
    </row>
    <row r="8" spans="1:13" ht="16.5">
      <c r="B8" s="9" t="s">
        <v>0</v>
      </c>
      <c r="C8" s="91" t="s">
        <v>30</v>
      </c>
      <c r="D8" s="91"/>
      <c r="E8" s="91"/>
      <c r="F8" s="91"/>
      <c r="G8" s="91"/>
      <c r="H8" s="91"/>
      <c r="I8" s="91"/>
      <c r="J8" s="34"/>
      <c r="L8" s="53"/>
      <c r="M8" s="2" t="s">
        <v>76</v>
      </c>
    </row>
    <row r="9" spans="1:13" ht="15.75" customHeight="1">
      <c r="B9" s="46" t="s">
        <v>1</v>
      </c>
      <c r="C9" s="88" t="s">
        <v>2</v>
      </c>
      <c r="D9" s="88"/>
      <c r="E9" s="88"/>
      <c r="F9" s="88"/>
      <c r="G9" s="88"/>
      <c r="H9" s="88"/>
      <c r="I9" s="88"/>
      <c r="J9" s="47">
        <v>0.5</v>
      </c>
      <c r="L9" s="54"/>
      <c r="M9" s="55" t="s">
        <v>66</v>
      </c>
    </row>
    <row r="10" spans="1:13">
      <c r="M10" s="2"/>
    </row>
    <row r="11" spans="1:13" ht="15.75" customHeight="1">
      <c r="M11" s="2"/>
    </row>
    <row r="12" spans="1:13" ht="47.25" customHeight="1">
      <c r="B12" s="8">
        <v>2</v>
      </c>
      <c r="C12" s="92" t="s">
        <v>22</v>
      </c>
      <c r="D12" s="92"/>
      <c r="E12" s="92"/>
      <c r="F12" s="92"/>
      <c r="G12" s="92"/>
      <c r="H12" s="92"/>
      <c r="I12" s="12"/>
      <c r="J12" s="12"/>
      <c r="M12" s="2"/>
    </row>
    <row r="13" spans="1:13" ht="15.75" customHeight="1">
      <c r="J13" s="13"/>
      <c r="M13" s="2"/>
    </row>
    <row r="14" spans="1:13" ht="15.75" customHeight="1">
      <c r="B14" s="9" t="s">
        <v>4</v>
      </c>
      <c r="C14" s="91" t="s">
        <v>31</v>
      </c>
      <c r="D14" s="91"/>
      <c r="E14" s="91"/>
      <c r="F14" s="91"/>
      <c r="G14" s="91"/>
      <c r="H14" s="91"/>
      <c r="I14" s="91"/>
      <c r="J14" s="41"/>
      <c r="M14" s="2"/>
    </row>
    <row r="15" spans="1:13" ht="15.75" customHeight="1">
      <c r="B15" s="46" t="s">
        <v>5</v>
      </c>
      <c r="C15" s="88" t="s">
        <v>19</v>
      </c>
      <c r="D15" s="88"/>
      <c r="E15" s="88"/>
      <c r="F15" s="88"/>
      <c r="G15" s="88"/>
      <c r="H15" s="88"/>
      <c r="I15" s="88"/>
      <c r="J15" s="48">
        <v>40</v>
      </c>
      <c r="M15" s="2"/>
    </row>
    <row r="16" spans="1:13" ht="31.5" customHeight="1">
      <c r="B16" s="49" t="s">
        <v>6</v>
      </c>
      <c r="C16" s="93" t="s">
        <v>8</v>
      </c>
      <c r="D16" s="93"/>
      <c r="E16" s="93"/>
      <c r="F16" s="93"/>
      <c r="G16" s="93"/>
      <c r="H16" s="93"/>
      <c r="I16" s="93"/>
      <c r="J16" s="48">
        <v>0.5</v>
      </c>
      <c r="M16" s="2"/>
    </row>
    <row r="17" spans="2:13" ht="15.75" customHeight="1">
      <c r="J17" s="13"/>
      <c r="M17" s="2"/>
    </row>
    <row r="18" spans="2:13" ht="47.25" customHeight="1">
      <c r="B18" s="8">
        <v>3</v>
      </c>
      <c r="C18" s="92" t="s">
        <v>24</v>
      </c>
      <c r="D18" s="92"/>
      <c r="E18" s="92"/>
      <c r="F18" s="92"/>
      <c r="G18" s="92"/>
      <c r="H18" s="92"/>
      <c r="I18" s="6"/>
      <c r="J18" s="14"/>
      <c r="M18" s="2"/>
    </row>
    <row r="19" spans="2:13" ht="15.75" customHeight="1">
      <c r="B19" s="1"/>
      <c r="C19" s="1"/>
      <c r="J19" s="13"/>
      <c r="M19" s="2"/>
    </row>
    <row r="20" spans="2:13" ht="15.75" customHeight="1">
      <c r="B20" s="46" t="s">
        <v>18</v>
      </c>
      <c r="C20" s="88" t="s">
        <v>20</v>
      </c>
      <c r="D20" s="88"/>
      <c r="E20" s="88"/>
      <c r="F20" s="88"/>
      <c r="G20" s="88"/>
      <c r="H20" s="88"/>
      <c r="I20" s="88"/>
      <c r="J20" s="48">
        <v>0.22</v>
      </c>
      <c r="M20" s="2"/>
    </row>
    <row r="21" spans="2:13" ht="15.75" customHeight="1">
      <c r="B21" s="46" t="s">
        <v>17</v>
      </c>
      <c r="C21" s="88" t="s">
        <v>64</v>
      </c>
      <c r="D21" s="88"/>
      <c r="E21" s="88"/>
      <c r="F21" s="88"/>
      <c r="G21" s="88"/>
      <c r="H21" s="88"/>
      <c r="I21" s="88"/>
      <c r="J21" s="48">
        <v>1</v>
      </c>
      <c r="M21" s="2"/>
    </row>
    <row r="22" spans="2:13" ht="15.75" customHeight="1">
      <c r="B22" s="46" t="s">
        <v>17</v>
      </c>
      <c r="C22" s="88" t="s">
        <v>65</v>
      </c>
      <c r="D22" s="88"/>
      <c r="E22" s="88"/>
      <c r="F22" s="88"/>
      <c r="G22" s="88"/>
      <c r="H22" s="88"/>
      <c r="I22" s="88"/>
      <c r="J22" s="48">
        <v>3</v>
      </c>
      <c r="M22" s="2"/>
    </row>
    <row r="23" spans="2:13" ht="15.75" customHeight="1">
      <c r="B23" s="1"/>
      <c r="C23" s="1"/>
      <c r="J23" s="13"/>
      <c r="M23" s="2"/>
    </row>
    <row r="24" spans="2:13" ht="15.75" customHeight="1">
      <c r="B24" s="46" t="s">
        <v>16</v>
      </c>
      <c r="C24" s="88" t="s">
        <v>51</v>
      </c>
      <c r="D24" s="88"/>
      <c r="E24" s="88"/>
      <c r="F24" s="88"/>
      <c r="G24" s="88"/>
      <c r="H24" s="88"/>
      <c r="I24" s="88"/>
      <c r="J24" s="48">
        <f>6*0.22</f>
        <v>1.32</v>
      </c>
      <c r="M24" s="2"/>
    </row>
    <row r="25" spans="2:13" ht="15.75" customHeight="1">
      <c r="B25" s="46" t="s">
        <v>16</v>
      </c>
      <c r="C25" s="88" t="s">
        <v>50</v>
      </c>
      <c r="D25" s="88"/>
      <c r="E25" s="88"/>
      <c r="F25" s="88"/>
      <c r="G25" s="88"/>
      <c r="H25" s="88"/>
      <c r="I25" s="88"/>
      <c r="J25" s="48">
        <f>10*0.22</f>
        <v>2.2000000000000002</v>
      </c>
      <c r="M25" s="2"/>
    </row>
    <row r="26" spans="2:13" ht="15.75" customHeight="1">
      <c r="B26" s="46" t="s">
        <v>16</v>
      </c>
      <c r="C26" s="88" t="s">
        <v>75</v>
      </c>
      <c r="D26" s="88"/>
      <c r="E26" s="88"/>
      <c r="F26" s="88"/>
      <c r="G26" s="88"/>
      <c r="H26" s="88"/>
      <c r="I26" s="88"/>
      <c r="J26" s="48">
        <f>12*0.22</f>
        <v>2.64</v>
      </c>
      <c r="M26" s="2"/>
    </row>
    <row r="27" spans="2:13" ht="15.75" customHeight="1">
      <c r="B27" s="46" t="s">
        <v>16</v>
      </c>
      <c r="C27" s="88" t="s">
        <v>49</v>
      </c>
      <c r="D27" s="88"/>
      <c r="E27" s="88"/>
      <c r="F27" s="88"/>
      <c r="G27" s="88"/>
      <c r="H27" s="88"/>
      <c r="I27" s="88"/>
      <c r="J27" s="48">
        <f>6*0.22*3</f>
        <v>3.96</v>
      </c>
      <c r="M27" s="2"/>
    </row>
    <row r="28" spans="2:13" ht="15.75" customHeight="1">
      <c r="B28" s="46" t="s">
        <v>16</v>
      </c>
      <c r="C28" s="88" t="s">
        <v>47</v>
      </c>
      <c r="D28" s="88"/>
      <c r="E28" s="88"/>
      <c r="F28" s="88"/>
      <c r="G28" s="88"/>
      <c r="H28" s="88"/>
      <c r="I28" s="88"/>
      <c r="J28" s="48">
        <f>12*0.22*3</f>
        <v>7.92</v>
      </c>
      <c r="M28" s="2"/>
    </row>
    <row r="29" spans="2:13" ht="15.75" customHeight="1">
      <c r="B29" s="46" t="s">
        <v>16</v>
      </c>
      <c r="C29" s="88" t="s">
        <v>48</v>
      </c>
      <c r="D29" s="88"/>
      <c r="E29" s="88"/>
      <c r="F29" s="88"/>
      <c r="G29" s="88"/>
      <c r="H29" s="88"/>
      <c r="I29" s="88"/>
      <c r="J29" s="48">
        <f>15*0.22*3</f>
        <v>9.8999999999999986</v>
      </c>
      <c r="M29" s="2"/>
    </row>
    <row r="30" spans="2:13" ht="15.75" customHeight="1">
      <c r="B30" s="1"/>
      <c r="C30" s="1"/>
      <c r="J30" s="13"/>
      <c r="M30" s="2"/>
    </row>
    <row r="31" spans="2:13" ht="15.75" customHeight="1">
      <c r="B31" s="4"/>
      <c r="C31" s="1"/>
      <c r="J31" s="13"/>
      <c r="M31" s="2"/>
    </row>
    <row r="32" spans="2:13" ht="48" customHeight="1">
      <c r="B32" s="8">
        <v>4</v>
      </c>
      <c r="C32" s="90" t="s">
        <v>23</v>
      </c>
      <c r="D32" s="90"/>
      <c r="E32" s="90"/>
      <c r="F32" s="90"/>
      <c r="G32" s="90"/>
      <c r="H32" s="16"/>
      <c r="I32" s="6"/>
      <c r="J32" s="14"/>
      <c r="M32" s="2"/>
    </row>
    <row r="33" spans="1:13" ht="15.75" customHeight="1">
      <c r="B33" s="1"/>
      <c r="C33" s="1"/>
      <c r="J33" s="13"/>
      <c r="M33" s="2"/>
    </row>
    <row r="34" spans="1:13" ht="15.75" customHeight="1">
      <c r="B34" s="46" t="s">
        <v>10</v>
      </c>
      <c r="C34" s="88" t="s">
        <v>11</v>
      </c>
      <c r="D34" s="88"/>
      <c r="E34" s="88"/>
      <c r="F34" s="88"/>
      <c r="G34" s="88"/>
      <c r="H34" s="88"/>
      <c r="I34" s="88"/>
      <c r="J34" s="48">
        <v>10</v>
      </c>
      <c r="M34" s="2"/>
    </row>
    <row r="35" spans="1:13" ht="15.75" customHeight="1">
      <c r="B35" s="9" t="s">
        <v>12</v>
      </c>
      <c r="C35" s="91" t="s">
        <v>13</v>
      </c>
      <c r="D35" s="91"/>
      <c r="E35" s="91"/>
      <c r="F35" s="91"/>
      <c r="G35" s="91"/>
      <c r="H35" s="91"/>
      <c r="I35" s="91"/>
      <c r="J35" s="41"/>
      <c r="M35" s="2"/>
    </row>
    <row r="36" spans="1:13" ht="15.75" customHeight="1">
      <c r="B36" s="9" t="s">
        <v>14</v>
      </c>
      <c r="C36" s="91" t="s">
        <v>15</v>
      </c>
      <c r="D36" s="91"/>
      <c r="E36" s="91"/>
      <c r="F36" s="91"/>
      <c r="G36" s="91"/>
      <c r="H36" s="91"/>
      <c r="I36" s="91"/>
      <c r="J36" s="41"/>
      <c r="M36" s="2"/>
    </row>
    <row r="37" spans="1:13" ht="15.75" customHeight="1">
      <c r="B37" s="1"/>
      <c r="C37" s="1"/>
      <c r="J37" s="13"/>
      <c r="M37" s="2"/>
    </row>
    <row r="38" spans="1:13" ht="46.5" customHeight="1">
      <c r="B38" s="8">
        <v>5</v>
      </c>
      <c r="C38" s="90" t="s">
        <v>26</v>
      </c>
      <c r="D38" s="90"/>
      <c r="E38" s="90"/>
      <c r="F38" s="90"/>
      <c r="G38" s="90"/>
      <c r="H38" s="90"/>
      <c r="I38" s="6"/>
      <c r="J38" s="14"/>
      <c r="M38" s="2"/>
    </row>
    <row r="39" spans="1:13" ht="15.75" customHeight="1">
      <c r="J39" s="13"/>
      <c r="M39" s="2"/>
    </row>
    <row r="40" spans="1:13" ht="15.75" customHeight="1">
      <c r="B40" s="46" t="s">
        <v>27</v>
      </c>
      <c r="C40" s="88" t="s">
        <v>28</v>
      </c>
      <c r="D40" s="88"/>
      <c r="E40" s="88"/>
      <c r="F40" s="88"/>
      <c r="G40" s="88"/>
      <c r="H40" s="88"/>
      <c r="I40" s="88"/>
      <c r="J40" s="48">
        <v>0.1</v>
      </c>
      <c r="M40" s="2"/>
    </row>
    <row r="41" spans="1:13" ht="15.75" customHeight="1">
      <c r="B41" s="17"/>
      <c r="J41" s="13"/>
      <c r="M41" s="2"/>
    </row>
    <row r="42" spans="1:13" ht="15.75" customHeight="1">
      <c r="B42" s="11" t="s">
        <v>29</v>
      </c>
      <c r="C42" s="89" t="s">
        <v>25</v>
      </c>
      <c r="D42" s="89"/>
      <c r="E42" s="89"/>
      <c r="F42" s="89"/>
      <c r="G42" s="89"/>
      <c r="H42" s="89"/>
      <c r="I42" s="89"/>
      <c r="J42" s="18"/>
      <c r="M42" s="2"/>
    </row>
    <row r="43" spans="1:13">
      <c r="A43" s="3"/>
      <c r="B43" s="3"/>
    </row>
  </sheetData>
  <mergeCells count="28">
    <mergeCell ref="A2:J2"/>
    <mergeCell ref="C3:I3"/>
    <mergeCell ref="C4:I4"/>
    <mergeCell ref="C9:I9"/>
    <mergeCell ref="C12:H12"/>
    <mergeCell ref="C18:H18"/>
    <mergeCell ref="C20:I20"/>
    <mergeCell ref="C21:I21"/>
    <mergeCell ref="C16:I16"/>
    <mergeCell ref="C5:I5"/>
    <mergeCell ref="C6:J6"/>
    <mergeCell ref="C8:I8"/>
    <mergeCell ref="C14:I14"/>
    <mergeCell ref="C15:I15"/>
    <mergeCell ref="C22:I22"/>
    <mergeCell ref="C40:I40"/>
    <mergeCell ref="C42:I42"/>
    <mergeCell ref="C24:I24"/>
    <mergeCell ref="C25:I25"/>
    <mergeCell ref="C27:I27"/>
    <mergeCell ref="C28:I28"/>
    <mergeCell ref="C29:I29"/>
    <mergeCell ref="C38:H38"/>
    <mergeCell ref="C32:G32"/>
    <mergeCell ref="C34:I34"/>
    <mergeCell ref="C35:I35"/>
    <mergeCell ref="C36:I36"/>
    <mergeCell ref="C26:I26"/>
  </mergeCells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Considerações</vt:lpstr>
      <vt:lpstr>Dimensionamento</vt:lpstr>
      <vt:lpstr>Metodologia de cálculo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win98</dc:creator>
  <cp:lastModifiedBy>liege.castelani</cp:lastModifiedBy>
  <cp:lastPrinted>2013-03-13T18:02:19Z</cp:lastPrinted>
  <dcterms:created xsi:type="dcterms:W3CDTF">2001-10-20T12:50:06Z</dcterms:created>
  <dcterms:modified xsi:type="dcterms:W3CDTF">2013-10-16T11:43:17Z</dcterms:modified>
</cp:coreProperties>
</file>