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60" windowWidth="15600" windowHeight="9240" firstSheet="6" activeTab="8"/>
  </bookViews>
  <sheets>
    <sheet name="1 ÍNDICE" sheetId="10" r:id="rId1"/>
    <sheet name="2 Fórmulas Básicas" sheetId="9" r:id="rId2"/>
    <sheet name="3a DadosFinancServIntegrSB" sheetId="11" r:id="rId3"/>
    <sheet name="3b DadosFinanServResíduos" sheetId="1" r:id="rId4"/>
    <sheet name="4 Dados-Complementares" sheetId="3" r:id="rId5"/>
    <sheet name="5 Dados Cadastrais-USUÁRIOS" sheetId="4" r:id="rId6"/>
    <sheet name="6 Calc_Custo por Serviço Fim" sheetId="6" r:id="rId7"/>
    <sheet name="7 Calc_VBRs_Taxas-Preços Publ" sheetId="8" r:id="rId8"/>
    <sheet name="8 Tabelas-Taxas_PreçosUnitários" sheetId="7" r:id="rId9"/>
  </sheets>
  <definedNames>
    <definedName name="_xlnm.Print_Area" localSheetId="0">'1 ÍNDICE'!$A$1:$P$40</definedName>
    <definedName name="_xlnm.Print_Area" localSheetId="1">'2 Fórmulas Básicas'!$B$1:$D$104</definedName>
    <definedName name="_xlnm.Print_Area" localSheetId="2">'3a DadosFinancServIntegrSB'!$B$1:$F$66</definedName>
    <definedName name="_xlnm.Print_Area" localSheetId="3">'3b DadosFinanServResíduos'!$B$1:$F$146</definedName>
    <definedName name="_xlnm.Print_Area" localSheetId="4">'4 Dados-Complementares'!$B$1:$H$108</definedName>
    <definedName name="_xlnm.Print_Area" localSheetId="6">'6 Calc_Custo por Serviço Fim'!$B$1:$E$183</definedName>
    <definedName name="_xlnm.Print_Area" localSheetId="7">'7 Calc_VBRs_Taxas-Preços Publ'!$B$1:$F$51</definedName>
    <definedName name="_xlnm.Print_Area" localSheetId="8">'8 Tabelas-Taxas_PreçosUnitários'!$A$1:$Y$69</definedName>
    <definedName name="OLE_LINK1" localSheetId="2">'3a DadosFinancServIntegrSB'!#REF!</definedName>
    <definedName name="OLE_LINK1" localSheetId="3">'3b DadosFinanServResíduos'!#REF!</definedName>
    <definedName name="OLE_LINK1" localSheetId="6">'6 Calc_Custo por Serviço Fim'!#REF!</definedName>
    <definedName name="OLE_LINK1" localSheetId="7">'7 Calc_VBRs_Taxas-Preços Publ'!#REF!</definedName>
    <definedName name="_xlnm.Print_Titles" localSheetId="1">'2 Fórmulas Básicas'!$2:$3</definedName>
    <definedName name="_xlnm.Print_Titles" localSheetId="2">'3a DadosFinancServIntegrSB'!$2:$4</definedName>
    <definedName name="_xlnm.Print_Titles" localSheetId="3">'3b DadosFinanServResíduos'!$2:$4</definedName>
  </definedNames>
  <calcPr calcId="125725"/>
</workbook>
</file>

<file path=xl/calcChain.xml><?xml version="1.0" encoding="utf-8"?>
<calcChain xmlns="http://schemas.openxmlformats.org/spreadsheetml/2006/main">
  <c r="E56" i="11"/>
  <c r="D56"/>
  <c r="E34"/>
  <c r="D34"/>
  <c r="E50"/>
  <c r="D50"/>
  <c r="E43"/>
  <c r="D43"/>
  <c r="E24"/>
  <c r="D24"/>
  <c r="F24" s="1"/>
  <c r="E14"/>
  <c r="E44" s="1"/>
  <c r="D14"/>
  <c r="D44" s="1"/>
  <c r="F34" l="1"/>
  <c r="F43"/>
  <c r="E59"/>
  <c r="D59"/>
  <c r="D164" i="6"/>
  <c r="E164"/>
  <c r="D165"/>
  <c r="E165"/>
  <c r="D166"/>
  <c r="E166"/>
  <c r="D167"/>
  <c r="E167"/>
  <c r="D168"/>
  <c r="E168"/>
  <c r="D169"/>
  <c r="E169"/>
  <c r="D173"/>
  <c r="E173"/>
  <c r="D183"/>
  <c r="E183"/>
  <c r="H107" i="3"/>
  <c r="G107"/>
  <c r="F107"/>
  <c r="E107"/>
  <c r="E170" i="6" l="1"/>
  <c r="D170"/>
  <c r="E159"/>
  <c r="D159"/>
  <c r="E148"/>
  <c r="D148"/>
  <c r="E145"/>
  <c r="E144"/>
  <c r="E143"/>
  <c r="E142"/>
  <c r="E141"/>
  <c r="D145"/>
  <c r="D144"/>
  <c r="D143"/>
  <c r="D142"/>
  <c r="D141"/>
  <c r="E135"/>
  <c r="E136" s="1"/>
  <c r="D135"/>
  <c r="D136" s="1"/>
  <c r="E123"/>
  <c r="D123"/>
  <c r="E121"/>
  <c r="E120"/>
  <c r="E119"/>
  <c r="E118"/>
  <c r="E117"/>
  <c r="E116"/>
  <c r="E114"/>
  <c r="E113"/>
  <c r="D121"/>
  <c r="D120"/>
  <c r="D119"/>
  <c r="D118"/>
  <c r="D117"/>
  <c r="D116"/>
  <c r="D114"/>
  <c r="D113"/>
  <c r="E107"/>
  <c r="D107"/>
  <c r="E96"/>
  <c r="D96"/>
  <c r="E94"/>
  <c r="E93"/>
  <c r="E92"/>
  <c r="E91"/>
  <c r="E90"/>
  <c r="E89"/>
  <c r="E88"/>
  <c r="E87"/>
  <c r="E85"/>
  <c r="E84"/>
  <c r="D94"/>
  <c r="D93"/>
  <c r="D92"/>
  <c r="D91"/>
  <c r="D90"/>
  <c r="D89"/>
  <c r="D88"/>
  <c r="D87"/>
  <c r="D85"/>
  <c r="D84"/>
  <c r="E78"/>
  <c r="D78"/>
  <c r="E64" l="1"/>
  <c r="E63"/>
  <c r="E62"/>
  <c r="E61"/>
  <c r="E60"/>
  <c r="E59"/>
  <c r="D64"/>
  <c r="D63"/>
  <c r="D62"/>
  <c r="D61"/>
  <c r="D60"/>
  <c r="D59"/>
  <c r="E47"/>
  <c r="D47"/>
  <c r="E33"/>
  <c r="E32"/>
  <c r="E31"/>
  <c r="E30"/>
  <c r="E29"/>
  <c r="D33"/>
  <c r="D32"/>
  <c r="D31"/>
  <c r="D30"/>
  <c r="D29"/>
  <c r="E24" l="1"/>
  <c r="D24"/>
  <c r="E10" l="1"/>
  <c r="E9"/>
  <c r="E8"/>
  <c r="E7"/>
  <c r="E6"/>
  <c r="D10"/>
  <c r="D9"/>
  <c r="D8"/>
  <c r="D7"/>
  <c r="D6"/>
  <c r="F47" i="3" l="1"/>
  <c r="F46"/>
  <c r="F52" s="1"/>
  <c r="E47"/>
  <c r="E46"/>
  <c r="E52" l="1"/>
  <c r="H32"/>
  <c r="H5"/>
  <c r="H26"/>
  <c r="H19"/>
  <c r="H12"/>
  <c r="J76"/>
  <c r="J83" s="1"/>
  <c r="J82" s="1"/>
  <c r="L75"/>
  <c r="M76"/>
  <c r="I82"/>
  <c r="M75" l="1"/>
  <c r="M82"/>
  <c r="J86"/>
  <c r="L83" s="1"/>
  <c r="M77" l="1"/>
  <c r="M86" s="1"/>
  <c r="I84"/>
  <c r="I86" l="1"/>
  <c r="L85" l="1"/>
  <c r="L86" s="1"/>
  <c r="E146" i="6" l="1"/>
  <c r="D146"/>
  <c r="E82" l="1"/>
  <c r="D82"/>
  <c r="E65"/>
  <c r="D65"/>
  <c r="E11"/>
  <c r="D11"/>
  <c r="E34"/>
  <c r="D34"/>
  <c r="E111" l="1"/>
  <c r="D111"/>
  <c r="E54"/>
  <c r="D54"/>
  <c r="E129" i="1" l="1"/>
  <c r="D129"/>
  <c r="E77"/>
  <c r="D77"/>
  <c r="E59"/>
  <c r="D59"/>
  <c r="E46"/>
  <c r="D46"/>
  <c r="E45"/>
  <c r="D45"/>
  <c r="E30"/>
  <c r="D30"/>
  <c r="E23"/>
  <c r="E37" s="1"/>
  <c r="D23"/>
  <c r="D37" s="1"/>
  <c r="E22"/>
  <c r="D22"/>
  <c r="E14"/>
  <c r="D14"/>
  <c r="E70" l="1"/>
  <c r="E137"/>
  <c r="D137"/>
  <c r="D121" l="1"/>
  <c r="D114"/>
  <c r="D110"/>
  <c r="D19" i="6" s="1"/>
  <c r="D93" i="1"/>
  <c r="D86"/>
  <c r="F63" i="3"/>
  <c r="E63"/>
  <c r="E151" i="6" l="1"/>
  <c r="E99"/>
  <c r="E126"/>
  <c r="E176"/>
  <c r="D126"/>
  <c r="D151"/>
  <c r="D99"/>
  <c r="D176"/>
  <c r="D70" i="1"/>
  <c r="D141"/>
  <c r="F74" i="3"/>
  <c r="E74"/>
  <c r="G79" l="1"/>
  <c r="G75"/>
  <c r="G78"/>
  <c r="G76"/>
  <c r="G77"/>
  <c r="D78" i="1"/>
  <c r="F45"/>
  <c r="F77"/>
  <c r="F30"/>
  <c r="F59"/>
  <c r="F23"/>
  <c r="F46"/>
  <c r="F22"/>
  <c r="D96"/>
  <c r="E121"/>
  <c r="E114"/>
  <c r="E110"/>
  <c r="E19" i="6" l="1"/>
  <c r="E36"/>
  <c r="E38" s="1"/>
  <c r="D36"/>
  <c r="D38" s="1"/>
  <c r="E39"/>
  <c r="D39"/>
  <c r="E67"/>
  <c r="E69" s="1"/>
  <c r="D67"/>
  <c r="D69" s="1"/>
  <c r="E70"/>
  <c r="D70"/>
  <c r="E13"/>
  <c r="E15" s="1"/>
  <c r="D13"/>
  <c r="D15" s="1"/>
  <c r="D16"/>
  <c r="E16"/>
  <c r="D177"/>
  <c r="D172"/>
  <c r="D174"/>
  <c r="D175" s="1"/>
  <c r="D180"/>
  <c r="E172"/>
  <c r="E174"/>
  <c r="E175" s="1"/>
  <c r="E180"/>
  <c r="E177"/>
  <c r="E12"/>
  <c r="D12"/>
  <c r="E17"/>
  <c r="D17"/>
  <c r="D14"/>
  <c r="E20"/>
  <c r="D20"/>
  <c r="E14"/>
  <c r="D35"/>
  <c r="E35"/>
  <c r="E43"/>
  <c r="E37"/>
  <c r="D40"/>
  <c r="E40"/>
  <c r="D43"/>
  <c r="D37"/>
  <c r="E66"/>
  <c r="D66"/>
  <c r="E74"/>
  <c r="E71"/>
  <c r="D71"/>
  <c r="D74"/>
  <c r="E68"/>
  <c r="D68"/>
  <c r="D95"/>
  <c r="E95"/>
  <c r="E100"/>
  <c r="D103"/>
  <c r="E97"/>
  <c r="E98" s="1"/>
  <c r="E103"/>
  <c r="D97"/>
  <c r="D98" s="1"/>
  <c r="D100"/>
  <c r="E122"/>
  <c r="D122"/>
  <c r="E127"/>
  <c r="D130"/>
  <c r="D124"/>
  <c r="D125" s="1"/>
  <c r="E130"/>
  <c r="E124"/>
  <c r="E125" s="1"/>
  <c r="D127"/>
  <c r="D147"/>
  <c r="E147"/>
  <c r="E155"/>
  <c r="E149"/>
  <c r="E150" s="1"/>
  <c r="D152"/>
  <c r="E152"/>
  <c r="D155"/>
  <c r="D149"/>
  <c r="D150" s="1"/>
  <c r="E141" i="1"/>
  <c r="D41" i="6" l="1"/>
  <c r="E18"/>
  <c r="E21" s="1"/>
  <c r="E72"/>
  <c r="E75" s="1"/>
  <c r="E77" s="1"/>
  <c r="D21" i="8" s="1"/>
  <c r="D24" s="1"/>
  <c r="D18" i="6"/>
  <c r="D21" s="1"/>
  <c r="D72"/>
  <c r="E153"/>
  <c r="E156" s="1"/>
  <c r="E158" s="1"/>
  <c r="D75"/>
  <c r="D77" s="1"/>
  <c r="E41"/>
  <c r="E44" s="1"/>
  <c r="D153"/>
  <c r="D156" s="1"/>
  <c r="D158" s="1"/>
  <c r="D128"/>
  <c r="D131" s="1"/>
  <c r="E128"/>
  <c r="E131" s="1"/>
  <c r="E101"/>
  <c r="E104" s="1"/>
  <c r="E106" s="1"/>
  <c r="D101"/>
  <c r="D104" s="1"/>
  <c r="D106" s="1"/>
  <c r="D44"/>
  <c r="E93" i="1"/>
  <c r="D50" i="6" l="1"/>
  <c r="D23"/>
  <c r="D34" i="8"/>
  <c r="D28"/>
  <c r="D46" i="6"/>
  <c r="D51"/>
  <c r="D43" i="8"/>
  <c r="D22"/>
  <c r="D35"/>
  <c r="D6"/>
  <c r="D15"/>
  <c r="D40"/>
  <c r="D134" i="6"/>
  <c r="D133"/>
  <c r="D171" s="1"/>
  <c r="D178" s="1"/>
  <c r="D181" s="1"/>
  <c r="E51"/>
  <c r="E46"/>
  <c r="K30" i="7"/>
  <c r="L30" s="1"/>
  <c r="K31"/>
  <c r="L31" s="1"/>
  <c r="K26"/>
  <c r="L26" s="1"/>
  <c r="K27"/>
  <c r="L27" s="1"/>
  <c r="E23" i="6"/>
  <c r="E50"/>
  <c r="C15" i="8"/>
  <c r="C35"/>
  <c r="C43"/>
  <c r="C6"/>
  <c r="C22"/>
  <c r="C40"/>
  <c r="E134" i="6"/>
  <c r="E133"/>
  <c r="E171" s="1"/>
  <c r="E178" s="1"/>
  <c r="E181" s="1"/>
  <c r="C49" i="8"/>
  <c r="C21"/>
  <c r="C24" s="1"/>
  <c r="C34"/>
  <c r="C28"/>
  <c r="D36"/>
  <c r="E86" i="1"/>
  <c r="D48" i="8" l="1"/>
  <c r="H60" i="7" s="1"/>
  <c r="I60" s="1"/>
  <c r="D51" i="8"/>
  <c r="C48"/>
  <c r="C51"/>
  <c r="D49"/>
  <c r="H65" i="7" s="1"/>
  <c r="I65" s="1"/>
  <c r="D52" i="6"/>
  <c r="D53" s="1"/>
  <c r="E52"/>
  <c r="E53" s="1"/>
  <c r="D14" i="8" s="1"/>
  <c r="D17" s="1"/>
  <c r="H35" i="7"/>
  <c r="I35" s="1"/>
  <c r="H34"/>
  <c r="I34" s="1"/>
  <c r="H58"/>
  <c r="I58" s="1"/>
  <c r="H64"/>
  <c r="I64" s="1"/>
  <c r="K44"/>
  <c r="L44" s="1"/>
  <c r="K43"/>
  <c r="L43" s="1"/>
  <c r="C36" i="8"/>
  <c r="C5"/>
  <c r="C8" s="1"/>
  <c r="C14"/>
  <c r="C17" s="1"/>
  <c r="D47"/>
  <c r="D50"/>
  <c r="H66" i="7" s="1"/>
  <c r="I66" s="1"/>
  <c r="D41" i="8"/>
  <c r="H36" i="7" s="1"/>
  <c r="I36" s="1"/>
  <c r="D29" i="8"/>
  <c r="D30" s="1"/>
  <c r="D23"/>
  <c r="D7"/>
  <c r="D16"/>
  <c r="H67" i="7"/>
  <c r="I67" s="1"/>
  <c r="D42" i="8"/>
  <c r="C47"/>
  <c r="C16"/>
  <c r="C50"/>
  <c r="C29"/>
  <c r="C30" s="1"/>
  <c r="C41"/>
  <c r="C23"/>
  <c r="C7"/>
  <c r="C42"/>
  <c r="H50" i="7"/>
  <c r="I50" s="1"/>
  <c r="H51"/>
  <c r="I51" s="1"/>
  <c r="E78" i="1"/>
  <c r="H62" i="7" l="1"/>
  <c r="I62" s="1"/>
  <c r="D5" i="8"/>
  <c r="D8" s="1"/>
  <c r="H7" i="7" s="1"/>
  <c r="H48"/>
  <c r="I48" s="1"/>
  <c r="H47"/>
  <c r="I47" s="1"/>
  <c r="H49"/>
  <c r="I49" s="1"/>
  <c r="H61"/>
  <c r="I61" s="1"/>
  <c r="H59"/>
  <c r="I59" s="1"/>
  <c r="H57"/>
  <c r="I57" s="1"/>
  <c r="H63"/>
  <c r="I63" s="1"/>
  <c r="H13"/>
  <c r="V5"/>
  <c r="H16"/>
  <c r="K42"/>
  <c r="L42" s="1"/>
  <c r="K40"/>
  <c r="L40" s="1"/>
  <c r="K41"/>
  <c r="L41" s="1"/>
  <c r="K24"/>
  <c r="L24" s="1"/>
  <c r="K25"/>
  <c r="L25" s="1"/>
  <c r="K28"/>
  <c r="L28" s="1"/>
  <c r="K29"/>
  <c r="L29" s="1"/>
  <c r="E96" i="1"/>
  <c r="H10" i="7" l="1"/>
  <c r="I10" s="1"/>
  <c r="H4"/>
  <c r="I6" s="1"/>
  <c r="I16"/>
  <c r="I17"/>
  <c r="I18"/>
  <c r="W13"/>
  <c r="Y10"/>
  <c r="Y9"/>
  <c r="X7"/>
  <c r="X17"/>
  <c r="X14"/>
  <c r="W12"/>
  <c r="W11"/>
  <c r="Y8"/>
  <c r="W5"/>
  <c r="X13"/>
  <c r="Y17"/>
  <c r="X6"/>
  <c r="Y14"/>
  <c r="X11"/>
  <c r="W8"/>
  <c r="W10"/>
  <c r="X9"/>
  <c r="W6"/>
  <c r="Y7"/>
  <c r="X5"/>
  <c r="W16"/>
  <c r="W15"/>
  <c r="Y12"/>
  <c r="W9"/>
  <c r="Y6"/>
  <c r="Y5"/>
  <c r="X16"/>
  <c r="W14"/>
  <c r="Y15"/>
  <c r="X12"/>
  <c r="X15"/>
  <c r="W17"/>
  <c r="Y13"/>
  <c r="X10"/>
  <c r="W7"/>
  <c r="Y11"/>
  <c r="X8"/>
  <c r="Y16"/>
  <c r="I14"/>
  <c r="I15"/>
  <c r="I13"/>
  <c r="I12"/>
  <c r="I4"/>
  <c r="I7"/>
  <c r="I8"/>
  <c r="I9"/>
  <c r="I5" l="1"/>
  <c r="I11"/>
</calcChain>
</file>

<file path=xl/comments1.xml><?xml version="1.0" encoding="utf-8"?>
<comments xmlns="http://schemas.openxmlformats.org/spreadsheetml/2006/main">
  <authors>
    <author>Home</author>
  </authors>
  <commentList>
    <comment ref="M6" authorId="0">
      <text>
        <r>
          <rPr>
            <b/>
            <sz val="9"/>
            <color indexed="81"/>
            <rFont val="Tahoma"/>
            <family val="2"/>
          </rPr>
          <t>OBS.: Bloquear planilhas para evitar alterações indesejadas 
Células onde é permitido inserir dados estão desbloqueadas e marcadas em verde.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João</author>
    <author>Home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 xml:space="preserve">Ano base de revisão das taxas e preços
Último exercício findo.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Ano de vigência das taxas e preços 
Valores estimados conforme o orçamento anual, ou conforme projeção baseada nos valores realizados NO ANO BASE.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" authorId="0">
      <text>
        <r>
          <rPr>
            <b/>
            <sz val="9"/>
            <color indexed="81"/>
            <rFont val="Tahoma"/>
            <family val="2"/>
          </rPr>
          <t>Alocar no centro de custo específico, o valor (ou parcela) da provisão que se vincular ao mesmo.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7" authorId="1">
      <text>
        <r>
          <rPr>
            <b/>
            <sz val="9"/>
            <color indexed="81"/>
            <rFont val="Tahoma"/>
            <family val="2"/>
          </rPr>
          <t>Se houver infraestruturas exclusivas, dividir por tipo de serviço:
Coleta domiciliar de RDO
Coleta seletiva
Coleta de grandes geradores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2" authorId="0">
      <text>
        <r>
          <rPr>
            <b/>
            <sz val="9"/>
            <color indexed="81"/>
            <rFont val="Tahoma"/>
            <family val="2"/>
          </rPr>
          <t>Se houver infraestruturas exclusivas, dividir por tipo de serviço:</t>
        </r>
        <r>
          <rPr>
            <sz val="9"/>
            <color indexed="81"/>
            <rFont val="Tahoma"/>
            <family val="2"/>
          </rPr>
          <t xml:space="preserve">
Coleta domiciliar de RDO
Coleta seletiva
Coleta de grandes geradores</t>
        </r>
      </text>
    </comment>
    <comment ref="C54" authorId="0">
      <text>
        <r>
          <rPr>
            <b/>
            <sz val="9"/>
            <color indexed="81"/>
            <rFont val="Tahoma"/>
            <family val="2"/>
          </rPr>
          <t>Aterro sanitário
Aterro de inertes
Incinerador
Usina de geração de energia</t>
        </r>
        <r>
          <rPr>
            <sz val="9"/>
            <color indexed="81"/>
            <rFont val="Tahoma"/>
            <family val="2"/>
          </rPr>
          <t xml:space="preserve">
Outro</t>
        </r>
      </text>
    </comment>
    <comment ref="C58" authorId="1">
      <text>
        <r>
          <rPr>
            <b/>
            <sz val="9"/>
            <color indexed="81"/>
            <rFont val="Tahoma"/>
            <family val="2"/>
          </rPr>
          <t xml:space="preserve">Se o caso, desagregar estas despesas por tipo de serviço sobre os quais incidem:
Coleta e destinação de RDO,
Coleta e destinação de resíduos de grandes geradores,
Disposição direta de resíduos em unidades de processamento ou de disposição final
Coleta e tratamento de RSS.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João</author>
    <author>Home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 xml:space="preserve">Ano base de revisão das taxas e preços
Último exercício findo.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Ano de vigência das taxas e preços 
Valores estimados conforme o orçamento anual, ou conforme projeção baseada nos valores realizados NO ANO BASE.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" authorId="0">
      <text>
        <r>
          <rPr>
            <b/>
            <sz val="9"/>
            <color indexed="81"/>
            <rFont val="Tahoma"/>
            <family val="2"/>
          </rPr>
          <t>Alocar no centro de custo específico, o valor (ou parcela) da provisão que se vincular ao mesmo.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6" authorId="0">
      <text>
        <r>
          <rPr>
            <b/>
            <sz val="9"/>
            <color indexed="81"/>
            <rFont val="Tahoma"/>
            <family val="2"/>
          </rPr>
          <t xml:space="preserve">Inclui:
Unidades de triagem
Unidades de compostagem
Unidades de incineração
</t>
        </r>
        <r>
          <rPr>
            <sz val="9"/>
            <color indexed="81"/>
            <rFont val="Tahoma"/>
            <family val="2"/>
          </rPr>
          <t xml:space="preserve">(eventualmente pode incluir Estações de transbordo conforme a logística, estrutura e operação)
</t>
        </r>
      </text>
    </comment>
    <comment ref="C75" authorId="1">
      <text>
        <r>
          <rPr>
            <b/>
            <sz val="9"/>
            <color indexed="81"/>
            <rFont val="Tahoma"/>
            <family val="2"/>
          </rPr>
          <t>Combustível, energia, outros insumos, manutenção civil e eletromecânica, etc
Não inclue pessoal.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1" authorId="1">
      <text>
        <r>
          <rPr>
            <b/>
            <sz val="9"/>
            <color indexed="81"/>
            <rFont val="Tahoma"/>
            <family val="2"/>
          </rPr>
          <t>Se houver infraestruturas exclusivas, dividir por tipo de serviço:
Coleta domiciliar de RDO
Coleta seletiva
Coleta de grandes geradores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8" authorId="0">
      <text>
        <r>
          <rPr>
            <b/>
            <sz val="9"/>
            <color indexed="81"/>
            <rFont val="Tahoma"/>
            <family val="2"/>
          </rPr>
          <t>Se houver infraestruturas exclusivas, dividir por tipo de serviço:</t>
        </r>
        <r>
          <rPr>
            <sz val="9"/>
            <color indexed="81"/>
            <rFont val="Tahoma"/>
            <family val="2"/>
          </rPr>
          <t xml:space="preserve">
Coleta domiciliar de RDO
Coleta seletiva
Coleta de grandes geradores</t>
        </r>
      </text>
    </comment>
    <comment ref="C90" authorId="0">
      <text>
        <r>
          <rPr>
            <b/>
            <sz val="9"/>
            <color indexed="81"/>
            <rFont val="Tahoma"/>
            <family val="2"/>
          </rPr>
          <t>Aterro sanitário
Aterro de inertes
Incinerador
Usina de geração de energia</t>
        </r>
        <r>
          <rPr>
            <sz val="9"/>
            <color indexed="81"/>
            <rFont val="Tahoma"/>
            <family val="2"/>
          </rPr>
          <t xml:space="preserve">
Outro</t>
        </r>
      </text>
    </comment>
    <comment ref="C95" authorId="1">
      <text>
        <r>
          <rPr>
            <b/>
            <sz val="9"/>
            <color indexed="81"/>
            <rFont val="Tahoma"/>
            <family val="2"/>
          </rPr>
          <t xml:space="preserve">Se o caso, desagregar estas despesas por tipo de serviço sobre os quais incidem:
Coleta e destinação de RDO,
Coleta e destinação de resíduos de grandes geradores,
Disposição direta de resíduos em unidades de processamento ou de disposição final
Coleta e tratamento de RSS.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João</author>
    <author>Home</author>
  </authors>
  <commentList>
    <comment ref="G2" authorId="0">
      <text>
        <r>
          <rPr>
            <b/>
            <sz val="9"/>
            <color indexed="81"/>
            <rFont val="Tahoma"/>
            <family val="2"/>
          </rPr>
          <t>As taxas efetivas devem ser definidas e revistas periodicamente conforme a expectativa de vida útil operacional e econômica dos ativos, inclusive terrenos (se não houver hipótese de alienação no longo prazo).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" authorId="1">
      <text>
        <r>
          <rPr>
            <b/>
            <sz val="9"/>
            <color indexed="81"/>
            <rFont val="Tahoma"/>
            <family val="2"/>
          </rPr>
          <t>Separar por atividade (coleta convencional, coleta seletiva e coleta de grandes geradores) se veículos forem de uso exclusivo das mesmas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9" authorId="1">
      <text>
        <r>
          <rPr>
            <b/>
            <sz val="9"/>
            <color indexed="81"/>
            <rFont val="Tahoma"/>
            <family val="2"/>
          </rPr>
          <t>Desagregar por tipo de unidade, se desejar.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6" authorId="1">
      <text>
        <r>
          <rPr>
            <b/>
            <sz val="9"/>
            <color indexed="81"/>
            <rFont val="Tahoma"/>
            <family val="2"/>
          </rPr>
          <t>Nesta atividade terrenos estão sujeitos à exaustão dos investimentos, por não poderem ser utilizados para outros fins.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7" authorId="0">
      <text>
        <r>
          <rPr>
            <b/>
            <sz val="9"/>
            <color indexed="81"/>
            <rFont val="Tahoma"/>
            <family val="2"/>
          </rPr>
          <t>Taxa deve ser definida com base na estimativa de tmpo para esgotamento da capacidade útil de aterro sanitário.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1">
      <text>
        <r>
          <rPr>
            <b/>
            <sz val="9"/>
            <color indexed="81"/>
            <rFont val="Tahoma"/>
            <family val="2"/>
          </rPr>
          <t>Desagregar por tipo de unidade, se desejar (autoclave, incinerador, micro-ondas, vala especial em aterro, etc.).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0" authorId="1">
      <text>
        <r>
          <rPr>
            <b/>
            <sz val="9"/>
            <color indexed="81"/>
            <rFont val="Tahoma"/>
            <family val="2"/>
          </rPr>
          <t>RDO, RCC, volumosos e outros entregues diretamente, pelos geradores ou por sua conta, em aterros próprios ou geridos pelo prestador público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1" authorId="1">
      <text>
        <r>
          <rPr>
            <b/>
            <sz val="9"/>
            <color indexed="81"/>
            <rFont val="Tahoma"/>
            <family val="2"/>
          </rPr>
          <t>Resíduos recuperáveis (RDO, RCC, volumosos, orgânicos, etc.) entregues diretamente, pelos geradores ou por sua conta, em unidades de processamento geridas ou conveniadas com o prestador público.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2" authorId="1">
      <text>
        <r>
          <rPr>
            <b/>
            <sz val="9"/>
            <color indexed="81"/>
            <rFont val="Tahoma"/>
            <family val="2"/>
          </rPr>
          <t>Massa de materiais recuperados por reciclagem, compostagem ou manufatura em unidades de triagem, de compostagem ou de processamento de RCC, mais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massa consumida por inicneração.</t>
        </r>
      </text>
    </comment>
    <comment ref="B83" authorId="1">
      <text>
        <r>
          <rPr>
            <b/>
            <sz val="9"/>
            <color indexed="81"/>
            <rFont val="Tahoma"/>
            <family val="2"/>
          </rPr>
          <t>Total de resíduos recebidos nas unidades de processamento (triagem, compostagem, porcessamento de RCC, incineração), de todas as origens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4" authorId="1">
      <text>
        <r>
          <rPr>
            <b/>
            <sz val="9"/>
            <color indexed="81"/>
            <rFont val="Tahoma"/>
            <family val="2"/>
          </rPr>
          <t>Resíduos destinados a aterros de terceiros pelo prestador público, diretamente ou por seu terceirizado.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5" authorId="1">
      <text>
        <r>
          <rPr>
            <b/>
            <sz val="9"/>
            <color indexed="81"/>
            <rFont val="Tahoma"/>
            <family val="2"/>
          </rPr>
          <t>Total de resíduos recebidos nas unidades de aterro, de todas as origens.</t>
        </r>
      </text>
    </comment>
    <comment ref="B86" authorId="1">
      <text>
        <r>
          <rPr>
            <b/>
            <sz val="9"/>
            <color indexed="81"/>
            <rFont val="Tahoma"/>
            <family val="2"/>
          </rPr>
          <t>RSS coletadado e tratado pelo prestador público,
diretamente ou por meio de terceiros contratados.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1" authorId="1">
      <text>
        <r>
          <rPr>
            <b/>
            <sz val="9"/>
            <color indexed="81"/>
            <rFont val="Tahoma"/>
            <family val="2"/>
          </rPr>
          <t>Pessoal cedido para o prestador por outros órgãos da admnistração municipal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Home</author>
    <author>João</author>
  </authors>
  <commentList>
    <comment ref="D19" authorId="0">
      <text>
        <r>
          <rPr>
            <b/>
            <sz val="9"/>
            <color indexed="81"/>
            <rFont val="Tahoma"/>
            <family val="2"/>
          </rPr>
          <t>Permite inserir valores de acréscimos regulatórios não especificados  na tabela de dados finaneiros-contábeis, tais como: restos a pagar de despesas de custeio deste serviço do ano anterior, sem cobertura de caixa; provisão de despesas contingentes não incluídas nas despesas da Administração Central</t>
        </r>
      </text>
    </comment>
    <comment ref="D20" authorId="0">
      <text>
        <r>
          <rPr>
            <b/>
            <sz val="9"/>
            <color indexed="81"/>
            <rFont val="Tahoma"/>
            <family val="2"/>
          </rPr>
          <t xml:space="preserve">Permite inserir outras deduções regulatórias não especificadas na tabela de dados financeiros-contábeis relacionadas a este serviço, tais como: multas ou encargos contratuais pagos a 3ºs; despesa com publicidade não institucional; outros gastos ineficientes.  </t>
        </r>
      </text>
    </comment>
    <comment ref="C82" authorId="1">
      <text>
        <r>
          <rPr>
            <b/>
            <sz val="9"/>
            <color indexed="81"/>
            <rFont val="Tahoma"/>
            <family val="2"/>
          </rPr>
          <t>Inclui:
Unidades de triagem terceirisadas
Unidades de compostagem
Unidades de triagem Cooperativas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3" authorId="0">
      <text>
        <r>
          <rPr>
            <b/>
            <sz val="9"/>
            <color indexed="81"/>
            <rFont val="Tahoma"/>
            <family val="2"/>
          </rPr>
          <t>Inclui total de resíduos destinados a aterros próprios ou de terceiros.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4" authorId="0">
      <text>
        <r>
          <rPr>
            <b/>
            <sz val="9"/>
            <color indexed="81"/>
            <rFont val="Tahoma"/>
            <family val="2"/>
          </rPr>
          <t>Exclui massa de RPU originários da limpeza de vias e logradouros públicos.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4" authorId="0">
      <text>
        <r>
          <rPr>
            <b/>
            <sz val="9"/>
            <color indexed="81"/>
            <rFont val="Tahoma"/>
            <family val="2"/>
          </rPr>
          <t>Combustível, energia, outros insumos, manutenção civil e eletromecânica, etc
Não inclue pessoal.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1" authorId="0">
      <text>
        <r>
          <rPr>
            <b/>
            <sz val="9"/>
            <color indexed="81"/>
            <rFont val="Tahoma"/>
            <family val="2"/>
          </rPr>
          <t>Incluir este custo se a massa de RPU for incluída no cálculo do custo unitário da operação e manutenção de aterros. (Vide estrutura de cálculo do custo desta atividade).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71" authorId="0">
      <text>
        <r>
          <rPr>
            <sz val="9"/>
            <color indexed="81"/>
            <rFont val="Tahoma"/>
            <family val="2"/>
          </rPr>
          <t xml:space="preserve">Informar </t>
        </r>
        <r>
          <rPr>
            <b/>
            <u/>
            <sz val="10"/>
            <color indexed="81"/>
            <rFont val="Tahoma"/>
            <family val="2"/>
          </rPr>
          <t>Sim</t>
        </r>
        <r>
          <rPr>
            <sz val="9"/>
            <color indexed="81"/>
            <rFont val="Tahoma"/>
            <family val="2"/>
          </rPr>
          <t xml:space="preserve"> sem o for considerado o rateio do custo da disposição de RPU (esíduos públicos).
</t>
        </r>
      </text>
    </comment>
    <comment ref="D179" authorId="0">
      <text>
        <r>
          <rPr>
            <sz val="9"/>
            <color indexed="81"/>
            <rFont val="Tahoma"/>
            <family val="2"/>
          </rPr>
          <t>Permite inserir valores de acréscimos regulatórios não especificados  na tabela de dados finaneiros-contábeis, tais como</t>
        </r>
        <r>
          <rPr>
            <b/>
            <sz val="9"/>
            <color indexed="81"/>
            <rFont val="Tahoma"/>
            <family val="2"/>
          </rPr>
          <t>: restos a pagar de despesas de custeio deste serviço do ano anterior, sem cobertura de caixa; provisão de despesas contingentes não incluídas nas despesas da Administração Central.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0" authorId="0">
      <text>
        <r>
          <rPr>
            <sz val="9"/>
            <color indexed="81"/>
            <rFont val="Tahoma"/>
            <family val="2"/>
          </rPr>
          <t>Permite inserir outras deduções regulatórias não especificadas na tabela de dados financeiros-contábeis relacionadas a este serviço, tais como</t>
        </r>
        <r>
          <rPr>
            <b/>
            <sz val="9"/>
            <color indexed="81"/>
            <rFont val="Tahoma"/>
            <family val="2"/>
          </rPr>
          <t xml:space="preserve">: multas ou encargos contratuais pagos a 3ºs; despesa com publicidade não institucional; outros gastos ineficientes. 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usuario</author>
    <author>Home</author>
  </authors>
  <commentList>
    <comment ref="C4" authorId="0">
      <text>
        <r>
          <rPr>
            <b/>
            <sz val="10"/>
            <color indexed="81"/>
            <rFont val="Tahoma"/>
            <family val="2"/>
          </rPr>
          <t>Ano base:</t>
        </r>
        <r>
          <rPr>
            <sz val="9"/>
            <color indexed="81"/>
            <rFont val="Tahoma"/>
            <family val="2"/>
          </rPr>
          <t xml:space="preserve"> Último exercício completo</t>
        </r>
      </text>
    </comment>
    <comment ref="E47" authorId="1">
      <text>
        <r>
          <rPr>
            <b/>
            <sz val="9"/>
            <color indexed="81"/>
            <rFont val="Tahoma"/>
            <family val="2"/>
          </rPr>
          <t xml:space="preserve">Valores ilustrativos.
Informar valores baseados nos custos efetivos ou estimados destes serviços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Home</author>
    <author>João</author>
  </authors>
  <commentList>
    <comment ref="G3" authorId="0">
      <text>
        <r>
          <rPr>
            <b/>
            <sz val="9"/>
            <color indexed="81"/>
            <rFont val="Tahoma"/>
            <family val="2"/>
          </rPr>
          <t>Base:
1. estimativa de geração de RDO/ano/domicílio considerando: kg/dia/hab e subcategoria do domicílio. Ou
2. estimativa de fator de conversão do VBR para R$/m² de área construída.</t>
        </r>
        <r>
          <rPr>
            <sz val="9"/>
            <color indexed="81"/>
            <rFont val="Tahoma"/>
            <family val="2"/>
          </rPr>
          <t xml:space="preserve">
2.</t>
        </r>
      </text>
    </comment>
    <comment ref="D24" authorId="0">
      <text>
        <r>
          <rPr>
            <b/>
            <sz val="9"/>
            <color indexed="81"/>
            <rFont val="Tahoma"/>
            <family val="2"/>
          </rPr>
          <t>Limite deve ser definido pela regulação, para classificação de geradores normais e de grandes geradores de RDO.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4" authorId="1">
      <text>
        <r>
          <rPr>
            <b/>
            <sz val="9"/>
            <color indexed="81"/>
            <rFont val="Tahoma"/>
            <family val="2"/>
          </rPr>
          <t>Cobrança mensal</t>
        </r>
        <r>
          <rPr>
            <sz val="9"/>
            <color indexed="81"/>
            <rFont val="Tahoma"/>
            <family val="2"/>
          </rPr>
          <t xml:space="preserve"> para serviços continuados</t>
        </r>
        <r>
          <rPr>
            <b/>
            <sz val="9"/>
            <color indexed="81"/>
            <rFont val="Tahoma"/>
            <family val="2"/>
          </rPr>
          <t xml:space="preserve">.
Cobrança por requisição de valor proporcional às quantidades </t>
        </r>
        <r>
          <rPr>
            <sz val="9"/>
            <color indexed="81"/>
            <rFont val="Tahoma"/>
            <family val="2"/>
          </rPr>
          <t xml:space="preserve">para serviços eventuais.
</t>
        </r>
      </text>
    </comment>
  </commentList>
</comments>
</file>

<file path=xl/sharedStrings.xml><?xml version="1.0" encoding="utf-8"?>
<sst xmlns="http://schemas.openxmlformats.org/spreadsheetml/2006/main" count="1350" uniqueCount="864">
  <si>
    <t>Serviços de terceiros</t>
  </si>
  <si>
    <t>Materiais de consumo</t>
  </si>
  <si>
    <t>Despesas gerais</t>
  </si>
  <si>
    <t>Subtotal Administração Central (A)</t>
  </si>
  <si>
    <t>Despesas extraordinárias ou eventuais</t>
  </si>
  <si>
    <t>Subtotal Desp Operacionais LU (B)</t>
  </si>
  <si>
    <t>Energia elétrica</t>
  </si>
  <si>
    <t>DEPRECIAÇÃO, AMORTIZAÇÃO E EXAUSTÃO DE ATIVOS (Despesas Patrimoniais)</t>
  </si>
  <si>
    <t>DESP FISCAIS E REGULATÓRIAS</t>
  </si>
  <si>
    <t>Quantidade de resíduos movimentados</t>
  </si>
  <si>
    <t>NOTAS</t>
  </si>
  <si>
    <t>1. Inclui áreas comercial, financeira e de apoio técnico.</t>
  </si>
  <si>
    <t>CENTRO DE CUSTOS</t>
  </si>
  <si>
    <t>Serviços de terceiros (serviços administrativos ou de apoio à gestão)</t>
  </si>
  <si>
    <t>Pessoal  e Encargos (pessoal alocado diretamente a esses serviços)</t>
  </si>
  <si>
    <r>
      <t xml:space="preserve">Coleta seletiva de RDO </t>
    </r>
    <r>
      <rPr>
        <sz val="10"/>
        <color indexed="8"/>
        <rFont val="Arial"/>
        <family val="2"/>
      </rPr>
      <t>(inclui grandes geradores atendidos)</t>
    </r>
  </si>
  <si>
    <t>Aluguel de imóveis ou áreas (exclusivos para estes serviços)</t>
  </si>
  <si>
    <t>Operaç, manut ou disposição em Aterros Sanitários</t>
  </si>
  <si>
    <t>Vigilância e conservação</t>
  </si>
  <si>
    <t>Disposição de RSU em aterro de terceiros</t>
  </si>
  <si>
    <t>COLETA, TRANSP E TRATAMENTO RSS (Despesas diretas)</t>
  </si>
  <si>
    <t>Valores</t>
  </si>
  <si>
    <t xml:space="preserve">Depreciação de ativos do sistema de limpeza urbana </t>
  </si>
  <si>
    <t>Depreciação de bens de uso geral da Administração</t>
  </si>
  <si>
    <t>5. Despesas de juros e demais encargos contratuais - taxa de risco, taxa de administração, correção monetária ou cambial, sobre empréstimos para investimentos em infraestruturas dos serviços.</t>
  </si>
  <si>
    <t>Juros e encargos de empréstimos para investimentos no sistema de limpeza urbana</t>
  </si>
  <si>
    <t>Juros e encargos de empréstimos para investimentos no sistema de coleta</t>
  </si>
  <si>
    <t>Valor de aquisição acumulado</t>
  </si>
  <si>
    <t>(-) Valor da depreciação acumulada</t>
  </si>
  <si>
    <t>Fontes</t>
  </si>
  <si>
    <t>ELEMENTOS DAS RECEITAS</t>
  </si>
  <si>
    <t>Outras Receitas</t>
  </si>
  <si>
    <t>Provisões de despesas contingentes - cíveis e trabalhistas</t>
  </si>
  <si>
    <t xml:space="preserve">Ativo Imobilizado </t>
  </si>
  <si>
    <t>Centros de Custos</t>
  </si>
  <si>
    <t>Ano anterior</t>
  </si>
  <si>
    <t>Ano atual</t>
  </si>
  <si>
    <t>Elementos contábeis</t>
  </si>
  <si>
    <t>Alocações (bens)</t>
  </si>
  <si>
    <t>Bens imóveis (terrenos, edificações e instalações)</t>
  </si>
  <si>
    <t>Veículos, máquinas e equipamentos operacionais</t>
  </si>
  <si>
    <t>Mobiliários e outros bens móveis</t>
  </si>
  <si>
    <t>(-) Valor da depreciação/exaustão acumulada</t>
  </si>
  <si>
    <t xml:space="preserve">Domicílios (mês de dezembro) </t>
  </si>
  <si>
    <t>Massa de residuos coletada - Total (ton)</t>
  </si>
  <si>
    <t>Imobilizações financeiras</t>
  </si>
  <si>
    <t xml:space="preserve">Numerários em caixa e depósitos bancários </t>
  </si>
  <si>
    <t>Créditos de contas a receber dos contribuintes/usuários</t>
  </si>
  <si>
    <t xml:space="preserve">Estoques de materiais para operação e manutenção </t>
  </si>
  <si>
    <t>Taxas médias de juros mais encargos incidentes sobre empréstimos</t>
  </si>
  <si>
    <t>IPCA/IBGE</t>
  </si>
  <si>
    <t>Estimativa da Taxa de remuneração do Ativo Imobilizado Reconhecido</t>
  </si>
  <si>
    <t>INFORMAÇÕES ECONÔMICAS COMPLEMENTARES</t>
  </si>
  <si>
    <t>Taxas de Deprec, Amort. Exaustão Sugeridas</t>
  </si>
  <si>
    <t>1. Considerar somente receitas diretas dos serviços (taxas e preços públicos) - Não incluir receitas de serviços acessórios ou multas e encargos por inadimplência</t>
  </si>
  <si>
    <t>2. Não incluir arrecadação de multas e de encargos por inadimplência</t>
  </si>
  <si>
    <t>3. Doações e subvenções destinadas/vinculadas especificamente aos serviços (custeio ou investimentos)</t>
  </si>
  <si>
    <t>Alíquota PIS/PASEP</t>
  </si>
  <si>
    <t>Ano atual (Estim)</t>
  </si>
  <si>
    <t>Juros e encargos de empréstimos para investimentos em unidades de processamento de RSU</t>
  </si>
  <si>
    <t>Juros e encargos de empréstimos para investimentos em unidades de disposição final de RSU</t>
  </si>
  <si>
    <r>
      <t>Valores das taxas lançadas no ano</t>
    </r>
    <r>
      <rPr>
        <vertAlign val="superscript"/>
        <sz val="10"/>
        <color rgb="FFFF0000"/>
        <rFont val="Arial"/>
        <family val="2"/>
      </rPr>
      <t>(1)</t>
    </r>
    <r>
      <rPr>
        <sz val="10"/>
        <rFont val="Arial"/>
        <family val="2"/>
      </rPr>
      <t xml:space="preserve"> </t>
    </r>
  </si>
  <si>
    <t>Valores de multas e de encargos lançados no ano (por inadimplência)</t>
  </si>
  <si>
    <t>Sub-total lançado no ano (a)</t>
  </si>
  <si>
    <r>
      <t xml:space="preserve">Valores arrecadados no ano da receita corrente e da dívida ativa </t>
    </r>
    <r>
      <rPr>
        <vertAlign val="superscript"/>
        <sz val="10"/>
        <color rgb="FFFF0000"/>
        <rFont val="Arial"/>
        <family val="2"/>
      </rPr>
      <t>(2)</t>
    </r>
    <r>
      <rPr>
        <vertAlign val="superscript"/>
        <sz val="10"/>
        <rFont val="Arial"/>
        <family val="2"/>
      </rPr>
      <t xml:space="preserve"> </t>
    </r>
  </si>
  <si>
    <t>Valores arrecadados no ano relativos a multas e encargos (dívidas do ano e anteriores)</t>
  </si>
  <si>
    <t>Isenções e subsídios legais concedidos</t>
  </si>
  <si>
    <t>Sub-total arrecadado + isenções subsídios concedidos no ano (b)</t>
  </si>
  <si>
    <r>
      <t>Da Coleta Exclusiva e/ou Disposição de RCC - lançados no ano</t>
    </r>
    <r>
      <rPr>
        <vertAlign val="superscript"/>
        <sz val="10"/>
        <color rgb="FFFF0000"/>
        <rFont val="Arial"/>
        <family val="2"/>
      </rPr>
      <t>(1)</t>
    </r>
  </si>
  <si>
    <r>
      <t>Da Coleta Exclusiva e/ou Disposição de Volumosos - lançados no ano</t>
    </r>
    <r>
      <rPr>
        <vertAlign val="superscript"/>
        <sz val="10"/>
        <color rgb="FFFF0000"/>
        <rFont val="Arial"/>
        <family val="2"/>
      </rPr>
      <t>(1)</t>
    </r>
  </si>
  <si>
    <t>Sub-total lançado no ano (c)</t>
  </si>
  <si>
    <t xml:space="preserve">Da Coleta Exclusiva e/ou Disposição de RCC </t>
  </si>
  <si>
    <t xml:space="preserve">Da Coleta Exclusiva e/ou Disposição de Volumosos </t>
  </si>
  <si>
    <t>Sub-total arrecadado no ano (d)</t>
  </si>
  <si>
    <t>Venda de composto orgânico e outros subprodutos</t>
  </si>
  <si>
    <t>Receitas não operacionais (serviços administrativos)</t>
  </si>
  <si>
    <t>Receitas extraordinárias (indenizações recebidas)</t>
  </si>
  <si>
    <t>Receitas de multas de posturas (arrecadadas)</t>
  </si>
  <si>
    <t>Outras receitas (especificar)</t>
  </si>
  <si>
    <t>Sub-total outras receitas no ano (e)</t>
  </si>
  <si>
    <t>Operações de Crédito e Subvenções</t>
  </si>
  <si>
    <t>Empréstimos realizados - desembolsos recebidos no ano (g)</t>
  </si>
  <si>
    <t>Quantidade de servidores alocados por unidades administrativas/operacionais</t>
  </si>
  <si>
    <t>Atividades de limpeza urbana</t>
  </si>
  <si>
    <t>Atividades de manejjo de resíduos</t>
  </si>
  <si>
    <t>Coleta seletiva</t>
  </si>
  <si>
    <t>Coleta exclusiva de grandes geradores</t>
  </si>
  <si>
    <t>Operação e manutenção de aterros</t>
  </si>
  <si>
    <t>Coleta e tratamento de resíduos de saúde</t>
  </si>
  <si>
    <t>TOTAL</t>
  </si>
  <si>
    <r>
      <t xml:space="preserve">Operaç. e manut. de unidades de processamento </t>
    </r>
    <r>
      <rPr>
        <b/>
        <vertAlign val="superscript"/>
        <sz val="10"/>
        <color rgb="FFFF0000"/>
        <rFont val="Arial"/>
        <family val="2"/>
      </rPr>
      <t>(4)</t>
    </r>
  </si>
  <si>
    <r>
      <t>DESPESAS FINANCEIRAS</t>
    </r>
    <r>
      <rPr>
        <vertAlign val="superscript"/>
        <sz val="10"/>
        <color rgb="FFFF0000"/>
        <rFont val="Arial"/>
        <family val="2"/>
      </rPr>
      <t xml:space="preserve"> </t>
    </r>
    <r>
      <rPr>
        <sz val="10"/>
        <color rgb="FFFF0000"/>
        <rFont val="Arial"/>
        <family val="2"/>
      </rPr>
      <t xml:space="preserve">(Remuneração capital de terceiros) </t>
    </r>
    <r>
      <rPr>
        <vertAlign val="superscript"/>
        <sz val="10"/>
        <color rgb="FFFF0000"/>
        <rFont val="Arial"/>
        <family val="2"/>
      </rPr>
      <t>(5)</t>
    </r>
  </si>
  <si>
    <t>Pessoal  e Encargos - Administração central/atividades meio</t>
  </si>
  <si>
    <r>
      <t>ATIVIDADES DE LIMPEZA URBANA</t>
    </r>
    <r>
      <rPr>
        <vertAlign val="superscript"/>
        <sz val="10"/>
        <color rgb="FFFF0000"/>
        <rFont val="Arial"/>
        <family val="2"/>
      </rPr>
      <t>(2)</t>
    </r>
    <r>
      <rPr>
        <vertAlign val="superscript"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(Despesas diretas)</t>
    </r>
  </si>
  <si>
    <t>(+) Pessoal contratado (mão de obra terceirizada)</t>
  </si>
  <si>
    <t>(+) Pessoal próprio (inclui cedido de outros órgãos)</t>
  </si>
  <si>
    <t>Pessoal  e Encargos (pessoal alocado diretamente a estas atividades)</t>
  </si>
  <si>
    <r>
      <t xml:space="preserve">Coleta convencional de RDO </t>
    </r>
    <r>
      <rPr>
        <sz val="10"/>
        <color indexed="8"/>
        <rFont val="Arial"/>
        <family val="2"/>
      </rPr>
      <t>(inclui grandes geradores atendidos)</t>
    </r>
  </si>
  <si>
    <t>Subtotal Desp Operacionais Coleta RDO (C)</t>
  </si>
  <si>
    <t>Serviços de terceiros (Coleta e transporte de RDO, RCC e Volumosos)</t>
  </si>
  <si>
    <t>Subtotal Desp Operac Coleta Exclusiva (D)</t>
  </si>
  <si>
    <t>COLETA EXCLUSIVA DE GRANDES GERADORES (Despesas diretas)</t>
  </si>
  <si>
    <t xml:space="preserve"> COLETA CONVENCIONAL E SELETIVA DE RDO (Despesas diretas)</t>
  </si>
  <si>
    <t>Operação de Unidades de Triagem</t>
  </si>
  <si>
    <t>Operação de Usina Compostagem</t>
  </si>
  <si>
    <t>Operação de Unidades de Incineração</t>
  </si>
  <si>
    <t>Materiais de consumo (inclusive combustíveis)</t>
  </si>
  <si>
    <t>Despesas gerais (inclusive combustíveis)</t>
  </si>
  <si>
    <t>Serviços de terceiros (coleta/transp de RDO e rejeitos da triagem, locação veículos)</t>
  </si>
  <si>
    <t>Serviços de terceiros (Coleta/transp de RDO, operaç transbordo, locação veículos)</t>
  </si>
  <si>
    <t>Serviços de terceiros (varrição, coleta/transp RPU, locação veículos e máq., outros)</t>
  </si>
  <si>
    <t>Operação e manutenção Aterro, locação de veículos e máquinas</t>
  </si>
  <si>
    <t>Subtotal Desp Operac Process e Destinação (E)</t>
  </si>
  <si>
    <t>Subtotal Desp Operac Coleta Tratam RSS (F)</t>
  </si>
  <si>
    <t>Depreciação de ativos do sistema de coleta (RDO, RPU, RCC e volumosos)</t>
  </si>
  <si>
    <t xml:space="preserve">Subtotal - Desp Patrimoniais (H) </t>
  </si>
  <si>
    <t>Subtotal - Remuneração Capital de Terceiros (I)</t>
  </si>
  <si>
    <t>PIS/PASEP (J)</t>
  </si>
  <si>
    <t>Taxa de regulação e fiscalização (K)</t>
  </si>
  <si>
    <t>3. Despesas eventuais/extraordinárias: indenizações civis, passivos trabalhistas,ocorrência de greves e catastrofes, etc.</t>
  </si>
  <si>
    <t>4. Pode ser individualizado por tipo de processamento (triagem, compostagem, incineração).</t>
  </si>
  <si>
    <t>ELEMENTOS DAS DESPESAS (principais grupos/subgrupos de contas)</t>
  </si>
  <si>
    <t>Taxas de Coleta e Destinação de RDO -(TRS)</t>
  </si>
  <si>
    <r>
      <t>Da Coleta Convencional e Destinação de RDO - lançados no ano</t>
    </r>
    <r>
      <rPr>
        <vertAlign val="superscript"/>
        <sz val="10"/>
        <color rgb="FFFF0000"/>
        <rFont val="Arial"/>
        <family val="2"/>
      </rPr>
      <t>(1)</t>
    </r>
  </si>
  <si>
    <t>Da Coleta Convencional e Destinação de RDO</t>
  </si>
  <si>
    <t xml:space="preserve">Receitas de aplicações financeiras </t>
  </si>
  <si>
    <t xml:space="preserve">Alienação de bens patrimoniais </t>
  </si>
  <si>
    <t>Repasses do OGM</t>
  </si>
  <si>
    <t>Repasses orçamentários do Tesouro Municipal (f)</t>
  </si>
  <si>
    <t>Bens imóveis (terrenos)</t>
  </si>
  <si>
    <t>Bens imóveis (edificações e instalações)</t>
  </si>
  <si>
    <t>Atividades de Limpeza Urbana</t>
  </si>
  <si>
    <t>Atividades de Coleta de Resíduos</t>
  </si>
  <si>
    <t>Ativo real líquido (Balanço Patrimonial)</t>
  </si>
  <si>
    <t>Quantidade de domicílios totais do Município</t>
  </si>
  <si>
    <t>Quantidade de domicílios residenciais do Município</t>
  </si>
  <si>
    <t>Massa de RDO coletada (coleta convencional)  (ton)</t>
  </si>
  <si>
    <t>Massa de RPU coletada (varrição, entulhos e outros) (ton)</t>
  </si>
  <si>
    <t>Fonte: Relatórios gerenciais dos serviços</t>
  </si>
  <si>
    <t>Massa de RCC e volumosos da coleta exclusiva de grandes geradores (ton)</t>
  </si>
  <si>
    <t>Massa de RDO recicláveis coletada (coleta seletiva)  (ton)</t>
  </si>
  <si>
    <t>Massa de resíduos recuperados nas unidades de processamento (ton)</t>
  </si>
  <si>
    <t>MO Terceirizada</t>
  </si>
  <si>
    <t>Coleta de entulhos e outros resíduos públicos</t>
  </si>
  <si>
    <t>Outros serviços (limpeza de feiras, poda e capina, lavagem de vias, etc.)</t>
  </si>
  <si>
    <t xml:space="preserve">Coleta convencional de RDO </t>
  </si>
  <si>
    <t xml:space="preserve">Operação e manutenção de unidades de processamento </t>
  </si>
  <si>
    <t>Próprio/cedido</t>
  </si>
  <si>
    <t>Fonte: Relatórios gerenciais do Prestador</t>
  </si>
  <si>
    <t>Forma de cobrança</t>
  </si>
  <si>
    <t>TRS</t>
  </si>
  <si>
    <t>Serviço</t>
  </si>
  <si>
    <t>Coleta convencional e destinação de RDO</t>
  </si>
  <si>
    <t>I - domicílios residenciais</t>
  </si>
  <si>
    <t>II - domicílios comerciais e de serviços - pequenos geradores de RDO</t>
  </si>
  <si>
    <t>III - domicílios industriais - pequenos geradores de RDO</t>
  </si>
  <si>
    <t>IV -domicílios públicos e filantrópicos de interesse público</t>
  </si>
  <si>
    <t>Preço público</t>
  </si>
  <si>
    <t>I - Grandes geradores de RDO e equiparados</t>
  </si>
  <si>
    <t xml:space="preserve">II - Geradores de RCC </t>
  </si>
  <si>
    <t>III - Geradores de RSS</t>
  </si>
  <si>
    <t>Categoria/Tipologia de domicílios/usuários</t>
  </si>
  <si>
    <t>V - Grandes geradores de RDO (usuários contratados)</t>
  </si>
  <si>
    <t>Coleta exclusiva e destinação de RDO, RCC e RSS (usuários contratados)</t>
  </si>
  <si>
    <t>Disposição de RDO, RCC e RSS em unidades públicas (usuários contratados)</t>
  </si>
  <si>
    <t>Estrutura sintética de dados financeiros dos serviços de manejo de resíduos - Despesas (2)</t>
  </si>
  <si>
    <r>
      <t xml:space="preserve">Despesas de Exploração DEX - Total </t>
    </r>
    <r>
      <rPr>
        <sz val="11"/>
        <color indexed="8"/>
        <rFont val="Arial"/>
        <family val="2"/>
      </rPr>
      <t>(A+B+C+D+E+F)</t>
    </r>
    <r>
      <rPr>
        <b/>
        <sz val="11"/>
        <color indexed="8"/>
        <rFont val="Arial"/>
        <family val="2"/>
      </rPr>
      <t xml:space="preserve"> (G) </t>
    </r>
  </si>
  <si>
    <t>Estrutura sintética de dados financeiros dos serviços de manejo de resíduos - Receitas</t>
  </si>
  <si>
    <r>
      <t xml:space="preserve">Custo Contábil Total dos Serviços </t>
    </r>
    <r>
      <rPr>
        <sz val="8"/>
        <color indexed="8"/>
        <rFont val="Arial"/>
        <family val="2"/>
      </rPr>
      <t>(G+H+I+J+K)</t>
    </r>
    <r>
      <rPr>
        <b/>
        <sz val="11"/>
        <color indexed="8"/>
        <rFont val="Arial"/>
        <family val="2"/>
      </rPr>
      <t xml:space="preserve">  (L)</t>
    </r>
  </si>
  <si>
    <t>Fontes: Relatórios contábeis e gerenciais  do prestador</t>
  </si>
  <si>
    <t>2. Atividades de limpeza urbana - varrição, poda de arvores, limpeza de praças e monumentos, coleta de resíduos públicos e entulhos em vias, etc.</t>
  </si>
  <si>
    <t>Receita Orçamentária Total do Prestador (base caixa) (b+d+e+f+g+h)</t>
  </si>
  <si>
    <t>Fonte: Balancete analítico do Ativo  (já adequado às novas normas de contabilidade pública)</t>
  </si>
  <si>
    <t xml:space="preserve">Fontes: Balancete analítico do Passivo (já adequado às novas normas de contabilidade pública), Contratos de empréstimos, IBGE e STN </t>
  </si>
  <si>
    <t>ESTRUTURA DE PESSOAL DO PRESTADOR DO SERVIÇO (órgão ou entidade do município responsável pela prestação do serviços)</t>
  </si>
  <si>
    <t xml:space="preserve">Despesas Operacionais Diretas - SERVIÇOS DE LIMPEZA URBANA </t>
  </si>
  <si>
    <t>Subtotal Desp Operacionais LU (A)  (Dlu)</t>
  </si>
  <si>
    <t>DESTINAÇÃO RPU</t>
  </si>
  <si>
    <t xml:space="preserve">ADM CENTRAL </t>
  </si>
  <si>
    <t>DEPRECIAÇÃO E AMORTIZAÇÃO DE ATIVOS</t>
  </si>
  <si>
    <r>
      <t xml:space="preserve">Sistema de limpeza urbana   </t>
    </r>
    <r>
      <rPr>
        <b/>
        <sz val="10"/>
        <color indexed="8"/>
        <rFont val="Arial"/>
        <family val="2"/>
      </rPr>
      <t>(Dpa</t>
    </r>
    <r>
      <rPr>
        <b/>
        <vertAlign val="subscript"/>
        <sz val="10"/>
        <color indexed="8"/>
        <rFont val="Arial"/>
        <family val="2"/>
      </rPr>
      <t>slu</t>
    </r>
    <r>
      <rPr>
        <b/>
        <sz val="10"/>
        <color indexed="8"/>
        <rFont val="Arial"/>
        <family val="2"/>
      </rPr>
      <t>)</t>
    </r>
  </si>
  <si>
    <t xml:space="preserve">Subtotal - Desp Patrimoniais (D) </t>
  </si>
  <si>
    <t>REMUNERAÇÃO DOS INVESTIMENTOS</t>
  </si>
  <si>
    <t xml:space="preserve">DESP FISCAIS </t>
  </si>
  <si>
    <r>
      <t xml:space="preserve">Custo Total do Serviço </t>
    </r>
    <r>
      <rPr>
        <sz val="8"/>
        <color indexed="8"/>
        <rFont val="Arial"/>
        <family val="2"/>
      </rPr>
      <t>(A+B+C+D+E+F)</t>
    </r>
    <r>
      <rPr>
        <b/>
        <sz val="11"/>
        <color indexed="8"/>
        <rFont val="Arial"/>
        <family val="2"/>
      </rPr>
      <t xml:space="preserve">  (G)</t>
    </r>
  </si>
  <si>
    <r>
      <t>Rateio-Desp indiretas Adm Central (B)  [F1</t>
    </r>
    <r>
      <rPr>
        <b/>
        <vertAlign val="subscript"/>
        <sz val="10"/>
        <color indexed="8"/>
        <rFont val="Arial"/>
        <family val="2"/>
      </rPr>
      <t>cdo</t>
    </r>
    <r>
      <rPr>
        <b/>
        <sz val="10"/>
        <color indexed="8"/>
        <rFont val="Arial"/>
        <family val="2"/>
      </rPr>
      <t>(Dad)]</t>
    </r>
  </si>
  <si>
    <r>
      <t xml:space="preserve">Sistema de Coleta Domiciliar  </t>
    </r>
    <r>
      <rPr>
        <b/>
        <sz val="10"/>
        <color indexed="8"/>
        <rFont val="Arial"/>
        <family val="2"/>
      </rPr>
      <t>(Dpa</t>
    </r>
    <r>
      <rPr>
        <b/>
        <vertAlign val="subscript"/>
        <sz val="10"/>
        <color indexed="8"/>
        <rFont val="Arial"/>
        <family val="2"/>
      </rPr>
      <t>cdo</t>
    </r>
    <r>
      <rPr>
        <b/>
        <sz val="10"/>
        <color indexed="8"/>
        <rFont val="Arial"/>
        <family val="2"/>
      </rPr>
      <t>)</t>
    </r>
  </si>
  <si>
    <r>
      <t xml:space="preserve">Rateio - Bens de uso geral da Administração  </t>
    </r>
    <r>
      <rPr>
        <b/>
        <sz val="10"/>
        <color indexed="8"/>
        <rFont val="Arial"/>
        <family val="2"/>
      </rPr>
      <t>[F1</t>
    </r>
    <r>
      <rPr>
        <b/>
        <vertAlign val="subscript"/>
        <sz val="10"/>
        <color indexed="8"/>
        <rFont val="Arial"/>
        <family val="2"/>
      </rPr>
      <t>cdo</t>
    </r>
    <r>
      <rPr>
        <b/>
        <sz val="10"/>
        <color indexed="8"/>
        <rFont val="Arial"/>
        <family val="2"/>
      </rPr>
      <t>(Dpa</t>
    </r>
    <r>
      <rPr>
        <b/>
        <vertAlign val="subscript"/>
        <sz val="10"/>
        <color indexed="8"/>
        <rFont val="Arial"/>
        <family val="2"/>
      </rPr>
      <t>bug</t>
    </r>
    <r>
      <rPr>
        <b/>
        <sz val="10"/>
        <color indexed="8"/>
        <rFont val="Arial"/>
        <family val="2"/>
      </rPr>
      <t>)]</t>
    </r>
  </si>
  <si>
    <t xml:space="preserve">Subtotal - Desp Patrimoniais (C) </t>
  </si>
  <si>
    <r>
      <t>Remuneração dos Investimentos (D)  [F</t>
    </r>
    <r>
      <rPr>
        <b/>
        <vertAlign val="subscript"/>
        <sz val="10"/>
        <color indexed="8"/>
        <rFont val="Arial"/>
        <family val="2"/>
      </rPr>
      <t>2cdo</t>
    </r>
    <r>
      <rPr>
        <b/>
        <sz val="10"/>
        <color indexed="8"/>
        <rFont val="Arial"/>
        <family val="2"/>
      </rPr>
      <t>(Rai)]</t>
    </r>
  </si>
  <si>
    <r>
      <t>PIS/PASEP (E)  (Dfi</t>
    </r>
    <r>
      <rPr>
        <b/>
        <vertAlign val="subscript"/>
        <sz val="10"/>
        <color indexed="8"/>
        <rFont val="Arial"/>
        <family val="2"/>
      </rPr>
      <t>cdo</t>
    </r>
    <r>
      <rPr>
        <b/>
        <sz val="10"/>
        <color indexed="8"/>
        <rFont val="Arial"/>
        <family val="2"/>
      </rPr>
      <t>)</t>
    </r>
  </si>
  <si>
    <t>Despesas Operacionais Diretas - SERVIÇO DE COLETA SELETIVA DE RDO</t>
  </si>
  <si>
    <r>
      <t>Rateio-Desp indiretas Adm Central (B)  [F</t>
    </r>
    <r>
      <rPr>
        <b/>
        <vertAlign val="subscript"/>
        <sz val="10"/>
        <color indexed="8"/>
        <rFont val="Arial"/>
        <family val="2"/>
      </rPr>
      <t>1cs</t>
    </r>
    <r>
      <rPr>
        <b/>
        <sz val="10"/>
        <color indexed="8"/>
        <rFont val="Arial"/>
        <family val="2"/>
      </rPr>
      <t>(Dad)]</t>
    </r>
  </si>
  <si>
    <r>
      <t xml:space="preserve">Sistema de Coleta Seletiva  </t>
    </r>
    <r>
      <rPr>
        <b/>
        <sz val="10"/>
        <color indexed="8"/>
        <rFont val="Arial"/>
        <family val="2"/>
      </rPr>
      <t>(Dpa</t>
    </r>
    <r>
      <rPr>
        <b/>
        <vertAlign val="subscript"/>
        <sz val="10"/>
        <color indexed="8"/>
        <rFont val="Arial"/>
        <family val="2"/>
      </rPr>
      <t>cs</t>
    </r>
    <r>
      <rPr>
        <b/>
        <sz val="10"/>
        <color indexed="8"/>
        <rFont val="Arial"/>
        <family val="2"/>
      </rPr>
      <t>)</t>
    </r>
  </si>
  <si>
    <r>
      <t xml:space="preserve">Rateio - Bens de uso geral da Administração  </t>
    </r>
    <r>
      <rPr>
        <b/>
        <sz val="10"/>
        <color indexed="8"/>
        <rFont val="Arial"/>
        <family val="2"/>
      </rPr>
      <t>[F</t>
    </r>
    <r>
      <rPr>
        <b/>
        <vertAlign val="subscript"/>
        <sz val="10"/>
        <color indexed="8"/>
        <rFont val="Arial"/>
        <family val="2"/>
      </rPr>
      <t>1cs</t>
    </r>
    <r>
      <rPr>
        <b/>
        <sz val="10"/>
        <color indexed="8"/>
        <rFont val="Arial"/>
        <family val="2"/>
      </rPr>
      <t>(Dpa</t>
    </r>
    <r>
      <rPr>
        <b/>
        <vertAlign val="subscript"/>
        <sz val="10"/>
        <color indexed="8"/>
        <rFont val="Arial"/>
        <family val="2"/>
      </rPr>
      <t>bug</t>
    </r>
    <r>
      <rPr>
        <b/>
        <sz val="10"/>
        <color indexed="8"/>
        <rFont val="Arial"/>
        <family val="2"/>
      </rPr>
      <t>)]</t>
    </r>
  </si>
  <si>
    <r>
      <t>Remuneração dos Investimentos (D)  [F</t>
    </r>
    <r>
      <rPr>
        <b/>
        <vertAlign val="subscript"/>
        <sz val="10"/>
        <color indexed="8"/>
        <rFont val="Arial"/>
        <family val="2"/>
      </rPr>
      <t>2cs</t>
    </r>
    <r>
      <rPr>
        <b/>
        <sz val="10"/>
        <color indexed="8"/>
        <rFont val="Arial"/>
        <family val="2"/>
      </rPr>
      <t>(Rai)]</t>
    </r>
  </si>
  <si>
    <r>
      <t>PIS/PASEP (E)  (Dfi</t>
    </r>
    <r>
      <rPr>
        <b/>
        <vertAlign val="subscript"/>
        <sz val="10"/>
        <color indexed="8"/>
        <rFont val="Arial"/>
        <family val="2"/>
      </rPr>
      <t>cs</t>
    </r>
    <r>
      <rPr>
        <b/>
        <sz val="10"/>
        <color indexed="8"/>
        <rFont val="Arial"/>
        <family val="2"/>
      </rPr>
      <t>)</t>
    </r>
  </si>
  <si>
    <r>
      <t xml:space="preserve">Custo Total do Serviço </t>
    </r>
    <r>
      <rPr>
        <sz val="8"/>
        <color indexed="8"/>
        <rFont val="Arial"/>
        <family val="2"/>
      </rPr>
      <t>(A+B+C+D+E)</t>
    </r>
    <r>
      <rPr>
        <b/>
        <sz val="11"/>
        <color indexed="8"/>
        <rFont val="Arial"/>
        <family val="2"/>
      </rPr>
      <t xml:space="preserve">  (F)</t>
    </r>
  </si>
  <si>
    <t>Massa de resíduos coletada - coleta seletiva</t>
  </si>
  <si>
    <t>Custo Econômico Total do Serviço de Coleta Seletiva</t>
  </si>
  <si>
    <r>
      <t>Rateio-Desp indiretas Adm Central (B) [F</t>
    </r>
    <r>
      <rPr>
        <b/>
        <vertAlign val="subscript"/>
        <sz val="10"/>
        <color indexed="8"/>
        <rFont val="Arial"/>
        <family val="2"/>
      </rPr>
      <t>1cgg</t>
    </r>
    <r>
      <rPr>
        <b/>
        <sz val="10"/>
        <color indexed="8"/>
        <rFont val="Arial"/>
        <family val="2"/>
      </rPr>
      <t>(Dad)]</t>
    </r>
  </si>
  <si>
    <r>
      <t xml:space="preserve">Sistema de Coleta de RSU -  Grandes geradores  </t>
    </r>
    <r>
      <rPr>
        <b/>
        <sz val="10"/>
        <color indexed="8"/>
        <rFont val="Arial"/>
        <family val="2"/>
      </rPr>
      <t>(Dpa</t>
    </r>
    <r>
      <rPr>
        <b/>
        <vertAlign val="subscript"/>
        <sz val="10"/>
        <color indexed="8"/>
        <rFont val="Arial"/>
        <family val="2"/>
      </rPr>
      <t>cgg</t>
    </r>
    <r>
      <rPr>
        <b/>
        <sz val="10"/>
        <color indexed="8"/>
        <rFont val="Arial"/>
        <family val="2"/>
      </rPr>
      <t>)</t>
    </r>
  </si>
  <si>
    <r>
      <t xml:space="preserve">Rateio - Bens de uso geral da Administração  </t>
    </r>
    <r>
      <rPr>
        <b/>
        <sz val="10"/>
        <color indexed="8"/>
        <rFont val="Arial"/>
        <family val="2"/>
      </rPr>
      <t>[F</t>
    </r>
    <r>
      <rPr>
        <b/>
        <vertAlign val="subscript"/>
        <sz val="10"/>
        <color indexed="8"/>
        <rFont val="Arial"/>
        <family val="2"/>
      </rPr>
      <t>1cgg</t>
    </r>
    <r>
      <rPr>
        <b/>
        <sz val="10"/>
        <color indexed="8"/>
        <rFont val="Arial"/>
        <family val="2"/>
      </rPr>
      <t>(Dpa</t>
    </r>
    <r>
      <rPr>
        <b/>
        <vertAlign val="subscript"/>
        <sz val="10"/>
        <color indexed="8"/>
        <rFont val="Arial"/>
        <family val="2"/>
      </rPr>
      <t>bug</t>
    </r>
    <r>
      <rPr>
        <b/>
        <sz val="10"/>
        <color indexed="8"/>
        <rFont val="Arial"/>
        <family val="2"/>
      </rPr>
      <t>)]</t>
    </r>
  </si>
  <si>
    <r>
      <t>Remuneração dos Investimentos (D) [F</t>
    </r>
    <r>
      <rPr>
        <b/>
        <vertAlign val="subscript"/>
        <sz val="10"/>
        <color indexed="8"/>
        <rFont val="Arial"/>
        <family val="2"/>
      </rPr>
      <t>2cgg</t>
    </r>
    <r>
      <rPr>
        <b/>
        <sz val="10"/>
        <color indexed="8"/>
        <rFont val="Arial"/>
        <family val="2"/>
      </rPr>
      <t>(Rai)]</t>
    </r>
  </si>
  <si>
    <r>
      <t>PIS/PASEP (E)  (Dfi</t>
    </r>
    <r>
      <rPr>
        <b/>
        <vertAlign val="subscript"/>
        <sz val="10"/>
        <color indexed="8"/>
        <rFont val="Arial"/>
        <family val="2"/>
      </rPr>
      <t>cgg</t>
    </r>
    <r>
      <rPr>
        <b/>
        <sz val="10"/>
        <color indexed="8"/>
        <rFont val="Arial"/>
        <family val="2"/>
      </rPr>
      <t>)</t>
    </r>
  </si>
  <si>
    <r>
      <t>CEU</t>
    </r>
    <r>
      <rPr>
        <b/>
        <vertAlign val="subscript"/>
        <sz val="11"/>
        <color indexed="8"/>
        <rFont val="Arial"/>
        <family val="2"/>
      </rPr>
      <t>cgg</t>
    </r>
    <r>
      <rPr>
        <b/>
        <sz val="11"/>
        <color indexed="8"/>
        <rFont val="Arial"/>
        <family val="2"/>
      </rPr>
      <t>-Custo médio da coleta de grandes geradores/ton (R$/t)</t>
    </r>
  </si>
  <si>
    <t>Operaç e manut de unidades de processamento (A)  (Doup)</t>
  </si>
  <si>
    <t>Operaç e manut de Aterros Sanitários (A) (Doat)</t>
  </si>
  <si>
    <r>
      <t xml:space="preserve">Unidades de aterros sanitários </t>
    </r>
    <r>
      <rPr>
        <b/>
        <sz val="10"/>
        <color indexed="8"/>
        <rFont val="Arial"/>
        <family val="2"/>
      </rPr>
      <t>(Dpa</t>
    </r>
    <r>
      <rPr>
        <b/>
        <vertAlign val="subscript"/>
        <sz val="10"/>
        <color indexed="8"/>
        <rFont val="Arial"/>
        <family val="2"/>
      </rPr>
      <t>at</t>
    </r>
    <r>
      <rPr>
        <b/>
        <sz val="10"/>
        <color indexed="8"/>
        <rFont val="Arial"/>
        <family val="2"/>
      </rPr>
      <t>)</t>
    </r>
  </si>
  <si>
    <r>
      <t xml:space="preserve">Rateio - Bens de uso geral da Administração  </t>
    </r>
    <r>
      <rPr>
        <b/>
        <sz val="10"/>
        <color indexed="8"/>
        <rFont val="Arial"/>
        <family val="2"/>
      </rPr>
      <t>[F</t>
    </r>
    <r>
      <rPr>
        <b/>
        <vertAlign val="subscript"/>
        <sz val="10"/>
        <color indexed="8"/>
        <rFont val="Arial"/>
        <family val="2"/>
      </rPr>
      <t>1oat</t>
    </r>
    <r>
      <rPr>
        <b/>
        <sz val="10"/>
        <color indexed="8"/>
        <rFont val="Arial"/>
        <family val="2"/>
      </rPr>
      <t>(Dpa</t>
    </r>
    <r>
      <rPr>
        <b/>
        <vertAlign val="subscript"/>
        <sz val="10"/>
        <color indexed="8"/>
        <rFont val="Arial"/>
        <family val="2"/>
      </rPr>
      <t>bug</t>
    </r>
    <r>
      <rPr>
        <b/>
        <sz val="10"/>
        <color indexed="8"/>
        <rFont val="Arial"/>
        <family val="2"/>
      </rPr>
      <t>)]</t>
    </r>
  </si>
  <si>
    <t>ELEMENTO DE DESPESAS (R$)</t>
  </si>
  <si>
    <t>Despesas Operacionais Diretas - SERVIÇO DE COLETA CONVENCIONAL DE RDO</t>
  </si>
  <si>
    <t>Subtotal Desp Operacionais Coleta RDO (A)  (Dcdo)</t>
  </si>
  <si>
    <r>
      <t>CEU</t>
    </r>
    <r>
      <rPr>
        <b/>
        <vertAlign val="subscript"/>
        <sz val="11"/>
        <color indexed="8"/>
        <rFont val="Arial"/>
        <family val="2"/>
      </rPr>
      <t>cdo</t>
    </r>
    <r>
      <rPr>
        <b/>
        <sz val="11"/>
        <color indexed="8"/>
        <rFont val="Arial"/>
        <family val="2"/>
      </rPr>
      <t>-Custo médio da coleta convencional/ton de RDO (R$/t)</t>
    </r>
  </si>
  <si>
    <t>Massa de resíduos coletada - coleta convencional - ton/ano</t>
  </si>
  <si>
    <t>Subtotal Desp Operacionais Coleta Seletiva (A)  (Dcs)</t>
  </si>
  <si>
    <r>
      <t>CEU</t>
    </r>
    <r>
      <rPr>
        <b/>
        <vertAlign val="subscript"/>
        <sz val="11"/>
        <color indexed="8"/>
        <rFont val="Arial"/>
        <family val="2"/>
      </rPr>
      <t>cs</t>
    </r>
    <r>
      <rPr>
        <b/>
        <sz val="11"/>
        <color indexed="8"/>
        <rFont val="Arial"/>
        <family val="2"/>
      </rPr>
      <t>-Custo médio da coleta seletiva/ton de resíduos coletados (R$/t)</t>
    </r>
  </si>
  <si>
    <t xml:space="preserve">Custo Econômico Total do Serviço de Coleta Convencional </t>
  </si>
  <si>
    <t>Custo Econômico Total da Coleta Convencional e Seletiva</t>
  </si>
  <si>
    <r>
      <t>CEU</t>
    </r>
    <r>
      <rPr>
        <b/>
        <vertAlign val="subscript"/>
        <sz val="10"/>
        <color indexed="8"/>
        <rFont val="Arial"/>
        <family val="2"/>
      </rPr>
      <t>cdocs</t>
    </r>
    <r>
      <rPr>
        <b/>
        <sz val="10"/>
        <color indexed="8"/>
        <rFont val="Arial"/>
        <family val="2"/>
      </rPr>
      <t>-Custo médio da coleta convencional e seletiva/ton de RDO coletado (R$/t)</t>
    </r>
  </si>
  <si>
    <t>Massa de residuos coletada pela coleta convencional e seletiva</t>
  </si>
  <si>
    <t>Despesas Operacionais Diretas - SERVIÇO DE COLETA EXCLUSIVA DE GRANDES GERADORES</t>
  </si>
  <si>
    <t>Subtotal Desp Operac Coleta Exclusiva (A) (Dcgg)</t>
  </si>
  <si>
    <t>Massa de residuos coletada pela coleta exclusiva de grandes geradores</t>
  </si>
  <si>
    <t>Despesas Operac Diretas - SERVIÇO DE DISPOSIÇÃO FINAL DE RESÍDUOS EM ATERRO</t>
  </si>
  <si>
    <t>Despesas Operac Diretas - ATIVIDADES DE PROCESSAMENTO DE RESÍDUOS</t>
  </si>
  <si>
    <r>
      <t xml:space="preserve">Sistema de processamento e destinação final de RSU  </t>
    </r>
    <r>
      <rPr>
        <b/>
        <sz val="10"/>
        <color indexed="8"/>
        <rFont val="Arial"/>
        <family val="2"/>
      </rPr>
      <t>(Dpa</t>
    </r>
    <r>
      <rPr>
        <b/>
        <vertAlign val="subscript"/>
        <sz val="10"/>
        <color indexed="8"/>
        <rFont val="Arial"/>
        <family val="2"/>
      </rPr>
      <t>up</t>
    </r>
    <r>
      <rPr>
        <b/>
        <vertAlign val="subscript"/>
        <sz val="10"/>
        <color indexed="8"/>
        <rFont val="Arial"/>
        <family val="2"/>
      </rPr>
      <t>)</t>
    </r>
  </si>
  <si>
    <r>
      <t xml:space="preserve">Rateio - Bens de uso geral da Administração  </t>
    </r>
    <r>
      <rPr>
        <b/>
        <sz val="10"/>
        <color indexed="8"/>
        <rFont val="Arial"/>
        <family val="2"/>
      </rPr>
      <t>(f</t>
    </r>
    <r>
      <rPr>
        <b/>
        <vertAlign val="subscript"/>
        <sz val="10"/>
        <color indexed="8"/>
        <rFont val="Arial"/>
        <family val="2"/>
      </rPr>
      <t>1oup</t>
    </r>
    <r>
      <rPr>
        <b/>
        <sz val="10"/>
        <color indexed="8"/>
        <rFont val="Arial"/>
        <family val="2"/>
      </rPr>
      <t>Dpa</t>
    </r>
    <r>
      <rPr>
        <b/>
        <vertAlign val="subscript"/>
        <sz val="10"/>
        <color indexed="8"/>
        <rFont val="Arial"/>
        <family val="2"/>
      </rPr>
      <t>bug)</t>
    </r>
  </si>
  <si>
    <r>
      <t>Massa de resíduos recebida/</t>
    </r>
    <r>
      <rPr>
        <b/>
        <sz val="11"/>
        <color indexed="8"/>
        <rFont val="Arial"/>
        <family val="2"/>
      </rPr>
      <t>processada nas unidades de processamento</t>
    </r>
    <r>
      <rPr>
        <sz val="11"/>
        <color indexed="8"/>
        <rFont val="Arial"/>
        <family val="2"/>
      </rPr>
      <t xml:space="preserve"> (ton)</t>
    </r>
  </si>
  <si>
    <t xml:space="preserve">Depreciação de ativos alocados ao serviço de RSS </t>
  </si>
  <si>
    <t>Juros e encargos de empréstimos para investimentos em serviços de RSS</t>
  </si>
  <si>
    <t>Serviços de terceiros - Coleta e tratamento de RSS, locação de veículos</t>
  </si>
  <si>
    <r>
      <t>Rateio-Desp indiretas Adm Central (B) [F</t>
    </r>
    <r>
      <rPr>
        <b/>
        <vertAlign val="subscript"/>
        <sz val="10"/>
        <color indexed="8"/>
        <rFont val="Arial"/>
        <family val="2"/>
      </rPr>
      <t>1rss</t>
    </r>
    <r>
      <rPr>
        <b/>
        <sz val="10"/>
        <color indexed="8"/>
        <rFont val="Arial"/>
        <family val="2"/>
      </rPr>
      <t>(Dad)]</t>
    </r>
  </si>
  <si>
    <r>
      <t xml:space="preserve">Rateio - Bens de uso geral da Administração  </t>
    </r>
    <r>
      <rPr>
        <b/>
        <sz val="10"/>
        <color indexed="8"/>
        <rFont val="Arial"/>
        <family val="2"/>
      </rPr>
      <t>[F</t>
    </r>
    <r>
      <rPr>
        <b/>
        <vertAlign val="subscript"/>
        <sz val="10"/>
        <color indexed="8"/>
        <rFont val="Arial"/>
        <family val="2"/>
      </rPr>
      <t>1rss</t>
    </r>
    <r>
      <rPr>
        <b/>
        <sz val="10"/>
        <color indexed="8"/>
        <rFont val="Arial"/>
        <family val="2"/>
      </rPr>
      <t>(Dpa</t>
    </r>
    <r>
      <rPr>
        <b/>
        <vertAlign val="subscript"/>
        <sz val="10"/>
        <color indexed="8"/>
        <rFont val="Arial"/>
        <family val="2"/>
      </rPr>
      <t>bug</t>
    </r>
    <r>
      <rPr>
        <b/>
        <sz val="10"/>
        <color indexed="8"/>
        <rFont val="Arial"/>
        <family val="2"/>
      </rPr>
      <t>)]</t>
    </r>
  </si>
  <si>
    <r>
      <t>Remuneração dos Investimentos (D) [F</t>
    </r>
    <r>
      <rPr>
        <b/>
        <vertAlign val="subscript"/>
        <sz val="10"/>
        <color indexed="8"/>
        <rFont val="Arial"/>
        <family val="2"/>
      </rPr>
      <t>2rss</t>
    </r>
    <r>
      <rPr>
        <b/>
        <sz val="10"/>
        <color indexed="8"/>
        <rFont val="Arial"/>
        <family val="2"/>
      </rPr>
      <t>(Rai)]</t>
    </r>
  </si>
  <si>
    <r>
      <t>PIS/PASEP (E)  (Dfi</t>
    </r>
    <r>
      <rPr>
        <b/>
        <vertAlign val="subscript"/>
        <sz val="10"/>
        <color indexed="8"/>
        <rFont val="Arial"/>
        <family val="2"/>
      </rPr>
      <t>rss</t>
    </r>
    <r>
      <rPr>
        <b/>
        <sz val="10"/>
        <color indexed="8"/>
        <rFont val="Arial"/>
        <family val="2"/>
      </rPr>
      <t>)</t>
    </r>
  </si>
  <si>
    <t>Tipo de resíduos</t>
  </si>
  <si>
    <t>Classes de usuários</t>
  </si>
  <si>
    <t>Quantidade diária</t>
  </si>
  <si>
    <t>Acondicionamento</t>
  </si>
  <si>
    <t>Tipo de coleta</t>
  </si>
  <si>
    <t>Frequência</t>
  </si>
  <si>
    <t>Unidade</t>
  </si>
  <si>
    <t>Período de Cobrança</t>
  </si>
  <si>
    <t>VBR</t>
  </si>
  <si>
    <t>Preço unitário (R$)</t>
  </si>
  <si>
    <t>Resíduos domiciliares ou equiparados segregados secos;</t>
  </si>
  <si>
    <t>A1</t>
  </si>
  <si>
    <t>Seletiva</t>
  </si>
  <si>
    <t>Dias alternados</t>
  </si>
  <si>
    <t>Mês</t>
  </si>
  <si>
    <t>NA</t>
  </si>
  <si>
    <t>A2</t>
  </si>
  <si>
    <t>De 200 a 500 litros</t>
  </si>
  <si>
    <r>
      <t>Mensal</t>
    </r>
    <r>
      <rPr>
        <vertAlign val="superscript"/>
        <sz val="10"/>
        <rFont val="Arial"/>
        <family val="2"/>
      </rPr>
      <t>(1)</t>
    </r>
  </si>
  <si>
    <t>A3</t>
  </si>
  <si>
    <t>De 500 a 1000 litros</t>
  </si>
  <si>
    <t>Conteiner basculável</t>
  </si>
  <si>
    <t>Mensal</t>
  </si>
  <si>
    <t>A4</t>
  </si>
  <si>
    <t>Exclusiva</t>
  </si>
  <si>
    <t>Por requisição</t>
  </si>
  <si>
    <t>Conteiner</t>
  </si>
  <si>
    <t>Acima de 1000 litros</t>
  </si>
  <si>
    <t>Caçamba 5 m³</t>
  </si>
  <si>
    <t>caçamba</t>
  </si>
  <si>
    <t>B1</t>
  </si>
  <si>
    <t>Convencional</t>
  </si>
  <si>
    <t>B2</t>
  </si>
  <si>
    <t>B3</t>
  </si>
  <si>
    <t>B4</t>
  </si>
  <si>
    <t>Local de entrega</t>
  </si>
  <si>
    <t>Cobrança</t>
  </si>
  <si>
    <t>C1</t>
  </si>
  <si>
    <t>Unidade de triagem</t>
  </si>
  <si>
    <t>Ton</t>
  </si>
  <si>
    <t>Resíduos domiciliares ou equiparados orgânicos;</t>
  </si>
  <si>
    <t>C2</t>
  </si>
  <si>
    <t>Unidade de compostagem</t>
  </si>
  <si>
    <t>Resíduos domiciliares ou equiparados mistos;</t>
  </si>
  <si>
    <t>C3</t>
  </si>
  <si>
    <t>Aterro sanitário</t>
  </si>
  <si>
    <t>Resíduos da construção civil mistos ou não segregados;</t>
  </si>
  <si>
    <t>D1</t>
  </si>
  <si>
    <t>-</t>
  </si>
  <si>
    <t>Resíduos da construção civil segregados – agregados e solos;</t>
  </si>
  <si>
    <t>D2</t>
  </si>
  <si>
    <t>Resíduos da construção civil segregados – outros</t>
  </si>
  <si>
    <t>D3</t>
  </si>
  <si>
    <t>Resíduos volumosos metálicos</t>
  </si>
  <si>
    <t>D4</t>
  </si>
  <si>
    <t>m³</t>
  </si>
  <si>
    <t>por viagem</t>
  </si>
  <si>
    <t>Resíduos volumosos não metálicos</t>
  </si>
  <si>
    <t>D5</t>
  </si>
  <si>
    <t>E1</t>
  </si>
  <si>
    <t>Aterro sanitário ou de inertes</t>
  </si>
  <si>
    <t>caçamba 5 m³</t>
  </si>
  <si>
    <t>E2</t>
  </si>
  <si>
    <t xml:space="preserve">Aterro sanitário ou Central de reciclagem </t>
  </si>
  <si>
    <t>E3</t>
  </si>
  <si>
    <t>E4</t>
  </si>
  <si>
    <t>por entrega</t>
  </si>
  <si>
    <t>E5</t>
  </si>
  <si>
    <r>
      <rPr>
        <b/>
        <sz val="10"/>
        <rFont val="Arial"/>
        <family val="2"/>
      </rPr>
      <t xml:space="preserve">VBR: </t>
    </r>
    <r>
      <rPr>
        <sz val="10"/>
        <rFont val="Arial"/>
        <family val="2"/>
      </rPr>
      <t>Valor de Referência adotado</t>
    </r>
  </si>
  <si>
    <t>(1) Periodicidade de cobrança mensal para serviços continuados, ou por requisição para serviços eventuais</t>
  </si>
  <si>
    <t>Conteiner manual/basc</t>
  </si>
  <si>
    <t>ATIVIDADES DE PROCESSAMENTO E DISPOSIÇÃO FINAL DE RSU, RCC e outros (Despesas diretas)</t>
  </si>
  <si>
    <t>Despesas Operacionais Diretas - SERVIÇO DE COLETA E TRATAMENTO DE RSS</t>
  </si>
  <si>
    <r>
      <t xml:space="preserve">Sistema do serviço de Coleta e tratamento de RSS </t>
    </r>
    <r>
      <rPr>
        <b/>
        <sz val="10"/>
        <color indexed="8"/>
        <rFont val="Arial"/>
        <family val="2"/>
      </rPr>
      <t>(Dpa</t>
    </r>
    <r>
      <rPr>
        <b/>
        <vertAlign val="subscript"/>
        <sz val="10"/>
        <color indexed="8"/>
        <rFont val="Arial"/>
        <family val="2"/>
      </rPr>
      <t>rss</t>
    </r>
    <r>
      <rPr>
        <b/>
        <sz val="10"/>
        <color indexed="8"/>
        <rFont val="Arial"/>
        <family val="2"/>
      </rPr>
      <t>)</t>
    </r>
  </si>
  <si>
    <t>Subtotal Desp Operac Coleta e tratamento de RSS (A) (Drss)</t>
  </si>
  <si>
    <r>
      <t>CEU</t>
    </r>
    <r>
      <rPr>
        <b/>
        <vertAlign val="subscript"/>
        <sz val="11"/>
        <color indexed="8"/>
        <rFont val="Arial"/>
        <family val="2"/>
      </rPr>
      <t>rss</t>
    </r>
    <r>
      <rPr>
        <b/>
        <sz val="11"/>
        <color indexed="8"/>
        <rFont val="Arial"/>
        <family val="2"/>
      </rPr>
      <t>-Custo médio da coleta e tratamento de RSS/kg (R$/kg)</t>
    </r>
  </si>
  <si>
    <t>Massa de resíduos entregues diretamente em Unidades de Processamento (ton)</t>
  </si>
  <si>
    <t>Despesas diretas coleta e de oper. e manut. de unidade de tratamento de RSS</t>
  </si>
  <si>
    <t>Preços Públicos de Serviços Diversos</t>
  </si>
  <si>
    <r>
      <t>Da Coleta , Tratamento e Disposição de RSS - lançados no ano</t>
    </r>
    <r>
      <rPr>
        <vertAlign val="superscript"/>
        <sz val="10"/>
        <color rgb="FFFF0000"/>
        <rFont val="Arial"/>
        <family val="2"/>
      </rPr>
      <t>(1)</t>
    </r>
  </si>
  <si>
    <t>Da Coleta, Tratamento e Disposição de RSS</t>
  </si>
  <si>
    <t>PARCELAS DE CUSTOS</t>
  </si>
  <si>
    <t>Custo unitário médio da coleta domiciliar e seletiva R$/ton</t>
  </si>
  <si>
    <t>Valor Básico de referência - Preço Público para COLETA EXCLUSIVA E DESTINAÇÃO FINAL DE RDO - Grandes Geradores</t>
  </si>
  <si>
    <t xml:space="preserve">Custo unitário médio da coleta EXCLUSIVA R$/ton </t>
  </si>
  <si>
    <t>Valor Básico de referência - Preço Público para COLETA EXCLUSIVA E DESTINAÇÃO FINAL DE RCC em aterro- Grandes Geradores</t>
  </si>
  <si>
    <t>Custo unitário médio da coleta EXCLUSIVA R$/ton</t>
  </si>
  <si>
    <t>Quantidade de domicílios totais com serviços de Coleta Convencional</t>
  </si>
  <si>
    <t>Quantidade de domicílios residenciais com Coleta Convencional</t>
  </si>
  <si>
    <t>Massa TOTAL de resíduos destinados a Unidades de Processamento (ton)</t>
  </si>
  <si>
    <t>Massa TOTAL de resíduos destinados a Aterros Sanitários ou de Inertes de terceiros (ton)</t>
  </si>
  <si>
    <t>Massa TOTAL de resíduos  destinados a Aterros Sanitários ou de Inertes próprios (ton)</t>
  </si>
  <si>
    <t>Massa de Resíduos de Serv de Saúde (RSS) coletada e tratada (kg)</t>
  </si>
  <si>
    <t>Massa de resíduos entregues diretamente em Aterros Sanitários ou de Inertes (ton)</t>
  </si>
  <si>
    <t>Custo unitário médio processamento de resíduos R$/ton</t>
  </si>
  <si>
    <r>
      <t xml:space="preserve">Volumosos - Custo Unitário Médio - entrega direta em Unidade de Processamento R$/ton  - </t>
    </r>
    <r>
      <rPr>
        <b/>
        <sz val="10"/>
        <color indexed="8"/>
        <rFont val="Arial"/>
        <family val="2"/>
      </rPr>
      <t>VBR</t>
    </r>
    <r>
      <rPr>
        <b/>
        <vertAlign val="subscript"/>
        <sz val="10"/>
        <color indexed="8"/>
        <rFont val="Arial"/>
        <family val="2"/>
      </rPr>
      <t>edrv</t>
    </r>
  </si>
  <si>
    <r>
      <t xml:space="preserve">RDO - Custo Unitário Médio - entrega direta em Unidade de Processamento R$/ton -  </t>
    </r>
    <r>
      <rPr>
        <b/>
        <sz val="10"/>
        <color indexed="8"/>
        <rFont val="Arial"/>
        <family val="2"/>
      </rPr>
      <t>VBRedoup</t>
    </r>
  </si>
  <si>
    <r>
      <t xml:space="preserve">RCC - Custo Unitário Médio - entrega direta em Aterro R$/ton - </t>
    </r>
    <r>
      <rPr>
        <b/>
        <sz val="10"/>
        <color indexed="8"/>
        <rFont val="Arial"/>
        <family val="2"/>
      </rPr>
      <t>VBRedrc</t>
    </r>
  </si>
  <si>
    <r>
      <t xml:space="preserve">RDO - Custo Unitário Médio - entrega direta em Aterro R$/ton - </t>
    </r>
    <r>
      <rPr>
        <b/>
        <sz val="10"/>
        <color indexed="8"/>
        <rFont val="Arial"/>
        <family val="2"/>
      </rPr>
      <t>VBRedoat</t>
    </r>
  </si>
  <si>
    <t>Custo unitário médio - disposição em Unidade Processamento R$/ton</t>
  </si>
  <si>
    <t>Custo unitário médio da disposição final em aterro R$/ton</t>
  </si>
  <si>
    <t>Custo unitário médio da disposição final em Aterro R$/ton</t>
  </si>
  <si>
    <t>* Aplicável quando houver coleta seletiva e processamento de resíduos recicláveis</t>
  </si>
  <si>
    <t>Custo unitário médio processamento de resíduos R$/ton**</t>
  </si>
  <si>
    <t>Resíduos domiciliares ou equiparados não segregados ou mistos</t>
  </si>
  <si>
    <t>Resíduos domiciliares ou equiparados recicláveis segregados</t>
  </si>
  <si>
    <t>Fator de cálculo</t>
  </si>
  <si>
    <t xml:space="preserve">Valores Básico de Referência - Preço Público para DESTINAÇÃO FINAL de RDO, RCC e Volumosos </t>
  </si>
  <si>
    <t>Categoria de usuário</t>
  </si>
  <si>
    <t>Serviços prestados</t>
  </si>
  <si>
    <t>F1</t>
  </si>
  <si>
    <t>F2</t>
  </si>
  <si>
    <t>F3</t>
  </si>
  <si>
    <t>F4</t>
  </si>
  <si>
    <t>F5</t>
  </si>
  <si>
    <t>Frequencia da coleta</t>
  </si>
  <si>
    <t>Pequeno estabelecimento (farmácia, clínica, laboratório, etc.)</t>
  </si>
  <si>
    <t>Médio estabelecimento (clínica, laboratório, hospital, etc.)</t>
  </si>
  <si>
    <t>Grande estabelecimento (clínica, laboratório, hospital, etc.)</t>
  </si>
  <si>
    <t>Todas as categorias</t>
  </si>
  <si>
    <t>semanal</t>
  </si>
  <si>
    <t>dias alternados</t>
  </si>
  <si>
    <t>diária</t>
  </si>
  <si>
    <t>Kg</t>
  </si>
  <si>
    <t>Serviços de terceiros - Coleta e/ou tratamento de RSS, locação de veículos</t>
  </si>
  <si>
    <t>Coleta, tratamento e disposição final de RSS</t>
  </si>
  <si>
    <t>Tratamento e disposição final de RSS</t>
  </si>
  <si>
    <t>Categoria</t>
  </si>
  <si>
    <t>Classe</t>
  </si>
  <si>
    <t>Coletado</t>
  </si>
  <si>
    <t>Percentual de resíduos recuperados</t>
  </si>
  <si>
    <t>Unid Processam</t>
  </si>
  <si>
    <t>VBRtrs</t>
  </si>
  <si>
    <t>VBRrss</t>
  </si>
  <si>
    <t>Frequência da coleta</t>
  </si>
  <si>
    <t>Subcategoria</t>
  </si>
  <si>
    <t>Residencial</t>
  </si>
  <si>
    <t>Social de baixa renda</t>
  </si>
  <si>
    <t>1 x semana</t>
  </si>
  <si>
    <t>3 x semana</t>
  </si>
  <si>
    <t>6 x semana</t>
  </si>
  <si>
    <t>Normal</t>
  </si>
  <si>
    <t>Industrial</t>
  </si>
  <si>
    <t>Pública e filantrópica</t>
  </si>
  <si>
    <t>Comercial e serviços</t>
  </si>
  <si>
    <t>Única</t>
  </si>
  <si>
    <t>Domicílio</t>
  </si>
  <si>
    <t>Valor Unitário Médio - VBRtrs - R$/ton</t>
  </si>
  <si>
    <t>Valor Unitário Médio - VBRcdrdo (=VBRtrs) - R$/ton</t>
  </si>
  <si>
    <t>Valor Unitário Médio - VBRcedgg - R$/ton</t>
  </si>
  <si>
    <r>
      <t>Valor  Unitário Médio - VBR</t>
    </r>
    <r>
      <rPr>
        <b/>
        <vertAlign val="subscript"/>
        <sz val="11"/>
        <color indexed="8"/>
        <rFont val="Arial"/>
        <family val="2"/>
      </rPr>
      <t>cedrc</t>
    </r>
    <r>
      <rPr>
        <b/>
        <sz val="11"/>
        <color indexed="8"/>
        <rFont val="Arial"/>
        <family val="2"/>
      </rPr>
      <t xml:space="preserve"> - R$/ton</t>
    </r>
  </si>
  <si>
    <t>Preço Unitário Médio  - VBRcdrv  - R$/ton</t>
  </si>
  <si>
    <r>
      <t>Taxa (R$) anual</t>
    </r>
    <r>
      <rPr>
        <vertAlign val="superscript"/>
        <sz val="10"/>
        <rFont val="Arial"/>
        <family val="2"/>
      </rPr>
      <t>(2)</t>
    </r>
  </si>
  <si>
    <t>(2) Lançamento anual da TRS - a Cobrança pode ser em parcela única ou mensal</t>
  </si>
  <si>
    <t>1 x sem</t>
  </si>
  <si>
    <t>3 x sem</t>
  </si>
  <si>
    <t>6 x sem</t>
  </si>
  <si>
    <t>VBRtrs R$/ton</t>
  </si>
  <si>
    <t>Padrão popular</t>
  </si>
  <si>
    <t>Padrão médio</t>
  </si>
  <si>
    <t>Alto padrão</t>
  </si>
  <si>
    <t>Pequeno porte - até 100 m²</t>
  </si>
  <si>
    <t>Médio porte -  entre 100 e 300 m²</t>
  </si>
  <si>
    <t>Grande porte - acima de 300 m²</t>
  </si>
  <si>
    <t>Pequeno porte - até 200 m²</t>
  </si>
  <si>
    <t>Médio porte -  entre 200 e 500 m²</t>
  </si>
  <si>
    <t>Grande porte - acima de 500 m²</t>
  </si>
  <si>
    <t>Taxa (R$/ano)</t>
  </si>
  <si>
    <r>
      <t>Fator de cálculo</t>
    </r>
    <r>
      <rPr>
        <vertAlign val="superscript"/>
        <sz val="10"/>
        <rFont val="Arial"/>
        <family val="2"/>
      </rPr>
      <t>(1)</t>
    </r>
  </si>
  <si>
    <t>(1) Fatores aplicáveis para VBRtrs expresso em R$/ton. Se a quantificação dos resíduos coletados for em metro cúbico (m³) e o VBRtrs também expresso em R$/m³, pode-se converter os fatores multiplicando-os pelo coeficiente 1/peso médio (ton) por m³ dos resíduos domiciliares.</t>
  </si>
  <si>
    <r>
      <t>Fator Categoria (A)</t>
    </r>
    <r>
      <rPr>
        <vertAlign val="superscript"/>
        <sz val="10"/>
        <rFont val="Arial"/>
        <family val="2"/>
      </rPr>
      <t>(1)</t>
    </r>
  </si>
  <si>
    <r>
      <t>Fator frequência da coleta (B)</t>
    </r>
    <r>
      <rPr>
        <vertAlign val="superscript"/>
        <sz val="10"/>
        <rFont val="Arial"/>
        <family val="2"/>
      </rPr>
      <t>(1)</t>
    </r>
  </si>
  <si>
    <t>TOTAIS</t>
  </si>
  <si>
    <t>Ativos imobilizados totais</t>
  </si>
  <si>
    <t>(-) Valor de depreciação/exaustão acumulado</t>
  </si>
  <si>
    <r>
      <t>Da Coleta Exclusiva e/ou Destinação de RDO - lançados no ano</t>
    </r>
    <r>
      <rPr>
        <vertAlign val="superscript"/>
        <sz val="10"/>
        <color rgb="FFFF0000"/>
        <rFont val="Arial"/>
        <family val="2"/>
      </rPr>
      <t>(1)</t>
    </r>
  </si>
  <si>
    <t>Da Coleta Exclusiva e/ou Destinação de RDO</t>
  </si>
  <si>
    <r>
      <t>Subvenções recebidas (repasses e doaçãoes de entes públicos e privados)</t>
    </r>
    <r>
      <rPr>
        <b/>
        <vertAlign val="superscript"/>
        <sz val="10"/>
        <rFont val="Arial"/>
        <family val="2"/>
      </rPr>
      <t>(3)</t>
    </r>
    <r>
      <rPr>
        <b/>
        <sz val="10"/>
        <rFont val="Arial"/>
        <family val="2"/>
      </rPr>
      <t xml:space="preserve"> (h)</t>
    </r>
  </si>
  <si>
    <t>Massa de RDO da coleta exclusiva de grandes geradores (ton)</t>
  </si>
  <si>
    <t>Valor de aquisição/construção acumulado</t>
  </si>
  <si>
    <t xml:space="preserve">Seviço de Coleta e Tratamento de RSS </t>
  </si>
  <si>
    <r>
      <t>ADMINISTRAÇÃO CENTRAL/ATIVIDADES MEIO</t>
    </r>
    <r>
      <rPr>
        <b/>
        <vertAlign val="superscript"/>
        <sz val="10"/>
        <color rgb="FFFF0000"/>
        <rFont val="Arial"/>
        <family val="2"/>
      </rPr>
      <t xml:space="preserve">(1) </t>
    </r>
    <r>
      <rPr>
        <sz val="10"/>
        <rFont val="Arial"/>
        <family val="2"/>
      </rPr>
      <t>(Despesas indiretas distribuíveis)</t>
    </r>
  </si>
  <si>
    <t>Estrutura sintética de dados financeiros dos serviços de manejo de resíduos - Despesas  (Modelo 1)</t>
  </si>
  <si>
    <t>Estrutura sintética de dados complementares dos serviços de manejo de resíduos - (Modelo 1)</t>
  </si>
  <si>
    <t>Informações cadastrais -domicílios/usuários dos serviços públicos de manejo de resíduos - (Modelo 1)</t>
  </si>
  <si>
    <t>Saldo das contas de empréstimos a pagar (curto e longo prazo)</t>
  </si>
  <si>
    <t>Operação e manutenção (Diretoria Técnica)</t>
  </si>
  <si>
    <t>Administração Central</t>
  </si>
  <si>
    <t xml:space="preserve">Diretoria e assessorias </t>
  </si>
  <si>
    <t>Unidades administrativas, financeiras e de apoio técnico</t>
  </si>
  <si>
    <t>Atividades gerenciais e de apoio</t>
  </si>
  <si>
    <t>Varrição de vias e logradouros</t>
  </si>
  <si>
    <t>Diretoria, gerências e apoio administrativo</t>
  </si>
  <si>
    <t>Manutenção de áreas, de veículos e equipamentos</t>
  </si>
  <si>
    <t>Total - Pessoal cedido pelo prestador para outros órgãos</t>
  </si>
  <si>
    <t>Total - Pessoal cedido de outros órgãos para o prestador (incluídos nos tópicos acima)</t>
  </si>
  <si>
    <t>Preços</t>
  </si>
  <si>
    <t>Custo 1</t>
  </si>
  <si>
    <t>Custo 2</t>
  </si>
  <si>
    <t>Fator de rateio F1</t>
  </si>
  <si>
    <t>Fator de rateio F2</t>
  </si>
  <si>
    <r>
      <t xml:space="preserve">Massa </t>
    </r>
    <r>
      <rPr>
        <b/>
        <sz val="11"/>
        <color indexed="8"/>
        <rFont val="Arial"/>
        <family val="2"/>
      </rPr>
      <t xml:space="preserve">total </t>
    </r>
    <r>
      <rPr>
        <sz val="11"/>
        <color indexed="8"/>
        <rFont val="Arial"/>
        <family val="2"/>
      </rPr>
      <t>de resíduos dispostos em aterros sanitários, incluido RPU (ton)</t>
    </r>
  </si>
  <si>
    <t>Massa de resíduos dispostos em aterros sanitários, exluído RPU (ton)</t>
  </si>
  <si>
    <t>Rateio - Despesas Disposição RPU Aterros (B)  (CEUoat x Qrpu)</t>
  </si>
  <si>
    <r>
      <t>Rateio-Desp indiretas Adm Central ©  [F</t>
    </r>
    <r>
      <rPr>
        <b/>
        <vertAlign val="subscript"/>
        <sz val="10"/>
        <color indexed="8"/>
        <rFont val="Arial"/>
        <family val="2"/>
      </rPr>
      <t>1lu</t>
    </r>
    <r>
      <rPr>
        <b/>
        <sz val="10"/>
        <color indexed="8"/>
        <rFont val="Arial"/>
        <family val="2"/>
      </rPr>
      <t>(Dad)]</t>
    </r>
  </si>
  <si>
    <r>
      <t xml:space="preserve">Rateio - Bens de uso geral da Administração  </t>
    </r>
    <r>
      <rPr>
        <b/>
        <sz val="10"/>
        <color indexed="8"/>
        <rFont val="Arial"/>
        <family val="2"/>
      </rPr>
      <t>[F</t>
    </r>
    <r>
      <rPr>
        <b/>
        <vertAlign val="subscript"/>
        <sz val="10"/>
        <color indexed="8"/>
        <rFont val="Arial"/>
        <family val="2"/>
      </rPr>
      <t>1lu</t>
    </r>
    <r>
      <rPr>
        <b/>
        <sz val="10"/>
        <color indexed="8"/>
        <rFont val="Arial"/>
        <family val="2"/>
      </rPr>
      <t>(Dpa</t>
    </r>
    <r>
      <rPr>
        <b/>
        <vertAlign val="subscript"/>
        <sz val="10"/>
        <color indexed="8"/>
        <rFont val="Arial"/>
        <family val="2"/>
      </rPr>
      <t>bug</t>
    </r>
    <r>
      <rPr>
        <b/>
        <sz val="10"/>
        <color indexed="8"/>
        <rFont val="Arial"/>
        <family val="2"/>
      </rPr>
      <t>)]</t>
    </r>
  </si>
  <si>
    <r>
      <t>Remuneração dos Investimentos (E) [F</t>
    </r>
    <r>
      <rPr>
        <b/>
        <vertAlign val="subscript"/>
        <sz val="10"/>
        <color indexed="8"/>
        <rFont val="Arial"/>
        <family val="2"/>
      </rPr>
      <t>2lu</t>
    </r>
    <r>
      <rPr>
        <b/>
        <sz val="10"/>
        <color indexed="8"/>
        <rFont val="Arial"/>
        <family val="2"/>
      </rPr>
      <t>(Rai)]</t>
    </r>
  </si>
  <si>
    <r>
      <t>PIS/PASEP (F)  (Dfi</t>
    </r>
    <r>
      <rPr>
        <b/>
        <vertAlign val="subscript"/>
        <sz val="10"/>
        <color indexed="8"/>
        <rFont val="Arial"/>
        <family val="2"/>
      </rPr>
      <t>lu</t>
    </r>
    <r>
      <rPr>
        <b/>
        <sz val="10"/>
        <color indexed="8"/>
        <rFont val="Arial"/>
        <family val="2"/>
      </rPr>
      <t>)</t>
    </r>
  </si>
  <si>
    <r>
      <t>Rateio-Desp indiretas Adm Central (B) [F</t>
    </r>
    <r>
      <rPr>
        <b/>
        <vertAlign val="subscript"/>
        <sz val="10"/>
        <color indexed="8"/>
        <rFont val="Arial"/>
        <family val="2"/>
      </rPr>
      <t>1oat</t>
    </r>
    <r>
      <rPr>
        <b/>
        <sz val="10"/>
        <color indexed="8"/>
        <rFont val="Arial"/>
        <family val="2"/>
      </rPr>
      <t>(Dad)]</t>
    </r>
  </si>
  <si>
    <r>
      <t>Remuneração dos Investimentos (D) [F</t>
    </r>
    <r>
      <rPr>
        <b/>
        <vertAlign val="subscript"/>
        <sz val="10"/>
        <color indexed="8"/>
        <rFont val="Arial"/>
        <family val="2"/>
      </rPr>
      <t>2oat</t>
    </r>
    <r>
      <rPr>
        <b/>
        <sz val="10"/>
        <color indexed="8"/>
        <rFont val="Arial"/>
        <family val="2"/>
      </rPr>
      <t>(Rai)]</t>
    </r>
  </si>
  <si>
    <r>
      <t>PIS/PASEP (E)   (Dfi</t>
    </r>
    <r>
      <rPr>
        <b/>
        <vertAlign val="subscript"/>
        <sz val="10"/>
        <color indexed="8"/>
        <rFont val="Arial"/>
        <family val="2"/>
      </rPr>
      <t>oat</t>
    </r>
    <r>
      <rPr>
        <b/>
        <sz val="10"/>
        <color indexed="8"/>
        <rFont val="Arial"/>
        <family val="2"/>
      </rPr>
      <t>)</t>
    </r>
  </si>
  <si>
    <t>DESP FISCAIS</t>
  </si>
  <si>
    <r>
      <t xml:space="preserve">Custo Total do Serviço </t>
    </r>
    <r>
      <rPr>
        <sz val="8"/>
        <color indexed="8"/>
        <rFont val="Arial"/>
        <family val="2"/>
      </rPr>
      <t>(A+B+C+D+E)</t>
    </r>
    <r>
      <rPr>
        <b/>
        <sz val="11"/>
        <color indexed="8"/>
        <rFont val="Arial"/>
        <family val="2"/>
      </rPr>
      <t xml:space="preserve">  (F)  (CT</t>
    </r>
    <r>
      <rPr>
        <b/>
        <vertAlign val="subscript"/>
        <sz val="11"/>
        <color indexed="8"/>
        <rFont val="Arial"/>
        <family val="2"/>
      </rPr>
      <t>oat</t>
    </r>
    <r>
      <rPr>
        <b/>
        <sz val="11"/>
        <color indexed="8"/>
        <rFont val="Arial"/>
        <family val="2"/>
      </rPr>
      <t>)</t>
    </r>
  </si>
  <si>
    <t>Massa de RSS coletada e tratada (em kg)</t>
  </si>
  <si>
    <t>Ativos imobilizados - financeiros e operacionais</t>
  </si>
  <si>
    <t>AJUSTES REGULATÓRIOS</t>
  </si>
  <si>
    <r>
      <t xml:space="preserve">Custo Econômico Total do Serviço </t>
    </r>
    <r>
      <rPr>
        <sz val="8"/>
        <color indexed="8"/>
        <rFont val="Arial"/>
        <family val="2"/>
      </rPr>
      <t>(G+H+I)</t>
    </r>
    <r>
      <rPr>
        <b/>
        <sz val="11"/>
        <color indexed="8"/>
        <rFont val="Arial"/>
        <family val="2"/>
      </rPr>
      <t xml:space="preserve">  (J)</t>
    </r>
  </si>
  <si>
    <t>Fatores de rateio de desp da coleta</t>
  </si>
  <si>
    <r>
      <t xml:space="preserve">Custo Econômico Total do Serviço </t>
    </r>
    <r>
      <rPr>
        <sz val="8"/>
        <color indexed="8"/>
        <rFont val="Arial"/>
        <family val="2"/>
      </rPr>
      <t>(F+G+H)</t>
    </r>
    <r>
      <rPr>
        <b/>
        <sz val="11"/>
        <color indexed="8"/>
        <rFont val="Arial"/>
        <family val="2"/>
      </rPr>
      <t xml:space="preserve">  (I)</t>
    </r>
  </si>
  <si>
    <r>
      <t>Rateio-Desp indiretas Adm Central (B) (f</t>
    </r>
    <r>
      <rPr>
        <b/>
        <vertAlign val="subscript"/>
        <sz val="10"/>
        <color indexed="8"/>
        <rFont val="Arial"/>
        <family val="2"/>
      </rPr>
      <t>1oup</t>
    </r>
    <r>
      <rPr>
        <b/>
        <sz val="10"/>
        <color indexed="8"/>
        <rFont val="Arial"/>
        <family val="2"/>
      </rPr>
      <t>Dad)</t>
    </r>
  </si>
  <si>
    <r>
      <t>Remuneração dos Investimentos (D)   (f</t>
    </r>
    <r>
      <rPr>
        <b/>
        <vertAlign val="subscript"/>
        <sz val="10"/>
        <color indexed="8"/>
        <rFont val="Arial"/>
        <family val="2"/>
      </rPr>
      <t>2oup</t>
    </r>
    <r>
      <rPr>
        <b/>
        <sz val="10"/>
        <color indexed="8"/>
        <rFont val="Arial"/>
        <family val="2"/>
      </rPr>
      <t>Rai)</t>
    </r>
  </si>
  <si>
    <r>
      <t>PIS/PASEP (E)   (Dfi</t>
    </r>
    <r>
      <rPr>
        <b/>
        <vertAlign val="subscript"/>
        <sz val="10"/>
        <color indexed="8"/>
        <rFont val="Arial"/>
        <family val="2"/>
      </rPr>
      <t>oup</t>
    </r>
    <r>
      <rPr>
        <b/>
        <sz val="10"/>
        <color indexed="8"/>
        <rFont val="Arial"/>
        <family val="2"/>
      </rPr>
      <t>)</t>
    </r>
  </si>
  <si>
    <r>
      <t>CEU</t>
    </r>
    <r>
      <rPr>
        <b/>
        <vertAlign val="subscript"/>
        <sz val="11"/>
        <color indexed="8"/>
        <rFont val="Arial"/>
        <family val="2"/>
      </rPr>
      <t>out</t>
    </r>
    <r>
      <rPr>
        <b/>
        <sz val="11"/>
        <color indexed="8"/>
        <rFont val="Arial"/>
        <family val="2"/>
      </rPr>
      <t>-</t>
    </r>
    <r>
      <rPr>
        <sz val="11"/>
        <color indexed="8"/>
        <rFont val="Arial"/>
        <family val="2"/>
      </rPr>
      <t>Custo médio</t>
    </r>
    <r>
      <rPr>
        <b/>
        <sz val="11"/>
        <color indexed="8"/>
        <rFont val="Arial"/>
        <family val="2"/>
      </rPr>
      <t xml:space="preserve"> do Processamento</t>
    </r>
    <r>
      <rPr>
        <sz val="11"/>
        <color indexed="8"/>
        <rFont val="Arial"/>
        <family val="2"/>
      </rPr>
      <t xml:space="preserve"> de resíduos</t>
    </r>
    <r>
      <rPr>
        <b/>
        <sz val="11"/>
        <color indexed="8"/>
        <rFont val="Arial"/>
        <family val="2"/>
      </rPr>
      <t>/</t>
    </r>
    <r>
      <rPr>
        <sz val="11"/>
        <color indexed="8"/>
        <rFont val="Arial"/>
        <family val="2"/>
      </rPr>
      <t>ton (R$/t)</t>
    </r>
  </si>
  <si>
    <r>
      <t>Acréscimos regulatórios (H)  (Ac</t>
    </r>
    <r>
      <rPr>
        <vertAlign val="subscript"/>
        <sz val="10"/>
        <color indexed="8"/>
        <rFont val="Arial"/>
        <family val="2"/>
      </rPr>
      <t>rglu</t>
    </r>
    <r>
      <rPr>
        <sz val="10"/>
        <color indexed="8"/>
        <rFont val="Arial"/>
        <family val="2"/>
      </rPr>
      <t>)</t>
    </r>
  </si>
  <si>
    <r>
      <t>Deduções regulatórias (I) (Dd</t>
    </r>
    <r>
      <rPr>
        <vertAlign val="subscript"/>
        <sz val="10"/>
        <color indexed="8"/>
        <rFont val="Arial"/>
        <family val="2"/>
      </rPr>
      <t>rglu</t>
    </r>
    <r>
      <rPr>
        <sz val="10"/>
        <color indexed="8"/>
        <rFont val="Arial"/>
        <family val="2"/>
      </rPr>
      <t>)</t>
    </r>
  </si>
  <si>
    <r>
      <t>Acréscimos regulatórios (G)  (Ac</t>
    </r>
    <r>
      <rPr>
        <vertAlign val="subscript"/>
        <sz val="10"/>
        <color indexed="8"/>
        <rFont val="Arial"/>
        <family val="2"/>
      </rPr>
      <t>rgcdo</t>
    </r>
    <r>
      <rPr>
        <sz val="10"/>
        <color indexed="8"/>
        <rFont val="Arial"/>
        <family val="2"/>
      </rPr>
      <t>)</t>
    </r>
  </si>
  <si>
    <r>
      <t>Deduções regulatórias (H) (Dd</t>
    </r>
    <r>
      <rPr>
        <vertAlign val="subscript"/>
        <sz val="10"/>
        <color indexed="8"/>
        <rFont val="Arial"/>
        <family val="2"/>
      </rPr>
      <t>rgcdo</t>
    </r>
    <r>
      <rPr>
        <sz val="10"/>
        <color indexed="8"/>
        <rFont val="Arial"/>
        <family val="2"/>
      </rPr>
      <t>)</t>
    </r>
  </si>
  <si>
    <r>
      <t>Acréscimos regulatórios (G)  (Ac</t>
    </r>
    <r>
      <rPr>
        <vertAlign val="subscript"/>
        <sz val="10"/>
        <color indexed="8"/>
        <rFont val="Arial"/>
        <family val="2"/>
      </rPr>
      <t>rgcs</t>
    </r>
    <r>
      <rPr>
        <sz val="10"/>
        <color indexed="8"/>
        <rFont val="Arial"/>
        <family val="2"/>
      </rPr>
      <t>)</t>
    </r>
  </si>
  <si>
    <r>
      <t>Deduções regulatórias (H) (Dd</t>
    </r>
    <r>
      <rPr>
        <vertAlign val="subscript"/>
        <sz val="10"/>
        <color indexed="8"/>
        <rFont val="Arial"/>
        <family val="2"/>
      </rPr>
      <t>rgcs</t>
    </r>
    <r>
      <rPr>
        <sz val="10"/>
        <color indexed="8"/>
        <rFont val="Arial"/>
        <family val="2"/>
      </rPr>
      <t>)</t>
    </r>
  </si>
  <si>
    <r>
      <t>Acréscimos regulatórios (G)  (Ac</t>
    </r>
    <r>
      <rPr>
        <vertAlign val="subscript"/>
        <sz val="10"/>
        <color indexed="8"/>
        <rFont val="Arial"/>
        <family val="2"/>
      </rPr>
      <t>rgcgg</t>
    </r>
    <r>
      <rPr>
        <sz val="10"/>
        <color indexed="8"/>
        <rFont val="Arial"/>
        <family val="2"/>
      </rPr>
      <t>)</t>
    </r>
  </si>
  <si>
    <r>
      <t>Deduções regulatórias (H) (Dd</t>
    </r>
    <r>
      <rPr>
        <vertAlign val="subscript"/>
        <sz val="10"/>
        <color indexed="8"/>
        <rFont val="Arial"/>
        <family val="2"/>
      </rPr>
      <t>rgcgg</t>
    </r>
    <r>
      <rPr>
        <sz val="10"/>
        <color indexed="8"/>
        <rFont val="Arial"/>
        <family val="2"/>
      </rPr>
      <t>)</t>
    </r>
  </si>
  <si>
    <r>
      <t>Acréscimos regulatórios (G)  (Ac</t>
    </r>
    <r>
      <rPr>
        <vertAlign val="subscript"/>
        <sz val="10"/>
        <color indexed="8"/>
        <rFont val="Arial"/>
        <family val="2"/>
      </rPr>
      <t>rgoup</t>
    </r>
    <r>
      <rPr>
        <sz val="10"/>
        <color indexed="8"/>
        <rFont val="Arial"/>
        <family val="2"/>
      </rPr>
      <t>)</t>
    </r>
  </si>
  <si>
    <r>
      <t>Deduções regulatórias (H) (Dd</t>
    </r>
    <r>
      <rPr>
        <vertAlign val="subscript"/>
        <sz val="10"/>
        <color indexed="8"/>
        <rFont val="Arial"/>
        <family val="2"/>
      </rPr>
      <t>rgoup</t>
    </r>
    <r>
      <rPr>
        <sz val="10"/>
        <color indexed="8"/>
        <rFont val="Arial"/>
        <family val="2"/>
      </rPr>
      <t>)</t>
    </r>
  </si>
  <si>
    <r>
      <t>Acréscimos regulatórios (G)  (Ac</t>
    </r>
    <r>
      <rPr>
        <vertAlign val="subscript"/>
        <sz val="10"/>
        <color indexed="8"/>
        <rFont val="Arial"/>
        <family val="2"/>
      </rPr>
      <t>rgoat</t>
    </r>
    <r>
      <rPr>
        <sz val="10"/>
        <color indexed="8"/>
        <rFont val="Arial"/>
        <family val="2"/>
      </rPr>
      <t>)</t>
    </r>
  </si>
  <si>
    <r>
      <t>Deduções regulatórias (H) (Dd</t>
    </r>
    <r>
      <rPr>
        <vertAlign val="subscript"/>
        <sz val="10"/>
        <color indexed="8"/>
        <rFont val="Arial"/>
        <family val="2"/>
      </rPr>
      <t>rgoat</t>
    </r>
    <r>
      <rPr>
        <sz val="10"/>
        <color indexed="8"/>
        <rFont val="Arial"/>
        <family val="2"/>
      </rPr>
      <t>)</t>
    </r>
  </si>
  <si>
    <r>
      <t xml:space="preserve">Custo Econômico Total do Serviço </t>
    </r>
    <r>
      <rPr>
        <sz val="8"/>
        <color indexed="8"/>
        <rFont val="Arial"/>
        <family val="2"/>
      </rPr>
      <t>(F+G+H)</t>
    </r>
    <r>
      <rPr>
        <b/>
        <sz val="11"/>
        <color indexed="8"/>
        <rFont val="Arial"/>
        <family val="2"/>
      </rPr>
      <t xml:space="preserve">  (I)   (CE</t>
    </r>
    <r>
      <rPr>
        <b/>
        <vertAlign val="subscript"/>
        <sz val="11"/>
        <color indexed="8"/>
        <rFont val="Arial"/>
        <family val="2"/>
      </rPr>
      <t>oat</t>
    </r>
    <r>
      <rPr>
        <b/>
        <sz val="11"/>
        <color indexed="8"/>
        <rFont val="Arial"/>
        <family val="2"/>
      </rPr>
      <t>)</t>
    </r>
  </si>
  <si>
    <t>Despesas diretas de coleta e de oper. e manut. de unidade de tratamento de RSS</t>
  </si>
  <si>
    <r>
      <t>Acréscimos regulatórios (G)  (Ac</t>
    </r>
    <r>
      <rPr>
        <vertAlign val="subscript"/>
        <sz val="10"/>
        <color indexed="8"/>
        <rFont val="Arial"/>
        <family val="2"/>
      </rPr>
      <t>rgrss</t>
    </r>
    <r>
      <rPr>
        <sz val="10"/>
        <color indexed="8"/>
        <rFont val="Arial"/>
        <family val="2"/>
      </rPr>
      <t>)</t>
    </r>
  </si>
  <si>
    <r>
      <t>Deduções regulatórias (H) (Dd</t>
    </r>
    <r>
      <rPr>
        <vertAlign val="subscript"/>
        <sz val="10"/>
        <color indexed="8"/>
        <rFont val="Arial"/>
        <family val="2"/>
      </rPr>
      <t>rgrss</t>
    </r>
    <r>
      <rPr>
        <sz val="10"/>
        <color indexed="8"/>
        <rFont val="Arial"/>
        <family val="2"/>
      </rPr>
      <t>)</t>
    </r>
  </si>
  <si>
    <r>
      <t xml:space="preserve">Custo Econômico Total do Serviço </t>
    </r>
    <r>
      <rPr>
        <sz val="8"/>
        <color indexed="8"/>
        <rFont val="Arial"/>
        <family val="2"/>
      </rPr>
      <t>(F+G+H)</t>
    </r>
    <r>
      <rPr>
        <b/>
        <sz val="11"/>
        <color indexed="8"/>
        <rFont val="Arial"/>
        <family val="2"/>
      </rPr>
      <t xml:space="preserve">  (i)</t>
    </r>
  </si>
  <si>
    <t>RETORNAR AO INDICE GERAL</t>
  </si>
  <si>
    <t>Nº ordem</t>
  </si>
  <si>
    <t>Denominação</t>
  </si>
  <si>
    <t>Fórmula</t>
  </si>
  <si>
    <t>CT= Dad + Dlu + Dcdo + Dcs + Dcgg + Doup + Doat + Drss + Ddpa + Rai + Dfr</t>
  </si>
  <si>
    <t>Dad= Despesas indiretas da administração central</t>
  </si>
  <si>
    <t>Dlu= Despesas diretas com serviço de limpeza urbana</t>
  </si>
  <si>
    <r>
      <t>Dlu= Dgp</t>
    </r>
    <r>
      <rPr>
        <vertAlign val="subscript"/>
        <sz val="10"/>
        <rFont val="Arial"/>
        <family val="2"/>
      </rPr>
      <t>lu</t>
    </r>
    <r>
      <rPr>
        <sz val="10"/>
        <rFont val="Arial"/>
        <family val="2"/>
      </rPr>
      <t>+Dst</t>
    </r>
    <r>
      <rPr>
        <vertAlign val="subscript"/>
        <sz val="10"/>
        <rFont val="Arial"/>
        <family val="2"/>
      </rPr>
      <t>lu</t>
    </r>
    <r>
      <rPr>
        <sz val="10"/>
        <rFont val="Arial"/>
        <family val="2"/>
      </rPr>
      <t>+Dmc</t>
    </r>
    <r>
      <rPr>
        <vertAlign val="subscript"/>
        <sz val="10"/>
        <rFont val="Arial"/>
        <family val="2"/>
      </rPr>
      <t>lu</t>
    </r>
    <r>
      <rPr>
        <sz val="10"/>
        <rFont val="Arial"/>
        <family val="2"/>
      </rPr>
      <t>+Dge</t>
    </r>
    <r>
      <rPr>
        <vertAlign val="subscript"/>
        <sz val="10"/>
        <rFont val="Arial"/>
        <family val="2"/>
      </rPr>
      <t>lu</t>
    </r>
    <r>
      <rPr>
        <sz val="10"/>
        <rFont val="Arial"/>
        <family val="2"/>
      </rPr>
      <t>+Dev</t>
    </r>
    <r>
      <rPr>
        <vertAlign val="subscript"/>
        <sz val="10"/>
        <rFont val="Arial"/>
        <family val="2"/>
      </rPr>
      <t>lu</t>
    </r>
  </si>
  <si>
    <r>
      <t>Dcdo= Dgp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+Dst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 Dge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+Dev</t>
    </r>
    <r>
      <rPr>
        <vertAlign val="subscript"/>
        <sz val="10"/>
        <rFont val="Arial"/>
        <family val="2"/>
      </rPr>
      <t>cdo</t>
    </r>
  </si>
  <si>
    <t>Dcs= Despesas diretas com serviço de coleta seletiva</t>
  </si>
  <si>
    <r>
      <t>Dcs= Dgp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+Dst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+Dge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+Dev</t>
    </r>
    <r>
      <rPr>
        <vertAlign val="subscript"/>
        <sz val="10"/>
        <rFont val="Arial"/>
        <family val="2"/>
      </rPr>
      <t>cs</t>
    </r>
  </si>
  <si>
    <t>Dcgg= Despesas diretas com coleta exclusiva de RDO e RCC de grandes geradores</t>
  </si>
  <si>
    <r>
      <t>Dcgg= Dgp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>+Dst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>+Dge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>+Dev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 xml:space="preserve"> </t>
    </r>
  </si>
  <si>
    <t>Doup= Despesas diretas com operação e manutenção de unidades de processamento</t>
  </si>
  <si>
    <r>
      <t>Doup= Dgp</t>
    </r>
    <r>
      <rPr>
        <vertAlign val="subscript"/>
        <sz val="10"/>
        <rFont val="Arial"/>
        <family val="2"/>
      </rPr>
      <t>oup</t>
    </r>
    <r>
      <rPr>
        <sz val="10"/>
        <rFont val="Arial"/>
        <family val="2"/>
      </rPr>
      <t>+Dst</t>
    </r>
    <r>
      <rPr>
        <vertAlign val="subscript"/>
        <sz val="10"/>
        <rFont val="Arial"/>
        <family val="2"/>
      </rPr>
      <t>oup</t>
    </r>
    <r>
      <rPr>
        <sz val="10"/>
        <rFont val="Arial"/>
        <family val="2"/>
      </rPr>
      <t>+Dal</t>
    </r>
    <r>
      <rPr>
        <vertAlign val="subscript"/>
        <sz val="10"/>
        <rFont val="Arial"/>
        <family val="2"/>
      </rPr>
      <t>oup</t>
    </r>
    <r>
      <rPr>
        <sz val="10"/>
        <rFont val="Arial"/>
        <family val="2"/>
      </rPr>
      <t>+Dee</t>
    </r>
    <r>
      <rPr>
        <vertAlign val="subscript"/>
        <sz val="10"/>
        <rFont val="Arial"/>
        <family val="2"/>
      </rPr>
      <t>oup</t>
    </r>
    <r>
      <rPr>
        <sz val="10"/>
        <rFont val="Arial"/>
        <family val="2"/>
      </rPr>
      <t>+Dge</t>
    </r>
    <r>
      <rPr>
        <vertAlign val="subscript"/>
        <sz val="10"/>
        <rFont val="Arial"/>
        <family val="2"/>
      </rPr>
      <t>oup</t>
    </r>
    <r>
      <rPr>
        <sz val="10"/>
        <rFont val="Arial"/>
        <family val="2"/>
      </rPr>
      <t>+Dev</t>
    </r>
    <r>
      <rPr>
        <vertAlign val="subscript"/>
        <sz val="10"/>
        <rFont val="Arial"/>
        <family val="2"/>
      </rPr>
      <t>oup</t>
    </r>
    <r>
      <rPr>
        <sz val="10"/>
        <rFont val="Arial"/>
        <family val="2"/>
      </rPr>
      <t xml:space="preserve"> </t>
    </r>
  </si>
  <si>
    <r>
      <t>Doat= Dgp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+Dst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+Dee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+Dge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+Dev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 xml:space="preserve"> </t>
    </r>
  </si>
  <si>
    <t>Drss= Despesas diretas com serviço de coleta e tratamento de RSS</t>
  </si>
  <si>
    <r>
      <t>Drss= Dgp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>+Dst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>+Dge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 xml:space="preserve"> </t>
    </r>
  </si>
  <si>
    <t>Rai= Remuneração dos ativos imobilizados em operação</t>
  </si>
  <si>
    <t xml:space="preserve">Rai= Tra x AIR </t>
  </si>
  <si>
    <t>Dfr= Despesas fiscais e de regulação</t>
  </si>
  <si>
    <t xml:space="preserve">Dfr= Dfi + Drg </t>
  </si>
  <si>
    <t>CE= Custo econômico regulatório total dos serviços fins</t>
  </si>
  <si>
    <r>
      <t>F</t>
    </r>
    <r>
      <rPr>
        <vertAlign val="subscript"/>
        <sz val="10"/>
        <rFont val="Arial"/>
        <family val="2"/>
      </rPr>
      <t>1cdo</t>
    </r>
    <r>
      <rPr>
        <sz val="10"/>
        <rFont val="Arial"/>
        <family val="2"/>
      </rPr>
      <t>= Dcdo/(Dlu + Dcdo + Dcs + Dcgg + Doup + Doat + Drss)</t>
    </r>
  </si>
  <si>
    <r>
      <t>F</t>
    </r>
    <r>
      <rPr>
        <vertAlign val="subscript"/>
        <sz val="10"/>
        <rFont val="Arial"/>
        <family val="2"/>
      </rPr>
      <t>2cdo</t>
    </r>
    <r>
      <rPr>
        <sz val="10"/>
        <rFont val="Arial"/>
        <family val="2"/>
      </rPr>
      <t>= Atv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 xml:space="preserve"> /(Atv</t>
    </r>
    <r>
      <rPr>
        <vertAlign val="subscript"/>
        <sz val="10"/>
        <rFont val="Arial"/>
        <family val="2"/>
      </rPr>
      <t>slu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up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)</t>
    </r>
  </si>
  <si>
    <r>
      <t>Dfi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=F</t>
    </r>
    <r>
      <rPr>
        <vertAlign val="subscript"/>
        <sz val="10"/>
        <rFont val="Arial"/>
        <family val="2"/>
      </rPr>
      <t>1cdo</t>
    </r>
    <r>
      <rPr>
        <sz val="10"/>
        <rFont val="Arial"/>
        <family val="2"/>
      </rPr>
      <t>(Dfi)</t>
    </r>
  </si>
  <si>
    <r>
      <t>CE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= CT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 xml:space="preserve"> + Ac</t>
    </r>
    <r>
      <rPr>
        <vertAlign val="subscript"/>
        <sz val="10"/>
        <rFont val="Arial"/>
        <family val="2"/>
      </rPr>
      <t>rgcdo</t>
    </r>
    <r>
      <rPr>
        <sz val="10"/>
        <rFont val="Arial"/>
        <family val="2"/>
      </rPr>
      <t xml:space="preserve"> - Dd</t>
    </r>
    <r>
      <rPr>
        <vertAlign val="subscript"/>
        <sz val="10"/>
        <rFont val="Arial"/>
        <family val="2"/>
      </rPr>
      <t>rgcdo</t>
    </r>
    <r>
      <rPr>
        <sz val="10"/>
        <rFont val="Arial"/>
        <family val="2"/>
      </rPr>
      <t xml:space="preserve"> </t>
    </r>
  </si>
  <si>
    <r>
      <t>CEU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= CE</t>
    </r>
    <r>
      <rPr>
        <vertAlign val="subscript"/>
        <sz val="10"/>
        <rFont val="Arial"/>
        <family val="2"/>
      </rPr>
      <t xml:space="preserve">cdo </t>
    </r>
    <r>
      <rPr>
        <sz val="10"/>
        <rFont val="Arial"/>
        <family val="2"/>
      </rPr>
      <t>/ Qrs</t>
    </r>
    <r>
      <rPr>
        <vertAlign val="subscript"/>
        <sz val="10"/>
        <rFont val="Arial"/>
        <family val="2"/>
      </rPr>
      <t>cdo</t>
    </r>
  </si>
  <si>
    <r>
      <t>CT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= Custo total do serviço de coleta seletiva</t>
    </r>
  </si>
  <si>
    <r>
      <t>CT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= Dcs + f</t>
    </r>
    <r>
      <rPr>
        <vertAlign val="subscript"/>
        <sz val="10"/>
        <rFont val="Arial"/>
        <family val="2"/>
      </rPr>
      <t>1cs</t>
    </r>
    <r>
      <rPr>
        <sz val="10"/>
        <rFont val="Arial"/>
        <family val="2"/>
      </rPr>
      <t>(Dad) + Dpa</t>
    </r>
    <r>
      <rPr>
        <vertAlign val="subscript"/>
        <sz val="10"/>
        <rFont val="Arial"/>
        <family val="2"/>
      </rPr>
      <t xml:space="preserve">cs </t>
    </r>
    <r>
      <rPr>
        <sz val="10"/>
        <rFont val="Arial"/>
        <family val="2"/>
      </rPr>
      <t>+ f</t>
    </r>
    <r>
      <rPr>
        <vertAlign val="subscript"/>
        <sz val="10"/>
        <rFont val="Arial"/>
        <family val="2"/>
      </rPr>
      <t>1cs</t>
    </r>
    <r>
      <rPr>
        <sz val="10"/>
        <rFont val="Arial"/>
        <family val="2"/>
      </rPr>
      <t>(Dpa</t>
    </r>
    <r>
      <rPr>
        <vertAlign val="subscript"/>
        <sz val="10"/>
        <rFont val="Arial"/>
        <family val="2"/>
      </rPr>
      <t>bug</t>
    </r>
    <r>
      <rPr>
        <sz val="10"/>
        <rFont val="Arial"/>
        <family val="2"/>
      </rPr>
      <t>) + f</t>
    </r>
    <r>
      <rPr>
        <vertAlign val="subscript"/>
        <sz val="10"/>
        <rFont val="Arial"/>
        <family val="2"/>
      </rPr>
      <t>2cs</t>
    </r>
    <r>
      <rPr>
        <sz val="10"/>
        <rFont val="Arial"/>
        <family val="2"/>
      </rPr>
      <t>(Rai) + Dfi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 xml:space="preserve"> </t>
    </r>
  </si>
  <si>
    <t>F1cs= Fator de rateio de custos compartilhados do serviço de coleta seletiva</t>
  </si>
  <si>
    <r>
      <t>F</t>
    </r>
    <r>
      <rPr>
        <vertAlign val="subscript"/>
        <sz val="10"/>
        <rFont val="Arial"/>
        <family val="2"/>
      </rPr>
      <t>1cs</t>
    </r>
    <r>
      <rPr>
        <sz val="10"/>
        <rFont val="Arial"/>
        <family val="2"/>
      </rPr>
      <t>= Dcs/(Dlu + Dcdo + Dcs + Dcgg + Doup + Doat + Drss)</t>
    </r>
  </si>
  <si>
    <r>
      <t>F</t>
    </r>
    <r>
      <rPr>
        <vertAlign val="subscript"/>
        <sz val="10"/>
        <rFont val="Arial"/>
        <family val="2"/>
      </rPr>
      <t>2cs</t>
    </r>
    <r>
      <rPr>
        <sz val="10"/>
        <rFont val="Arial"/>
        <family val="2"/>
      </rPr>
      <t>= Fator de rateio da remuneração do capital imobilizado - coleta seletiva</t>
    </r>
  </si>
  <si>
    <r>
      <t>Dfi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= Valor do rateio das despesas fiscais - coleta seletiva</t>
    </r>
  </si>
  <si>
    <r>
      <t>Dfi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=F</t>
    </r>
    <r>
      <rPr>
        <vertAlign val="subscript"/>
        <sz val="10"/>
        <rFont val="Arial"/>
        <family val="2"/>
      </rPr>
      <t>1cs</t>
    </r>
    <r>
      <rPr>
        <sz val="10"/>
        <rFont val="Arial"/>
        <family val="2"/>
      </rPr>
      <t>(Dfi)</t>
    </r>
  </si>
  <si>
    <r>
      <t>CE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 xml:space="preserve">= Custo econômico do serviço de coleta seletiva </t>
    </r>
  </si>
  <si>
    <r>
      <t>CE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= CT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 xml:space="preserve"> + Ac</t>
    </r>
    <r>
      <rPr>
        <vertAlign val="subscript"/>
        <sz val="10"/>
        <rFont val="Arial"/>
        <family val="2"/>
      </rPr>
      <t>rgcs</t>
    </r>
    <r>
      <rPr>
        <sz val="10"/>
        <rFont val="Arial"/>
        <family val="2"/>
      </rPr>
      <t xml:space="preserve"> - Dd</t>
    </r>
    <r>
      <rPr>
        <vertAlign val="subscript"/>
        <sz val="10"/>
        <rFont val="Arial"/>
        <family val="2"/>
      </rPr>
      <t>rgcs</t>
    </r>
    <r>
      <rPr>
        <sz val="10"/>
        <rFont val="Arial"/>
        <family val="2"/>
      </rPr>
      <t xml:space="preserve"> </t>
    </r>
  </si>
  <si>
    <r>
      <t>CEU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= Custo econômico unitário do serviço de coleta seletiva</t>
    </r>
  </si>
  <si>
    <r>
      <t>CEU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= CE</t>
    </r>
    <r>
      <rPr>
        <vertAlign val="subscript"/>
        <sz val="10"/>
        <rFont val="Arial"/>
        <family val="2"/>
      </rPr>
      <t xml:space="preserve">cs </t>
    </r>
    <r>
      <rPr>
        <sz val="10"/>
        <rFont val="Arial"/>
        <family val="2"/>
      </rPr>
      <t>/ Qrs</t>
    </r>
    <r>
      <rPr>
        <vertAlign val="subscript"/>
        <sz val="10"/>
        <rFont val="Arial"/>
        <family val="2"/>
      </rPr>
      <t>cs</t>
    </r>
  </si>
  <si>
    <r>
      <t>CEU</t>
    </r>
    <r>
      <rPr>
        <vertAlign val="subscript"/>
        <sz val="10"/>
        <rFont val="Arial"/>
        <family val="2"/>
      </rPr>
      <t>cdocs</t>
    </r>
    <r>
      <rPr>
        <sz val="10"/>
        <rFont val="Arial"/>
        <family val="2"/>
      </rPr>
      <t>= (CE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 xml:space="preserve"> + CE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) /  Qrs</t>
    </r>
    <r>
      <rPr>
        <vertAlign val="subscript"/>
        <sz val="10"/>
        <rFont val="Arial"/>
        <family val="2"/>
      </rPr>
      <t>cdocs</t>
    </r>
  </si>
  <si>
    <t>CTcgg= Custo total do serviço de coleta exclusiva de resíduos volumosos e de grandes geradores</t>
  </si>
  <si>
    <t>F1cgg= Fator de rateio de custos compartilhados do serviço de coleta exclusiva de grandes geradores</t>
  </si>
  <si>
    <r>
      <t>F</t>
    </r>
    <r>
      <rPr>
        <vertAlign val="subscript"/>
        <sz val="10"/>
        <rFont val="Arial"/>
        <family val="2"/>
      </rPr>
      <t>1cgg</t>
    </r>
    <r>
      <rPr>
        <sz val="10"/>
        <rFont val="Arial"/>
        <family val="2"/>
      </rPr>
      <t>= Dcgg/(Dlu + Dcdo + Dcs + Dcgg + Doup + Doat + Drss)</t>
    </r>
  </si>
  <si>
    <t>F2cgg= Fator de rateio da remuneração do capital imobilizado - coleta exclusiva grandes geradores</t>
  </si>
  <si>
    <r>
      <t>Dfi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 xml:space="preserve">= Valor do rateio das despesas fiscais do serviço de coleta exclusiva de grandes geradores </t>
    </r>
  </si>
  <si>
    <r>
      <t>Dfi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>=F</t>
    </r>
    <r>
      <rPr>
        <vertAlign val="subscript"/>
        <sz val="10"/>
        <rFont val="Arial"/>
        <family val="2"/>
      </rPr>
      <t>1cgg</t>
    </r>
    <r>
      <rPr>
        <sz val="10"/>
        <rFont val="Arial"/>
        <family val="2"/>
      </rPr>
      <t>(Dfi)</t>
    </r>
  </si>
  <si>
    <r>
      <t>CE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>= Custo econômico do serviço de coleta exclusiva de grandes geradores</t>
    </r>
  </si>
  <si>
    <r>
      <t>CE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>= CT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 xml:space="preserve"> + Ac</t>
    </r>
    <r>
      <rPr>
        <vertAlign val="subscript"/>
        <sz val="10"/>
        <rFont val="Arial"/>
        <family val="2"/>
      </rPr>
      <t>rgcgg</t>
    </r>
    <r>
      <rPr>
        <sz val="10"/>
        <rFont val="Arial"/>
        <family val="2"/>
      </rPr>
      <t xml:space="preserve"> - Dd</t>
    </r>
    <r>
      <rPr>
        <vertAlign val="subscript"/>
        <sz val="10"/>
        <rFont val="Arial"/>
        <family val="2"/>
      </rPr>
      <t>rgcgg</t>
    </r>
    <r>
      <rPr>
        <sz val="10"/>
        <rFont val="Arial"/>
        <family val="2"/>
      </rPr>
      <t xml:space="preserve"> </t>
    </r>
  </si>
  <si>
    <r>
      <t>CEU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>= Custo econômico unitário do serviço de coleta exclusiva de resíduos de grandes geradores</t>
    </r>
  </si>
  <si>
    <r>
      <t>CEU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>= CE</t>
    </r>
    <r>
      <rPr>
        <vertAlign val="subscript"/>
        <sz val="10"/>
        <rFont val="Arial"/>
        <family val="2"/>
      </rPr>
      <t xml:space="preserve">cgg </t>
    </r>
    <r>
      <rPr>
        <sz val="10"/>
        <rFont val="Arial"/>
        <family val="2"/>
      </rPr>
      <t>/ Qrs</t>
    </r>
    <r>
      <rPr>
        <vertAlign val="subscript"/>
        <sz val="10"/>
        <rFont val="Arial"/>
        <family val="2"/>
      </rPr>
      <t>cgg</t>
    </r>
  </si>
  <si>
    <r>
      <t>Dfi</t>
    </r>
    <r>
      <rPr>
        <vertAlign val="subscript"/>
        <sz val="10"/>
        <rFont val="Arial"/>
        <family val="2"/>
      </rPr>
      <t>oup</t>
    </r>
    <r>
      <rPr>
        <sz val="10"/>
        <rFont val="Arial"/>
        <family val="2"/>
      </rPr>
      <t xml:space="preserve"> = Valor do rateio das despesas fiscais do serviço de processamento de RSU</t>
    </r>
  </si>
  <si>
    <r>
      <t>Dfi</t>
    </r>
    <r>
      <rPr>
        <vertAlign val="subscript"/>
        <sz val="10"/>
        <rFont val="Arial"/>
        <family val="2"/>
      </rPr>
      <t>oup</t>
    </r>
    <r>
      <rPr>
        <sz val="10"/>
        <rFont val="Arial"/>
        <family val="2"/>
      </rPr>
      <t>=F</t>
    </r>
    <r>
      <rPr>
        <vertAlign val="subscript"/>
        <sz val="10"/>
        <rFont val="Arial"/>
        <family val="2"/>
      </rPr>
      <t>1oup</t>
    </r>
    <r>
      <rPr>
        <sz val="10"/>
        <rFont val="Arial"/>
        <family val="2"/>
      </rPr>
      <t>(Dfi)</t>
    </r>
  </si>
  <si>
    <r>
      <t>Dfi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=F</t>
    </r>
    <r>
      <rPr>
        <vertAlign val="subscript"/>
        <sz val="10"/>
        <rFont val="Arial"/>
        <family val="2"/>
      </rPr>
      <t>1oat</t>
    </r>
    <r>
      <rPr>
        <sz val="10"/>
        <rFont val="Arial"/>
        <family val="2"/>
      </rPr>
      <t>(Dfi)</t>
    </r>
  </si>
  <si>
    <t>40a</t>
  </si>
  <si>
    <r>
      <t>F</t>
    </r>
    <r>
      <rPr>
        <vertAlign val="subscript"/>
        <sz val="10"/>
        <rFont val="Arial"/>
        <family val="2"/>
      </rPr>
      <t>1oat</t>
    </r>
    <r>
      <rPr>
        <sz val="10"/>
        <rFont val="Arial"/>
        <family val="2"/>
      </rPr>
      <t>=Doat/(Dlu+ Dcdo+Dcs+Dcgg+Doup+Doat+Drss)</t>
    </r>
  </si>
  <si>
    <r>
      <t>CE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= CT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 xml:space="preserve"> + Ac</t>
    </r>
    <r>
      <rPr>
        <vertAlign val="subscript"/>
        <sz val="10"/>
        <rFont val="Arial"/>
        <family val="2"/>
      </rPr>
      <t>rgoat</t>
    </r>
    <r>
      <rPr>
        <sz val="10"/>
        <rFont val="Arial"/>
        <family val="2"/>
      </rPr>
      <t xml:space="preserve"> - Dd</t>
    </r>
    <r>
      <rPr>
        <vertAlign val="subscript"/>
        <sz val="10"/>
        <rFont val="Arial"/>
        <family val="2"/>
      </rPr>
      <t>rgoat</t>
    </r>
    <r>
      <rPr>
        <sz val="10"/>
        <rFont val="Arial"/>
        <family val="2"/>
      </rPr>
      <t xml:space="preserve"> </t>
    </r>
  </si>
  <si>
    <t>47a</t>
  </si>
  <si>
    <r>
      <t>CEU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= CE</t>
    </r>
    <r>
      <rPr>
        <vertAlign val="subscript"/>
        <sz val="10"/>
        <rFont val="Arial"/>
        <family val="2"/>
      </rPr>
      <t xml:space="preserve">oat </t>
    </r>
    <r>
      <rPr>
        <sz val="10"/>
        <rFont val="Arial"/>
        <family val="2"/>
      </rPr>
      <t>/ Qrs</t>
    </r>
    <r>
      <rPr>
        <vertAlign val="subscript"/>
        <sz val="10"/>
        <rFont val="Arial"/>
        <family val="2"/>
      </rPr>
      <t>dfat</t>
    </r>
  </si>
  <si>
    <r>
      <t>Pp</t>
    </r>
    <r>
      <rPr>
        <vertAlign val="subscript"/>
        <sz val="10"/>
        <rFont val="Arial"/>
        <family val="2"/>
      </rPr>
      <t>cdrdoi</t>
    </r>
    <r>
      <rPr>
        <sz val="10"/>
        <rFont val="Arial"/>
        <family val="2"/>
      </rPr>
      <t xml:space="preserve"> = fr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(VBR</t>
    </r>
    <r>
      <rPr>
        <vertAlign val="subscript"/>
        <sz val="10"/>
        <rFont val="Arial"/>
        <family val="2"/>
      </rPr>
      <t>cdrdo</t>
    </r>
    <r>
      <rPr>
        <sz val="10"/>
        <rFont val="Arial"/>
        <family val="2"/>
      </rPr>
      <t>)</t>
    </r>
  </si>
  <si>
    <r>
      <t>VBR</t>
    </r>
    <r>
      <rPr>
        <vertAlign val="subscript"/>
        <sz val="10"/>
        <rFont val="Arial"/>
        <family val="2"/>
      </rPr>
      <t>cedgg</t>
    </r>
    <r>
      <rPr>
        <sz val="10"/>
        <rFont val="Arial"/>
        <family val="2"/>
      </rPr>
      <t xml:space="preserve"> : Valor Básico de Referência para preço público do serviço de coleta exclusiva e destinação de RDO de grande gerador</t>
    </r>
  </si>
  <si>
    <r>
      <t>Pp</t>
    </r>
    <r>
      <rPr>
        <vertAlign val="subscript"/>
        <sz val="10"/>
        <rFont val="Arial"/>
        <family val="2"/>
      </rPr>
      <t>cedgg</t>
    </r>
    <r>
      <rPr>
        <sz val="10"/>
        <rFont val="Arial"/>
        <family val="2"/>
      </rPr>
      <t>: Preço público para o serviço de coleta exclusiva e destinação de RDO de grandes geradores da classe “i”</t>
    </r>
  </si>
  <si>
    <r>
      <t>Pp</t>
    </r>
    <r>
      <rPr>
        <vertAlign val="subscript"/>
        <sz val="10"/>
        <rFont val="Arial"/>
        <family val="2"/>
      </rPr>
      <t>cedgg</t>
    </r>
    <r>
      <rPr>
        <sz val="10"/>
        <rFont val="Arial"/>
        <family val="2"/>
      </rPr>
      <t xml:space="preserve"> = fr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(VBR</t>
    </r>
    <r>
      <rPr>
        <vertAlign val="subscript"/>
        <sz val="10"/>
        <rFont val="Arial"/>
        <family val="2"/>
      </rPr>
      <t>cedgg</t>
    </r>
    <r>
      <rPr>
        <sz val="10"/>
        <rFont val="Arial"/>
        <family val="2"/>
      </rPr>
      <t>)</t>
    </r>
  </si>
  <si>
    <r>
      <t>Pp</t>
    </r>
    <r>
      <rPr>
        <vertAlign val="subscript"/>
        <sz val="10"/>
        <rFont val="Arial"/>
        <family val="2"/>
      </rPr>
      <t>edggi</t>
    </r>
    <r>
      <rPr>
        <sz val="10"/>
        <rFont val="Arial"/>
        <family val="2"/>
      </rPr>
      <t>: Preço público para entrega direta de RDO em aterro ou unidade de processamento por geradores da classe “i”</t>
    </r>
  </si>
  <si>
    <r>
      <t>VBR</t>
    </r>
    <r>
      <rPr>
        <vertAlign val="subscript"/>
        <sz val="10"/>
        <rFont val="Arial"/>
        <family val="2"/>
      </rPr>
      <t>cedrc</t>
    </r>
    <r>
      <rPr>
        <sz val="10"/>
        <rFont val="Arial"/>
        <family val="2"/>
      </rPr>
      <t xml:space="preserve"> : Valor Básico de Referência para preço público de coleta exclusiva e disposição de RCC em aterro </t>
    </r>
  </si>
  <si>
    <r>
      <t>VBR</t>
    </r>
    <r>
      <rPr>
        <vertAlign val="subscript"/>
        <sz val="10"/>
        <rFont val="Arial"/>
        <family val="2"/>
      </rPr>
      <t>cedrc</t>
    </r>
    <r>
      <rPr>
        <sz val="10"/>
        <rFont val="Arial"/>
        <family val="2"/>
      </rPr>
      <t xml:space="preserve"> = CEU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 xml:space="preserve"> + CEU</t>
    </r>
    <r>
      <rPr>
        <vertAlign val="subscript"/>
        <sz val="10"/>
        <rFont val="Arial"/>
        <family val="2"/>
      </rPr>
      <t>oat</t>
    </r>
  </si>
  <si>
    <r>
      <t>Pp</t>
    </r>
    <r>
      <rPr>
        <vertAlign val="subscript"/>
        <sz val="10"/>
        <rFont val="Arial"/>
        <family val="2"/>
      </rPr>
      <t>cedrci</t>
    </r>
    <r>
      <rPr>
        <sz val="10"/>
        <rFont val="Arial"/>
        <family val="2"/>
      </rPr>
      <t>: Preço público para de coleta exclusiva e disposição de RCC em aterro para usuários da classe “i”;</t>
    </r>
  </si>
  <si>
    <r>
      <t>Pp</t>
    </r>
    <r>
      <rPr>
        <vertAlign val="subscript"/>
        <sz val="10"/>
        <rFont val="Arial"/>
        <family val="2"/>
      </rPr>
      <t>cedrci</t>
    </r>
    <r>
      <rPr>
        <sz val="10"/>
        <rFont val="Arial"/>
        <family val="2"/>
      </rPr>
      <t xml:space="preserve"> = fr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(VBR</t>
    </r>
    <r>
      <rPr>
        <vertAlign val="subscript"/>
        <sz val="10"/>
        <rFont val="Arial"/>
        <family val="2"/>
      </rPr>
      <t>cedrc</t>
    </r>
    <r>
      <rPr>
        <sz val="10"/>
        <rFont val="Arial"/>
        <family val="2"/>
      </rPr>
      <t>)</t>
    </r>
  </si>
  <si>
    <r>
      <t>VBR</t>
    </r>
    <r>
      <rPr>
        <vertAlign val="subscript"/>
        <sz val="10"/>
        <rFont val="Arial"/>
        <family val="2"/>
      </rPr>
      <t>edrc</t>
    </r>
    <r>
      <rPr>
        <sz val="10"/>
        <rFont val="Arial"/>
        <family val="2"/>
      </rPr>
      <t xml:space="preserve"> : Valor básico de referência para cálculo dos preços públicos do serviço de disposição de RCC em aterro </t>
    </r>
  </si>
  <si>
    <r>
      <t>VBR</t>
    </r>
    <r>
      <rPr>
        <vertAlign val="subscript"/>
        <sz val="10"/>
        <rFont val="Arial"/>
        <family val="2"/>
      </rPr>
      <t>edrc</t>
    </r>
    <r>
      <rPr>
        <sz val="10"/>
        <rFont val="Arial"/>
        <family val="2"/>
      </rPr>
      <t>= CEU</t>
    </r>
    <r>
      <rPr>
        <vertAlign val="subscript"/>
        <sz val="10"/>
        <rFont val="Arial"/>
        <family val="2"/>
      </rPr>
      <t xml:space="preserve">oat </t>
    </r>
  </si>
  <si>
    <r>
      <t>Pp</t>
    </r>
    <r>
      <rPr>
        <vertAlign val="subscript"/>
        <sz val="10"/>
        <rFont val="Arial"/>
        <family val="2"/>
      </rPr>
      <t>edrci</t>
    </r>
    <r>
      <rPr>
        <sz val="10"/>
        <rFont val="Arial"/>
        <family val="2"/>
      </rPr>
      <t>: Preço público para o serviço de disposição de RCC em aterro para usuários da classe “i”</t>
    </r>
  </si>
  <si>
    <r>
      <t>Pp</t>
    </r>
    <r>
      <rPr>
        <vertAlign val="subscript"/>
        <sz val="10"/>
        <rFont val="Arial"/>
        <family val="2"/>
      </rPr>
      <t>edrci</t>
    </r>
    <r>
      <rPr>
        <sz val="10"/>
        <rFont val="Arial"/>
        <family val="2"/>
      </rPr>
      <t xml:space="preserve"> = fr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(VBR</t>
    </r>
    <r>
      <rPr>
        <vertAlign val="subscript"/>
        <sz val="10"/>
        <rFont val="Arial"/>
        <family val="2"/>
      </rPr>
      <t>edrc</t>
    </r>
    <r>
      <rPr>
        <sz val="10"/>
        <rFont val="Arial"/>
        <family val="2"/>
      </rPr>
      <t>)</t>
    </r>
  </si>
  <si>
    <r>
      <t>VBR</t>
    </r>
    <r>
      <rPr>
        <vertAlign val="subscript"/>
        <sz val="10"/>
        <rFont val="Arial"/>
        <family val="2"/>
      </rPr>
      <t>cdrv</t>
    </r>
    <r>
      <rPr>
        <sz val="10"/>
        <rFont val="Arial"/>
        <family val="2"/>
      </rPr>
      <t>: Valor básico de referência para preços públicos de coleta e destinação de resíduos volumosos</t>
    </r>
  </si>
  <si>
    <r>
      <t>VBR</t>
    </r>
    <r>
      <rPr>
        <vertAlign val="subscript"/>
        <sz val="10"/>
        <rFont val="Arial"/>
        <family val="2"/>
      </rPr>
      <t>cdrv</t>
    </r>
    <r>
      <rPr>
        <sz val="10"/>
        <rFont val="Arial"/>
        <family val="2"/>
      </rPr>
      <t>= CEU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 xml:space="preserve"> + CEU</t>
    </r>
    <r>
      <rPr>
        <vertAlign val="subscript"/>
        <sz val="10"/>
        <rFont val="Arial"/>
        <family val="2"/>
      </rPr>
      <t>oup</t>
    </r>
  </si>
  <si>
    <t>CT= Custo total da prestação integrada de diversos serviços</t>
  </si>
  <si>
    <t>1a</t>
  </si>
  <si>
    <t>CT= Custo total da prestaçãodos serviços de limpeza urbana e de coleta e destinação de RDO</t>
  </si>
  <si>
    <t xml:space="preserve">CT= Dad + Dlu + Dcdo + Doat + Ddpa + Rai + Dfr </t>
  </si>
  <si>
    <t>1b</t>
  </si>
  <si>
    <t>CT= Custo total da prestação exclusiva dos serviços coleta e destinação de RDO</t>
  </si>
  <si>
    <t xml:space="preserve">CT= Dad + Dcdo + Doat + Ddpa + Rai + Dfr </t>
  </si>
  <si>
    <r>
      <t>Dad= Dpe</t>
    </r>
    <r>
      <rPr>
        <vertAlign val="subscript"/>
        <sz val="10"/>
        <rFont val="Arial"/>
        <family val="2"/>
      </rPr>
      <t>ad</t>
    </r>
    <r>
      <rPr>
        <sz val="10"/>
        <rFont val="Arial"/>
        <family val="2"/>
      </rPr>
      <t>+Dst</t>
    </r>
    <r>
      <rPr>
        <vertAlign val="subscript"/>
        <sz val="10"/>
        <rFont val="Arial"/>
        <family val="2"/>
      </rPr>
      <t>ad</t>
    </r>
    <r>
      <rPr>
        <sz val="10"/>
        <rFont val="Arial"/>
        <family val="2"/>
      </rPr>
      <t>+Dmc</t>
    </r>
    <r>
      <rPr>
        <vertAlign val="subscript"/>
        <sz val="10"/>
        <rFont val="Arial"/>
        <family val="2"/>
      </rPr>
      <t>ad</t>
    </r>
    <r>
      <rPr>
        <sz val="10"/>
        <rFont val="Arial"/>
        <family val="2"/>
      </rPr>
      <t>+Dge</t>
    </r>
    <r>
      <rPr>
        <vertAlign val="subscript"/>
        <sz val="10"/>
        <rFont val="Arial"/>
        <family val="2"/>
      </rPr>
      <t>ad</t>
    </r>
    <r>
      <rPr>
        <sz val="10"/>
        <rFont val="Arial"/>
        <family val="2"/>
      </rPr>
      <t>+Dev</t>
    </r>
    <r>
      <rPr>
        <vertAlign val="subscript"/>
        <sz val="10"/>
        <rFont val="Arial"/>
        <family val="2"/>
      </rPr>
      <t>ad</t>
    </r>
  </si>
  <si>
    <t>Doat= Despesas diretas com operação, manutenção e/ou disposição em aterros sanitários</t>
  </si>
  <si>
    <r>
      <t>Ddpa= Dpa</t>
    </r>
    <r>
      <rPr>
        <vertAlign val="subscript"/>
        <sz val="10"/>
        <rFont val="Arial"/>
        <family val="2"/>
      </rPr>
      <t>slu</t>
    </r>
    <r>
      <rPr>
        <sz val="10"/>
        <rFont val="Arial"/>
        <family val="2"/>
      </rPr>
      <t>+Dpa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+Dpa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+Dpa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>+Dpa</t>
    </r>
    <r>
      <rPr>
        <vertAlign val="subscript"/>
        <sz val="10"/>
        <rFont val="Arial"/>
        <family val="2"/>
      </rPr>
      <t>up</t>
    </r>
    <r>
      <rPr>
        <sz val="10"/>
        <rFont val="Arial"/>
        <family val="2"/>
      </rPr>
      <t>+Dpa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+Dpa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>+Dpa</t>
    </r>
    <r>
      <rPr>
        <vertAlign val="subscript"/>
        <sz val="10"/>
        <rFont val="Arial"/>
        <family val="2"/>
      </rPr>
      <t xml:space="preserve">bug </t>
    </r>
  </si>
  <si>
    <t>10a</t>
  </si>
  <si>
    <t>10b</t>
  </si>
  <si>
    <t>Ddpa= Despesas de depreciação, amortização ou exaustão de ativos de diversos serviços</t>
  </si>
  <si>
    <t>Ddpa= Despesas de depreciação, amortização ou exaustão de ativos dos serviços de limpeza urbana e de coleta e destinação de RDO</t>
  </si>
  <si>
    <t>Ddpa= Despesas de depreciação, amortização ou exaustão de ativos do serviço de coleta e destinação de RDO</t>
  </si>
  <si>
    <t>11a</t>
  </si>
  <si>
    <t>Tra= Taxa de remuneração dos ativo</t>
  </si>
  <si>
    <t>Tra= Rcp x (Cp/Cp+Ct) + Rct x (Ct/Cp+Ct)</t>
  </si>
  <si>
    <t>12a</t>
  </si>
  <si>
    <t>12b</t>
  </si>
  <si>
    <t>AIR= Ativos imobilizados reconhecidos dos diversos serviços</t>
  </si>
  <si>
    <t>AIR= Ativos imobilizados reconhecidos dos serviços de limpeza urbana e de coleta e destinação de RDO</t>
  </si>
  <si>
    <r>
      <t>AIR= Atv</t>
    </r>
    <r>
      <rPr>
        <vertAlign val="subscript"/>
        <sz val="10"/>
        <rFont val="Arial"/>
        <family val="2"/>
      </rPr>
      <t>slu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up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bug+</t>
    </r>
    <r>
      <rPr>
        <sz val="10"/>
        <rFont val="Arial"/>
        <family val="2"/>
      </rPr>
      <t>C</t>
    </r>
    <r>
      <rPr>
        <vertAlign val="subscript"/>
        <sz val="10"/>
        <rFont val="Arial"/>
        <family val="2"/>
      </rPr>
      <t xml:space="preserve">pg </t>
    </r>
  </si>
  <si>
    <t>AIR= Ativos imobilizados reconhecidos do serviço de coleta e destinação de RDO</t>
  </si>
  <si>
    <r>
      <t>CT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= Custo total do serviço de coleta convencional de RDO</t>
    </r>
  </si>
  <si>
    <t>Dcdo= Despesas diretas com serviço de coleta convencional</t>
  </si>
  <si>
    <t>CEUcdocs= Custo econômico unitário médio composto dos serviços de coleta convencional e seletiva</t>
  </si>
  <si>
    <r>
      <t>CE= CT + Acrg - Ddrg</t>
    </r>
    <r>
      <rPr>
        <vertAlign val="subscript"/>
        <sz val="10"/>
        <rFont val="Arial"/>
        <family val="2"/>
      </rPr>
      <t xml:space="preserve">  </t>
    </r>
  </si>
  <si>
    <r>
      <t>CT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= Dcdo + f</t>
    </r>
    <r>
      <rPr>
        <vertAlign val="subscript"/>
        <sz val="10"/>
        <rFont val="Arial"/>
        <family val="2"/>
      </rPr>
      <t>1cdo</t>
    </r>
    <r>
      <rPr>
        <sz val="10"/>
        <rFont val="Arial"/>
        <family val="2"/>
      </rPr>
      <t>(Dad) + Dpa</t>
    </r>
    <r>
      <rPr>
        <vertAlign val="subscript"/>
        <sz val="10"/>
        <rFont val="Arial"/>
        <family val="2"/>
      </rPr>
      <t xml:space="preserve">cdo </t>
    </r>
    <r>
      <rPr>
        <sz val="10"/>
        <rFont val="Arial"/>
        <family val="2"/>
      </rPr>
      <t>+ f</t>
    </r>
    <r>
      <rPr>
        <vertAlign val="subscript"/>
        <sz val="10"/>
        <rFont val="Arial"/>
        <family val="2"/>
      </rPr>
      <t>1cdo</t>
    </r>
    <r>
      <rPr>
        <sz val="10"/>
        <rFont val="Arial"/>
        <family val="2"/>
      </rPr>
      <t>(Dpa</t>
    </r>
    <r>
      <rPr>
        <vertAlign val="subscript"/>
        <sz val="10"/>
        <rFont val="Arial"/>
        <family val="2"/>
      </rPr>
      <t>bug</t>
    </r>
    <r>
      <rPr>
        <sz val="10"/>
        <rFont val="Arial"/>
        <family val="2"/>
      </rPr>
      <t>) + f</t>
    </r>
    <r>
      <rPr>
        <vertAlign val="subscript"/>
        <sz val="10"/>
        <rFont val="Arial"/>
        <family val="2"/>
      </rPr>
      <t>2cdo</t>
    </r>
    <r>
      <rPr>
        <sz val="10"/>
        <rFont val="Arial"/>
        <family val="2"/>
      </rPr>
      <t>(Rai) + Dfi</t>
    </r>
    <r>
      <rPr>
        <vertAlign val="subscript"/>
        <sz val="10"/>
        <rFont val="Arial"/>
        <family val="2"/>
      </rPr>
      <t>cdo</t>
    </r>
  </si>
  <si>
    <t>16a</t>
  </si>
  <si>
    <t>16b</t>
  </si>
  <si>
    <r>
      <t>F</t>
    </r>
    <r>
      <rPr>
        <vertAlign val="subscript"/>
        <sz val="10"/>
        <rFont val="Arial"/>
        <family val="2"/>
      </rPr>
      <t>1cdo</t>
    </r>
    <r>
      <rPr>
        <sz val="10"/>
        <rFont val="Arial"/>
        <family val="2"/>
      </rPr>
      <t>= Dcdo/(Dlu + Dcdo + Doat)</t>
    </r>
  </si>
  <si>
    <r>
      <t>F</t>
    </r>
    <r>
      <rPr>
        <vertAlign val="subscript"/>
        <sz val="10"/>
        <rFont val="Arial"/>
        <family val="2"/>
      </rPr>
      <t>1cdo</t>
    </r>
    <r>
      <rPr>
        <sz val="10"/>
        <rFont val="Arial"/>
        <family val="2"/>
      </rPr>
      <t>= Dcdo/(Dcdo + Doat)</t>
    </r>
  </si>
  <si>
    <t>F2cdo= Fator de rateio da remuneração do capital imobilizado - coleta convencional e diversos serviços</t>
  </si>
  <si>
    <t>17a</t>
  </si>
  <si>
    <t>17b</t>
  </si>
  <si>
    <t>F1cdo= Fator de rateio de custos compartilhados dos serviços de coleta convencional e de disposição final em aterro.</t>
  </si>
  <si>
    <t>F1cdo= Fator de rateio de custos compartilhados dos serviços de coleta convencional, de limpeza urbana e de disposição final em aterro.</t>
  </si>
  <si>
    <t>F1cdo= Fator de rateio de custos compartilhados do serviço de coleta convencional e diversos serviços</t>
  </si>
  <si>
    <r>
      <t>Ddpa= Dpa</t>
    </r>
    <r>
      <rPr>
        <vertAlign val="subscript"/>
        <sz val="10"/>
        <rFont val="Arial"/>
        <family val="2"/>
      </rPr>
      <t>slu</t>
    </r>
    <r>
      <rPr>
        <sz val="10"/>
        <rFont val="Arial"/>
        <family val="2"/>
      </rPr>
      <t>+Dpa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+Dpa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+Dpa</t>
    </r>
    <r>
      <rPr>
        <vertAlign val="subscript"/>
        <sz val="10"/>
        <rFont val="Arial"/>
        <family val="2"/>
      </rPr>
      <t xml:space="preserve">bug </t>
    </r>
  </si>
  <si>
    <r>
      <t xml:space="preserve">Ddpa= </t>
    </r>
    <r>
      <rPr>
        <sz val="10"/>
        <rFont val="Arial"/>
        <family val="2"/>
      </rPr>
      <t>Dpa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+Dpa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+Dpa</t>
    </r>
    <r>
      <rPr>
        <vertAlign val="subscript"/>
        <sz val="10"/>
        <rFont val="Arial"/>
        <family val="2"/>
      </rPr>
      <t xml:space="preserve">bug </t>
    </r>
  </si>
  <si>
    <r>
      <t>AIR= Atv</t>
    </r>
    <r>
      <rPr>
        <vertAlign val="subscript"/>
        <sz val="10"/>
        <rFont val="Arial"/>
        <family val="2"/>
      </rPr>
      <t>slu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bug+</t>
    </r>
    <r>
      <rPr>
        <sz val="10"/>
        <rFont val="Arial"/>
        <family val="2"/>
      </rPr>
      <t>C</t>
    </r>
    <r>
      <rPr>
        <vertAlign val="subscript"/>
        <sz val="10"/>
        <rFont val="Arial"/>
        <family val="2"/>
      </rPr>
      <t xml:space="preserve">pg </t>
    </r>
  </si>
  <si>
    <r>
      <t xml:space="preserve">AIR= </t>
    </r>
    <r>
      <rPr>
        <sz val="10"/>
        <rFont val="Arial"/>
        <family val="2"/>
      </rPr>
      <t>Atv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bug+</t>
    </r>
    <r>
      <rPr>
        <sz val="10"/>
        <rFont val="Arial"/>
        <family val="2"/>
      </rPr>
      <t>C</t>
    </r>
    <r>
      <rPr>
        <vertAlign val="subscript"/>
        <sz val="10"/>
        <rFont val="Arial"/>
        <family val="2"/>
      </rPr>
      <t xml:space="preserve">pg </t>
    </r>
  </si>
  <si>
    <t>F2cdo= Fator de rateio da remuneração do capital imobilizado dos serviços de coleta convencional, de limpeza urbana e de disposição final em aterro.</t>
  </si>
  <si>
    <t>F2cdo= Fator de rateio da remuneração do capital imobilizado dos serviços de coleta convencional e de disposição final em aterro.</t>
  </si>
  <si>
    <r>
      <t>F</t>
    </r>
    <r>
      <rPr>
        <vertAlign val="subscript"/>
        <sz val="10"/>
        <rFont val="Arial"/>
        <family val="2"/>
      </rPr>
      <t>2cdo</t>
    </r>
    <r>
      <rPr>
        <sz val="10"/>
        <rFont val="Arial"/>
        <family val="2"/>
      </rPr>
      <t>= Atv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 xml:space="preserve"> /(Atv</t>
    </r>
    <r>
      <rPr>
        <vertAlign val="subscript"/>
        <sz val="10"/>
        <rFont val="Arial"/>
        <family val="2"/>
      </rPr>
      <t>slu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)</t>
    </r>
  </si>
  <si>
    <r>
      <t>F</t>
    </r>
    <r>
      <rPr>
        <vertAlign val="subscript"/>
        <sz val="10"/>
        <rFont val="Arial"/>
        <family val="2"/>
      </rPr>
      <t>2cdo</t>
    </r>
    <r>
      <rPr>
        <sz val="10"/>
        <rFont val="Arial"/>
        <family val="2"/>
      </rPr>
      <t>= Atv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 xml:space="preserve"> /(</t>
    </r>
    <r>
      <rPr>
        <sz val="10"/>
        <rFont val="Arial"/>
        <family val="2"/>
      </rPr>
      <t>Atv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)</t>
    </r>
  </si>
  <si>
    <r>
      <t>Dfi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 xml:space="preserve">= Valor do rateio do PIS/PASEP do serviço de coleta convencional </t>
    </r>
  </si>
  <si>
    <r>
      <t>CE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= Custo econômico do serviço de coleta convencional</t>
    </r>
  </si>
  <si>
    <r>
      <t>CEU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= Custo econômico unitário do serviço de coleta convencional</t>
    </r>
  </si>
  <si>
    <t>19a</t>
  </si>
  <si>
    <r>
      <t>F</t>
    </r>
    <r>
      <rPr>
        <vertAlign val="subscript"/>
        <sz val="10"/>
        <rFont val="Arial"/>
        <family val="2"/>
      </rPr>
      <t>2cs</t>
    </r>
    <r>
      <rPr>
        <sz val="10"/>
        <rFont val="Arial"/>
        <family val="2"/>
      </rPr>
      <t>= Atv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 xml:space="preserve"> /(Atv</t>
    </r>
    <r>
      <rPr>
        <vertAlign val="subscript"/>
        <sz val="10"/>
        <rFont val="Arial"/>
        <family val="2"/>
      </rPr>
      <t>slu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up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>)</t>
    </r>
  </si>
  <si>
    <t>24a</t>
  </si>
  <si>
    <r>
      <t>CT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>= Dcgg + f</t>
    </r>
    <r>
      <rPr>
        <vertAlign val="subscript"/>
        <sz val="10"/>
        <rFont val="Arial"/>
        <family val="2"/>
      </rPr>
      <t>1cgg</t>
    </r>
    <r>
      <rPr>
        <sz val="10"/>
        <rFont val="Arial"/>
        <family val="2"/>
      </rPr>
      <t>(Dad) + Dpa</t>
    </r>
    <r>
      <rPr>
        <vertAlign val="subscript"/>
        <sz val="10"/>
        <rFont val="Arial"/>
        <family val="2"/>
      </rPr>
      <t xml:space="preserve">cgg </t>
    </r>
    <r>
      <rPr>
        <sz val="10"/>
        <rFont val="Arial"/>
        <family val="2"/>
      </rPr>
      <t>+ f</t>
    </r>
    <r>
      <rPr>
        <vertAlign val="subscript"/>
        <sz val="10"/>
        <rFont val="Arial"/>
        <family val="2"/>
      </rPr>
      <t>1cgg</t>
    </r>
    <r>
      <rPr>
        <sz val="10"/>
        <rFont val="Arial"/>
        <family val="2"/>
      </rPr>
      <t>(Dpa</t>
    </r>
    <r>
      <rPr>
        <vertAlign val="subscript"/>
        <sz val="10"/>
        <rFont val="Arial"/>
        <family val="2"/>
      </rPr>
      <t>bug</t>
    </r>
    <r>
      <rPr>
        <sz val="10"/>
        <rFont val="Arial"/>
        <family val="2"/>
      </rPr>
      <t>) + f</t>
    </r>
    <r>
      <rPr>
        <vertAlign val="subscript"/>
        <sz val="10"/>
        <rFont val="Arial"/>
        <family val="2"/>
      </rPr>
      <t>2cgg</t>
    </r>
    <r>
      <rPr>
        <sz val="10"/>
        <rFont val="Arial"/>
        <family val="2"/>
      </rPr>
      <t>(Rai) + Dfi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 xml:space="preserve"> </t>
    </r>
  </si>
  <si>
    <r>
      <t>F</t>
    </r>
    <r>
      <rPr>
        <vertAlign val="subscript"/>
        <sz val="10"/>
        <rFont val="Arial"/>
        <family val="2"/>
      </rPr>
      <t>2cgg</t>
    </r>
    <r>
      <rPr>
        <sz val="10"/>
        <rFont val="Arial"/>
        <family val="2"/>
      </rPr>
      <t>= Atv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 xml:space="preserve"> /(Atv</t>
    </r>
    <r>
      <rPr>
        <vertAlign val="subscript"/>
        <sz val="10"/>
        <rFont val="Arial"/>
        <family val="2"/>
      </rPr>
      <t>slu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up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>)</t>
    </r>
  </si>
  <si>
    <t>30a</t>
  </si>
  <si>
    <r>
      <t>CT</t>
    </r>
    <r>
      <rPr>
        <vertAlign val="subscript"/>
        <sz val="10"/>
        <rFont val="Arial"/>
        <family val="2"/>
      </rPr>
      <t>pdf</t>
    </r>
    <r>
      <rPr>
        <sz val="10"/>
        <rFont val="Arial"/>
        <family val="2"/>
      </rPr>
      <t>= Custo total do serviço de processamento de resíduos</t>
    </r>
  </si>
  <si>
    <r>
      <t>F</t>
    </r>
    <r>
      <rPr>
        <vertAlign val="subscript"/>
        <sz val="10"/>
        <rFont val="Arial"/>
        <family val="2"/>
      </rPr>
      <t>1oup</t>
    </r>
    <r>
      <rPr>
        <sz val="10"/>
        <rFont val="Arial"/>
        <family val="2"/>
      </rPr>
      <t>=Doup/(Dlu+Dcdo+Dcs+Dcgg+Doup+Doat+Drss)</t>
    </r>
  </si>
  <si>
    <r>
      <t>F</t>
    </r>
    <r>
      <rPr>
        <vertAlign val="subscript"/>
        <sz val="10"/>
        <rFont val="Arial"/>
        <family val="2"/>
      </rPr>
      <t>2oat</t>
    </r>
    <r>
      <rPr>
        <sz val="10"/>
        <rFont val="Arial"/>
        <family val="2"/>
      </rPr>
      <t>= Atv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)/(Atv</t>
    </r>
    <r>
      <rPr>
        <vertAlign val="subscript"/>
        <sz val="10"/>
        <rFont val="Arial"/>
        <family val="2"/>
      </rPr>
      <t>slu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up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>)</t>
    </r>
  </si>
  <si>
    <r>
      <t>F</t>
    </r>
    <r>
      <rPr>
        <vertAlign val="subscript"/>
        <sz val="10"/>
        <rFont val="Arial"/>
        <family val="2"/>
      </rPr>
      <t>2oup</t>
    </r>
    <r>
      <rPr>
        <sz val="10"/>
        <rFont val="Arial"/>
        <family val="2"/>
      </rPr>
      <t>= Atv</t>
    </r>
    <r>
      <rPr>
        <vertAlign val="subscript"/>
        <sz val="10"/>
        <rFont val="Arial"/>
        <family val="2"/>
      </rPr>
      <t>up</t>
    </r>
    <r>
      <rPr>
        <sz val="10"/>
        <rFont val="Arial"/>
        <family val="2"/>
      </rPr>
      <t>/(Atv</t>
    </r>
    <r>
      <rPr>
        <vertAlign val="subscript"/>
        <sz val="10"/>
        <rFont val="Arial"/>
        <family val="2"/>
      </rPr>
      <t>slu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up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>)</t>
    </r>
  </si>
  <si>
    <r>
      <t>CE</t>
    </r>
    <r>
      <rPr>
        <vertAlign val="subscript"/>
        <sz val="10"/>
        <rFont val="Arial"/>
        <family val="2"/>
      </rPr>
      <t>oup</t>
    </r>
    <r>
      <rPr>
        <sz val="10"/>
        <rFont val="Arial"/>
        <family val="2"/>
      </rPr>
      <t>= Custo econômico do serviço de processamento de resíduos</t>
    </r>
  </si>
  <si>
    <r>
      <t>CE</t>
    </r>
    <r>
      <rPr>
        <vertAlign val="subscript"/>
        <sz val="10"/>
        <rFont val="Arial"/>
        <family val="2"/>
      </rPr>
      <t>oup</t>
    </r>
    <r>
      <rPr>
        <sz val="10"/>
        <rFont val="Arial"/>
        <family val="2"/>
      </rPr>
      <t>= CT</t>
    </r>
    <r>
      <rPr>
        <vertAlign val="subscript"/>
        <sz val="10"/>
        <rFont val="Arial"/>
        <family val="2"/>
      </rPr>
      <t>oup</t>
    </r>
    <r>
      <rPr>
        <sz val="10"/>
        <rFont val="Arial"/>
        <family val="2"/>
      </rPr>
      <t xml:space="preserve"> + Ac</t>
    </r>
    <r>
      <rPr>
        <vertAlign val="subscript"/>
        <sz val="10"/>
        <rFont val="Arial"/>
        <family val="2"/>
      </rPr>
      <t>rgoup</t>
    </r>
    <r>
      <rPr>
        <sz val="10"/>
        <rFont val="Arial"/>
        <family val="2"/>
      </rPr>
      <t xml:space="preserve"> - Dd</t>
    </r>
    <r>
      <rPr>
        <vertAlign val="subscript"/>
        <sz val="10"/>
        <rFont val="Arial"/>
        <family val="2"/>
      </rPr>
      <t>rgoup</t>
    </r>
    <r>
      <rPr>
        <sz val="10"/>
        <rFont val="Arial"/>
        <family val="2"/>
      </rPr>
      <t xml:space="preserve"> </t>
    </r>
  </si>
  <si>
    <t>45a</t>
  </si>
  <si>
    <r>
      <t>CEU</t>
    </r>
    <r>
      <rPr>
        <vertAlign val="subscript"/>
        <sz val="10"/>
        <rFont val="Arial"/>
        <family val="2"/>
      </rPr>
      <t>oup</t>
    </r>
    <r>
      <rPr>
        <sz val="10"/>
        <rFont val="Arial"/>
        <family val="2"/>
      </rPr>
      <t>= Custo econômico unitário do serviço de processamento de resíduos</t>
    </r>
  </si>
  <si>
    <r>
      <t>CEU</t>
    </r>
    <r>
      <rPr>
        <vertAlign val="subscript"/>
        <sz val="10"/>
        <rFont val="Arial"/>
        <family val="2"/>
      </rPr>
      <t>oup</t>
    </r>
    <r>
      <rPr>
        <sz val="10"/>
        <rFont val="Arial"/>
        <family val="2"/>
      </rPr>
      <t>= CE</t>
    </r>
    <r>
      <rPr>
        <vertAlign val="subscript"/>
        <sz val="10"/>
        <rFont val="Arial"/>
        <family val="2"/>
      </rPr>
      <t xml:space="preserve">oup </t>
    </r>
    <r>
      <rPr>
        <sz val="10"/>
        <rFont val="Arial"/>
        <family val="2"/>
      </rPr>
      <t>/ Qrs</t>
    </r>
    <r>
      <rPr>
        <vertAlign val="subscript"/>
        <sz val="10"/>
        <rFont val="Arial"/>
        <family val="2"/>
      </rPr>
      <t>oup</t>
    </r>
  </si>
  <si>
    <t>35a</t>
  </si>
  <si>
    <r>
      <t>CT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= Doat + f</t>
    </r>
    <r>
      <rPr>
        <vertAlign val="subscript"/>
        <sz val="10"/>
        <rFont val="Arial"/>
        <family val="2"/>
      </rPr>
      <t>1oat</t>
    </r>
    <r>
      <rPr>
        <sz val="10"/>
        <rFont val="Arial"/>
        <family val="2"/>
      </rPr>
      <t>(Dad) + Dpa</t>
    </r>
    <r>
      <rPr>
        <vertAlign val="subscript"/>
        <sz val="10"/>
        <rFont val="Arial"/>
        <family val="2"/>
      </rPr>
      <t xml:space="preserve">at </t>
    </r>
    <r>
      <rPr>
        <sz val="10"/>
        <rFont val="Arial"/>
        <family val="2"/>
      </rPr>
      <t>+ f</t>
    </r>
    <r>
      <rPr>
        <vertAlign val="subscript"/>
        <sz val="10"/>
        <rFont val="Arial"/>
        <family val="2"/>
      </rPr>
      <t>1oat</t>
    </r>
    <r>
      <rPr>
        <sz val="10"/>
        <rFont val="Arial"/>
        <family val="2"/>
      </rPr>
      <t>(Dpa</t>
    </r>
    <r>
      <rPr>
        <vertAlign val="subscript"/>
        <sz val="10"/>
        <rFont val="Arial"/>
        <family val="2"/>
      </rPr>
      <t>bug</t>
    </r>
    <r>
      <rPr>
        <sz val="10"/>
        <rFont val="Arial"/>
        <family val="2"/>
      </rPr>
      <t>)</t>
    </r>
    <r>
      <rPr>
        <vertAlign val="subscript"/>
        <sz val="10"/>
        <rFont val="Arial"/>
        <family val="2"/>
      </rPr>
      <t xml:space="preserve"> </t>
    </r>
    <r>
      <rPr>
        <sz val="10"/>
        <rFont val="Arial"/>
        <family val="2"/>
      </rPr>
      <t>+ f</t>
    </r>
    <r>
      <rPr>
        <vertAlign val="subscript"/>
        <sz val="10"/>
        <rFont val="Arial"/>
        <family val="2"/>
      </rPr>
      <t>2oat</t>
    </r>
    <r>
      <rPr>
        <sz val="10"/>
        <rFont val="Arial"/>
        <family val="2"/>
      </rPr>
      <t>(Rai) + Dfi</t>
    </r>
    <r>
      <rPr>
        <vertAlign val="subscript"/>
        <sz val="10"/>
        <rFont val="Arial"/>
        <family val="2"/>
      </rPr>
      <t>oat</t>
    </r>
  </si>
  <si>
    <r>
      <t>F</t>
    </r>
    <r>
      <rPr>
        <vertAlign val="subscript"/>
        <sz val="10"/>
        <rFont val="Arial"/>
        <family val="2"/>
      </rPr>
      <t>1oup</t>
    </r>
    <r>
      <rPr>
        <sz val="10"/>
        <rFont val="Arial"/>
        <family val="2"/>
      </rPr>
      <t>= Fator de rateio de custos compartilhados de processamento de resíduos</t>
    </r>
  </si>
  <si>
    <r>
      <t>F</t>
    </r>
    <r>
      <rPr>
        <vertAlign val="subscript"/>
        <sz val="10"/>
        <rFont val="Arial"/>
        <family val="2"/>
      </rPr>
      <t>2oup</t>
    </r>
    <r>
      <rPr>
        <sz val="10"/>
        <rFont val="Arial"/>
        <family val="2"/>
      </rPr>
      <t>= Fator de rateio da remuneração do capital imobilizado de processamento e de resíduos</t>
    </r>
  </si>
  <si>
    <r>
      <t>CT</t>
    </r>
    <r>
      <rPr>
        <vertAlign val="subscript"/>
        <sz val="10"/>
        <rFont val="Arial"/>
        <family val="2"/>
      </rPr>
      <t>oup</t>
    </r>
    <r>
      <rPr>
        <sz val="10"/>
        <rFont val="Arial"/>
        <family val="2"/>
      </rPr>
      <t xml:space="preserve">= Doup </t>
    </r>
    <r>
      <rPr>
        <sz val="10"/>
        <rFont val="Arial"/>
        <family val="2"/>
      </rPr>
      <t>+ f</t>
    </r>
    <r>
      <rPr>
        <vertAlign val="subscript"/>
        <sz val="10"/>
        <rFont val="Arial"/>
        <family val="2"/>
      </rPr>
      <t>1oup</t>
    </r>
    <r>
      <rPr>
        <sz val="10"/>
        <rFont val="Arial"/>
        <family val="2"/>
      </rPr>
      <t>Dad +Dpa</t>
    </r>
    <r>
      <rPr>
        <vertAlign val="subscript"/>
        <sz val="10"/>
        <rFont val="Arial"/>
        <family val="2"/>
      </rPr>
      <t xml:space="preserve">up </t>
    </r>
    <r>
      <rPr>
        <sz val="10"/>
        <rFont val="Arial"/>
        <family val="2"/>
      </rPr>
      <t>f</t>
    </r>
    <r>
      <rPr>
        <vertAlign val="subscript"/>
        <sz val="10"/>
        <rFont val="Arial"/>
        <family val="2"/>
      </rPr>
      <t>1oup</t>
    </r>
    <r>
      <rPr>
        <sz val="10"/>
        <rFont val="Arial"/>
        <family val="2"/>
      </rPr>
      <t>Dpa</t>
    </r>
    <r>
      <rPr>
        <vertAlign val="subscript"/>
        <sz val="10"/>
        <rFont val="Arial"/>
        <family val="2"/>
      </rPr>
      <t xml:space="preserve">bug </t>
    </r>
    <r>
      <rPr>
        <sz val="10"/>
        <rFont val="Arial"/>
        <family val="2"/>
      </rPr>
      <t xml:space="preserve">+ </t>
    </r>
    <r>
      <rPr>
        <sz val="10"/>
        <rFont val="Arial"/>
        <family val="2"/>
      </rPr>
      <t>f</t>
    </r>
    <r>
      <rPr>
        <vertAlign val="subscript"/>
        <sz val="10"/>
        <rFont val="Arial"/>
        <family val="2"/>
      </rPr>
      <t>2oat</t>
    </r>
    <r>
      <rPr>
        <sz val="10"/>
        <rFont val="Arial"/>
        <family val="2"/>
      </rPr>
      <t>Rai + Dfi</t>
    </r>
    <r>
      <rPr>
        <vertAlign val="subscript"/>
        <sz val="10"/>
        <rFont val="Arial"/>
        <family val="2"/>
      </rPr>
      <t>oup</t>
    </r>
  </si>
  <si>
    <r>
      <t>CT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= Custo total do serviço de disposição final de resíduos em aterros sanitários</t>
    </r>
  </si>
  <si>
    <r>
      <t>F1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= Fator de rateio de custos compartilhados de operação e manutenção de aterros e diversos serviços</t>
    </r>
  </si>
  <si>
    <t>37a</t>
  </si>
  <si>
    <t>37b</t>
  </si>
  <si>
    <r>
      <t>F1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= Fator de rateio de custos compartilhados dos serviços de operação e manutenção de aterros, de coleta convencional de RDO</t>
    </r>
  </si>
  <si>
    <r>
      <t>F1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= Fator de rateio de custos compartilhados dos serviços de operação e manutenção de aterros, de coleta convencional de RDO e de limpeza urbana</t>
    </r>
  </si>
  <si>
    <r>
      <t>F</t>
    </r>
    <r>
      <rPr>
        <vertAlign val="subscript"/>
        <sz val="10"/>
        <rFont val="Arial"/>
        <family val="2"/>
      </rPr>
      <t>1oat</t>
    </r>
    <r>
      <rPr>
        <sz val="10"/>
        <rFont val="Arial"/>
        <family val="2"/>
      </rPr>
      <t>=Doat/(Dlu+ Dcdo+Doat)</t>
    </r>
  </si>
  <si>
    <r>
      <t>F</t>
    </r>
    <r>
      <rPr>
        <vertAlign val="subscript"/>
        <sz val="10"/>
        <rFont val="Arial"/>
        <family val="2"/>
      </rPr>
      <t>1oat</t>
    </r>
    <r>
      <rPr>
        <sz val="10"/>
        <rFont val="Arial"/>
        <family val="2"/>
      </rPr>
      <t>=Doat/(Dcdo+Doat)</t>
    </r>
  </si>
  <si>
    <t>38a</t>
  </si>
  <si>
    <t>38b</t>
  </si>
  <si>
    <r>
      <t>F</t>
    </r>
    <r>
      <rPr>
        <vertAlign val="subscript"/>
        <sz val="10"/>
        <rFont val="Arial"/>
        <family val="2"/>
      </rPr>
      <t>2oat</t>
    </r>
    <r>
      <rPr>
        <sz val="10"/>
        <rFont val="Arial"/>
        <family val="2"/>
      </rPr>
      <t>= Fator de rateio da remuneração do capital imobilizado dos serviços de operação e manutenção de aterros, de coleta convencional de RDO e de limpeza urbana</t>
    </r>
  </si>
  <si>
    <r>
      <t>F</t>
    </r>
    <r>
      <rPr>
        <vertAlign val="subscript"/>
        <sz val="10"/>
        <rFont val="Arial"/>
        <family val="2"/>
      </rPr>
      <t>2oat</t>
    </r>
    <r>
      <rPr>
        <sz val="10"/>
        <rFont val="Arial"/>
        <family val="2"/>
      </rPr>
      <t xml:space="preserve">= Fator de rateio da remuneração do capital imobilizado dos serviços de operação e manutenção de aterros e de coleta convencional de RDO </t>
    </r>
  </si>
  <si>
    <r>
      <t>F</t>
    </r>
    <r>
      <rPr>
        <vertAlign val="subscript"/>
        <sz val="10"/>
        <rFont val="Arial"/>
        <family val="2"/>
      </rPr>
      <t>2oat</t>
    </r>
    <r>
      <rPr>
        <sz val="10"/>
        <rFont val="Arial"/>
        <family val="2"/>
      </rPr>
      <t>= Fator de rateio da remuneração do capital imobilizado de operação e manutenção de aterros e diversos serviços</t>
    </r>
  </si>
  <si>
    <r>
      <t>F</t>
    </r>
    <r>
      <rPr>
        <vertAlign val="subscript"/>
        <sz val="10"/>
        <rFont val="Arial"/>
        <family val="2"/>
      </rPr>
      <t>2oat</t>
    </r>
    <r>
      <rPr>
        <sz val="10"/>
        <rFont val="Arial"/>
        <family val="2"/>
      </rPr>
      <t>= Atv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)/(Atv</t>
    </r>
    <r>
      <rPr>
        <vertAlign val="subscript"/>
        <sz val="10"/>
        <rFont val="Arial"/>
        <family val="2"/>
      </rPr>
      <t>slu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)</t>
    </r>
  </si>
  <si>
    <r>
      <t>F</t>
    </r>
    <r>
      <rPr>
        <vertAlign val="subscript"/>
        <sz val="10"/>
        <rFont val="Arial"/>
        <family val="2"/>
      </rPr>
      <t>2oat</t>
    </r>
    <r>
      <rPr>
        <sz val="10"/>
        <rFont val="Arial"/>
        <family val="2"/>
      </rPr>
      <t>= Atv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)/(</t>
    </r>
    <r>
      <rPr>
        <sz val="10"/>
        <rFont val="Arial"/>
        <family val="2"/>
      </rPr>
      <t>Atv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)</t>
    </r>
  </si>
  <si>
    <t>CTrss= Custo total do serviço de coleta e tratamento de RSS</t>
  </si>
  <si>
    <r>
      <t>CT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>= Drss + f1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>Dad + Dpa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 xml:space="preserve"> + f</t>
    </r>
    <r>
      <rPr>
        <vertAlign val="subscript"/>
        <sz val="10"/>
        <rFont val="Arial"/>
        <family val="2"/>
      </rPr>
      <t>1rss</t>
    </r>
    <r>
      <rPr>
        <sz val="10"/>
        <rFont val="Arial"/>
        <family val="2"/>
      </rPr>
      <t>Dpa</t>
    </r>
    <r>
      <rPr>
        <vertAlign val="subscript"/>
        <sz val="10"/>
        <rFont val="Arial"/>
        <family val="2"/>
      </rPr>
      <t>bug</t>
    </r>
    <r>
      <rPr>
        <sz val="10"/>
        <rFont val="Arial"/>
        <family val="2"/>
      </rPr>
      <t xml:space="preserve"> + f</t>
    </r>
    <r>
      <rPr>
        <vertAlign val="subscript"/>
        <sz val="10"/>
        <rFont val="Arial"/>
        <family val="2"/>
      </rPr>
      <t>2rss</t>
    </r>
    <r>
      <rPr>
        <sz val="10"/>
        <rFont val="Arial"/>
        <family val="2"/>
      </rPr>
      <t>Rai + Dfi</t>
    </r>
    <r>
      <rPr>
        <vertAlign val="subscript"/>
        <sz val="10"/>
        <rFont val="Arial"/>
        <family val="2"/>
      </rPr>
      <t>rss</t>
    </r>
  </si>
  <si>
    <r>
      <t>F</t>
    </r>
    <r>
      <rPr>
        <vertAlign val="subscript"/>
        <sz val="10"/>
        <rFont val="Arial"/>
        <family val="2"/>
      </rPr>
      <t>1rss</t>
    </r>
    <r>
      <rPr>
        <sz val="10"/>
        <rFont val="Arial"/>
        <family val="2"/>
      </rPr>
      <t>= Fator de rateio de custos compartilhados do serviço de coleta e tratamento de RSS e diversos serviços</t>
    </r>
  </si>
  <si>
    <r>
      <t>F</t>
    </r>
    <r>
      <rPr>
        <vertAlign val="subscript"/>
        <sz val="10"/>
        <rFont val="Arial"/>
        <family val="2"/>
      </rPr>
      <t>2rss</t>
    </r>
    <r>
      <rPr>
        <sz val="10"/>
        <rFont val="Arial"/>
        <family val="2"/>
      </rPr>
      <t>= Fator de rateio da remuneração do capital imobilizado do serviço de coleta e tratamento de RSS e diversos serviços</t>
    </r>
  </si>
  <si>
    <r>
      <t>Dfi</t>
    </r>
    <r>
      <rPr>
        <vertAlign val="subscript"/>
        <sz val="12"/>
        <rFont val="Times New Roman"/>
        <family val="1"/>
      </rPr>
      <t>rss</t>
    </r>
    <r>
      <rPr>
        <sz val="12"/>
        <rFont val="Arial"/>
        <family val="2"/>
      </rPr>
      <t>=</t>
    </r>
    <r>
      <rPr>
        <sz val="10"/>
        <rFont val="Arial"/>
        <family val="2"/>
      </rPr>
      <t xml:space="preserve"> Valor do rateio das despesas fiscais do serviço de coleta e tratamento de RSS</t>
    </r>
  </si>
  <si>
    <r>
      <t>CE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>= Custo econômico do serviço de coleta e tratamento de RSS</t>
    </r>
  </si>
  <si>
    <r>
      <t>F</t>
    </r>
    <r>
      <rPr>
        <b/>
        <vertAlign val="subscript"/>
        <sz val="12"/>
        <rFont val="Times New Roman"/>
        <family val="1"/>
      </rPr>
      <t>1</t>
    </r>
    <r>
      <rPr>
        <vertAlign val="subscript"/>
        <sz val="12"/>
        <rFont val="Times New Roman"/>
        <family val="1"/>
      </rPr>
      <t>rss</t>
    </r>
    <r>
      <rPr>
        <sz val="12"/>
        <rFont val="Times New Roman"/>
        <family val="1"/>
      </rPr>
      <t>=</t>
    </r>
    <r>
      <rPr>
        <sz val="10"/>
        <rFont val="Arial"/>
        <family val="2"/>
      </rPr>
      <t>Drss/(Dlu+Dcdo+Dcs+Dcgg+Doup+Doat+Drss)</t>
    </r>
  </si>
  <si>
    <r>
      <t>F</t>
    </r>
    <r>
      <rPr>
        <b/>
        <vertAlign val="subscript"/>
        <sz val="12"/>
        <rFont val="Times New Roman"/>
        <family val="1"/>
      </rPr>
      <t>2rss</t>
    </r>
    <r>
      <rPr>
        <sz val="12"/>
        <rFont val="Times New Roman"/>
        <family val="1"/>
      </rPr>
      <t xml:space="preserve">= </t>
    </r>
    <r>
      <rPr>
        <sz val="10"/>
        <rFont val="Arial"/>
        <family val="2"/>
      </rPr>
      <t>Atv</t>
    </r>
    <r>
      <rPr>
        <b/>
        <vertAlign val="subscript"/>
        <sz val="10"/>
        <rFont val="Arial"/>
        <family val="2"/>
      </rPr>
      <t>rss</t>
    </r>
    <r>
      <rPr>
        <sz val="10"/>
        <rFont val="Arial"/>
        <family val="2"/>
      </rPr>
      <t>/(Atv</t>
    </r>
    <r>
      <rPr>
        <b/>
        <vertAlign val="subscript"/>
        <sz val="10"/>
        <rFont val="Arial"/>
        <family val="2"/>
      </rPr>
      <t>slu</t>
    </r>
    <r>
      <rPr>
        <b/>
        <sz val="10"/>
        <rFont val="Arial"/>
        <family val="2"/>
      </rPr>
      <t>+</t>
    </r>
    <r>
      <rPr>
        <sz val="10"/>
        <rFont val="Arial"/>
        <family val="2"/>
      </rPr>
      <t>Atv</t>
    </r>
    <r>
      <rPr>
        <b/>
        <vertAlign val="subscript"/>
        <sz val="10"/>
        <rFont val="Arial"/>
        <family val="2"/>
      </rPr>
      <t>cdo</t>
    </r>
    <r>
      <rPr>
        <b/>
        <sz val="10"/>
        <rFont val="Arial"/>
        <family val="2"/>
      </rPr>
      <t>+</t>
    </r>
    <r>
      <rPr>
        <sz val="10"/>
        <rFont val="Arial"/>
        <family val="2"/>
      </rPr>
      <t>Atv</t>
    </r>
    <r>
      <rPr>
        <b/>
        <vertAlign val="subscript"/>
        <sz val="10"/>
        <rFont val="Arial"/>
        <family val="2"/>
      </rPr>
      <t>cs</t>
    </r>
    <r>
      <rPr>
        <b/>
        <sz val="10"/>
        <rFont val="Arial"/>
        <family val="2"/>
      </rPr>
      <t>+</t>
    </r>
    <r>
      <rPr>
        <sz val="10"/>
        <rFont val="Arial"/>
        <family val="2"/>
      </rPr>
      <t>Atv</t>
    </r>
    <r>
      <rPr>
        <b/>
        <vertAlign val="subscript"/>
        <sz val="10"/>
        <rFont val="Arial"/>
        <family val="2"/>
      </rPr>
      <t>cgg</t>
    </r>
    <r>
      <rPr>
        <b/>
        <sz val="10"/>
        <rFont val="Arial"/>
        <family val="2"/>
      </rPr>
      <t>+</t>
    </r>
    <r>
      <rPr>
        <sz val="10"/>
        <rFont val="Arial"/>
        <family val="2"/>
      </rPr>
      <t>Atv</t>
    </r>
    <r>
      <rPr>
        <b/>
        <vertAlign val="subscript"/>
        <sz val="10"/>
        <rFont val="Arial"/>
        <family val="2"/>
      </rPr>
      <t>up</t>
    </r>
    <r>
      <rPr>
        <b/>
        <sz val="10"/>
        <rFont val="Arial"/>
        <family val="2"/>
      </rPr>
      <t>+</t>
    </r>
    <r>
      <rPr>
        <sz val="10"/>
        <rFont val="Arial"/>
        <family val="2"/>
      </rPr>
      <t>Atv</t>
    </r>
    <r>
      <rPr>
        <b/>
        <vertAlign val="subscript"/>
        <sz val="10"/>
        <rFont val="Arial"/>
        <family val="2"/>
      </rPr>
      <t>at</t>
    </r>
    <r>
      <rPr>
        <b/>
        <sz val="10"/>
        <rFont val="Arial"/>
        <family val="2"/>
      </rPr>
      <t>+Atv</t>
    </r>
    <r>
      <rPr>
        <b/>
        <vertAlign val="subscript"/>
        <sz val="10"/>
        <rFont val="Arial"/>
        <family val="2"/>
      </rPr>
      <t>rss</t>
    </r>
    <r>
      <rPr>
        <sz val="10"/>
        <rFont val="Arial"/>
        <family val="2"/>
      </rPr>
      <t>)</t>
    </r>
  </si>
  <si>
    <r>
      <t>Dfi</t>
    </r>
    <r>
      <rPr>
        <vertAlign val="subscript"/>
        <sz val="12"/>
        <rFont val="Times New Roman"/>
        <family val="1"/>
      </rPr>
      <t>rss</t>
    </r>
    <r>
      <rPr>
        <sz val="10"/>
        <rFont val="Arial"/>
        <family val="2"/>
      </rPr>
      <t>=F</t>
    </r>
    <r>
      <rPr>
        <b/>
        <vertAlign val="subscript"/>
        <sz val="10"/>
        <rFont val="Arial"/>
        <family val="2"/>
      </rPr>
      <t>1rss</t>
    </r>
    <r>
      <rPr>
        <sz val="10"/>
        <rFont val="Arial"/>
        <family val="2"/>
      </rPr>
      <t>(Dfi)</t>
    </r>
  </si>
  <si>
    <r>
      <t>CE</t>
    </r>
    <r>
      <rPr>
        <b/>
        <vertAlign val="subscript"/>
        <sz val="10"/>
        <rFont val="Arial"/>
        <family val="2"/>
      </rPr>
      <t>rss</t>
    </r>
    <r>
      <rPr>
        <b/>
        <sz val="10"/>
        <rFont val="Arial"/>
        <family val="2"/>
      </rPr>
      <t>= CT</t>
    </r>
    <r>
      <rPr>
        <b/>
        <vertAlign val="subscript"/>
        <sz val="10"/>
        <rFont val="Arial"/>
        <family val="2"/>
      </rPr>
      <t>rss</t>
    </r>
    <r>
      <rPr>
        <b/>
        <sz val="10"/>
        <rFont val="Arial"/>
        <family val="2"/>
      </rPr>
      <t xml:space="preserve"> + Ac</t>
    </r>
    <r>
      <rPr>
        <b/>
        <vertAlign val="subscript"/>
        <sz val="10"/>
        <rFont val="Arial"/>
        <family val="2"/>
      </rPr>
      <t>rgrss</t>
    </r>
    <r>
      <rPr>
        <b/>
        <sz val="10"/>
        <rFont val="Arial"/>
        <family val="2"/>
      </rPr>
      <t xml:space="preserve"> - Dd</t>
    </r>
    <r>
      <rPr>
        <b/>
        <vertAlign val="subscript"/>
        <sz val="10"/>
        <rFont val="Arial"/>
        <family val="2"/>
      </rPr>
      <t>rgrss</t>
    </r>
    <r>
      <rPr>
        <sz val="10"/>
        <rFont val="Arial"/>
        <family val="2"/>
      </rPr>
      <t xml:space="preserve"> </t>
    </r>
  </si>
  <si>
    <r>
      <rPr>
        <sz val="10"/>
        <rFont val="Arial"/>
        <family val="2"/>
      </rPr>
      <t>CEU</t>
    </r>
    <r>
      <rPr>
        <b/>
        <vertAlign val="subscript"/>
        <sz val="10"/>
        <rFont val="Arial"/>
        <family val="2"/>
      </rPr>
      <t>rss</t>
    </r>
    <r>
      <rPr>
        <sz val="10"/>
        <rFont val="Arial"/>
        <family val="2"/>
      </rPr>
      <t>= CE</t>
    </r>
    <r>
      <rPr>
        <b/>
        <vertAlign val="subscript"/>
        <sz val="10"/>
        <rFont val="Arial"/>
        <family val="2"/>
      </rPr>
      <t>rss</t>
    </r>
    <r>
      <rPr>
        <vertAlign val="subscript"/>
        <sz val="10"/>
        <rFont val="Arial"/>
        <family val="2"/>
      </rPr>
      <t xml:space="preserve"> </t>
    </r>
    <r>
      <rPr>
        <sz val="10"/>
        <rFont val="Arial"/>
        <family val="2"/>
      </rPr>
      <t>/ Qrss</t>
    </r>
  </si>
  <si>
    <r>
      <rPr>
        <sz val="10"/>
        <rFont val="Arial"/>
        <family val="2"/>
      </rPr>
      <t>CEU</t>
    </r>
    <r>
      <rPr>
        <b/>
        <vertAlign val="subscript"/>
        <sz val="10"/>
        <rFont val="Arial"/>
        <family val="2"/>
      </rPr>
      <t>rss</t>
    </r>
    <r>
      <rPr>
        <sz val="10"/>
        <rFont val="Arial"/>
        <family val="2"/>
      </rPr>
      <t>= Custo econômico unitário do serviço de coleta e tratamento de RSS</t>
    </r>
  </si>
  <si>
    <r>
      <rPr>
        <sz val="10"/>
        <rFont val="Arial"/>
        <family val="2"/>
      </rPr>
      <t>CT</t>
    </r>
    <r>
      <rPr>
        <vertAlign val="subscript"/>
        <sz val="10"/>
        <rFont val="Arial"/>
        <family val="2"/>
      </rPr>
      <t>lu</t>
    </r>
    <r>
      <rPr>
        <sz val="10"/>
        <rFont val="Arial"/>
        <family val="2"/>
      </rPr>
      <t>= Custo total do serviço de limpeza urbana</t>
    </r>
  </si>
  <si>
    <r>
      <rPr>
        <sz val="10"/>
        <rFont val="Arial"/>
        <family val="2"/>
      </rPr>
      <t>CT</t>
    </r>
    <r>
      <rPr>
        <vertAlign val="subscript"/>
        <sz val="10"/>
        <rFont val="Arial"/>
        <family val="2"/>
      </rPr>
      <t>lu</t>
    </r>
    <r>
      <rPr>
        <sz val="10"/>
        <rFont val="Arial"/>
        <family val="2"/>
      </rPr>
      <t>= Dlu + f</t>
    </r>
    <r>
      <rPr>
        <vertAlign val="subscript"/>
        <sz val="10"/>
        <rFont val="Arial"/>
        <family val="2"/>
      </rPr>
      <t>1lu</t>
    </r>
    <r>
      <rPr>
        <sz val="10"/>
        <rFont val="Arial"/>
        <family val="2"/>
      </rPr>
      <t>(Dad) + Dpa</t>
    </r>
    <r>
      <rPr>
        <vertAlign val="subscript"/>
        <sz val="10"/>
        <rFont val="Arial"/>
        <family val="2"/>
      </rPr>
      <t xml:space="preserve">slu </t>
    </r>
    <r>
      <rPr>
        <sz val="10"/>
        <rFont val="Arial"/>
        <family val="2"/>
      </rPr>
      <t>+ f</t>
    </r>
    <r>
      <rPr>
        <vertAlign val="subscript"/>
        <sz val="10"/>
        <rFont val="Arial"/>
        <family val="2"/>
      </rPr>
      <t>1lu</t>
    </r>
    <r>
      <rPr>
        <sz val="10"/>
        <rFont val="Arial"/>
        <family val="2"/>
      </rPr>
      <t>(Dpa</t>
    </r>
    <r>
      <rPr>
        <vertAlign val="subscript"/>
        <sz val="10"/>
        <rFont val="Arial"/>
        <family val="2"/>
      </rPr>
      <t>bug</t>
    </r>
    <r>
      <rPr>
        <sz val="10"/>
        <rFont val="Arial"/>
        <family val="2"/>
      </rPr>
      <t>) + f</t>
    </r>
    <r>
      <rPr>
        <vertAlign val="subscript"/>
        <sz val="10"/>
        <rFont val="Arial"/>
        <family val="2"/>
      </rPr>
      <t>2lu</t>
    </r>
    <r>
      <rPr>
        <sz val="10"/>
        <rFont val="Arial"/>
        <family val="2"/>
      </rPr>
      <t>(Rai) + Dfi</t>
    </r>
    <r>
      <rPr>
        <vertAlign val="subscript"/>
        <sz val="10"/>
        <rFont val="Arial"/>
        <family val="2"/>
      </rPr>
      <t xml:space="preserve"> lu</t>
    </r>
    <r>
      <rPr>
        <sz val="10"/>
        <rFont val="Arial"/>
        <family val="2"/>
      </rPr>
      <t xml:space="preserve"> </t>
    </r>
    <r>
      <rPr>
        <sz val="10"/>
        <color rgb="FFFF0000"/>
        <rFont val="Arial"/>
        <family val="2"/>
      </rPr>
      <t>+ CE</t>
    </r>
    <r>
      <rPr>
        <vertAlign val="subscript"/>
        <sz val="10"/>
        <color rgb="FFFF0000"/>
        <rFont val="Arial"/>
        <family val="2"/>
      </rPr>
      <t>oat rpu</t>
    </r>
  </si>
  <si>
    <r>
      <t>F</t>
    </r>
    <r>
      <rPr>
        <b/>
        <vertAlign val="subscript"/>
        <sz val="10"/>
        <rFont val="Arial"/>
        <family val="2"/>
      </rPr>
      <t>1lu</t>
    </r>
    <r>
      <rPr>
        <sz val="10"/>
        <rFont val="Arial"/>
        <family val="2"/>
      </rPr>
      <t>= Fator de rateio de custos compartilhados do serviço de limpeza urbana e diversos serviços</t>
    </r>
  </si>
  <si>
    <r>
      <rPr>
        <sz val="10"/>
        <rFont val="Arial"/>
        <family val="2"/>
      </rPr>
      <t>F</t>
    </r>
    <r>
      <rPr>
        <vertAlign val="subscript"/>
        <sz val="10"/>
        <rFont val="Arial"/>
        <family val="2"/>
      </rPr>
      <t>1lu</t>
    </r>
    <r>
      <rPr>
        <sz val="10"/>
        <rFont val="Arial"/>
        <family val="2"/>
      </rPr>
      <t>= Dlu/(Dlu + Dcdo + Dcs + Dcgg + Doup + Doat + Drss)</t>
    </r>
  </si>
  <si>
    <r>
      <t>F</t>
    </r>
    <r>
      <rPr>
        <b/>
        <vertAlign val="subscript"/>
        <sz val="10"/>
        <rFont val="Arial"/>
        <family val="2"/>
      </rPr>
      <t>1lu</t>
    </r>
    <r>
      <rPr>
        <sz val="10"/>
        <rFont val="Arial"/>
        <family val="2"/>
      </rPr>
      <t>= Fator de rateio de custos compartilhados dos serviços de limpeza urbana e de coleta e destinação de RDO</t>
    </r>
  </si>
  <si>
    <r>
      <t>F</t>
    </r>
    <r>
      <rPr>
        <vertAlign val="subscript"/>
        <sz val="10"/>
        <rFont val="Arial"/>
        <family val="2"/>
      </rPr>
      <t>1lu</t>
    </r>
    <r>
      <rPr>
        <sz val="10"/>
        <rFont val="Arial"/>
        <family val="2"/>
      </rPr>
      <t>= Dlu/(Dlu + Dcdo + Doat)</t>
    </r>
  </si>
  <si>
    <r>
      <rPr>
        <sz val="10"/>
        <rFont val="Arial"/>
        <family val="2"/>
      </rPr>
      <t>F</t>
    </r>
    <r>
      <rPr>
        <b/>
        <vertAlign val="subscript"/>
        <sz val="10"/>
        <rFont val="Arial"/>
        <family val="2"/>
      </rPr>
      <t>2lu</t>
    </r>
    <r>
      <rPr>
        <sz val="10"/>
        <rFont val="Arial"/>
        <family val="2"/>
      </rPr>
      <t>= Fator de rateio da remuneração do capital imobilizado do serviço de limpeza urbana e diversos serviços</t>
    </r>
  </si>
  <si>
    <r>
      <t>F</t>
    </r>
    <r>
      <rPr>
        <b/>
        <vertAlign val="subscript"/>
        <sz val="10"/>
        <rFont val="Arial"/>
        <family val="2"/>
      </rPr>
      <t>2lu</t>
    </r>
    <r>
      <rPr>
        <sz val="10"/>
        <rFont val="Arial"/>
        <family val="2"/>
      </rPr>
      <t>= Atv</t>
    </r>
    <r>
      <rPr>
        <b/>
        <vertAlign val="subscript"/>
        <sz val="10"/>
        <rFont val="Arial"/>
        <family val="2"/>
      </rPr>
      <t>lu</t>
    </r>
    <r>
      <rPr>
        <sz val="10"/>
        <rFont val="Arial"/>
        <family val="2"/>
      </rPr>
      <t xml:space="preserve"> /(Atv</t>
    </r>
    <r>
      <rPr>
        <b/>
        <vertAlign val="subscript"/>
        <sz val="10"/>
        <rFont val="Arial"/>
        <family val="2"/>
      </rPr>
      <t>slu</t>
    </r>
    <r>
      <rPr>
        <b/>
        <sz val="10"/>
        <rFont val="Arial"/>
        <family val="2"/>
      </rPr>
      <t>+</t>
    </r>
    <r>
      <rPr>
        <sz val="10"/>
        <rFont val="Arial"/>
        <family val="2"/>
      </rPr>
      <t>Atv</t>
    </r>
    <r>
      <rPr>
        <b/>
        <vertAlign val="subscript"/>
        <sz val="10"/>
        <rFont val="Arial"/>
        <family val="2"/>
      </rPr>
      <t>cdo</t>
    </r>
    <r>
      <rPr>
        <b/>
        <sz val="10"/>
        <rFont val="Arial"/>
        <family val="2"/>
      </rPr>
      <t>+</t>
    </r>
    <r>
      <rPr>
        <sz val="10"/>
        <rFont val="Arial"/>
        <family val="2"/>
      </rPr>
      <t>Atv</t>
    </r>
    <r>
      <rPr>
        <b/>
        <vertAlign val="subscript"/>
        <sz val="10"/>
        <rFont val="Arial"/>
        <family val="2"/>
      </rPr>
      <t>cs</t>
    </r>
    <r>
      <rPr>
        <b/>
        <sz val="10"/>
        <rFont val="Arial"/>
        <family val="2"/>
      </rPr>
      <t>+</t>
    </r>
    <r>
      <rPr>
        <sz val="10"/>
        <rFont val="Arial"/>
        <family val="2"/>
      </rPr>
      <t>Atv</t>
    </r>
    <r>
      <rPr>
        <b/>
        <vertAlign val="subscript"/>
        <sz val="10"/>
        <rFont val="Arial"/>
        <family val="2"/>
      </rPr>
      <t>cgg</t>
    </r>
    <r>
      <rPr>
        <b/>
        <sz val="10"/>
        <rFont val="Arial"/>
        <family val="2"/>
      </rPr>
      <t>+</t>
    </r>
    <r>
      <rPr>
        <sz val="10"/>
        <rFont val="Arial"/>
        <family val="2"/>
      </rPr>
      <t>Atv</t>
    </r>
    <r>
      <rPr>
        <b/>
        <vertAlign val="subscript"/>
        <sz val="10"/>
        <rFont val="Arial"/>
        <family val="2"/>
      </rPr>
      <t>up</t>
    </r>
    <r>
      <rPr>
        <b/>
        <sz val="10"/>
        <rFont val="Arial"/>
        <family val="2"/>
      </rPr>
      <t>+</t>
    </r>
    <r>
      <rPr>
        <sz val="10"/>
        <rFont val="Arial"/>
        <family val="2"/>
      </rPr>
      <t>Atv</t>
    </r>
    <r>
      <rPr>
        <b/>
        <vertAlign val="subscript"/>
        <sz val="10"/>
        <rFont val="Arial"/>
        <family val="2"/>
      </rPr>
      <t>at+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Atv</t>
    </r>
    <r>
      <rPr>
        <b/>
        <vertAlign val="subscript"/>
        <sz val="10"/>
        <rFont val="Arial"/>
        <family val="2"/>
      </rPr>
      <t>rss</t>
    </r>
    <r>
      <rPr>
        <sz val="10"/>
        <rFont val="Arial"/>
        <family val="2"/>
      </rPr>
      <t>)</t>
    </r>
  </si>
  <si>
    <t>48a</t>
  </si>
  <si>
    <r>
      <t>F</t>
    </r>
    <r>
      <rPr>
        <b/>
        <vertAlign val="subscript"/>
        <sz val="10"/>
        <rFont val="Arial"/>
        <family val="2"/>
      </rPr>
      <t>2lu</t>
    </r>
    <r>
      <rPr>
        <sz val="10"/>
        <rFont val="Arial"/>
        <family val="2"/>
      </rPr>
      <t>= Fator de rateio da remuneração do capital imobilizado do serviço de limpeza urbana  e de coleta e destinação de RDO</t>
    </r>
  </si>
  <si>
    <r>
      <t>F</t>
    </r>
    <r>
      <rPr>
        <b/>
        <vertAlign val="subscript"/>
        <sz val="10"/>
        <rFont val="Arial"/>
        <family val="2"/>
      </rPr>
      <t>2lu</t>
    </r>
    <r>
      <rPr>
        <sz val="10"/>
        <rFont val="Arial"/>
        <family val="2"/>
      </rPr>
      <t>= Atv</t>
    </r>
    <r>
      <rPr>
        <b/>
        <vertAlign val="subscript"/>
        <sz val="10"/>
        <rFont val="Arial"/>
        <family val="2"/>
      </rPr>
      <t>lu</t>
    </r>
    <r>
      <rPr>
        <sz val="10"/>
        <rFont val="Arial"/>
        <family val="2"/>
      </rPr>
      <t xml:space="preserve"> /(Atv</t>
    </r>
    <r>
      <rPr>
        <b/>
        <vertAlign val="subscript"/>
        <sz val="10"/>
        <rFont val="Arial"/>
        <family val="2"/>
      </rPr>
      <t>slu</t>
    </r>
    <r>
      <rPr>
        <b/>
        <sz val="10"/>
        <rFont val="Arial"/>
        <family val="2"/>
      </rPr>
      <t>+</t>
    </r>
    <r>
      <rPr>
        <sz val="10"/>
        <rFont val="Arial"/>
        <family val="2"/>
      </rPr>
      <t>Atv</t>
    </r>
    <r>
      <rPr>
        <b/>
        <vertAlign val="subscript"/>
        <sz val="10"/>
        <rFont val="Arial"/>
        <family val="2"/>
      </rPr>
      <t>cdo</t>
    </r>
    <r>
      <rPr>
        <b/>
        <sz val="10"/>
        <rFont val="Arial"/>
        <family val="2"/>
      </rPr>
      <t>+</t>
    </r>
    <r>
      <rPr>
        <sz val="10"/>
        <rFont val="Arial"/>
        <family val="2"/>
      </rPr>
      <t>Atv</t>
    </r>
    <r>
      <rPr>
        <b/>
        <vertAlign val="subscript"/>
        <sz val="10"/>
        <rFont val="Arial"/>
        <family val="2"/>
      </rPr>
      <t>at</t>
    </r>
    <r>
      <rPr>
        <sz val="10"/>
        <rFont val="Arial"/>
        <family val="2"/>
      </rPr>
      <t>)</t>
    </r>
  </si>
  <si>
    <r>
      <t>Dfi</t>
    </r>
    <r>
      <rPr>
        <vertAlign val="subscript"/>
        <sz val="10"/>
        <rFont val="Arial"/>
        <family val="2"/>
      </rPr>
      <t>lu</t>
    </r>
    <r>
      <rPr>
        <sz val="10"/>
        <rFont val="Arial"/>
        <family val="2"/>
      </rPr>
      <t>= Valor do rateio das despesas fiscais do PIS/PASEP do serviço de limpeza urbana</t>
    </r>
  </si>
  <si>
    <r>
      <t>Dfi</t>
    </r>
    <r>
      <rPr>
        <vertAlign val="subscript"/>
        <sz val="9"/>
        <rFont val="Arial"/>
        <family val="2"/>
      </rPr>
      <t>lu</t>
    </r>
    <r>
      <rPr>
        <sz val="9"/>
        <rFont val="Arial"/>
        <family val="2"/>
      </rPr>
      <t>= F</t>
    </r>
    <r>
      <rPr>
        <b/>
        <vertAlign val="subscript"/>
        <sz val="9"/>
        <rFont val="Arial"/>
        <family val="2"/>
      </rPr>
      <t>1lu</t>
    </r>
    <r>
      <rPr>
        <sz val="9"/>
        <rFont val="Arial"/>
        <family val="2"/>
      </rPr>
      <t>(Dfi)</t>
    </r>
  </si>
  <si>
    <r>
      <t>CE</t>
    </r>
    <r>
      <rPr>
        <vertAlign val="subscript"/>
        <sz val="10"/>
        <rFont val="Arial"/>
        <family val="2"/>
      </rPr>
      <t>oatrpu</t>
    </r>
    <r>
      <rPr>
        <sz val="10"/>
        <rFont val="Arial"/>
        <family val="2"/>
      </rPr>
      <t xml:space="preserve">= Custo econômico da disposição de RPU em aterro </t>
    </r>
  </si>
  <si>
    <r>
      <t>CE</t>
    </r>
    <r>
      <rPr>
        <vertAlign val="subscript"/>
        <sz val="10"/>
        <rFont val="Arial"/>
        <family val="2"/>
      </rPr>
      <t>oatrpu</t>
    </r>
    <r>
      <rPr>
        <sz val="10"/>
        <rFont val="Arial"/>
        <family val="2"/>
      </rPr>
      <t>= CEU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 xml:space="preserve"> x Qrpu</t>
    </r>
  </si>
  <si>
    <t>51a</t>
  </si>
  <si>
    <r>
      <t>CE</t>
    </r>
    <r>
      <rPr>
        <vertAlign val="subscript"/>
        <sz val="10"/>
        <rFont val="Arial"/>
        <family val="2"/>
      </rPr>
      <t>lu</t>
    </r>
    <r>
      <rPr>
        <sz val="10"/>
        <rFont val="Arial"/>
        <family val="2"/>
      </rPr>
      <t>= Custo econômico do serviço de limpeza urbana</t>
    </r>
  </si>
  <si>
    <r>
      <t>CE</t>
    </r>
    <r>
      <rPr>
        <vertAlign val="subscript"/>
        <sz val="10"/>
        <rFont val="Arial"/>
        <family val="2"/>
      </rPr>
      <t>lu</t>
    </r>
    <r>
      <rPr>
        <sz val="10"/>
        <rFont val="Arial"/>
        <family val="2"/>
      </rPr>
      <t>= CT</t>
    </r>
    <r>
      <rPr>
        <vertAlign val="subscript"/>
        <sz val="10"/>
        <rFont val="Arial"/>
        <family val="2"/>
      </rPr>
      <t>lu</t>
    </r>
    <r>
      <rPr>
        <sz val="10"/>
        <rFont val="Arial"/>
        <family val="2"/>
      </rPr>
      <t xml:space="preserve"> + Ac</t>
    </r>
    <r>
      <rPr>
        <vertAlign val="subscript"/>
        <sz val="10"/>
        <rFont val="Arial"/>
        <family val="2"/>
      </rPr>
      <t>rglu</t>
    </r>
    <r>
      <rPr>
        <sz val="10"/>
        <rFont val="Arial"/>
        <family val="2"/>
      </rPr>
      <t xml:space="preserve"> - Dd</t>
    </r>
    <r>
      <rPr>
        <vertAlign val="subscript"/>
        <sz val="10"/>
        <rFont val="Arial"/>
        <family val="2"/>
      </rPr>
      <t>rglu</t>
    </r>
  </si>
  <si>
    <r>
      <t>CEU</t>
    </r>
    <r>
      <rPr>
        <b/>
        <vertAlign val="subscript"/>
        <sz val="10"/>
        <rFont val="Arial"/>
        <family val="2"/>
      </rPr>
      <t>lu</t>
    </r>
    <r>
      <rPr>
        <sz val="10"/>
        <rFont val="Arial"/>
        <family val="2"/>
      </rPr>
      <t>= Custo econômico unitário do serviço de limpeza urbana</t>
    </r>
  </si>
  <si>
    <r>
      <t>CEU</t>
    </r>
    <r>
      <rPr>
        <b/>
        <vertAlign val="subscript"/>
        <sz val="10"/>
        <rFont val="Arial"/>
        <family val="2"/>
      </rPr>
      <t>lu</t>
    </r>
    <r>
      <rPr>
        <sz val="10"/>
        <rFont val="Arial"/>
        <family val="2"/>
      </rPr>
      <t>= CE</t>
    </r>
    <r>
      <rPr>
        <b/>
        <vertAlign val="subscript"/>
        <sz val="10"/>
        <rFont val="Arial"/>
        <family val="2"/>
      </rPr>
      <t>lu</t>
    </r>
    <r>
      <rPr>
        <vertAlign val="subscript"/>
        <sz val="10"/>
        <rFont val="Arial"/>
        <family val="2"/>
      </rPr>
      <t xml:space="preserve"> </t>
    </r>
    <r>
      <rPr>
        <sz val="10"/>
        <rFont val="Arial"/>
        <family val="2"/>
      </rPr>
      <t>/ Qdom</t>
    </r>
  </si>
  <si>
    <r>
      <t>VBR</t>
    </r>
    <r>
      <rPr>
        <vertAlign val="subscript"/>
        <sz val="10"/>
        <rFont val="Arial"/>
        <family val="2"/>
      </rPr>
      <t>trs</t>
    </r>
    <r>
      <rPr>
        <sz val="10"/>
        <rFont val="Arial"/>
        <family val="2"/>
      </rPr>
      <t xml:space="preserve"> = CEU</t>
    </r>
    <r>
      <rPr>
        <vertAlign val="subscript"/>
        <sz val="10"/>
        <rFont val="Arial"/>
        <family val="2"/>
      </rPr>
      <t xml:space="preserve">cdocs </t>
    </r>
    <r>
      <rPr>
        <sz val="10"/>
        <rFont val="Arial"/>
        <family val="2"/>
      </rPr>
      <t>+ a(CEU</t>
    </r>
    <r>
      <rPr>
        <vertAlign val="subscript"/>
        <sz val="10"/>
        <rFont val="Arial"/>
        <family val="2"/>
      </rPr>
      <t>oup</t>
    </r>
    <r>
      <rPr>
        <sz val="10"/>
        <rFont val="Arial"/>
        <family val="2"/>
      </rPr>
      <t>) + b(CEU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)</t>
    </r>
  </si>
  <si>
    <r>
      <t>VBR</t>
    </r>
    <r>
      <rPr>
        <vertAlign val="subscript"/>
        <sz val="10"/>
        <rFont val="Arial"/>
        <family val="2"/>
      </rPr>
      <t>trs</t>
    </r>
    <r>
      <rPr>
        <sz val="10"/>
        <rFont val="Arial"/>
        <family val="2"/>
      </rPr>
      <t xml:space="preserve"> = CEU</t>
    </r>
    <r>
      <rPr>
        <vertAlign val="subscript"/>
        <sz val="10"/>
        <rFont val="Arial"/>
        <family val="2"/>
      </rPr>
      <t xml:space="preserve">cdo  </t>
    </r>
    <r>
      <rPr>
        <sz val="10"/>
        <rFont val="Arial"/>
        <family val="2"/>
      </rPr>
      <t>+ CEU</t>
    </r>
    <r>
      <rPr>
        <vertAlign val="subscript"/>
        <sz val="10"/>
        <rFont val="Arial"/>
        <family val="2"/>
      </rPr>
      <t>oat</t>
    </r>
  </si>
  <si>
    <t>52a</t>
  </si>
  <si>
    <r>
      <t>VBR</t>
    </r>
    <r>
      <rPr>
        <vertAlign val="subscript"/>
        <sz val="10"/>
        <rFont val="Arial"/>
        <family val="2"/>
      </rPr>
      <t>trs</t>
    </r>
    <r>
      <rPr>
        <sz val="10"/>
        <rFont val="Arial"/>
        <family val="2"/>
      </rPr>
      <t xml:space="preserve"> = Valor Básico de Referência para cálculo des taxas do serviço de coleta e destinação de RDO, prestação integrada com outros serviços</t>
    </r>
  </si>
  <si>
    <r>
      <t>VBR</t>
    </r>
    <r>
      <rPr>
        <vertAlign val="subscript"/>
        <sz val="10"/>
        <rFont val="Arial"/>
        <family val="2"/>
      </rPr>
      <t>trs</t>
    </r>
    <r>
      <rPr>
        <sz val="10"/>
        <rFont val="Arial"/>
        <family val="2"/>
      </rPr>
      <t xml:space="preserve"> = Valor Básico de Referência para cálculo de taxas na prestação exclusiva do serviço de coleta e destinação de RDO</t>
    </r>
  </si>
  <si>
    <r>
      <t>TRS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: Taxa do serviço de coleta e destinação de RDO dos contribuintes/usuários da classe “i”</t>
    </r>
  </si>
  <si>
    <r>
      <t>TRS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 xml:space="preserve"> = fc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(VBR</t>
    </r>
    <r>
      <rPr>
        <vertAlign val="subscript"/>
        <sz val="10"/>
        <rFont val="Arial"/>
        <family val="2"/>
      </rPr>
      <t>trs</t>
    </r>
    <r>
      <rPr>
        <sz val="10"/>
        <rFont val="Arial"/>
        <family val="2"/>
      </rPr>
      <t>)</t>
    </r>
  </si>
  <si>
    <r>
      <t>VBR</t>
    </r>
    <r>
      <rPr>
        <vertAlign val="subscript"/>
        <sz val="10"/>
        <rFont val="Arial"/>
        <family val="2"/>
      </rPr>
      <t>cdrdo</t>
    </r>
    <r>
      <rPr>
        <sz val="10"/>
        <rFont val="Arial"/>
        <family val="2"/>
      </rPr>
      <t xml:space="preserve"> = VBR</t>
    </r>
    <r>
      <rPr>
        <vertAlign val="subscript"/>
        <sz val="10"/>
        <rFont val="Arial"/>
        <family val="2"/>
      </rPr>
      <t>trs</t>
    </r>
  </si>
  <si>
    <r>
      <t>VBR</t>
    </r>
    <r>
      <rPr>
        <vertAlign val="subscript"/>
        <sz val="10"/>
        <rFont val="Arial"/>
        <family val="2"/>
      </rPr>
      <t>cdrdo</t>
    </r>
    <r>
      <rPr>
        <sz val="10"/>
        <rFont val="Arial"/>
        <family val="2"/>
      </rPr>
      <t xml:space="preserve"> = Valor Básico de Referência para preços públicos do serviço de coleta e destinação de RDO de grandes geradores</t>
    </r>
  </si>
  <si>
    <r>
      <t>Pp</t>
    </r>
    <r>
      <rPr>
        <vertAlign val="subscript"/>
        <sz val="10"/>
        <rFont val="Arial"/>
        <family val="2"/>
      </rPr>
      <t>cdrdoi</t>
    </r>
    <r>
      <rPr>
        <sz val="10"/>
        <rFont val="Arial"/>
        <family val="2"/>
      </rPr>
      <t>: Preço público para o serviço de coleta convencional e destinação de RDO de grandes geradores da classe “i”</t>
    </r>
  </si>
  <si>
    <r>
      <t>VBR</t>
    </r>
    <r>
      <rPr>
        <vertAlign val="subscript"/>
        <sz val="10"/>
        <rFont val="Arial"/>
        <family val="2"/>
      </rPr>
      <t>cedgg</t>
    </r>
    <r>
      <rPr>
        <sz val="10"/>
        <rFont val="Arial"/>
        <family val="2"/>
      </rPr>
      <t xml:space="preserve"> = CEU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 xml:space="preserve"> + a(CEU</t>
    </r>
    <r>
      <rPr>
        <vertAlign val="subscript"/>
        <sz val="10"/>
        <rFont val="Arial"/>
        <family val="2"/>
      </rPr>
      <t>oup</t>
    </r>
    <r>
      <rPr>
        <sz val="10"/>
        <rFont val="Arial"/>
        <family val="2"/>
      </rPr>
      <t>)</t>
    </r>
    <r>
      <rPr>
        <vertAlign val="subscript"/>
        <sz val="10"/>
        <rFont val="Arial"/>
        <family val="2"/>
      </rPr>
      <t xml:space="preserve"> </t>
    </r>
    <r>
      <rPr>
        <sz val="10"/>
        <rFont val="Arial"/>
        <family val="2"/>
      </rPr>
      <t>+ b(CEU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)</t>
    </r>
  </si>
  <si>
    <r>
      <t>VBR</t>
    </r>
    <r>
      <rPr>
        <vertAlign val="subscript"/>
        <sz val="10"/>
        <rFont val="Arial"/>
        <family val="2"/>
      </rPr>
      <t>edoup</t>
    </r>
    <r>
      <rPr>
        <sz val="10"/>
        <rFont val="Arial"/>
        <family val="2"/>
      </rPr>
      <t xml:space="preserve"> : Valor básico de referência para preço público de entrega direta de RDO em unidade de processamento - resíduos segregados</t>
    </r>
  </si>
  <si>
    <r>
      <t>VBR</t>
    </r>
    <r>
      <rPr>
        <vertAlign val="subscript"/>
        <sz val="10"/>
        <rFont val="Arial"/>
        <family val="2"/>
      </rPr>
      <t>edoup</t>
    </r>
    <r>
      <rPr>
        <sz val="10"/>
        <rFont val="Arial"/>
        <family val="2"/>
      </rPr>
      <t xml:space="preserve"> = CEU</t>
    </r>
    <r>
      <rPr>
        <vertAlign val="subscript"/>
        <sz val="10"/>
        <rFont val="Arial"/>
        <family val="2"/>
      </rPr>
      <t>oup + n(CEUoat)</t>
    </r>
  </si>
  <si>
    <r>
      <t>VBR</t>
    </r>
    <r>
      <rPr>
        <vertAlign val="subscript"/>
        <sz val="10"/>
        <rFont val="Arial"/>
        <family val="2"/>
      </rPr>
      <t>edoup</t>
    </r>
    <r>
      <rPr>
        <sz val="10"/>
        <rFont val="Arial"/>
        <family val="2"/>
      </rPr>
      <t xml:space="preserve"> = CEU</t>
    </r>
    <r>
      <rPr>
        <vertAlign val="subscript"/>
        <sz val="10"/>
        <rFont val="Arial"/>
        <family val="2"/>
      </rPr>
      <t xml:space="preserve">oup </t>
    </r>
  </si>
  <si>
    <t>58a</t>
  </si>
  <si>
    <r>
      <t>VBR</t>
    </r>
    <r>
      <rPr>
        <vertAlign val="subscript"/>
        <sz val="10"/>
        <rFont val="Arial"/>
        <family val="2"/>
      </rPr>
      <t>edoup</t>
    </r>
    <r>
      <rPr>
        <sz val="10"/>
        <rFont val="Arial"/>
        <family val="2"/>
      </rPr>
      <t>: Valor básico de referência para preço público de entrega direta de RDO em unidade de processamento - resíduos não segregados</t>
    </r>
  </si>
  <si>
    <r>
      <t>VBR</t>
    </r>
    <r>
      <rPr>
        <vertAlign val="subscript"/>
        <sz val="10"/>
        <rFont val="Arial"/>
        <family val="2"/>
      </rPr>
      <t>edoat</t>
    </r>
    <r>
      <rPr>
        <sz val="10"/>
        <rFont val="Arial"/>
        <family val="2"/>
      </rPr>
      <t>: Valor básico de referência para preço público de entrega direta de RDO em unidade de aterro</t>
    </r>
  </si>
  <si>
    <r>
      <t>VBR</t>
    </r>
    <r>
      <rPr>
        <vertAlign val="subscript"/>
        <sz val="10"/>
        <rFont val="Arial"/>
        <family val="2"/>
      </rPr>
      <t>edoat</t>
    </r>
    <r>
      <rPr>
        <sz val="10"/>
        <rFont val="Arial"/>
        <family val="2"/>
      </rPr>
      <t xml:space="preserve"> = CEU</t>
    </r>
    <r>
      <rPr>
        <vertAlign val="subscript"/>
        <sz val="10"/>
        <rFont val="Arial"/>
        <family val="2"/>
      </rPr>
      <t>oat</t>
    </r>
  </si>
  <si>
    <r>
      <t>Pp</t>
    </r>
    <r>
      <rPr>
        <vertAlign val="subscript"/>
        <sz val="10"/>
        <rFont val="Arial"/>
        <family val="2"/>
      </rPr>
      <t>edoupi</t>
    </r>
    <r>
      <rPr>
        <sz val="10"/>
        <rFont val="Arial"/>
        <family val="2"/>
      </rPr>
      <t xml:space="preserve"> = fr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(VBR</t>
    </r>
    <r>
      <rPr>
        <vertAlign val="subscript"/>
        <sz val="10"/>
        <rFont val="Arial"/>
        <family val="2"/>
      </rPr>
      <t>edoup</t>
    </r>
    <r>
      <rPr>
        <sz val="10"/>
        <rFont val="Arial"/>
        <family val="2"/>
      </rPr>
      <t>)</t>
    </r>
  </si>
  <si>
    <r>
      <t>Pp</t>
    </r>
    <r>
      <rPr>
        <vertAlign val="subscript"/>
        <sz val="10"/>
        <rFont val="Arial"/>
        <family val="2"/>
      </rPr>
      <t>edoati</t>
    </r>
    <r>
      <rPr>
        <sz val="10"/>
        <rFont val="Arial"/>
        <family val="2"/>
      </rPr>
      <t xml:space="preserve"> = fr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(VBR</t>
    </r>
    <r>
      <rPr>
        <vertAlign val="subscript"/>
        <sz val="10"/>
        <rFont val="Arial"/>
        <family val="2"/>
      </rPr>
      <t>edoat</t>
    </r>
    <r>
      <rPr>
        <sz val="10"/>
        <rFont val="Arial"/>
        <family val="2"/>
      </rPr>
      <t>)</t>
    </r>
  </si>
  <si>
    <r>
      <t>Pp</t>
    </r>
    <r>
      <rPr>
        <vertAlign val="subscript"/>
        <sz val="10"/>
        <rFont val="Arial"/>
        <family val="2"/>
      </rPr>
      <t>edoati</t>
    </r>
    <r>
      <rPr>
        <sz val="10"/>
        <rFont val="Arial"/>
        <family val="2"/>
      </rPr>
      <t>: Preço público para entrega direta de RDO em unidade de aterro sanitário pelos geradores da classe “i”</t>
    </r>
  </si>
  <si>
    <r>
      <t>Pp</t>
    </r>
    <r>
      <rPr>
        <vertAlign val="subscript"/>
        <sz val="10"/>
        <rFont val="Arial"/>
        <family val="2"/>
      </rPr>
      <t>cdrvi</t>
    </r>
    <r>
      <rPr>
        <sz val="10"/>
        <rFont val="Arial"/>
        <family val="2"/>
      </rPr>
      <t xml:space="preserve"> = Fr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(VBR</t>
    </r>
    <r>
      <rPr>
        <vertAlign val="subscript"/>
        <sz val="10"/>
        <rFont val="Arial"/>
        <family val="2"/>
      </rPr>
      <t>cdrv</t>
    </r>
    <r>
      <rPr>
        <sz val="10"/>
        <rFont val="Arial"/>
        <family val="2"/>
      </rPr>
      <t>)</t>
    </r>
  </si>
  <si>
    <r>
      <t>Pp</t>
    </r>
    <r>
      <rPr>
        <vertAlign val="subscript"/>
        <sz val="10"/>
        <rFont val="Arial"/>
        <family val="2"/>
      </rPr>
      <t>cdrvi</t>
    </r>
    <r>
      <rPr>
        <sz val="10"/>
        <rFont val="Arial"/>
        <family val="2"/>
      </rPr>
      <t>: Preço público para o serviço de coleta e disposição de resíduos volumosos para usuários da classe “i”</t>
    </r>
  </si>
  <si>
    <r>
      <t>VBR</t>
    </r>
    <r>
      <rPr>
        <vertAlign val="subscript"/>
        <sz val="10"/>
        <rFont val="Arial"/>
        <family val="2"/>
      </rPr>
      <t>edrv</t>
    </r>
    <r>
      <rPr>
        <sz val="10"/>
        <rFont val="Arial"/>
        <family val="2"/>
      </rPr>
      <t>: Valor básico de referência para preços públicos de entrega direta de resíduos volumosos</t>
    </r>
  </si>
  <si>
    <r>
      <t>VBR</t>
    </r>
    <r>
      <rPr>
        <vertAlign val="subscript"/>
        <sz val="10"/>
        <rFont val="Arial"/>
        <family val="2"/>
      </rPr>
      <t>edrv</t>
    </r>
    <r>
      <rPr>
        <sz val="10"/>
        <rFont val="Arial"/>
        <family val="2"/>
      </rPr>
      <t>= CEU</t>
    </r>
    <r>
      <rPr>
        <vertAlign val="subscript"/>
        <sz val="10"/>
        <rFont val="Arial"/>
        <family val="2"/>
      </rPr>
      <t>oup</t>
    </r>
  </si>
  <si>
    <r>
      <t>Pp</t>
    </r>
    <r>
      <rPr>
        <vertAlign val="subscript"/>
        <sz val="10"/>
        <rFont val="Arial"/>
        <family val="2"/>
      </rPr>
      <t>edrvi</t>
    </r>
    <r>
      <rPr>
        <sz val="10"/>
        <rFont val="Arial"/>
        <family val="2"/>
      </rPr>
      <t xml:space="preserve"> = Fr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(VBR</t>
    </r>
    <r>
      <rPr>
        <vertAlign val="subscript"/>
        <sz val="10"/>
        <rFont val="Arial"/>
        <family val="2"/>
      </rPr>
      <t>edrv</t>
    </r>
    <r>
      <rPr>
        <sz val="10"/>
        <rFont val="Arial"/>
        <family val="2"/>
      </rPr>
      <t>)</t>
    </r>
  </si>
  <si>
    <r>
      <t>Pp</t>
    </r>
    <r>
      <rPr>
        <vertAlign val="subscript"/>
        <sz val="10"/>
        <rFont val="Arial"/>
        <family val="2"/>
      </rPr>
      <t>edrvi</t>
    </r>
    <r>
      <rPr>
        <sz val="10"/>
        <rFont val="Arial"/>
        <family val="2"/>
      </rPr>
      <t xml:space="preserve"> : Preço público para o serviço de entrega direta de resíduos volumosos para usuários da classe i</t>
    </r>
  </si>
  <si>
    <t>Cálculo dos Custos por Serviço Fim</t>
  </si>
  <si>
    <t>Cálculo do custo regulatório do Serviço de Limpeza Urbana</t>
  </si>
  <si>
    <t>Cálculo do custo regulatório do Serviço de Coleta Domiciliar RDO</t>
  </si>
  <si>
    <t>Cálculo do custo regulatório do Serviço de Coleta Seletiva RDO</t>
  </si>
  <si>
    <t>Cálculo do custo regulatório dos Serviços de Coleta Domiciliar e Seletiva RDO</t>
  </si>
  <si>
    <t>Cálculo do custo regulatório do Serviço de Coleta Exclusiva de Grandes Geradores</t>
  </si>
  <si>
    <t>Cálculo do custo econômico regulatório da atividade de PROCESSAMENTO de resíduos</t>
  </si>
  <si>
    <t>Cálculo do custo econômico regulatório do serviço de DISPOSIÇÃO DE RESÍDUOS EM ATERRO</t>
  </si>
  <si>
    <t>Cálculo do custo econômico regulatório do serviço de COLETA E TRATAMENTO DE RSS</t>
  </si>
  <si>
    <t>Cálculo dos Valores Básicos de Referência para Taxas e Preços Públicos (VBRs)</t>
  </si>
  <si>
    <t>Valor Básico de Referência - Taxas para COLETA E DESTINAÇÃO FINAL DE RDO</t>
  </si>
  <si>
    <t>Valor Básico de Referência - Preço Público para COLETA EXCLUSIVA E DESTINAÇÃO FINAL de Resíduos Volumosos</t>
  </si>
  <si>
    <t>Tabelas referenciais de taxas e preços unitários de serviços de manejo resíduos sólidos</t>
  </si>
  <si>
    <r>
      <t xml:space="preserve">Tabela 2 - Estrutura referencial para cálculo de preços para </t>
    </r>
    <r>
      <rPr>
        <b/>
        <sz val="12"/>
        <rFont val="Arial"/>
        <family val="2"/>
      </rPr>
      <t>coleta e destinação final de RDO</t>
    </r>
    <r>
      <rPr>
        <sz val="12"/>
        <rFont val="Arial"/>
        <family val="2"/>
      </rPr>
      <t xml:space="preserve"> de grandes geradores</t>
    </r>
  </si>
  <si>
    <t>Tabela 1a - Estrutura referencial para cálculo das taxas para Coleta e Disposição Final de RDO (Opção 1)</t>
  </si>
  <si>
    <t>Tabela 1b - Estrutura referencial para cálculo da Taxa de Manejo de Resíduos Sólidos (TRS) - Serviços de Coleta e Disposição Final de RDO (Opção 2)</t>
  </si>
  <si>
    <t>Tabela 4 - Estrutura referencial para cálculo de preços para coleta e destinação final de RCC e Volumosos</t>
  </si>
  <si>
    <t>Tabela 5 - Estrutura referencial para cálculo de preços para recepção, processamento ou disposição final de RCC e Volumosos</t>
  </si>
  <si>
    <t>Tabela 2 - Estrutura referencial para cálculo de preços para coleta e destinação final de RDO de grandes geradores</t>
  </si>
  <si>
    <t>Metodologia de cálculo dos custos, taxas e preços dos serviços públicos de manejo de residuos sólidos urbanos</t>
  </si>
  <si>
    <t>Total de imóveis/domicílios cadastrados no Município</t>
  </si>
  <si>
    <t xml:space="preserve">Total de domicílios/usuários com serviço à disposição </t>
  </si>
  <si>
    <t>Ano Base</t>
  </si>
  <si>
    <t xml:space="preserve">Senha Provisória </t>
  </si>
  <si>
    <t>Ano base</t>
  </si>
  <si>
    <t>TESTE DE CONSISTÊNCIA</t>
  </si>
  <si>
    <t>Serviços de terceiros (coleta/transp de RDO e rejeitos da triagem, locação veículos, remuneração de cooperativa de catadores, etc.)</t>
  </si>
  <si>
    <t>Sim</t>
  </si>
  <si>
    <r>
      <t>Despesas extraordinárias ou eventuais</t>
    </r>
    <r>
      <rPr>
        <vertAlign val="superscript"/>
        <sz val="10"/>
        <color rgb="FFFF0000"/>
        <rFont val="Arial"/>
        <family val="2"/>
      </rPr>
      <t>(3)</t>
    </r>
  </si>
  <si>
    <t>Bens de Uso Geral - Aministrativos e Operacionais</t>
  </si>
  <si>
    <t>Valores Básicos de Referência</t>
  </si>
  <si>
    <r>
      <t>VBR - coleta, tratamento e disposição final de RSS R$/kg = (</t>
    </r>
    <r>
      <rPr>
        <b/>
        <sz val="10"/>
        <color indexed="8"/>
        <rFont val="Arial"/>
        <family val="2"/>
      </rPr>
      <t xml:space="preserve">CEUrss+x(CEUoat/1000) </t>
    </r>
  </si>
  <si>
    <r>
      <t xml:space="preserve">VBR - tratamento e disposição final de RSS R$/kg = </t>
    </r>
    <r>
      <rPr>
        <b/>
        <sz val="10"/>
        <color indexed="8"/>
        <rFont val="Arial"/>
        <family val="2"/>
      </rPr>
      <t xml:space="preserve">z(CEUrss)+x(CEUoat/1000) </t>
    </r>
  </si>
  <si>
    <r>
      <t xml:space="preserve">VBR - disposição final de RSS em vala especial R$/kg = </t>
    </r>
    <r>
      <rPr>
        <b/>
        <sz val="10"/>
        <color indexed="8"/>
        <rFont val="Arial"/>
        <family val="2"/>
      </rPr>
      <t xml:space="preserve">y(CEUoat/1000) </t>
    </r>
  </si>
  <si>
    <t>Fatores  de cálculo adotados</t>
  </si>
  <si>
    <t>x</t>
  </si>
  <si>
    <t>z</t>
  </si>
  <si>
    <t>y</t>
  </si>
  <si>
    <t>Valores Básico de Referência - Preço Público para COLETA, TRATAMENTO E/OU DISPOSIÇÃO FINAL de RSS</t>
  </si>
  <si>
    <t>F6</t>
  </si>
  <si>
    <t>F7</t>
  </si>
  <si>
    <t>Disposição final de RSS em vala especial</t>
  </si>
  <si>
    <t>Disposição final de RSS tratado</t>
  </si>
  <si>
    <r>
      <t>VBR - coleta e disposição final de RSS em vala especial R$/kg = (</t>
    </r>
    <r>
      <rPr>
        <b/>
        <sz val="10"/>
        <color indexed="8"/>
        <rFont val="Arial"/>
        <family val="2"/>
      </rPr>
      <t xml:space="preserve">CEUrss+y(CEUoat/1000) </t>
    </r>
  </si>
  <si>
    <t>Coleta e disposição final de RSS em vala especial</t>
  </si>
  <si>
    <t>Eventual</t>
  </si>
  <si>
    <t>Tabela 6 - Estrutura referencial de preços para Coleta e/ou Tratamento e Disposição Final de RSS</t>
  </si>
  <si>
    <t>Tabela 3 - Estrutura referencial para cálculos de preços para recepção, processamento ou disposição final de RDO de grandes geradores</t>
  </si>
  <si>
    <r>
      <t xml:space="preserve">Tabela 3 - Estrutura referencial para cálculos de preços para </t>
    </r>
    <r>
      <rPr>
        <b/>
        <sz val="12"/>
        <rFont val="Arial"/>
        <family val="2"/>
      </rPr>
      <t>recepção, processamento ou disposição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final de RDO</t>
    </r>
    <r>
      <rPr>
        <sz val="12"/>
        <rFont val="Arial"/>
        <family val="2"/>
      </rPr>
      <t xml:space="preserve"> de grandes geradores</t>
    </r>
  </si>
  <si>
    <t>MODELO 1</t>
  </si>
  <si>
    <t>Cálculos dos Valores Básicos de Referência para Taxas e Preços Públicos - MODELO 1</t>
  </si>
  <si>
    <t>Versão:</t>
  </si>
  <si>
    <t>1.0</t>
  </si>
  <si>
    <r>
      <t>Autor (</t>
    </r>
    <r>
      <rPr>
        <b/>
        <sz val="10"/>
        <rFont val="Arial"/>
        <family val="2"/>
      </rPr>
      <t>Versão original</t>
    </r>
    <r>
      <rPr>
        <b/>
        <sz val="12"/>
        <rFont val="Arial"/>
        <family val="2"/>
      </rPr>
      <t>): Econ. João Batista Peixoto</t>
    </r>
  </si>
  <si>
    <t xml:space="preserve">Fórmulas básicas da metodologia utilizada no modelo de cálculo </t>
  </si>
  <si>
    <t>Planilhas e tabelas</t>
  </si>
  <si>
    <t>6.1</t>
  </si>
  <si>
    <t>6.2</t>
  </si>
  <si>
    <t>6.3</t>
  </si>
  <si>
    <t>6.4</t>
  </si>
  <si>
    <t>6.5</t>
  </si>
  <si>
    <t>6.6</t>
  </si>
  <si>
    <t>6.7</t>
  </si>
  <si>
    <t>6.8</t>
  </si>
  <si>
    <t>7.1</t>
  </si>
  <si>
    <t>7.2</t>
  </si>
  <si>
    <t>7.3</t>
  </si>
  <si>
    <t>7.4</t>
  </si>
  <si>
    <t>7.5</t>
  </si>
  <si>
    <t>7.6</t>
  </si>
  <si>
    <t>7.7</t>
  </si>
  <si>
    <t>8.1</t>
  </si>
  <si>
    <t>8.2</t>
  </si>
  <si>
    <t>8.3</t>
  </si>
  <si>
    <t>8.4</t>
  </si>
  <si>
    <t>8.5</t>
  </si>
  <si>
    <t>8.6</t>
  </si>
  <si>
    <t>8.7</t>
  </si>
  <si>
    <t>INDICE GERAL (Clique no número da planilha ou da tabela para acessar)</t>
  </si>
  <si>
    <t>Formulações básicas da metodologia de cálculo dos custos e de taxas e preços dos serviços públicos de manejo de resíduos sólidos</t>
  </si>
  <si>
    <r>
      <t xml:space="preserve">(+) Pessoal próprio e pessoal </t>
    </r>
    <r>
      <rPr>
        <b/>
        <sz val="10"/>
        <color rgb="FFFF0000"/>
        <rFont val="Arial"/>
        <family val="2"/>
      </rPr>
      <t>cedido por</t>
    </r>
    <r>
      <rPr>
        <sz val="10"/>
        <color indexed="8"/>
        <rFont val="Arial"/>
        <family val="2"/>
      </rPr>
      <t xml:space="preserve"> outros órgãos com ônus para o prestador</t>
    </r>
  </si>
  <si>
    <r>
      <rPr>
        <b/>
        <sz val="10"/>
        <color rgb="FFFF0000"/>
        <rFont val="Arial"/>
        <family val="2"/>
      </rPr>
      <t>(-)</t>
    </r>
    <r>
      <rPr>
        <sz val="10"/>
        <color rgb="FFFF0000"/>
        <rFont val="Arial"/>
        <family val="2"/>
      </rPr>
      <t xml:space="preserve"> Pessoal próprio </t>
    </r>
    <r>
      <rPr>
        <b/>
        <sz val="10"/>
        <color rgb="FFFF0000"/>
        <rFont val="Arial"/>
        <family val="2"/>
      </rPr>
      <t xml:space="preserve">cedido para </t>
    </r>
    <r>
      <rPr>
        <sz val="10"/>
        <color rgb="FFFF0000"/>
        <rFont val="Arial"/>
        <family val="2"/>
      </rPr>
      <t>outros órgãos, com ou sem ônus</t>
    </r>
  </si>
  <si>
    <t>2a</t>
  </si>
  <si>
    <r>
      <t>F</t>
    </r>
    <r>
      <rPr>
        <vertAlign val="subscript"/>
        <sz val="10"/>
        <rFont val="Arial"/>
        <family val="2"/>
      </rPr>
      <t>1servi</t>
    </r>
    <r>
      <rPr>
        <sz val="10"/>
        <rFont val="Arial"/>
        <family val="2"/>
      </rPr>
      <t>= Fórmula geral do fator de rateio de Dad para cada serviço/atividade "i"</t>
    </r>
  </si>
  <si>
    <t>F1servi= Dservi/∑Dserv(1,n)</t>
  </si>
  <si>
    <t>Depreciação e exaustão de ativos das unidades de aterros sanitários e de Incineração</t>
  </si>
  <si>
    <t>Depreciação de ativos de unidades de processamento (triagem, compost., reciclagem de RCC)</t>
  </si>
  <si>
    <t>Juros e encargos de empréstimos para investimentos em bens de uso geral e/ou capitalização do prestador</t>
  </si>
  <si>
    <t xml:space="preserve">Unidades de Processamento de Resíduos (Triagem, compostagem, outros) </t>
  </si>
  <si>
    <t>Unidades de Disposição Final (Aterro sanitário ou de inertes, incineração)</t>
  </si>
  <si>
    <t>Taxa de regulação/fiscalização ou descrever na linha abaixo outra forma de remuneração do ente regulador</t>
  </si>
  <si>
    <t>Taxa real média de remuneração de Títulos do Tesouro Nacional indexados pelo IPCA (NTNB)</t>
  </si>
  <si>
    <t>INFORMAÇÕES SOBRE DOMICÍLIOS</t>
  </si>
  <si>
    <t>Fontes: Cadastro imobiliário de contribuintes do IPTU/TRS e/ou Cadastro de usuários do prestador</t>
  </si>
  <si>
    <r>
      <t>VBR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>: Valor básico de referência para preço público do serviço de coleta, tratamento e disposição final de RSS</t>
    </r>
  </si>
  <si>
    <r>
      <t>VBR</t>
    </r>
    <r>
      <rPr>
        <vertAlign val="subscript"/>
        <sz val="10"/>
        <rFont val="Arial"/>
        <family val="2"/>
      </rPr>
      <t>tdrss</t>
    </r>
    <r>
      <rPr>
        <sz val="10"/>
        <rFont val="Arial"/>
        <family val="2"/>
      </rPr>
      <t>: Valor básico de referência para preço público do serviço de tratamento e disposição final de RSS</t>
    </r>
  </si>
  <si>
    <r>
      <t>VBR</t>
    </r>
    <r>
      <rPr>
        <vertAlign val="subscript"/>
        <sz val="10"/>
        <rFont val="Arial"/>
        <family val="2"/>
      </rPr>
      <t>tdrss</t>
    </r>
    <r>
      <rPr>
        <sz val="10"/>
        <rFont val="Arial"/>
        <family val="2"/>
      </rPr>
      <t>: Valor básico de referência para preço público do serviço de disposição direta de RSS em valas especiais em aterro</t>
    </r>
  </si>
  <si>
    <r>
      <t>VBR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>= CEU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 xml:space="preserve"> + x(CEU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/1000)</t>
    </r>
  </si>
  <si>
    <r>
      <t>VBR</t>
    </r>
    <r>
      <rPr>
        <b/>
        <vertAlign val="subscript"/>
        <sz val="10"/>
        <rFont val="Arial"/>
        <family val="2"/>
      </rPr>
      <t>rss</t>
    </r>
    <r>
      <rPr>
        <sz val="10"/>
        <rFont val="Arial"/>
        <family val="2"/>
      </rPr>
      <t>=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CEU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 xml:space="preserve"> + y(CEU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/1000)</t>
    </r>
  </si>
  <si>
    <r>
      <t>VBR</t>
    </r>
    <r>
      <rPr>
        <vertAlign val="subscript"/>
        <sz val="10"/>
        <rFont val="Arial"/>
        <family val="2"/>
      </rPr>
      <t>tdrss</t>
    </r>
    <r>
      <rPr>
        <sz val="10"/>
        <rFont val="Arial"/>
        <family val="2"/>
      </rPr>
      <t>= y(CEU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/1000)</t>
    </r>
  </si>
  <si>
    <t>Valor Básico de Referência - Preço Público para COLETA CONVENCIONAL E DESTINAÇÃO FINAL DE RDO - Grandes Geradores</t>
  </si>
  <si>
    <r>
      <t>VBR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>: Valor básico de referência para preço público do serviço de coleta e disposição final de RSS em valas especiais em aterro</t>
    </r>
  </si>
  <si>
    <r>
      <t>VBR</t>
    </r>
    <r>
      <rPr>
        <vertAlign val="subscript"/>
        <sz val="10"/>
        <rFont val="Arial"/>
        <family val="2"/>
      </rPr>
      <t>tdrss</t>
    </r>
    <r>
      <rPr>
        <sz val="10"/>
        <rFont val="Arial"/>
        <family val="2"/>
      </rPr>
      <t>= z(CEU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>) + x(CEU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/1000)</t>
    </r>
  </si>
  <si>
    <t>6.1 Cálculo do custo econômico regulatório do serviço de COLETA CONVENCIONAL DE RDO (Modelo 1)</t>
  </si>
  <si>
    <t>6.2. Cálculo do custo econômico regulatório do serviço de COLETA SELETIVA (Modelo 1)</t>
  </si>
  <si>
    <t>6.3 Custo médio do serviço de COLETA  CONVENCIONAL + COLETA SELETIVA (Modelo 1)</t>
  </si>
  <si>
    <t>6.4 Cálculo do custo econômico regulatório do serviço de COLETA  EXCLUSIVA DE GRANDES GERADORES (Modelo 1)</t>
  </si>
  <si>
    <t>6.5 Cálculo do custo econômico regulatório da atividade de PROCESSAMENTO de resíduos (Modelo 1)</t>
  </si>
  <si>
    <t>6.6 Cálculo do custo econômico regulatório da DISPOSIÇÃO DE RESÍDUOS EM ATERRO (Modelo 1)</t>
  </si>
  <si>
    <t>6.7 Cálculo do custo econômico regulatório do serviço de COLETA E TRATAMENTO DE RSS (Modelo 1)</t>
  </si>
  <si>
    <t>6.8 Cálculo dos custo econômico regulatório do serviço de LIMPEZA URBANA (Modelo 1)</t>
  </si>
  <si>
    <t>7.1 Valor Básico de Referência - Taxas para COLETA E DESTINAÇÃO FINAL DE RDO*</t>
  </si>
  <si>
    <t>7.2 Valor Básico de Referência - Preço Público para COLETA CONVENCIONAL E DESTINAÇÃO FINAL DE RDO - Grandes Geradores</t>
  </si>
  <si>
    <t>7.3 Valor Básico de referência - Preço Público para COLETA EXCLUSIVA E DESTINAÇÃO FINAL DE RDO - Grandes Geradores</t>
  </si>
  <si>
    <t>7.4 Valor Básico de referência - Preço Público para COLETA EXCLUSIVA E DESTINAÇÃO FINAL DE RCC em aterro</t>
  </si>
  <si>
    <t xml:space="preserve">7.5 Valor Básico de Referência - Preço Público para COLETA EXCLUSIVA E DESTINAÇÃO FINAL de Resíduos Volumosos </t>
  </si>
  <si>
    <t xml:space="preserve">7.6 Valores Básicos de Referência - Preço Público para DESTINAÇÃO FINAL de RDO, RCC e Volumosos </t>
  </si>
  <si>
    <t>7.7 Valores Básico de Referência - Preço Público para COLETA, TRATAMENTO e/ou DISPOSIÇÃO FINAL de RSS</t>
  </si>
  <si>
    <t>** Quando não houver coleta seletiva e processamento de resíduos recicláveis o valor desta parcela será zero.</t>
  </si>
  <si>
    <r>
      <t>CE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= Custo econômico do serviço de disposição de resíduos em aterros sanitários</t>
    </r>
  </si>
  <si>
    <r>
      <t>CEU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 xml:space="preserve">= Custo econômico unitário de disposição de resíduos em aterros sanitários </t>
    </r>
  </si>
  <si>
    <r>
      <t>Dfi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= Valor do rateio das despesas fiscais do serviço de disposição de resíduos em aterros sanitários</t>
    </r>
  </si>
  <si>
    <r>
      <t>VBR</t>
    </r>
    <r>
      <rPr>
        <vertAlign val="subscript"/>
        <sz val="10"/>
        <rFont val="Arial"/>
        <family val="2"/>
      </rPr>
      <t>drspt</t>
    </r>
    <r>
      <rPr>
        <sz val="10"/>
        <rFont val="Arial"/>
        <family val="2"/>
      </rPr>
      <t>: Valor básico de referência para preço público do serviço de disposição direta de RSS tratado em aterro</t>
    </r>
  </si>
  <si>
    <r>
      <t>VBR</t>
    </r>
    <r>
      <rPr>
        <vertAlign val="subscript"/>
        <sz val="10"/>
        <rFont val="Arial"/>
        <family val="2"/>
      </rPr>
      <t>drspt</t>
    </r>
    <r>
      <rPr>
        <sz val="10"/>
        <rFont val="Arial"/>
        <family val="2"/>
      </rPr>
      <t>= n(CEU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/1000)</t>
    </r>
  </si>
  <si>
    <t>Diária e alternada</t>
  </si>
  <si>
    <r>
      <t>Revisor (</t>
    </r>
    <r>
      <rPr>
        <b/>
        <sz val="10"/>
        <rFont val="Arial"/>
        <family val="2"/>
      </rPr>
      <t>Versão atualisada</t>
    </r>
    <r>
      <rPr>
        <b/>
        <sz val="12"/>
        <rFont val="Arial"/>
        <family val="2"/>
      </rPr>
      <t xml:space="preserve">): </t>
    </r>
  </si>
  <si>
    <t>Estrutura sintética de dados financeiros dos serviços de água, esgoto e manejo de resíduos - Despesas (Modelo geral)</t>
  </si>
  <si>
    <t>Serviços de terceiros (operação, manutenção, locação veículos e máq., outros)</t>
  </si>
  <si>
    <t xml:space="preserve">Materiais de consumo </t>
  </si>
  <si>
    <t>Pessoal  e Encargos (pessoal alocado diretamente a este serviço)</t>
  </si>
  <si>
    <t>Produtos químicos e outros insumos de tratamento</t>
  </si>
  <si>
    <t>Subtotal Desp Operacionais Abastecimento de Água (B)</t>
  </si>
  <si>
    <t xml:space="preserve"> SERVIÇO DE ESGOTAMENTO SANITÁRIO E PLUVIAL (Despesas diretas)</t>
  </si>
  <si>
    <t>Subtotal Desp Operacionais Esgotamento Sanitário e Pluvial (C)</t>
  </si>
  <si>
    <t>SERVIÇO DE LIMPEZA URBANA E MANEJO DE RESÍDUOS SÓLIDOS (Despesas diretas)</t>
  </si>
  <si>
    <t>Serviços de terceiros (Coleta, transp, operaç/manut, vigil, locação veíc/máquinas, etc.)</t>
  </si>
  <si>
    <r>
      <t xml:space="preserve">Despesas de Exploração DEX - Total </t>
    </r>
    <r>
      <rPr>
        <sz val="11"/>
        <color indexed="8"/>
        <rFont val="Arial"/>
        <family val="2"/>
      </rPr>
      <t xml:space="preserve">(A+B+C+D) </t>
    </r>
    <r>
      <rPr>
        <b/>
        <sz val="11"/>
        <color indexed="8"/>
        <rFont val="Arial"/>
        <family val="2"/>
      </rPr>
      <t xml:space="preserve">(E) </t>
    </r>
  </si>
  <si>
    <t xml:space="preserve">Depreciação de ativos do serviço de abastecimento de água </t>
  </si>
  <si>
    <t>Depreciação de ativos do serviço de esgotamento sanitário e pluvial</t>
  </si>
  <si>
    <t>Depreciação de ativos do serviço de limpeza urbana e manejo de resíduos sólidos</t>
  </si>
  <si>
    <t>Depreciação de bens de uso compartilhado ou de uso geral da Administração</t>
  </si>
  <si>
    <t xml:space="preserve">Subtotal - Desp Patrimoniais (F) </t>
  </si>
  <si>
    <t>Juros e encargos de empréstimos para investimentos dos serviços:</t>
  </si>
  <si>
    <t>Abastecimento de água</t>
  </si>
  <si>
    <t>Esgotamento sanitário e pluvial</t>
  </si>
  <si>
    <t>Limpeza urbana e manejo de resíduos sólidos</t>
  </si>
  <si>
    <t>Bens de uso compartilhado ou geral e/ou para capitalização do prestador</t>
  </si>
  <si>
    <t>Subtotal - Remuneração Capital de Terceiros (G)</t>
  </si>
  <si>
    <t>PIS/PASEP (H)</t>
  </si>
  <si>
    <t>Taxa de regulação e fiscalização (I)</t>
  </si>
  <si>
    <r>
      <t xml:space="preserve">Custo Contábil Total dos Serviços </t>
    </r>
    <r>
      <rPr>
        <sz val="8"/>
        <color indexed="8"/>
        <rFont val="Arial"/>
        <family val="2"/>
      </rPr>
      <t>(E+F+G+H+I)</t>
    </r>
    <r>
      <rPr>
        <b/>
        <sz val="11"/>
        <color indexed="8"/>
        <rFont val="Arial"/>
        <family val="2"/>
      </rPr>
      <t xml:space="preserve">  (J)</t>
    </r>
  </si>
  <si>
    <t>OPAS - Funasa - Contrato nº CON18-00004870</t>
  </si>
  <si>
    <t>Modelo 1: Prestação integrada de água, esgoto e/ou resíduos - diversos serviços</t>
  </si>
  <si>
    <t>3a</t>
  </si>
  <si>
    <t>3b</t>
  </si>
  <si>
    <t>Dados sintéticos financeiros-contábeis dos serviços integrados de água, esgoto e resíduos</t>
  </si>
  <si>
    <t>Dados analíticos financeiros-contábeis dos serviços limpeza urbana e manejo de resíduos</t>
  </si>
  <si>
    <t>Dados complementares - patrimoniais e operacionais dos serviços</t>
  </si>
  <si>
    <t xml:space="preserve">Dados cadastrais - Categorias e Domicílios / Usuários dos serviços de coleta e destinação final de resíduos </t>
  </si>
  <si>
    <t>2. Despesas eventuais/extraordinárias: indenizações civis, passivos trabalhistas,ocorrência de greves e catastrofes, etc.</t>
  </si>
  <si>
    <r>
      <t>Despesas extraordinárias ou eventuais</t>
    </r>
    <r>
      <rPr>
        <vertAlign val="superscript"/>
        <sz val="10"/>
        <color rgb="FFFF0000"/>
        <rFont val="Arial"/>
        <family val="2"/>
      </rPr>
      <t>(2)</t>
    </r>
  </si>
  <si>
    <r>
      <t xml:space="preserve">1. Inclui áreas comercial, financeira e de apoio técnico. </t>
    </r>
    <r>
      <rPr>
        <b/>
        <sz val="9"/>
        <color rgb="FFFF0000"/>
        <rFont val="Arial"/>
        <family val="2"/>
      </rPr>
      <t>NÃO INCLUI</t>
    </r>
    <r>
      <rPr>
        <sz val="9"/>
        <rFont val="Arial"/>
        <family val="2"/>
      </rPr>
      <t xml:space="preserve"> unidades gerenciais específicas de cada serviço</t>
    </r>
  </si>
  <si>
    <r>
      <t>SERVIÇO DE ABASTECIMENTO DE ÁGUA</t>
    </r>
    <r>
      <rPr>
        <vertAlign val="superscript"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(Despesas diretas)</t>
    </r>
    <r>
      <rPr>
        <b/>
        <vertAlign val="superscript"/>
        <sz val="10"/>
        <color rgb="FFFF0000"/>
        <rFont val="Arial"/>
        <family val="2"/>
      </rPr>
      <t>(3)</t>
    </r>
  </si>
  <si>
    <r>
      <t>DESPESAS FINANCEIRAS</t>
    </r>
    <r>
      <rPr>
        <vertAlign val="superscript"/>
        <sz val="10"/>
        <color rgb="FFFF0000"/>
        <rFont val="Arial"/>
        <family val="2"/>
      </rPr>
      <t xml:space="preserve"> </t>
    </r>
    <r>
      <rPr>
        <sz val="10"/>
        <color rgb="FFFF0000"/>
        <rFont val="Arial"/>
        <family val="2"/>
      </rPr>
      <t xml:space="preserve">(Remuneração capital de terceiros) </t>
    </r>
    <r>
      <rPr>
        <vertAlign val="superscript"/>
        <sz val="10"/>
        <color rgb="FFFF0000"/>
        <rFont val="Arial"/>
        <family val="2"/>
      </rPr>
      <t>(4)</t>
    </r>
  </si>
  <si>
    <t>4. Despesas de juros e demais encargos contratuais - taxa de risco, taxa de administração, correção monetária ou cambial, sobre empréstimos para investimentos em infraestruturas dos serviços.</t>
  </si>
  <si>
    <r>
      <t xml:space="preserve">3. </t>
    </r>
    <r>
      <rPr>
        <b/>
        <sz val="9"/>
        <color rgb="FFFF0000"/>
        <rFont val="Arial"/>
        <family val="2"/>
      </rPr>
      <t>INCLUI</t>
    </r>
    <r>
      <rPr>
        <sz val="9"/>
        <rFont val="Arial"/>
        <family val="2"/>
      </rPr>
      <t xml:space="preserve"> custos de unidades gerenciais administrativas e de apoio esclusivas do serviço.</t>
    </r>
  </si>
  <si>
    <r>
      <t>CEU</t>
    </r>
    <r>
      <rPr>
        <b/>
        <vertAlign val="subscript"/>
        <sz val="11"/>
        <color indexed="8"/>
        <rFont val="Arial"/>
        <family val="2"/>
      </rPr>
      <t>oat</t>
    </r>
    <r>
      <rPr>
        <b/>
        <sz val="11"/>
        <color indexed="8"/>
        <rFont val="Arial"/>
        <family val="2"/>
      </rPr>
      <t>-Custo médio Disposição em Aterro/ton de RSU/RCC incluido RPU (R$/t)</t>
    </r>
  </si>
  <si>
    <r>
      <t>CEU</t>
    </r>
    <r>
      <rPr>
        <b/>
        <vertAlign val="subscript"/>
        <sz val="11"/>
        <color indexed="8"/>
        <rFont val="Arial"/>
        <family val="2"/>
      </rPr>
      <t>oat</t>
    </r>
    <r>
      <rPr>
        <b/>
        <sz val="11"/>
        <color indexed="8"/>
        <rFont val="Arial"/>
        <family val="2"/>
      </rPr>
      <t>-Custo médio Disposição em Aterro/ton de RSU/RCC excluido RPU (R$/t)</t>
    </r>
  </si>
  <si>
    <r>
      <t>CEU</t>
    </r>
    <r>
      <rPr>
        <vertAlign val="subscript"/>
        <sz val="11"/>
        <color indexed="8"/>
        <rFont val="Arial"/>
        <family val="2"/>
      </rPr>
      <t>lpu</t>
    </r>
    <r>
      <rPr>
        <sz val="11"/>
        <color indexed="8"/>
        <rFont val="Arial"/>
        <family val="2"/>
      </rPr>
      <t xml:space="preserve">-Custo unitário </t>
    </r>
    <r>
      <rPr>
        <b/>
        <sz val="11"/>
        <color indexed="8"/>
        <rFont val="Arial"/>
        <family val="2"/>
      </rPr>
      <t>anual</t>
    </r>
    <r>
      <rPr>
        <sz val="11"/>
        <color indexed="8"/>
        <rFont val="Arial"/>
        <family val="2"/>
      </rPr>
      <t xml:space="preserve"> da Limp Urb /domicílio ou km (R$/dom ou R$/km)</t>
    </r>
  </si>
  <si>
    <t>Quantidade de domicílios urbanos ou extensão de ruas atendidas pela limpeza urbana</t>
  </si>
  <si>
    <r>
      <t>VBR - disposição de RSS tratado em Aterro R$/kg = x</t>
    </r>
    <r>
      <rPr>
        <b/>
        <sz val="10"/>
        <color indexed="8"/>
        <rFont val="Arial"/>
        <family val="2"/>
      </rPr>
      <t xml:space="preserve">(CEUoat/1000) </t>
    </r>
  </si>
</sst>
</file>

<file path=xl/styles.xml><?xml version="1.0" encoding="utf-8"?>
<styleSheet xmlns="http://schemas.openxmlformats.org/spreadsheetml/2006/main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_ ;[Red]\-#,##0\ "/>
    <numFmt numFmtId="165" formatCode="[$-416]mmmm\-yy;@"/>
    <numFmt numFmtId="166" formatCode="0_ ;[Red]\-0\ "/>
    <numFmt numFmtId="167" formatCode="#,##0.00_ ;[Red]\-#,##0.00\ "/>
    <numFmt numFmtId="168" formatCode="&quot;R$&quot;\ #,##0.00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vertAlign val="superscript"/>
      <sz val="10"/>
      <color rgb="FFFF0000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Times New Roman"/>
      <family val="1"/>
    </font>
    <font>
      <sz val="11"/>
      <color indexed="8"/>
      <name val="Arial"/>
      <family val="2"/>
    </font>
    <font>
      <sz val="9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Arial"/>
      <family val="2"/>
    </font>
    <font>
      <vertAlign val="superscript"/>
      <sz val="10"/>
      <color indexed="8"/>
      <name val="Arial"/>
      <family val="2"/>
    </font>
    <font>
      <vertAlign val="superscript"/>
      <sz val="10"/>
      <color rgb="FFFF0000"/>
      <name val="Arial"/>
      <family val="2"/>
    </font>
    <font>
      <b/>
      <sz val="9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color rgb="FFFF000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vertAlign val="subscript"/>
      <sz val="10"/>
      <color indexed="8"/>
      <name val="Arial"/>
      <family val="2"/>
    </font>
    <font>
      <vertAlign val="subscript"/>
      <sz val="11"/>
      <color indexed="8"/>
      <name val="Arial"/>
      <family val="2"/>
    </font>
    <font>
      <b/>
      <vertAlign val="subscript"/>
      <sz val="11"/>
      <color indexed="8"/>
      <name val="Arial"/>
      <family val="2"/>
    </font>
    <font>
      <sz val="12"/>
      <name val="Arial"/>
      <family val="2"/>
    </font>
    <font>
      <b/>
      <sz val="10"/>
      <color indexed="81"/>
      <name val="Tahoma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vertAlign val="subscript"/>
      <sz val="10"/>
      <color indexed="8"/>
      <name val="Arial"/>
      <family val="2"/>
    </font>
    <font>
      <u/>
      <sz val="10"/>
      <color theme="10"/>
      <name val="Arial"/>
      <family val="2"/>
    </font>
    <font>
      <b/>
      <u/>
      <sz val="10"/>
      <color rgb="FFFF0000"/>
      <name val="Arial"/>
      <family val="2"/>
    </font>
    <font>
      <vertAlign val="subscript"/>
      <sz val="10"/>
      <name val="Arial"/>
      <family val="2"/>
    </font>
    <font>
      <vertAlign val="subscript"/>
      <sz val="10"/>
      <color rgb="FFFF0000"/>
      <name val="Arial"/>
      <family val="2"/>
    </font>
    <font>
      <b/>
      <vertAlign val="subscript"/>
      <sz val="12"/>
      <name val="Times New Roman"/>
      <family val="1"/>
    </font>
    <font>
      <vertAlign val="subscript"/>
      <sz val="12"/>
      <name val="Times New Roman"/>
      <family val="1"/>
    </font>
    <font>
      <b/>
      <vertAlign val="subscript"/>
      <sz val="10"/>
      <name val="Arial"/>
      <family val="2"/>
    </font>
    <font>
      <b/>
      <vertAlign val="subscript"/>
      <sz val="9"/>
      <name val="Arial"/>
      <family val="2"/>
    </font>
    <font>
      <vertAlign val="subscript"/>
      <sz val="9"/>
      <name val="Arial"/>
      <family val="2"/>
    </font>
    <font>
      <sz val="11"/>
      <color rgb="FF3333FF"/>
      <name val="Arial"/>
      <family val="2"/>
    </font>
    <font>
      <sz val="11"/>
      <color theme="8" tint="-0.499984740745262"/>
      <name val="Arial"/>
      <family val="2"/>
    </font>
    <font>
      <sz val="11"/>
      <color theme="5" tint="-0.499984740745262"/>
      <name val="Arial"/>
      <family val="2"/>
    </font>
    <font>
      <b/>
      <sz val="10"/>
      <color rgb="FFFF0000"/>
      <name val="Arial"/>
      <family val="2"/>
    </font>
    <font>
      <b/>
      <u/>
      <sz val="12"/>
      <name val="Arial"/>
      <family val="2"/>
    </font>
    <font>
      <b/>
      <sz val="12"/>
      <color rgb="FFFF0000"/>
      <name val="Arial"/>
      <family val="2"/>
    </font>
    <font>
      <b/>
      <u/>
      <sz val="10"/>
      <color indexed="81"/>
      <name val="Tahoma"/>
      <family val="2"/>
    </font>
    <font>
      <sz val="9"/>
      <name val="Times New Roman"/>
      <family val="1"/>
    </font>
    <font>
      <b/>
      <sz val="9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09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165" fontId="18" fillId="0" borderId="0"/>
    <xf numFmtId="0" fontId="3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800">
    <xf numFmtId="0" fontId="0" fillId="0" borderId="0" xfId="0"/>
    <xf numFmtId="0" fontId="0" fillId="2" borderId="0" xfId="0" applyFill="1"/>
    <xf numFmtId="164" fontId="0" fillId="0" borderId="0" xfId="0" applyNumberFormat="1"/>
    <xf numFmtId="10" fontId="0" fillId="0" borderId="0" xfId="1" applyNumberFormat="1" applyFont="1"/>
    <xf numFmtId="0" fontId="3" fillId="2" borderId="0" xfId="0" applyFont="1" applyFill="1"/>
    <xf numFmtId="0" fontId="0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/>
    </xf>
    <xf numFmtId="0" fontId="6" fillId="0" borderId="0" xfId="0" applyFont="1"/>
    <xf numFmtId="0" fontId="0" fillId="0" borderId="21" xfId="0" applyBorder="1"/>
    <xf numFmtId="0" fontId="8" fillId="0" borderId="0" xfId="0" applyFont="1" applyBorder="1" applyAlignment="1">
      <alignment horizontal="left" vertical="top" wrapText="1"/>
    </xf>
    <xf numFmtId="0" fontId="5" fillId="4" borderId="36" xfId="0" applyFont="1" applyFill="1" applyBorder="1" applyAlignment="1">
      <alignment wrapText="1"/>
    </xf>
    <xf numFmtId="0" fontId="8" fillId="5" borderId="0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right" vertical="top" wrapText="1"/>
    </xf>
    <xf numFmtId="0" fontId="5" fillId="6" borderId="37" xfId="0" applyFont="1" applyFill="1" applyBorder="1" applyAlignment="1">
      <alignment vertical="top" wrapText="1"/>
    </xf>
    <xf numFmtId="0" fontId="8" fillId="0" borderId="17" xfId="0" applyFont="1" applyBorder="1" applyAlignment="1">
      <alignment horizontal="left" vertical="top" wrapText="1"/>
    </xf>
    <xf numFmtId="0" fontId="5" fillId="6" borderId="0" xfId="0" applyFont="1" applyFill="1" applyBorder="1" applyAlignment="1">
      <alignment wrapText="1"/>
    </xf>
    <xf numFmtId="0" fontId="5" fillId="4" borderId="38" xfId="0" applyFont="1" applyFill="1" applyBorder="1" applyAlignment="1">
      <alignment wrapText="1"/>
    </xf>
    <xf numFmtId="0" fontId="8" fillId="0" borderId="0" xfId="0" applyFont="1" applyFill="1" applyBorder="1" applyAlignment="1">
      <alignment horizontal="left" vertical="top" wrapText="1"/>
    </xf>
    <xf numFmtId="0" fontId="5" fillId="5" borderId="38" xfId="0" applyFont="1" applyFill="1" applyBorder="1" applyAlignment="1">
      <alignment wrapText="1"/>
    </xf>
    <xf numFmtId="0" fontId="5" fillId="5" borderId="36" xfId="0" applyFont="1" applyFill="1" applyBorder="1" applyAlignment="1">
      <alignment vertical="top" wrapText="1"/>
    </xf>
    <xf numFmtId="0" fontId="8" fillId="0" borderId="12" xfId="0" applyFont="1" applyBorder="1" applyAlignment="1">
      <alignment horizontal="left" vertical="top" wrapText="1"/>
    </xf>
    <xf numFmtId="0" fontId="5" fillId="5" borderId="38" xfId="0" applyFont="1" applyFill="1" applyBorder="1" applyAlignment="1">
      <alignment horizontal="left" vertical="top" wrapText="1"/>
    </xf>
    <xf numFmtId="0" fontId="5" fillId="0" borderId="40" xfId="0" applyFont="1" applyFill="1" applyBorder="1" applyAlignment="1">
      <alignment horizontal="left" vertical="top" wrapText="1"/>
    </xf>
    <xf numFmtId="0" fontId="5" fillId="0" borderId="38" xfId="0" applyFont="1" applyFill="1" applyBorder="1" applyAlignment="1">
      <alignment vertical="top" wrapText="1"/>
    </xf>
    <xf numFmtId="164" fontId="8" fillId="0" borderId="13" xfId="0" applyNumberFormat="1" applyFont="1" applyBorder="1" applyAlignment="1">
      <alignment horizontal="right" vertical="top" wrapText="1"/>
    </xf>
    <xf numFmtId="164" fontId="8" fillId="5" borderId="13" xfId="0" applyNumberFormat="1" applyFont="1" applyFill="1" applyBorder="1" applyAlignment="1">
      <alignment horizontal="right" vertical="top" wrapText="1"/>
    </xf>
    <xf numFmtId="164" fontId="8" fillId="0" borderId="13" xfId="0" applyNumberFormat="1" applyFont="1" applyFill="1" applyBorder="1" applyAlignment="1">
      <alignment horizontal="right" vertical="top" wrapText="1"/>
    </xf>
    <xf numFmtId="164" fontId="8" fillId="0" borderId="18" xfId="0" applyNumberFormat="1" applyFont="1" applyFill="1" applyBorder="1" applyAlignment="1">
      <alignment horizontal="right" vertical="top" wrapText="1"/>
    </xf>
    <xf numFmtId="164" fontId="9" fillId="0" borderId="13" xfId="0" applyNumberFormat="1" applyFont="1" applyFill="1" applyBorder="1" applyAlignment="1">
      <alignment horizontal="right" vertical="top" wrapText="1"/>
    </xf>
    <xf numFmtId="164" fontId="5" fillId="7" borderId="42" xfId="0" applyNumberFormat="1" applyFont="1" applyFill="1" applyBorder="1" applyAlignment="1">
      <alignment vertical="top" wrapText="1"/>
    </xf>
    <xf numFmtId="164" fontId="22" fillId="5" borderId="8" xfId="0" applyNumberFormat="1" applyFont="1" applyFill="1" applyBorder="1" applyAlignment="1">
      <alignment horizontal="right" vertical="center" wrapText="1"/>
    </xf>
    <xf numFmtId="0" fontId="12" fillId="0" borderId="29" xfId="0" applyFont="1" applyBorder="1" applyAlignment="1">
      <alignment horizontal="left"/>
    </xf>
    <xf numFmtId="0" fontId="24" fillId="0" borderId="30" xfId="0" applyFont="1" applyBorder="1" applyAlignment="1">
      <alignment horizontal="left"/>
    </xf>
    <xf numFmtId="0" fontId="24" fillId="0" borderId="45" xfId="0" applyFont="1" applyBorder="1" applyAlignment="1">
      <alignment horizontal="left"/>
    </xf>
    <xf numFmtId="0" fontId="11" fillId="5" borderId="24" xfId="0" applyFont="1" applyFill="1" applyBorder="1" applyAlignment="1">
      <alignment vertical="center" wrapText="1"/>
    </xf>
    <xf numFmtId="0" fontId="11" fillId="5" borderId="45" xfId="0" applyFont="1" applyFill="1" applyBorder="1" applyAlignment="1">
      <alignment horizontal="center"/>
    </xf>
    <xf numFmtId="0" fontId="11" fillId="5" borderId="9" xfId="0" applyFont="1" applyFill="1" applyBorder="1" applyAlignment="1">
      <alignment vertical="center" wrapText="1"/>
    </xf>
    <xf numFmtId="0" fontId="12" fillId="0" borderId="34" xfId="0" applyFont="1" applyBorder="1" applyAlignment="1">
      <alignment horizontal="left"/>
    </xf>
    <xf numFmtId="0" fontId="24" fillId="0" borderId="6" xfId="0" applyFont="1" applyBorder="1" applyAlignment="1">
      <alignment horizontal="left"/>
    </xf>
    <xf numFmtId="166" fontId="21" fillId="6" borderId="11" xfId="0" applyNumberFormat="1" applyFont="1" applyFill="1" applyBorder="1" applyAlignment="1">
      <alignment horizontal="right" vertical="center" wrapText="1"/>
    </xf>
    <xf numFmtId="166" fontId="21" fillId="6" borderId="28" xfId="0" applyNumberFormat="1" applyFont="1" applyFill="1" applyBorder="1" applyAlignment="1">
      <alignment horizontal="right" vertical="center" wrapText="1"/>
    </xf>
    <xf numFmtId="3" fontId="8" fillId="5" borderId="8" xfId="0" applyNumberFormat="1" applyFont="1" applyFill="1" applyBorder="1" applyAlignment="1">
      <alignment vertical="top" wrapText="1"/>
    </xf>
    <xf numFmtId="0" fontId="15" fillId="2" borderId="0" xfId="2" applyFont="1" applyFill="1"/>
    <xf numFmtId="9" fontId="23" fillId="6" borderId="8" xfId="1" applyFont="1" applyFill="1" applyBorder="1" applyAlignment="1">
      <alignment horizontal="right" vertical="center" wrapText="1"/>
    </xf>
    <xf numFmtId="9" fontId="23" fillId="6" borderId="20" xfId="1" applyFont="1" applyFill="1" applyBorder="1" applyAlignment="1">
      <alignment horizontal="right" vertical="center" wrapText="1"/>
    </xf>
    <xf numFmtId="164" fontId="22" fillId="5" borderId="19" xfId="0" applyNumberFormat="1" applyFont="1" applyFill="1" applyBorder="1" applyAlignment="1">
      <alignment horizontal="right" vertical="center" wrapText="1"/>
    </xf>
    <xf numFmtId="0" fontId="0" fillId="0" borderId="32" xfId="0" applyBorder="1"/>
    <xf numFmtId="9" fontId="0" fillId="0" borderId="55" xfId="1" applyFont="1" applyBorder="1" applyAlignment="1">
      <alignment horizontal="center"/>
    </xf>
    <xf numFmtId="9" fontId="0" fillId="0" borderId="21" xfId="1" applyFont="1" applyBorder="1" applyAlignment="1">
      <alignment horizontal="center"/>
    </xf>
    <xf numFmtId="0" fontId="0" fillId="0" borderId="2" xfId="0" applyBorder="1"/>
    <xf numFmtId="0" fontId="12" fillId="2" borderId="0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left"/>
    </xf>
    <xf numFmtId="164" fontId="23" fillId="2" borderId="0" xfId="0" applyNumberFormat="1" applyFont="1" applyFill="1" applyBorder="1" applyAlignment="1">
      <alignment horizontal="right" vertical="center" wrapText="1"/>
    </xf>
    <xf numFmtId="0" fontId="6" fillId="2" borderId="0" xfId="0" applyFont="1" applyFill="1"/>
    <xf numFmtId="0" fontId="26" fillId="2" borderId="0" xfId="0" applyFont="1" applyFill="1"/>
    <xf numFmtId="0" fontId="5" fillId="0" borderId="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right" vertical="top" wrapText="1"/>
    </xf>
    <xf numFmtId="3" fontId="8" fillId="5" borderId="3" xfId="0" applyNumberFormat="1" applyFont="1" applyFill="1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3" fontId="8" fillId="0" borderId="3" xfId="0" applyNumberFormat="1" applyFont="1" applyFill="1" applyBorder="1" applyAlignment="1">
      <alignment horizontal="right" vertical="top" wrapText="1"/>
    </xf>
    <xf numFmtId="3" fontId="10" fillId="7" borderId="61" xfId="0" applyNumberFormat="1" applyFont="1" applyFill="1" applyBorder="1" applyAlignment="1">
      <alignment horizontal="right" vertical="top" wrapText="1"/>
    </xf>
    <xf numFmtId="3" fontId="12" fillId="0" borderId="3" xfId="0" applyNumberFormat="1" applyFont="1" applyBorder="1" applyAlignment="1"/>
    <xf numFmtId="3" fontId="11" fillId="6" borderId="3" xfId="0" applyNumberFormat="1" applyFont="1" applyFill="1" applyBorder="1" applyAlignment="1"/>
    <xf numFmtId="3" fontId="11" fillId="6" borderId="8" xfId="0" applyNumberFormat="1" applyFont="1" applyFill="1" applyBorder="1" applyAlignment="1"/>
    <xf numFmtId="0" fontId="0" fillId="0" borderId="12" xfId="0" applyFont="1" applyBorder="1" applyAlignment="1"/>
    <xf numFmtId="0" fontId="6" fillId="6" borderId="17" xfId="0" applyFont="1" applyFill="1" applyBorder="1" applyAlignment="1"/>
    <xf numFmtId="0" fontId="6" fillId="6" borderId="19" xfId="0" applyFont="1" applyFill="1" applyBorder="1" applyAlignment="1"/>
    <xf numFmtId="0" fontId="18" fillId="0" borderId="12" xfId="0" applyFont="1" applyBorder="1" applyAlignment="1">
      <alignment horizontal="right"/>
    </xf>
    <xf numFmtId="0" fontId="0" fillId="0" borderId="33" xfId="0" applyFont="1" applyBorder="1" applyAlignment="1"/>
    <xf numFmtId="0" fontId="0" fillId="0" borderId="12" xfId="0" applyFont="1" applyFill="1" applyBorder="1" applyAlignment="1"/>
    <xf numFmtId="0" fontId="6" fillId="6" borderId="63" xfId="0" applyFont="1" applyFill="1" applyBorder="1" applyAlignment="1"/>
    <xf numFmtId="0" fontId="6" fillId="6" borderId="65" xfId="0" applyFont="1" applyFill="1" applyBorder="1" applyAlignment="1"/>
    <xf numFmtId="164" fontId="0" fillId="0" borderId="13" xfId="0" applyNumberFormat="1" applyFont="1" applyBorder="1" applyAlignment="1">
      <alignment horizontal="right" vertical="center" wrapText="1"/>
    </xf>
    <xf numFmtId="164" fontId="6" fillId="6" borderId="13" xfId="0" applyNumberFormat="1" applyFont="1" applyFill="1" applyBorder="1" applyAlignment="1">
      <alignment horizontal="right" vertical="center" wrapText="1"/>
    </xf>
    <xf numFmtId="164" fontId="6" fillId="6" borderId="20" xfId="0" applyNumberFormat="1" applyFont="1" applyFill="1" applyBorder="1" applyAlignment="1">
      <alignment horizontal="right" vertical="center" wrapText="1"/>
    </xf>
    <xf numFmtId="166" fontId="21" fillId="6" borderId="9" xfId="0" applyNumberFormat="1" applyFont="1" applyFill="1" applyBorder="1" applyAlignment="1">
      <alignment horizontal="center" vertical="center" wrapText="1"/>
    </xf>
    <xf numFmtId="0" fontId="12" fillId="0" borderId="78" xfId="0" applyFont="1" applyBorder="1" applyAlignment="1"/>
    <xf numFmtId="0" fontId="12" fillId="0" borderId="79" xfId="0" applyFont="1" applyBorder="1" applyAlignment="1"/>
    <xf numFmtId="0" fontId="12" fillId="0" borderId="67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0" fillId="0" borderId="0" xfId="0" applyFont="1" applyBorder="1" applyAlignment="1">
      <alignment horizontal="right" vertical="top" wrapText="1"/>
    </xf>
    <xf numFmtId="3" fontId="0" fillId="0" borderId="3" xfId="0" applyNumberFormat="1" applyFont="1" applyBorder="1" applyAlignment="1">
      <alignment horizontal="right" vertical="top" wrapText="1"/>
    </xf>
    <xf numFmtId="164" fontId="0" fillId="0" borderId="13" xfId="0" applyNumberFormat="1" applyFont="1" applyBorder="1" applyAlignment="1">
      <alignment horizontal="right" vertical="top" wrapText="1"/>
    </xf>
    <xf numFmtId="164" fontId="8" fillId="5" borderId="13" xfId="0" applyNumberFormat="1" applyFont="1" applyFill="1" applyBorder="1" applyAlignment="1">
      <alignment vertical="top" wrapText="1"/>
    </xf>
    <xf numFmtId="0" fontId="12" fillId="0" borderId="19" xfId="0" applyFont="1" applyFill="1" applyBorder="1" applyAlignment="1">
      <alignment horizontal="center"/>
    </xf>
    <xf numFmtId="0" fontId="12" fillId="0" borderId="67" xfId="0" applyFont="1" applyBorder="1" applyAlignment="1">
      <alignment vertical="center" wrapText="1"/>
    </xf>
    <xf numFmtId="0" fontId="6" fillId="2" borderId="89" xfId="0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right" vertical="top" wrapText="1"/>
    </xf>
    <xf numFmtId="164" fontId="5" fillId="7" borderId="61" xfId="0" applyNumberFormat="1" applyFont="1" applyFill="1" applyBorder="1" applyAlignment="1">
      <alignment vertical="top" wrapText="1"/>
    </xf>
    <xf numFmtId="164" fontId="5" fillId="7" borderId="111" xfId="0" applyNumberFormat="1" applyFont="1" applyFill="1" applyBorder="1" applyAlignment="1">
      <alignment vertical="top" wrapText="1"/>
    </xf>
    <xf numFmtId="164" fontId="5" fillId="7" borderId="112" xfId="0" applyNumberFormat="1" applyFont="1" applyFill="1" applyBorder="1" applyAlignment="1">
      <alignment vertical="top" wrapText="1"/>
    </xf>
    <xf numFmtId="4" fontId="5" fillId="0" borderId="9" xfId="0" applyNumberFormat="1" applyFont="1" applyBorder="1" applyAlignment="1">
      <alignment vertical="top" wrapText="1"/>
    </xf>
    <xf numFmtId="9" fontId="0" fillId="0" borderId="0" xfId="1" applyFont="1" applyAlignment="1">
      <alignment horizontal="center"/>
    </xf>
    <xf numFmtId="164" fontId="5" fillId="5" borderId="117" xfId="0" applyNumberFormat="1" applyFont="1" applyFill="1" applyBorder="1" applyAlignment="1">
      <alignment horizontal="right" vertical="top" wrapText="1"/>
    </xf>
    <xf numFmtId="164" fontId="5" fillId="5" borderId="116" xfId="0" applyNumberFormat="1" applyFont="1" applyFill="1" applyBorder="1" applyAlignment="1">
      <alignment horizontal="right" vertical="top" wrapText="1"/>
    </xf>
    <xf numFmtId="164" fontId="5" fillId="5" borderId="121" xfId="0" applyNumberFormat="1" applyFont="1" applyFill="1" applyBorder="1" applyAlignment="1">
      <alignment horizontal="right" vertical="top" wrapText="1"/>
    </xf>
    <xf numFmtId="164" fontId="5" fillId="5" borderId="122" xfId="0" applyNumberFormat="1" applyFont="1" applyFill="1" applyBorder="1" applyAlignment="1">
      <alignment horizontal="right" vertical="top" wrapText="1"/>
    </xf>
    <xf numFmtId="164" fontId="5" fillId="9" borderId="60" xfId="0" applyNumberFormat="1" applyFont="1" applyFill="1" applyBorder="1" applyAlignment="1">
      <alignment horizontal="right" vertical="top" wrapText="1"/>
    </xf>
    <xf numFmtId="0" fontId="5" fillId="0" borderId="53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164" fontId="5" fillId="9" borderId="41" xfId="0" applyNumberFormat="1" applyFont="1" applyFill="1" applyBorder="1" applyAlignment="1">
      <alignment horizontal="right" vertical="top" wrapText="1"/>
    </xf>
    <xf numFmtId="0" fontId="5" fillId="5" borderId="12" xfId="0" applyFont="1" applyFill="1" applyBorder="1" applyAlignment="1">
      <alignment wrapText="1"/>
    </xf>
    <xf numFmtId="164" fontId="5" fillId="5" borderId="3" xfId="0" applyNumberFormat="1" applyFont="1" applyFill="1" applyBorder="1" applyAlignment="1">
      <alignment horizontal="right" vertical="top" wrapText="1"/>
    </xf>
    <xf numFmtId="164" fontId="5" fillId="5" borderId="13" xfId="0" applyNumberFormat="1" applyFont="1" applyFill="1" applyBorder="1" applyAlignment="1">
      <alignment horizontal="right" vertical="top" wrapText="1"/>
    </xf>
    <xf numFmtId="0" fontId="8" fillId="0" borderId="126" xfId="0" applyFont="1" applyBorder="1" applyAlignment="1">
      <alignment horizontal="center" vertical="center" wrapText="1"/>
    </xf>
    <xf numFmtId="0" fontId="5" fillId="5" borderId="22" xfId="0" applyFont="1" applyFill="1" applyBorder="1" applyAlignment="1">
      <alignment wrapText="1"/>
    </xf>
    <xf numFmtId="164" fontId="5" fillId="5" borderId="9" xfId="0" applyNumberFormat="1" applyFont="1" applyFill="1" applyBorder="1" applyAlignment="1">
      <alignment horizontal="right" vertical="top" wrapText="1"/>
    </xf>
    <xf numFmtId="164" fontId="5" fillId="5" borderId="127" xfId="0" applyNumberFormat="1" applyFont="1" applyFill="1" applyBorder="1" applyAlignment="1">
      <alignment horizontal="right" vertical="top" wrapText="1"/>
    </xf>
    <xf numFmtId="0" fontId="5" fillId="5" borderId="0" xfId="0" applyFont="1" applyFill="1" applyBorder="1" applyAlignment="1">
      <alignment vertical="top" wrapText="1"/>
    </xf>
    <xf numFmtId="0" fontId="5" fillId="5" borderId="19" xfId="0" applyFont="1" applyFill="1" applyBorder="1" applyAlignment="1">
      <alignment horizontal="left" vertical="top" wrapText="1"/>
    </xf>
    <xf numFmtId="164" fontId="5" fillId="5" borderId="8" xfId="0" applyNumberFormat="1" applyFont="1" applyFill="1" applyBorder="1" applyAlignment="1">
      <alignment horizontal="right" vertical="top" wrapText="1"/>
    </xf>
    <xf numFmtId="164" fontId="5" fillId="5" borderId="20" xfId="0" applyNumberFormat="1" applyFont="1" applyFill="1" applyBorder="1" applyAlignment="1">
      <alignment horizontal="right" vertical="top" wrapText="1"/>
    </xf>
    <xf numFmtId="0" fontId="8" fillId="0" borderId="10" xfId="0" applyFont="1" applyBorder="1" applyAlignment="1">
      <alignment horizontal="center" vertical="center" wrapText="1"/>
    </xf>
    <xf numFmtId="0" fontId="5" fillId="5" borderId="16" xfId="0" applyFont="1" applyFill="1" applyBorder="1" applyAlignment="1">
      <alignment vertical="center" wrapText="1"/>
    </xf>
    <xf numFmtId="164" fontId="5" fillId="5" borderId="9" xfId="0" applyNumberFormat="1" applyFont="1" applyFill="1" applyBorder="1" applyAlignment="1">
      <alignment vertical="center" wrapText="1"/>
    </xf>
    <xf numFmtId="164" fontId="5" fillId="5" borderId="127" xfId="0" applyNumberFormat="1" applyFont="1" applyFill="1" applyBorder="1" applyAlignment="1">
      <alignment vertical="center" wrapText="1"/>
    </xf>
    <xf numFmtId="0" fontId="8" fillId="0" borderId="126" xfId="0" applyFont="1" applyBorder="1" applyAlignment="1">
      <alignment vertical="center" wrapText="1"/>
    </xf>
    <xf numFmtId="0" fontId="5" fillId="5" borderId="19" xfId="0" applyFont="1" applyFill="1" applyBorder="1" applyAlignment="1">
      <alignment vertical="top" wrapText="1"/>
    </xf>
    <xf numFmtId="0" fontId="5" fillId="0" borderId="19" xfId="0" applyFont="1" applyFill="1" applyBorder="1" applyAlignment="1">
      <alignment horizontal="left" vertical="top" wrapText="1"/>
    </xf>
    <xf numFmtId="164" fontId="5" fillId="5" borderId="58" xfId="0" applyNumberFormat="1" applyFont="1" applyFill="1" applyBorder="1" applyAlignment="1">
      <alignment horizontal="right" vertical="top" wrapText="1"/>
    </xf>
    <xf numFmtId="164" fontId="8" fillId="0" borderId="128" xfId="0" applyNumberFormat="1" applyFont="1" applyBorder="1" applyAlignment="1">
      <alignment horizontal="right" vertical="top" wrapText="1"/>
    </xf>
    <xf numFmtId="164" fontId="5" fillId="5" borderId="129" xfId="0" applyNumberFormat="1" applyFont="1" applyFill="1" applyBorder="1" applyAlignment="1">
      <alignment horizontal="right" vertical="top" wrapText="1"/>
    </xf>
    <xf numFmtId="164" fontId="8" fillId="0" borderId="129" xfId="0" applyNumberFormat="1" applyFont="1" applyFill="1" applyBorder="1" applyAlignment="1">
      <alignment horizontal="right" vertical="top" wrapText="1"/>
    </xf>
    <xf numFmtId="164" fontId="8" fillId="0" borderId="128" xfId="0" applyNumberFormat="1" applyFont="1" applyFill="1" applyBorder="1" applyAlignment="1">
      <alignment horizontal="right" vertical="top" wrapText="1"/>
    </xf>
    <xf numFmtId="164" fontId="5" fillId="9" borderId="130" xfId="0" applyNumberFormat="1" applyFont="1" applyFill="1" applyBorder="1" applyAlignment="1">
      <alignment horizontal="right" vertical="top" wrapText="1"/>
    </xf>
    <xf numFmtId="164" fontId="5" fillId="7" borderId="131" xfId="0" applyNumberFormat="1" applyFont="1" applyFill="1" applyBorder="1" applyAlignment="1">
      <alignment vertical="top" wrapText="1"/>
    </xf>
    <xf numFmtId="164" fontId="8" fillId="0" borderId="8" xfId="0" applyNumberFormat="1" applyFont="1" applyFill="1" applyBorder="1" applyAlignment="1">
      <alignment horizontal="right" vertical="top" wrapText="1"/>
    </xf>
    <xf numFmtId="0" fontId="0" fillId="0" borderId="3" xfId="0" applyBorder="1"/>
    <xf numFmtId="4" fontId="5" fillId="0" borderId="53" xfId="0" applyNumberFormat="1" applyFont="1" applyBorder="1" applyAlignment="1">
      <alignment vertical="top" wrapText="1"/>
    </xf>
    <xf numFmtId="4" fontId="5" fillId="0" borderId="133" xfId="0" applyNumberFormat="1" applyFont="1" applyBorder="1" applyAlignment="1">
      <alignment vertical="top" wrapText="1"/>
    </xf>
    <xf numFmtId="4" fontId="5" fillId="0" borderId="58" xfId="0" applyNumberFormat="1" applyFont="1" applyBorder="1" applyAlignment="1">
      <alignment vertical="top" wrapText="1"/>
    </xf>
    <xf numFmtId="3" fontId="5" fillId="0" borderId="87" xfId="0" applyNumberFormat="1" applyFont="1" applyBorder="1" applyAlignment="1">
      <alignment vertical="top" wrapText="1"/>
    </xf>
    <xf numFmtId="3" fontId="5" fillId="0" borderId="136" xfId="0" applyNumberFormat="1" applyFont="1" applyBorder="1" applyAlignment="1">
      <alignment vertical="top" wrapText="1"/>
    </xf>
    <xf numFmtId="3" fontId="5" fillId="5" borderId="3" xfId="0" applyNumberFormat="1" applyFont="1" applyFill="1" applyBorder="1" applyAlignment="1">
      <alignment horizontal="right" wrapText="1"/>
    </xf>
    <xf numFmtId="0" fontId="5" fillId="5" borderId="9" xfId="0" applyFont="1" applyFill="1" applyBorder="1" applyAlignment="1">
      <alignment wrapText="1"/>
    </xf>
    <xf numFmtId="164" fontId="5" fillId="5" borderId="34" xfId="0" applyNumberFormat="1" applyFont="1" applyFill="1" applyBorder="1" applyAlignment="1">
      <alignment horizontal="righ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164" fontId="8" fillId="0" borderId="34" xfId="0" applyNumberFormat="1" applyFont="1" applyBorder="1" applyAlignment="1">
      <alignment horizontal="right" vertical="top" wrapText="1"/>
    </xf>
    <xf numFmtId="164" fontId="8" fillId="0" borderId="44" xfId="0" applyNumberFormat="1" applyFont="1" applyBorder="1" applyAlignment="1">
      <alignment horizontal="right" vertical="top" wrapText="1"/>
    </xf>
    <xf numFmtId="164" fontId="5" fillId="5" borderId="128" xfId="0" applyNumberFormat="1" applyFont="1" applyFill="1" applyBorder="1" applyAlignment="1">
      <alignment horizontal="right" vertical="top" wrapText="1"/>
    </xf>
    <xf numFmtId="0" fontId="5" fillId="5" borderId="9" xfId="0" applyFont="1" applyFill="1" applyBorder="1" applyAlignment="1">
      <alignment vertical="center" wrapText="1"/>
    </xf>
    <xf numFmtId="164" fontId="8" fillId="0" borderId="9" xfId="0" applyNumberFormat="1" applyFont="1" applyFill="1" applyBorder="1" applyAlignment="1">
      <alignment horizontal="right" vertical="top" wrapText="1"/>
    </xf>
    <xf numFmtId="167" fontId="5" fillId="6" borderId="113" xfId="0" applyNumberFormat="1" applyFont="1" applyFill="1" applyBorder="1" applyAlignment="1">
      <alignment horizontal="right" vertical="top" wrapText="1"/>
    </xf>
    <xf numFmtId="167" fontId="5" fillId="6" borderId="115" xfId="0" applyNumberFormat="1" applyFont="1" applyFill="1" applyBorder="1" applyAlignment="1">
      <alignment horizontal="right" vertical="top" wrapText="1"/>
    </xf>
    <xf numFmtId="164" fontId="5" fillId="6" borderId="140" xfId="0" applyNumberFormat="1" applyFont="1" applyFill="1" applyBorder="1" applyAlignment="1">
      <alignment horizontal="right" vertical="top" wrapText="1"/>
    </xf>
    <xf numFmtId="164" fontId="5" fillId="6" borderId="141" xfId="0" applyNumberFormat="1" applyFont="1" applyFill="1" applyBorder="1" applyAlignment="1">
      <alignment horizontal="right" vertical="top" wrapText="1"/>
    </xf>
    <xf numFmtId="164" fontId="6" fillId="0" borderId="87" xfId="0" applyNumberFormat="1" applyFont="1" applyFill="1" applyBorder="1" applyAlignment="1">
      <alignment horizontal="right" vertical="top" wrapText="1"/>
    </xf>
    <xf numFmtId="164" fontId="6" fillId="0" borderId="88" xfId="0" applyNumberFormat="1" applyFont="1" applyFill="1" applyBorder="1" applyAlignment="1">
      <alignment horizontal="right" vertical="top" wrapText="1"/>
    </xf>
    <xf numFmtId="4" fontId="5" fillId="0" borderId="53" xfId="0" applyNumberFormat="1" applyFont="1" applyBorder="1" applyAlignment="1">
      <alignment vertical="center" wrapText="1"/>
    </xf>
    <xf numFmtId="4" fontId="5" fillId="0" borderId="43" xfId="0" applyNumberFormat="1" applyFont="1" applyBorder="1" applyAlignment="1">
      <alignment vertical="center" wrapText="1"/>
    </xf>
    <xf numFmtId="0" fontId="8" fillId="0" borderId="19" xfId="0" applyFont="1" applyBorder="1" applyAlignment="1">
      <alignment horizontal="left" vertical="top" wrapText="1"/>
    </xf>
    <xf numFmtId="164" fontId="8" fillId="0" borderId="20" xfId="0" applyNumberFormat="1" applyFont="1" applyFill="1" applyBorder="1" applyAlignment="1">
      <alignment horizontal="right" vertical="top" wrapText="1"/>
    </xf>
    <xf numFmtId="0" fontId="5" fillId="5" borderId="0" xfId="0" applyFont="1" applyFill="1" applyBorder="1" applyAlignment="1">
      <alignment wrapText="1"/>
    </xf>
    <xf numFmtId="164" fontId="8" fillId="5" borderId="128" xfId="0" applyNumberFormat="1" applyFont="1" applyFill="1" applyBorder="1" applyAlignment="1">
      <alignment horizontal="right" vertical="top" wrapText="1"/>
    </xf>
    <xf numFmtId="164" fontId="8" fillId="5" borderId="34" xfId="0" applyNumberFormat="1" applyFont="1" applyFill="1" applyBorder="1" applyAlignment="1">
      <alignment horizontal="right" vertical="top" wrapText="1"/>
    </xf>
    <xf numFmtId="0" fontId="5" fillId="5" borderId="12" xfId="0" applyFont="1" applyFill="1" applyBorder="1" applyAlignment="1">
      <alignment vertical="top" wrapText="1"/>
    </xf>
    <xf numFmtId="0" fontId="8" fillId="0" borderId="10" xfId="0" applyFont="1" applyBorder="1" applyAlignment="1">
      <alignment vertical="center" wrapText="1"/>
    </xf>
    <xf numFmtId="164" fontId="0" fillId="0" borderId="128" xfId="0" applyNumberFormat="1" applyFont="1" applyBorder="1" applyAlignment="1">
      <alignment horizontal="right" vertical="top" wrapText="1"/>
    </xf>
    <xf numFmtId="164" fontId="9" fillId="0" borderId="128" xfId="0" applyNumberFormat="1" applyFont="1" applyFill="1" applyBorder="1" applyAlignment="1">
      <alignment horizontal="right" vertical="top" wrapText="1"/>
    </xf>
    <xf numFmtId="0" fontId="12" fillId="0" borderId="29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67" xfId="0" applyFont="1" applyBorder="1" applyAlignment="1">
      <alignment horizontal="left"/>
    </xf>
    <xf numFmtId="0" fontId="0" fillId="2" borderId="9" xfId="0" applyFill="1" applyBorder="1" applyAlignment="1">
      <alignment horizontal="center" vertical="center" wrapText="1"/>
    </xf>
    <xf numFmtId="0" fontId="5" fillId="0" borderId="151" xfId="0" applyFont="1" applyBorder="1" applyAlignment="1">
      <alignment vertical="center" wrapText="1"/>
    </xf>
    <xf numFmtId="0" fontId="5" fillId="0" borderId="152" xfId="0" applyFont="1" applyBorder="1" applyAlignment="1">
      <alignment horizontal="center" wrapText="1"/>
    </xf>
    <xf numFmtId="0" fontId="6" fillId="0" borderId="153" xfId="0" applyFont="1" applyBorder="1" applyAlignment="1">
      <alignment horizontal="center"/>
    </xf>
    <xf numFmtId="0" fontId="8" fillId="0" borderId="154" xfId="0" applyFont="1" applyFill="1" applyBorder="1" applyAlignment="1">
      <alignment wrapText="1"/>
    </xf>
    <xf numFmtId="167" fontId="8" fillId="0" borderId="155" xfId="0" applyNumberFormat="1" applyFont="1" applyFill="1" applyBorder="1" applyAlignment="1">
      <alignment horizontal="right" vertical="top" wrapText="1"/>
    </xf>
    <xf numFmtId="167" fontId="8" fillId="0" borderId="156" xfId="0" applyNumberFormat="1" applyFont="1" applyFill="1" applyBorder="1" applyAlignment="1">
      <alignment horizontal="right" vertical="top" wrapText="1"/>
    </xf>
    <xf numFmtId="0" fontId="11" fillId="6" borderId="157" xfId="0" applyFont="1" applyFill="1" applyBorder="1" applyAlignment="1">
      <alignment horizontal="left" vertical="top" wrapText="1"/>
    </xf>
    <xf numFmtId="4" fontId="5" fillId="6" borderId="87" xfId="0" applyNumberFormat="1" applyFont="1" applyFill="1" applyBorder="1" applyAlignment="1">
      <alignment vertical="top" wrapText="1"/>
    </xf>
    <xf numFmtId="4" fontId="5" fillId="6" borderId="88" xfId="0" applyNumberFormat="1" applyFont="1" applyFill="1" applyBorder="1" applyAlignment="1">
      <alignment vertical="top" wrapText="1"/>
    </xf>
    <xf numFmtId="0" fontId="10" fillId="6" borderId="157" xfId="0" applyFont="1" applyFill="1" applyBorder="1" applyAlignment="1">
      <alignment horizontal="left" vertical="top" wrapText="1"/>
    </xf>
    <xf numFmtId="167" fontId="5" fillId="0" borderId="155" xfId="0" applyNumberFormat="1" applyFont="1" applyFill="1" applyBorder="1" applyAlignment="1">
      <alignment horizontal="right" vertical="center" wrapText="1"/>
    </xf>
    <xf numFmtId="167" fontId="5" fillId="0" borderId="156" xfId="0" applyNumberFormat="1" applyFont="1" applyFill="1" applyBorder="1" applyAlignment="1">
      <alignment horizontal="right" vertical="center" wrapText="1"/>
    </xf>
    <xf numFmtId="0" fontId="8" fillId="0" borderId="157" xfId="0" applyFont="1" applyFill="1" applyBorder="1" applyAlignment="1">
      <alignment wrapText="1"/>
    </xf>
    <xf numFmtId="167" fontId="5" fillId="0" borderId="140" xfId="0" applyNumberFormat="1" applyFont="1" applyFill="1" applyBorder="1" applyAlignment="1">
      <alignment horizontal="right" vertical="center" wrapText="1"/>
    </xf>
    <xf numFmtId="167" fontId="5" fillId="0" borderId="141" xfId="0" applyNumberFormat="1" applyFont="1" applyFill="1" applyBorder="1" applyAlignment="1">
      <alignment horizontal="right" vertical="center" wrapText="1"/>
    </xf>
    <xf numFmtId="0" fontId="8" fillId="0" borderId="154" xfId="0" applyFont="1" applyFill="1" applyBorder="1" applyAlignment="1">
      <alignment horizontal="left" vertical="center" wrapText="1"/>
    </xf>
    <xf numFmtId="167" fontId="8" fillId="0" borderId="155" xfId="0" applyNumberFormat="1" applyFont="1" applyFill="1" applyBorder="1" applyAlignment="1">
      <alignment horizontal="right" vertical="center" wrapText="1"/>
    </xf>
    <xf numFmtId="167" fontId="8" fillId="0" borderId="156" xfId="0" applyNumberFormat="1" applyFont="1" applyFill="1" applyBorder="1" applyAlignment="1">
      <alignment horizontal="right" vertical="center" wrapText="1"/>
    </xf>
    <xf numFmtId="43" fontId="0" fillId="0" borderId="0" xfId="8" applyFont="1"/>
    <xf numFmtId="0" fontId="0" fillId="0" borderId="0" xfId="0" applyAlignment="1">
      <alignment horizontal="center" vertical="center"/>
    </xf>
    <xf numFmtId="0" fontId="24" fillId="0" borderId="29" xfId="0" applyFont="1" applyBorder="1" applyAlignment="1">
      <alignment horizontal="left"/>
    </xf>
    <xf numFmtId="0" fontId="12" fillId="2" borderId="194" xfId="0" applyFont="1" applyFill="1" applyBorder="1" applyAlignment="1">
      <alignment horizontal="left"/>
    </xf>
    <xf numFmtId="0" fontId="24" fillId="2" borderId="145" xfId="0" applyFont="1" applyFill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35" fillId="8" borderId="91" xfId="0" applyFont="1" applyFill="1" applyBorder="1" applyAlignment="1">
      <alignment vertical="center" wrapText="1"/>
    </xf>
    <xf numFmtId="0" fontId="35" fillId="8" borderId="91" xfId="0" applyFont="1" applyFill="1" applyBorder="1" applyAlignment="1">
      <alignment horizontal="center" vertical="center" wrapText="1"/>
    </xf>
    <xf numFmtId="0" fontId="35" fillId="8" borderId="92" xfId="0" applyFont="1" applyFill="1" applyBorder="1" applyAlignment="1">
      <alignment vertical="center" wrapText="1"/>
    </xf>
    <xf numFmtId="0" fontId="35" fillId="8" borderId="92" xfId="0" applyFont="1" applyFill="1" applyBorder="1" applyAlignment="1">
      <alignment horizontal="center" vertical="center" wrapText="1"/>
    </xf>
    <xf numFmtId="0" fontId="35" fillId="8" borderId="104" xfId="0" applyFont="1" applyFill="1" applyBorder="1" applyAlignment="1">
      <alignment vertical="center" wrapText="1"/>
    </xf>
    <xf numFmtId="0" fontId="35" fillId="8" borderId="104" xfId="0" applyFont="1" applyFill="1" applyBorder="1" applyAlignment="1">
      <alignment horizontal="center" vertical="center" wrapText="1"/>
    </xf>
    <xf numFmtId="0" fontId="12" fillId="0" borderId="78" xfId="0" applyFont="1" applyBorder="1" applyAlignment="1">
      <alignment wrapText="1"/>
    </xf>
    <xf numFmtId="0" fontId="12" fillId="0" borderId="0" xfId="0" applyFont="1"/>
    <xf numFmtId="0" fontId="12" fillId="0" borderId="0" xfId="0" applyFont="1" applyBorder="1" applyAlignment="1">
      <alignment horizontal="left" vertical="center" wrapText="1"/>
    </xf>
    <xf numFmtId="0" fontId="12" fillId="0" borderId="72" xfId="0" applyFont="1" applyBorder="1" applyAlignment="1">
      <alignment vertical="center" wrapText="1"/>
    </xf>
    <xf numFmtId="0" fontId="36" fillId="8" borderId="50" xfId="0" applyFont="1" applyFill="1" applyBorder="1" applyAlignment="1">
      <alignment horizontal="center" vertical="center" wrapText="1"/>
    </xf>
    <xf numFmtId="0" fontId="36" fillId="8" borderId="94" xfId="0" applyFont="1" applyFill="1" applyBorder="1" applyAlignment="1">
      <alignment horizontal="center" vertical="center" wrapText="1"/>
    </xf>
    <xf numFmtId="0" fontId="36" fillId="8" borderId="51" xfId="0" applyFont="1" applyFill="1" applyBorder="1" applyAlignment="1">
      <alignment horizontal="center" vertical="center" wrapText="1"/>
    </xf>
    <xf numFmtId="0" fontId="0" fillId="2" borderId="9" xfId="0" applyFill="1" applyBorder="1"/>
    <xf numFmtId="0" fontId="0" fillId="11" borderId="126" xfId="0" applyFont="1" applyFill="1" applyBorder="1" applyAlignment="1">
      <alignment horizontal="center" vertical="center" wrapText="1"/>
    </xf>
    <xf numFmtId="0" fontId="6" fillId="11" borderId="22" xfId="0" applyFont="1" applyFill="1" applyBorder="1" applyAlignment="1">
      <alignment wrapText="1"/>
    </xf>
    <xf numFmtId="164" fontId="6" fillId="11" borderId="9" xfId="0" applyNumberFormat="1" applyFont="1" applyFill="1" applyBorder="1" applyAlignment="1">
      <alignment horizontal="right" vertical="top" wrapText="1"/>
    </xf>
    <xf numFmtId="3" fontId="5" fillId="0" borderId="3" xfId="0" applyNumberFormat="1" applyFont="1" applyBorder="1" applyAlignment="1">
      <alignment vertical="top" wrapText="1"/>
    </xf>
    <xf numFmtId="3" fontId="5" fillId="0" borderId="128" xfId="0" applyNumberFormat="1" applyFont="1" applyBorder="1" applyAlignment="1">
      <alignment vertical="top" wrapText="1"/>
    </xf>
    <xf numFmtId="3" fontId="5" fillId="0" borderId="47" xfId="0" applyNumberFormat="1" applyFont="1" applyBorder="1" applyAlignment="1">
      <alignment vertical="top" wrapText="1"/>
    </xf>
    <xf numFmtId="3" fontId="5" fillId="0" borderId="204" xfId="0" applyNumberFormat="1" applyFont="1" applyBorder="1" applyAlignment="1">
      <alignment vertical="top" wrapText="1"/>
    </xf>
    <xf numFmtId="4" fontId="5" fillId="0" borderId="43" xfId="0" applyNumberFormat="1" applyFont="1" applyBorder="1" applyAlignment="1">
      <alignment vertical="top" wrapText="1"/>
    </xf>
    <xf numFmtId="3" fontId="8" fillId="0" borderId="87" xfId="0" applyNumberFormat="1" applyFont="1" applyBorder="1" applyAlignment="1">
      <alignment vertical="top" wrapText="1"/>
    </xf>
    <xf numFmtId="3" fontId="8" fillId="0" borderId="136" xfId="0" applyNumberFormat="1" applyFont="1" applyBorder="1" applyAlignment="1">
      <alignment vertical="top" wrapText="1"/>
    </xf>
    <xf numFmtId="0" fontId="12" fillId="0" borderId="126" xfId="0" applyFont="1" applyBorder="1" applyAlignment="1">
      <alignment horizontal="left" vertical="center" wrapText="1"/>
    </xf>
    <xf numFmtId="164" fontId="5" fillId="5" borderId="9" xfId="0" applyNumberFormat="1" applyFont="1" applyFill="1" applyBorder="1" applyAlignment="1">
      <alignment horizontal="right" vertical="center" wrapText="1"/>
    </xf>
    <xf numFmtId="164" fontId="5" fillId="5" borderId="127" xfId="0" applyNumberFormat="1" applyFont="1" applyFill="1" applyBorder="1" applyAlignment="1">
      <alignment horizontal="right" vertical="center" wrapText="1"/>
    </xf>
    <xf numFmtId="0" fontId="8" fillId="0" borderId="194" xfId="0" applyFont="1" applyBorder="1" applyAlignment="1">
      <alignment vertical="center" wrapText="1"/>
    </xf>
    <xf numFmtId="0" fontId="8" fillId="0" borderId="206" xfId="0" applyFont="1" applyBorder="1" applyAlignment="1">
      <alignment horizontal="left" vertical="center" wrapText="1"/>
    </xf>
    <xf numFmtId="4" fontId="5" fillId="0" borderId="53" xfId="0" applyNumberFormat="1" applyFont="1" applyBorder="1" applyAlignment="1">
      <alignment horizontal="center" vertical="center" wrapText="1"/>
    </xf>
    <xf numFmtId="164" fontId="5" fillId="7" borderId="131" xfId="0" applyNumberFormat="1" applyFont="1" applyFill="1" applyBorder="1" applyAlignment="1">
      <alignment vertical="center" wrapText="1"/>
    </xf>
    <xf numFmtId="4" fontId="5" fillId="0" borderId="133" xfId="0" applyNumberFormat="1" applyFont="1" applyBorder="1" applyAlignment="1">
      <alignment vertical="center" wrapText="1"/>
    </xf>
    <xf numFmtId="164" fontId="5" fillId="5" borderId="58" xfId="0" applyNumberFormat="1" applyFont="1" applyFill="1" applyBorder="1" applyAlignment="1">
      <alignment horizontal="right" vertical="center" wrapText="1"/>
    </xf>
    <xf numFmtId="4" fontId="5" fillId="0" borderId="8" xfId="0" applyNumberFormat="1" applyFont="1" applyBorder="1" applyAlignment="1">
      <alignment vertical="top" wrapText="1"/>
    </xf>
    <xf numFmtId="4" fontId="5" fillId="0" borderId="129" xfId="0" applyNumberFormat="1" applyFont="1" applyBorder="1" applyAlignment="1">
      <alignment vertical="top" wrapText="1"/>
    </xf>
    <xf numFmtId="0" fontId="39" fillId="11" borderId="9" xfId="9" applyFont="1" applyFill="1" applyBorder="1" applyAlignment="1">
      <alignment horizontal="center"/>
    </xf>
    <xf numFmtId="0" fontId="4" fillId="0" borderId="0" xfId="0" applyFont="1"/>
    <xf numFmtId="0" fontId="11" fillId="0" borderId="9" xfId="0" applyFont="1" applyBorder="1"/>
    <xf numFmtId="0" fontId="0" fillId="0" borderId="67" xfId="0" applyFont="1" applyBorder="1" applyAlignment="1">
      <alignment horizontal="center" vertical="center" wrapText="1"/>
    </xf>
    <xf numFmtId="0" fontId="0" fillId="0" borderId="67" xfId="0" applyFont="1" applyBorder="1" applyAlignment="1">
      <alignment vertical="center" wrapText="1"/>
    </xf>
    <xf numFmtId="0" fontId="0" fillId="0" borderId="75" xfId="0" applyFont="1" applyBorder="1" applyAlignment="1">
      <alignment horizontal="center" vertical="center" wrapText="1"/>
    </xf>
    <xf numFmtId="0" fontId="0" fillId="0" borderId="75" xfId="0" applyFont="1" applyBorder="1" applyAlignment="1">
      <alignment vertical="center" wrapText="1"/>
    </xf>
    <xf numFmtId="0" fontId="0" fillId="0" borderId="75" xfId="0" applyFont="1" applyBorder="1" applyAlignment="1">
      <alignment horizontal="justify" vertical="center" wrapText="1"/>
    </xf>
    <xf numFmtId="0" fontId="0" fillId="0" borderId="75" xfId="0" applyFont="1" applyBorder="1" applyAlignment="1">
      <alignment horizontal="left" vertical="center" wrapText="1"/>
    </xf>
    <xf numFmtId="0" fontId="0" fillId="0" borderId="8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0" fontId="0" fillId="0" borderId="75" xfId="0" applyFont="1" applyFill="1" applyBorder="1" applyAlignment="1">
      <alignment horizontal="center" vertical="center" wrapText="1"/>
    </xf>
    <xf numFmtId="0" fontId="0" fillId="0" borderId="75" xfId="0" applyFont="1" applyFill="1" applyBorder="1" applyAlignment="1">
      <alignment vertical="center" wrapText="1"/>
    </xf>
    <xf numFmtId="0" fontId="0" fillId="0" borderId="0" xfId="0" applyFont="1"/>
    <xf numFmtId="0" fontId="0" fillId="0" borderId="14" xfId="0" applyFont="1" applyBorder="1"/>
    <xf numFmtId="0" fontId="0" fillId="0" borderId="0" xfId="0" applyFont="1" applyAlignment="1">
      <alignment wrapText="1"/>
    </xf>
    <xf numFmtId="0" fontId="0" fillId="0" borderId="3" xfId="0" applyFont="1" applyBorder="1"/>
    <xf numFmtId="0" fontId="0" fillId="0" borderId="3" xfId="0" applyFont="1" applyBorder="1" applyAlignment="1">
      <alignment vertical="center"/>
    </xf>
    <xf numFmtId="0" fontId="18" fillId="0" borderId="3" xfId="0" applyFont="1" applyBorder="1"/>
    <xf numFmtId="0" fontId="13" fillId="0" borderId="0" xfId="0" applyFont="1"/>
    <xf numFmtId="0" fontId="0" fillId="0" borderId="75" xfId="0" applyFont="1" applyBorder="1" applyAlignment="1">
      <alignment vertical="center"/>
    </xf>
    <xf numFmtId="0" fontId="0" fillId="0" borderId="81" xfId="0" applyFont="1" applyBorder="1" applyAlignment="1">
      <alignment vertical="center"/>
    </xf>
    <xf numFmtId="0" fontId="0" fillId="0" borderId="207" xfId="0" applyFont="1" applyBorder="1" applyAlignment="1">
      <alignment vertical="center" wrapText="1"/>
    </xf>
    <xf numFmtId="0" fontId="0" fillId="0" borderId="75" xfId="0" applyFont="1" applyBorder="1"/>
    <xf numFmtId="0" fontId="12" fillId="2" borderId="0" xfId="0" applyFont="1" applyFill="1"/>
    <xf numFmtId="0" fontId="47" fillId="2" borderId="0" xfId="0" applyFont="1" applyFill="1"/>
    <xf numFmtId="0" fontId="48" fillId="2" borderId="0" xfId="0" applyFont="1" applyFill="1"/>
    <xf numFmtId="0" fontId="49" fillId="2" borderId="0" xfId="0" applyFont="1" applyFill="1"/>
    <xf numFmtId="0" fontId="50" fillId="0" borderId="0" xfId="0" applyFont="1"/>
    <xf numFmtId="0" fontId="39" fillId="11" borderId="9" xfId="9" applyFont="1" applyFill="1" applyBorder="1" applyAlignment="1">
      <alignment horizontal="left"/>
    </xf>
    <xf numFmtId="0" fontId="5" fillId="0" borderId="19" xfId="0" applyFont="1" applyBorder="1" applyAlignment="1">
      <alignment horizontal="center" vertical="center" wrapText="1"/>
    </xf>
    <xf numFmtId="0" fontId="51" fillId="2" borderId="0" xfId="0" applyFont="1" applyFill="1"/>
    <xf numFmtId="0" fontId="52" fillId="2" borderId="0" xfId="0" applyFont="1" applyFill="1"/>
    <xf numFmtId="0" fontId="0" fillId="0" borderId="75" xfId="0" applyFont="1" applyBorder="1" applyAlignment="1">
      <alignment horizontal="justify" vertical="center"/>
    </xf>
    <xf numFmtId="0" fontId="0" fillId="0" borderId="75" xfId="0" applyFont="1" applyBorder="1" applyAlignment="1">
      <alignment wrapText="1"/>
    </xf>
    <xf numFmtId="0" fontId="0" fillId="0" borderId="81" xfId="0" applyFont="1" applyBorder="1"/>
    <xf numFmtId="3" fontId="12" fillId="10" borderId="34" xfId="0" applyNumberFormat="1" applyFont="1" applyFill="1" applyBorder="1" applyAlignment="1" applyProtection="1">
      <protection locked="0"/>
    </xf>
    <xf numFmtId="164" fontId="0" fillId="10" borderId="44" xfId="0" applyNumberFormat="1" applyFont="1" applyFill="1" applyBorder="1" applyAlignment="1" applyProtection="1">
      <alignment horizontal="right" vertical="center" wrapText="1"/>
      <protection locked="0"/>
    </xf>
    <xf numFmtId="3" fontId="12" fillId="10" borderId="3" xfId="0" applyNumberFormat="1" applyFont="1" applyFill="1" applyBorder="1" applyAlignment="1" applyProtection="1">
      <protection locked="0"/>
    </xf>
    <xf numFmtId="164" fontId="0" fillId="10" borderId="13" xfId="0" applyNumberFormat="1" applyFont="1" applyFill="1" applyBorder="1" applyAlignment="1" applyProtection="1">
      <alignment horizontal="right" vertical="center" wrapText="1"/>
      <protection locked="0"/>
    </xf>
    <xf numFmtId="3" fontId="11" fillId="10" borderId="8" xfId="0" applyNumberFormat="1" applyFont="1" applyFill="1" applyBorder="1" applyAlignment="1" applyProtection="1">
      <protection locked="0"/>
    </xf>
    <xf numFmtId="164" fontId="6" fillId="10" borderId="20" xfId="0" applyNumberFormat="1" applyFont="1" applyFill="1" applyBorder="1" applyAlignment="1" applyProtection="1">
      <alignment horizontal="right" vertical="center" wrapText="1"/>
      <protection locked="0"/>
    </xf>
    <xf numFmtId="3" fontId="11" fillId="10" borderId="67" xfId="0" applyNumberFormat="1" applyFont="1" applyFill="1" applyBorder="1" applyAlignment="1" applyProtection="1">
      <protection locked="0"/>
    </xf>
    <xf numFmtId="164" fontId="6" fillId="10" borderId="66" xfId="0" applyNumberFormat="1" applyFont="1" applyFill="1" applyBorder="1" applyAlignment="1" applyProtection="1">
      <alignment horizontal="right" vertical="center" wrapText="1"/>
      <protection locked="0"/>
    </xf>
    <xf numFmtId="3" fontId="11" fillId="10" borderId="3" xfId="0" applyNumberFormat="1" applyFont="1" applyFill="1" applyBorder="1" applyAlignment="1" applyProtection="1">
      <protection locked="0"/>
    </xf>
    <xf numFmtId="164" fontId="6" fillId="10" borderId="13" xfId="0" applyNumberFormat="1" applyFont="1" applyFill="1" applyBorder="1" applyAlignment="1" applyProtection="1">
      <alignment horizontal="right" vertical="center" wrapText="1"/>
      <protection locked="0"/>
    </xf>
    <xf numFmtId="164" fontId="23" fillId="10" borderId="67" xfId="0" applyNumberFormat="1" applyFont="1" applyFill="1" applyBorder="1" applyAlignment="1" applyProtection="1">
      <alignment horizontal="right" vertical="center" wrapText="1"/>
      <protection locked="0"/>
    </xf>
    <xf numFmtId="164" fontId="23" fillId="10" borderId="66" xfId="0" applyNumberFormat="1" applyFont="1" applyFill="1" applyBorder="1" applyAlignment="1" applyProtection="1">
      <alignment horizontal="right" vertical="center" wrapText="1"/>
      <protection locked="0"/>
    </xf>
    <xf numFmtId="164" fontId="23" fillId="10" borderId="14" xfId="0" applyNumberFormat="1" applyFont="1" applyFill="1" applyBorder="1" applyAlignment="1" applyProtection="1">
      <alignment horizontal="right" vertical="center" wrapText="1"/>
      <protection locked="0"/>
    </xf>
    <xf numFmtId="164" fontId="23" fillId="10" borderId="15" xfId="0" applyNumberFormat="1" applyFont="1" applyFill="1" applyBorder="1" applyAlignment="1" applyProtection="1">
      <alignment horizontal="right" vertical="center" wrapText="1"/>
      <protection locked="0"/>
    </xf>
    <xf numFmtId="164" fontId="23" fillId="10" borderId="6" xfId="0" applyNumberFormat="1" applyFont="1" applyFill="1" applyBorder="1" applyAlignment="1" applyProtection="1">
      <alignment horizontal="right" vertical="center" wrapText="1"/>
      <protection locked="0"/>
    </xf>
    <xf numFmtId="164" fontId="23" fillId="10" borderId="18" xfId="0" applyNumberFormat="1" applyFont="1" applyFill="1" applyBorder="1" applyAlignment="1" applyProtection="1">
      <alignment horizontal="right" vertical="center" wrapText="1"/>
      <protection locked="0"/>
    </xf>
    <xf numFmtId="164" fontId="23" fillId="10" borderId="8" xfId="0" applyNumberFormat="1" applyFont="1" applyFill="1" applyBorder="1" applyAlignment="1" applyProtection="1">
      <alignment horizontal="right" vertical="center" wrapText="1"/>
      <protection locked="0"/>
    </xf>
    <xf numFmtId="164" fontId="23" fillId="10" borderId="20" xfId="0" applyNumberFormat="1" applyFont="1" applyFill="1" applyBorder="1" applyAlignment="1" applyProtection="1">
      <alignment horizontal="right" vertical="center" wrapText="1"/>
      <protection locked="0"/>
    </xf>
    <xf numFmtId="164" fontId="23" fillId="10" borderId="34" xfId="0" applyNumberFormat="1" applyFont="1" applyFill="1" applyBorder="1" applyAlignment="1" applyProtection="1">
      <alignment horizontal="right" vertical="center" wrapText="1"/>
      <protection locked="0"/>
    </xf>
    <xf numFmtId="164" fontId="23" fillId="10" borderId="44" xfId="0" applyNumberFormat="1" applyFont="1" applyFill="1" applyBorder="1" applyAlignment="1" applyProtection="1">
      <alignment horizontal="right" vertical="center" wrapText="1"/>
      <protection locked="0"/>
    </xf>
    <xf numFmtId="164" fontId="23" fillId="10" borderId="3" xfId="0" applyNumberFormat="1" applyFont="1" applyFill="1" applyBorder="1" applyAlignment="1" applyProtection="1">
      <alignment horizontal="right" vertical="center" wrapText="1"/>
      <protection locked="0"/>
    </xf>
    <xf numFmtId="164" fontId="23" fillId="10" borderId="13" xfId="0" applyNumberFormat="1" applyFont="1" applyFill="1" applyBorder="1" applyAlignment="1" applyProtection="1">
      <alignment horizontal="right" vertical="center" wrapText="1"/>
      <protection locked="0"/>
    </xf>
    <xf numFmtId="9" fontId="23" fillId="10" borderId="3" xfId="1" applyFont="1" applyFill="1" applyBorder="1" applyAlignment="1" applyProtection="1">
      <alignment horizontal="right" vertical="center" wrapText="1"/>
      <protection locked="0"/>
    </xf>
    <xf numFmtId="9" fontId="23" fillId="10" borderId="13" xfId="1" applyFont="1" applyFill="1" applyBorder="1" applyAlignment="1" applyProtection="1">
      <alignment horizontal="right" vertical="center" wrapText="1"/>
      <protection locked="0"/>
    </xf>
    <xf numFmtId="164" fontId="25" fillId="10" borderId="9" xfId="0" applyNumberFormat="1" applyFont="1" applyFill="1" applyBorder="1" applyAlignment="1" applyProtection="1">
      <alignment horizontal="right" vertical="center" wrapText="1"/>
      <protection locked="0"/>
    </xf>
    <xf numFmtId="3" fontId="8" fillId="10" borderId="9" xfId="0" applyNumberFormat="1" applyFont="1" applyFill="1" applyBorder="1" applyAlignment="1" applyProtection="1">
      <alignment vertical="top" wrapText="1"/>
      <protection locked="0"/>
    </xf>
    <xf numFmtId="164" fontId="25" fillId="10" borderId="67" xfId="0" applyNumberFormat="1" applyFont="1" applyFill="1" applyBorder="1" applyAlignment="1" applyProtection="1">
      <alignment horizontal="right" vertical="center" wrapText="1"/>
      <protection locked="0"/>
    </xf>
    <xf numFmtId="164" fontId="25" fillId="10" borderId="66" xfId="0" applyNumberFormat="1" applyFont="1" applyFill="1" applyBorder="1" applyAlignment="1" applyProtection="1">
      <alignment horizontal="right" vertical="center" wrapText="1"/>
      <protection locked="0"/>
    </xf>
    <xf numFmtId="164" fontId="25" fillId="10" borderId="8" xfId="0" applyNumberFormat="1" applyFont="1" applyFill="1" applyBorder="1" applyAlignment="1" applyProtection="1">
      <alignment horizontal="right" vertical="center" wrapText="1"/>
      <protection locked="0"/>
    </xf>
    <xf numFmtId="164" fontId="25" fillId="10" borderId="20" xfId="0" applyNumberFormat="1" applyFont="1" applyFill="1" applyBorder="1" applyAlignment="1" applyProtection="1">
      <alignment horizontal="right" vertical="center" wrapText="1"/>
      <protection locked="0"/>
    </xf>
    <xf numFmtId="164" fontId="25" fillId="10" borderId="6" xfId="0" applyNumberFormat="1" applyFont="1" applyFill="1" applyBorder="1" applyAlignment="1" applyProtection="1">
      <alignment horizontal="right" vertical="center" wrapText="1"/>
      <protection locked="0"/>
    </xf>
    <xf numFmtId="164" fontId="25" fillId="10" borderId="18" xfId="0" applyNumberFormat="1" applyFont="1" applyFill="1" applyBorder="1" applyAlignment="1" applyProtection="1">
      <alignment horizontal="right" vertical="center" wrapText="1"/>
      <protection locked="0"/>
    </xf>
    <xf numFmtId="164" fontId="25" fillId="10" borderId="3" xfId="0" applyNumberFormat="1" applyFont="1" applyFill="1" applyBorder="1" applyAlignment="1" applyProtection="1">
      <alignment horizontal="right" vertical="center" wrapText="1"/>
      <protection locked="0"/>
    </xf>
    <xf numFmtId="164" fontId="25" fillId="10" borderId="13" xfId="0" applyNumberFormat="1" applyFont="1" applyFill="1" applyBorder="1" applyAlignment="1" applyProtection="1">
      <alignment horizontal="right" vertical="center" wrapText="1"/>
      <protection locked="0"/>
    </xf>
    <xf numFmtId="164" fontId="25" fillId="10" borderId="14" xfId="0" applyNumberFormat="1" applyFont="1" applyFill="1" applyBorder="1" applyAlignment="1" applyProtection="1">
      <alignment horizontal="right" vertical="center" wrapText="1"/>
      <protection locked="0"/>
    </xf>
    <xf numFmtId="164" fontId="25" fillId="10" borderId="15" xfId="0" applyNumberFormat="1" applyFont="1" applyFill="1" applyBorder="1" applyAlignment="1" applyProtection="1">
      <alignment horizontal="right" vertical="center" wrapText="1"/>
      <protection locked="0"/>
    </xf>
    <xf numFmtId="164" fontId="25" fillId="10" borderId="81" xfId="0" applyNumberFormat="1" applyFont="1" applyFill="1" applyBorder="1" applyAlignment="1" applyProtection="1">
      <alignment horizontal="right" vertical="center" wrapText="1"/>
      <protection locked="0"/>
    </xf>
    <xf numFmtId="164" fontId="25" fillId="10" borderId="8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Protection="1">
      <protection hidden="1"/>
    </xf>
    <xf numFmtId="0" fontId="0" fillId="0" borderId="33" xfId="0" applyBorder="1" applyAlignment="1" applyProtection="1">
      <alignment horizontal="right"/>
      <protection hidden="1"/>
    </xf>
    <xf numFmtId="0" fontId="0" fillId="0" borderId="57" xfId="0" applyBorder="1" applyProtection="1">
      <protection hidden="1"/>
    </xf>
    <xf numFmtId="0" fontId="0" fillId="0" borderId="56" xfId="0" applyBorder="1" applyProtection="1">
      <protection hidden="1"/>
    </xf>
    <xf numFmtId="0" fontId="0" fillId="0" borderId="12" xfId="0" applyBorder="1" applyProtection="1">
      <protection hidden="1"/>
    </xf>
    <xf numFmtId="0" fontId="0" fillId="0" borderId="0" xfId="0" applyBorder="1" applyProtection="1">
      <protection hidden="1"/>
    </xf>
    <xf numFmtId="43" fontId="0" fillId="0" borderId="0" xfId="8" applyFont="1" applyBorder="1" applyProtection="1">
      <protection hidden="1"/>
    </xf>
    <xf numFmtId="43" fontId="0" fillId="0" borderId="29" xfId="0" applyNumberFormat="1" applyBorder="1" applyProtection="1">
      <protection hidden="1"/>
    </xf>
    <xf numFmtId="43" fontId="0" fillId="0" borderId="29" xfId="8" applyFont="1" applyBorder="1" applyProtection="1">
      <protection hidden="1"/>
    </xf>
    <xf numFmtId="0" fontId="0" fillId="0" borderId="19" xfId="0" applyBorder="1" applyProtection="1">
      <protection hidden="1"/>
    </xf>
    <xf numFmtId="0" fontId="0" fillId="0" borderId="54" xfId="0" applyBorder="1" applyProtection="1">
      <protection hidden="1"/>
    </xf>
    <xf numFmtId="0" fontId="0" fillId="5" borderId="12" xfId="0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0" fillId="5" borderId="0" xfId="0" applyFill="1" applyBorder="1" applyProtection="1">
      <protection hidden="1"/>
    </xf>
    <xf numFmtId="10" fontId="0" fillId="0" borderId="12" xfId="1" applyNumberFormat="1" applyFont="1" applyBorder="1" applyProtection="1">
      <protection hidden="1"/>
    </xf>
    <xf numFmtId="10" fontId="0" fillId="0" borderId="0" xfId="1" applyNumberFormat="1" applyFont="1" applyBorder="1" applyProtection="1">
      <protection hidden="1"/>
    </xf>
    <xf numFmtId="43" fontId="0" fillId="4" borderId="0" xfId="8" applyFont="1" applyFill="1" applyBorder="1" applyProtection="1">
      <protection hidden="1"/>
    </xf>
    <xf numFmtId="43" fontId="0" fillId="6" borderId="29" xfId="8" applyFont="1" applyFill="1" applyBorder="1" applyProtection="1">
      <protection hidden="1"/>
    </xf>
    <xf numFmtId="9" fontId="0" fillId="0" borderId="54" xfId="1" applyFont="1" applyBorder="1" applyProtection="1">
      <protection hidden="1"/>
    </xf>
    <xf numFmtId="0" fontId="0" fillId="0" borderId="45" xfId="0" applyBorder="1" applyProtection="1">
      <protection hidden="1"/>
    </xf>
    <xf numFmtId="0" fontId="0" fillId="0" borderId="0" xfId="0" applyBorder="1" applyProtection="1"/>
    <xf numFmtId="164" fontId="6" fillId="11" borderId="16" xfId="0" applyNumberFormat="1" applyFont="1" applyFill="1" applyBorder="1" applyAlignment="1">
      <alignment horizontal="right" vertical="top" wrapText="1"/>
    </xf>
    <xf numFmtId="164" fontId="5" fillId="10" borderId="194" xfId="0" applyNumberFormat="1" applyFont="1" applyFill="1" applyBorder="1" applyAlignment="1" applyProtection="1">
      <alignment horizontal="right" vertical="top" wrapText="1"/>
      <protection locked="0"/>
    </xf>
    <xf numFmtId="164" fontId="5" fillId="10" borderId="195" xfId="0" applyNumberFormat="1" applyFont="1" applyFill="1" applyBorder="1" applyAlignment="1" applyProtection="1">
      <alignment horizontal="right" vertical="top" wrapText="1"/>
      <protection locked="0"/>
    </xf>
    <xf numFmtId="164" fontId="5" fillId="10" borderId="3" xfId="0" applyNumberFormat="1" applyFont="1" applyFill="1" applyBorder="1" applyAlignment="1" applyProtection="1">
      <alignment horizontal="right" vertical="top" wrapText="1"/>
      <protection locked="0"/>
    </xf>
    <xf numFmtId="164" fontId="5" fillId="10" borderId="13" xfId="0" applyNumberFormat="1" applyFont="1" applyFill="1" applyBorder="1" applyAlignment="1" applyProtection="1">
      <alignment horizontal="right" vertical="top" wrapText="1"/>
      <protection locked="0"/>
    </xf>
    <xf numFmtId="167" fontId="8" fillId="0" borderId="155" xfId="0" applyNumberFormat="1" applyFont="1" applyFill="1" applyBorder="1" applyAlignment="1" applyProtection="1">
      <alignment horizontal="right" vertical="top" wrapText="1"/>
    </xf>
    <xf numFmtId="167" fontId="8" fillId="0" borderId="156" xfId="0" applyNumberFormat="1" applyFont="1" applyFill="1" applyBorder="1" applyAlignment="1" applyProtection="1">
      <alignment horizontal="right" vertical="top" wrapText="1"/>
    </xf>
    <xf numFmtId="0" fontId="0" fillId="0" borderId="9" xfId="0" applyBorder="1" applyAlignment="1">
      <alignment horizontal="center" vertical="center"/>
    </xf>
    <xf numFmtId="0" fontId="0" fillId="10" borderId="25" xfId="0" applyFill="1" applyBorder="1" applyAlignment="1">
      <alignment horizontal="center" vertical="center"/>
    </xf>
    <xf numFmtId="167" fontId="8" fillId="0" borderId="140" xfId="0" applyNumberFormat="1" applyFont="1" applyFill="1" applyBorder="1" applyAlignment="1">
      <alignment horizontal="right" vertical="center" wrapText="1"/>
    </xf>
    <xf numFmtId="167" fontId="8" fillId="0" borderId="141" xfId="0" applyNumberFormat="1" applyFont="1" applyFill="1" applyBorder="1" applyAlignment="1">
      <alignment horizontal="right" vertical="center" wrapText="1"/>
    </xf>
    <xf numFmtId="0" fontId="5" fillId="0" borderId="155" xfId="0" applyFont="1" applyBorder="1" applyAlignment="1">
      <alignment horizontal="center" wrapText="1"/>
    </xf>
    <xf numFmtId="0" fontId="6" fillId="0" borderId="156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4" fillId="10" borderId="0" xfId="0" applyFont="1" applyFill="1" applyBorder="1" applyAlignment="1" applyProtection="1">
      <protection locked="0"/>
    </xf>
    <xf numFmtId="0" fontId="12" fillId="2" borderId="0" xfId="0" applyFont="1" applyFill="1" applyAlignment="1">
      <alignment horizontal="center" vertical="center"/>
    </xf>
    <xf numFmtId="0" fontId="4" fillId="12" borderId="0" xfId="0" applyFont="1" applyFill="1" applyBorder="1" applyAlignment="1"/>
    <xf numFmtId="167" fontId="8" fillId="10" borderId="3" xfId="0" applyNumberFormat="1" applyFont="1" applyFill="1" applyBorder="1" applyAlignment="1" applyProtection="1">
      <alignment horizontal="right" vertical="top" wrapText="1"/>
      <protection locked="0"/>
    </xf>
    <xf numFmtId="167" fontId="8" fillId="10" borderId="13" xfId="0" applyNumberFormat="1" applyFont="1" applyFill="1" applyBorder="1" applyAlignment="1" applyProtection="1">
      <alignment horizontal="right" vertical="top" wrapText="1"/>
      <protection locked="0"/>
    </xf>
    <xf numFmtId="167" fontId="27" fillId="10" borderId="3" xfId="0" applyNumberFormat="1" applyFont="1" applyFill="1" applyBorder="1" applyAlignment="1" applyProtection="1">
      <alignment horizontal="right" vertical="top" wrapText="1"/>
      <protection locked="0"/>
    </xf>
    <xf numFmtId="167" fontId="27" fillId="10" borderId="13" xfId="0" applyNumberFormat="1" applyFont="1" applyFill="1" applyBorder="1" applyAlignment="1" applyProtection="1">
      <alignment horizontal="right" vertical="top" wrapText="1"/>
      <protection locked="0"/>
    </xf>
    <xf numFmtId="167" fontId="0" fillId="10" borderId="3" xfId="0" applyNumberFormat="1" applyFont="1" applyFill="1" applyBorder="1" applyAlignment="1" applyProtection="1">
      <alignment horizontal="right" vertical="top" wrapText="1"/>
      <protection locked="0"/>
    </xf>
    <xf numFmtId="167" fontId="0" fillId="10" borderId="13" xfId="0" applyNumberFormat="1" applyFont="1" applyFill="1" applyBorder="1" applyAlignment="1" applyProtection="1">
      <alignment horizontal="right" vertical="top" wrapText="1"/>
      <protection locked="0"/>
    </xf>
    <xf numFmtId="167" fontId="5" fillId="4" borderId="59" xfId="0" applyNumberFormat="1" applyFont="1" applyFill="1" applyBorder="1" applyAlignment="1">
      <alignment horizontal="right" wrapText="1"/>
    </xf>
    <xf numFmtId="167" fontId="5" fillId="4" borderId="35" xfId="0" applyNumberFormat="1" applyFont="1" applyFill="1" applyBorder="1" applyAlignment="1">
      <alignment horizontal="right" vertical="top" wrapText="1"/>
    </xf>
    <xf numFmtId="167" fontId="5" fillId="4" borderId="38" xfId="0" applyNumberFormat="1" applyFont="1" applyFill="1" applyBorder="1" applyAlignment="1">
      <alignment horizontal="right" vertical="top" wrapText="1"/>
    </xf>
    <xf numFmtId="167" fontId="5" fillId="6" borderId="60" xfId="0" applyNumberFormat="1" applyFont="1" applyFill="1" applyBorder="1" applyAlignment="1">
      <alignment horizontal="right" vertical="top" wrapText="1"/>
    </xf>
    <xf numFmtId="167" fontId="8" fillId="6" borderId="202" xfId="0" applyNumberFormat="1" applyFont="1" applyFill="1" applyBorder="1" applyAlignment="1">
      <alignment horizontal="right" vertical="top" wrapText="1"/>
    </xf>
    <xf numFmtId="167" fontId="8" fillId="5" borderId="3" xfId="0" applyNumberFormat="1" applyFont="1" applyFill="1" applyBorder="1" applyAlignment="1">
      <alignment horizontal="right" vertical="top" wrapText="1"/>
    </xf>
    <xf numFmtId="167" fontId="8" fillId="5" borderId="13" xfId="0" applyNumberFormat="1" applyFont="1" applyFill="1" applyBorder="1" applyAlignment="1">
      <alignment horizontal="right" vertical="top" wrapText="1"/>
    </xf>
    <xf numFmtId="167" fontId="8" fillId="10" borderId="6" xfId="0" applyNumberFormat="1" applyFont="1" applyFill="1" applyBorder="1" applyAlignment="1" applyProtection="1">
      <alignment horizontal="right" vertical="top" wrapText="1"/>
      <protection locked="0"/>
    </xf>
    <xf numFmtId="167" fontId="8" fillId="10" borderId="18" xfId="0" applyNumberFormat="1" applyFont="1" applyFill="1" applyBorder="1" applyAlignment="1" applyProtection="1">
      <alignment horizontal="right" vertical="top" wrapText="1"/>
      <protection locked="0"/>
    </xf>
    <xf numFmtId="167" fontId="5" fillId="6" borderId="3" xfId="0" applyNumberFormat="1" applyFont="1" applyFill="1" applyBorder="1" applyAlignment="1">
      <alignment horizontal="right" wrapText="1"/>
    </xf>
    <xf numFmtId="167" fontId="8" fillId="6" borderId="12" xfId="0" applyNumberFormat="1" applyFont="1" applyFill="1" applyBorder="1" applyAlignment="1">
      <alignment horizontal="right" vertical="top" wrapText="1"/>
    </xf>
    <xf numFmtId="167" fontId="9" fillId="10" borderId="13" xfId="0" applyNumberFormat="1" applyFont="1" applyFill="1" applyBorder="1" applyAlignment="1" applyProtection="1">
      <alignment horizontal="right" vertical="top" wrapText="1"/>
      <protection locked="0"/>
    </xf>
    <xf numFmtId="167" fontId="8" fillId="10" borderId="8" xfId="0" applyNumberFormat="1" applyFont="1" applyFill="1" applyBorder="1" applyAlignment="1" applyProtection="1">
      <alignment horizontal="right" vertical="top" wrapText="1"/>
      <protection locked="0"/>
    </xf>
    <xf numFmtId="167" fontId="8" fillId="10" borderId="20" xfId="0" applyNumberFormat="1" applyFont="1" applyFill="1" applyBorder="1" applyAlignment="1" applyProtection="1">
      <alignment horizontal="right" vertical="top" wrapText="1"/>
      <protection locked="0"/>
    </xf>
    <xf numFmtId="167" fontId="5" fillId="5" borderId="59" xfId="0" applyNumberFormat="1" applyFont="1" applyFill="1" applyBorder="1" applyAlignment="1">
      <alignment horizontal="right" wrapText="1"/>
    </xf>
    <xf numFmtId="167" fontId="5" fillId="5" borderId="38" xfId="0" applyNumberFormat="1" applyFont="1" applyFill="1" applyBorder="1" applyAlignment="1">
      <alignment horizontal="right" vertical="top" wrapText="1"/>
    </xf>
    <xf numFmtId="167" fontId="5" fillId="6" borderId="61" xfId="0" applyNumberFormat="1" applyFont="1" applyFill="1" applyBorder="1" applyAlignment="1">
      <alignment horizontal="right" wrapText="1"/>
    </xf>
    <xf numFmtId="167" fontId="5" fillId="6" borderId="42" xfId="0" applyNumberFormat="1" applyFont="1" applyFill="1" applyBorder="1" applyAlignment="1">
      <alignment horizontal="right" vertical="top" wrapText="1"/>
    </xf>
    <xf numFmtId="167" fontId="5" fillId="5" borderId="59" xfId="0" applyNumberFormat="1" applyFont="1" applyFill="1" applyBorder="1" applyAlignment="1">
      <alignment horizontal="right" vertical="top" wrapText="1"/>
    </xf>
    <xf numFmtId="167" fontId="5" fillId="5" borderId="35" xfId="0" applyNumberFormat="1" applyFont="1" applyFill="1" applyBorder="1" applyAlignment="1">
      <alignment horizontal="right" vertical="top" wrapText="1"/>
    </xf>
    <xf numFmtId="167" fontId="5" fillId="10" borderId="53" xfId="0" applyNumberFormat="1" applyFont="1" applyFill="1" applyBorder="1" applyAlignment="1" applyProtection="1">
      <alignment horizontal="right" vertical="top" wrapText="1"/>
      <protection locked="0"/>
    </xf>
    <xf numFmtId="167" fontId="8" fillId="10" borderId="43" xfId="0" applyNumberFormat="1" applyFont="1" applyFill="1" applyBorder="1" applyAlignment="1" applyProtection="1">
      <alignment horizontal="right" vertical="top" wrapText="1"/>
      <protection locked="0"/>
    </xf>
    <xf numFmtId="167" fontId="5" fillId="10" borderId="3" xfId="0" applyNumberFormat="1" applyFont="1" applyFill="1" applyBorder="1" applyAlignment="1" applyProtection="1">
      <alignment horizontal="right" vertical="top" wrapText="1"/>
      <protection locked="0"/>
    </xf>
    <xf numFmtId="167" fontId="10" fillId="7" borderId="61" xfId="0" applyNumberFormat="1" applyFont="1" applyFill="1" applyBorder="1" applyAlignment="1">
      <alignment horizontal="right" vertical="top" wrapText="1"/>
    </xf>
    <xf numFmtId="167" fontId="5" fillId="7" borderId="42" xfId="0" applyNumberFormat="1" applyFont="1" applyFill="1" applyBorder="1" applyAlignment="1">
      <alignment vertical="top" wrapText="1"/>
    </xf>
    <xf numFmtId="0" fontId="27" fillId="0" borderId="0" xfId="0" applyFont="1" applyBorder="1" applyAlignment="1">
      <alignment horizontal="right" vertical="top" wrapText="1"/>
    </xf>
    <xf numFmtId="164" fontId="23" fillId="6" borderId="194" xfId="0" applyNumberFormat="1" applyFont="1" applyFill="1" applyBorder="1" applyAlignment="1" applyProtection="1">
      <alignment horizontal="right" vertical="center" wrapText="1"/>
    </xf>
    <xf numFmtId="164" fontId="23" fillId="6" borderId="195" xfId="0" applyNumberFormat="1" applyFont="1" applyFill="1" applyBorder="1" applyAlignment="1" applyProtection="1">
      <alignment horizontal="right" vertical="center" wrapText="1"/>
    </xf>
    <xf numFmtId="164" fontId="23" fillId="6" borderId="145" xfId="0" applyNumberFormat="1" applyFont="1" applyFill="1" applyBorder="1" applyAlignment="1" applyProtection="1">
      <alignment horizontal="right" vertical="center" wrapText="1"/>
    </xf>
    <xf numFmtId="164" fontId="23" fillId="6" borderId="150" xfId="0" applyNumberFormat="1" applyFont="1" applyFill="1" applyBorder="1" applyAlignment="1" applyProtection="1">
      <alignment horizontal="right" vertical="center" wrapText="1"/>
    </xf>
    <xf numFmtId="164" fontId="23" fillId="6" borderId="9" xfId="0" applyNumberFormat="1" applyFont="1" applyFill="1" applyBorder="1" applyAlignment="1" applyProtection="1">
      <alignment horizontal="right" vertical="center" wrapText="1"/>
    </xf>
    <xf numFmtId="164" fontId="23" fillId="6" borderId="127" xfId="0" applyNumberFormat="1" applyFont="1" applyFill="1" applyBorder="1" applyAlignment="1" applyProtection="1">
      <alignment horizontal="right" vertical="center" wrapText="1"/>
    </xf>
    <xf numFmtId="164" fontId="25" fillId="6" borderId="87" xfId="0" applyNumberFormat="1" applyFont="1" applyFill="1" applyBorder="1" applyAlignment="1" applyProtection="1">
      <alignment horizontal="right" vertical="center" wrapText="1"/>
    </xf>
    <xf numFmtId="164" fontId="25" fillId="6" borderId="88" xfId="0" applyNumberFormat="1" applyFont="1" applyFill="1" applyBorder="1" applyAlignment="1" applyProtection="1">
      <alignment horizontal="right" vertical="center" wrapText="1"/>
    </xf>
    <xf numFmtId="0" fontId="0" fillId="6" borderId="104" xfId="0" applyFont="1" applyFill="1" applyBorder="1"/>
    <xf numFmtId="0" fontId="35" fillId="10" borderId="91" xfId="0" applyFont="1" applyFill="1" applyBorder="1" applyAlignment="1" applyProtection="1">
      <alignment vertical="center" wrapText="1"/>
      <protection locked="0"/>
    </xf>
    <xf numFmtId="0" fontId="35" fillId="10" borderId="95" xfId="0" applyFont="1" applyFill="1" applyBorder="1" applyAlignment="1" applyProtection="1">
      <alignment vertical="center" wrapText="1"/>
      <protection locked="0"/>
    </xf>
    <xf numFmtId="0" fontId="35" fillId="10" borderId="92" xfId="0" applyFont="1" applyFill="1" applyBorder="1" applyAlignment="1" applyProtection="1">
      <alignment vertical="center" wrapText="1"/>
      <protection locked="0"/>
    </xf>
    <xf numFmtId="0" fontId="35" fillId="10" borderId="96" xfId="0" applyFont="1" applyFill="1" applyBorder="1" applyAlignment="1" applyProtection="1">
      <alignment vertical="center" wrapText="1"/>
      <protection locked="0"/>
    </xf>
    <xf numFmtId="0" fontId="0" fillId="6" borderId="91" xfId="0" applyFont="1" applyFill="1" applyBorder="1"/>
    <xf numFmtId="0" fontId="0" fillId="6" borderId="92" xfId="0" applyFont="1" applyFill="1" applyBorder="1"/>
    <xf numFmtId="0" fontId="0" fillId="10" borderId="104" xfId="0" applyFont="1" applyFill="1" applyBorder="1" applyProtection="1">
      <protection locked="0"/>
    </xf>
    <xf numFmtId="0" fontId="0" fillId="10" borderId="105" xfId="0" applyFont="1" applyFill="1" applyBorder="1" applyProtection="1">
      <protection locked="0"/>
    </xf>
    <xf numFmtId="0" fontId="0" fillId="10" borderId="91" xfId="0" applyFont="1" applyFill="1" applyBorder="1" applyProtection="1">
      <protection locked="0"/>
    </xf>
    <xf numFmtId="0" fontId="0" fillId="10" borderId="95" xfId="0" applyFont="1" applyFill="1" applyBorder="1" applyProtection="1">
      <protection locked="0"/>
    </xf>
    <xf numFmtId="0" fontId="0" fillId="10" borderId="92" xfId="0" applyFont="1" applyFill="1" applyBorder="1" applyProtection="1">
      <protection locked="0"/>
    </xf>
    <xf numFmtId="0" fontId="0" fillId="10" borderId="96" xfId="0" applyFont="1" applyFill="1" applyBorder="1" applyProtection="1">
      <protection locked="0"/>
    </xf>
    <xf numFmtId="0" fontId="6" fillId="10" borderId="9" xfId="0" applyFont="1" applyFill="1" applyBorder="1" applyAlignment="1" applyProtection="1">
      <alignment horizontal="center" vertical="center"/>
      <protection locked="0"/>
    </xf>
    <xf numFmtId="0" fontId="38" fillId="2" borderId="0" xfId="9" applyFill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67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0" fillId="2" borderId="81" xfId="0" applyFill="1" applyBorder="1" applyAlignment="1">
      <alignment horizontal="center" vertical="center"/>
    </xf>
    <xf numFmtId="0" fontId="39" fillId="2" borderId="9" xfId="9" applyFont="1" applyFill="1" applyBorder="1" applyAlignment="1">
      <alignment horizontal="left"/>
    </xf>
    <xf numFmtId="0" fontId="4" fillId="2" borderId="0" xfId="0" applyFont="1" applyFill="1"/>
    <xf numFmtId="0" fontId="0" fillId="2" borderId="21" xfId="0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0" fillId="2" borderId="8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0" fillId="2" borderId="67" xfId="0" applyFill="1" applyBorder="1"/>
    <xf numFmtId="44" fontId="0" fillId="2" borderId="66" xfId="0" applyNumberFormat="1" applyFill="1" applyBorder="1"/>
    <xf numFmtId="0" fontId="0" fillId="2" borderId="158" xfId="0" applyFill="1" applyBorder="1" applyAlignment="1">
      <alignment horizontal="center" vertical="center" wrapText="1"/>
    </xf>
    <xf numFmtId="0" fontId="0" fillId="2" borderId="159" xfId="0" applyFill="1" applyBorder="1" applyAlignment="1">
      <alignment horizontal="center" vertical="center" wrapText="1"/>
    </xf>
    <xf numFmtId="0" fontId="0" fillId="2" borderId="160" xfId="0" applyFill="1" applyBorder="1" applyAlignment="1">
      <alignment horizontal="center" vertical="center" wrapText="1"/>
    </xf>
    <xf numFmtId="0" fontId="0" fillId="2" borderId="181" xfId="0" applyFill="1" applyBorder="1" applyAlignment="1">
      <alignment vertical="center" wrapText="1"/>
    </xf>
    <xf numFmtId="0" fontId="0" fillId="2" borderId="75" xfId="0" applyFill="1" applyBorder="1"/>
    <xf numFmtId="44" fontId="0" fillId="2" borderId="76" xfId="0" applyNumberFormat="1" applyFill="1" applyBorder="1"/>
    <xf numFmtId="4" fontId="0" fillId="2" borderId="182" xfId="0" applyNumberFormat="1" applyFill="1" applyBorder="1" applyAlignment="1">
      <alignment horizontal="center" vertical="center"/>
    </xf>
    <xf numFmtId="4" fontId="0" fillId="2" borderId="183" xfId="0" applyNumberFormat="1" applyFill="1" applyBorder="1" applyAlignment="1">
      <alignment horizontal="center" vertical="center"/>
    </xf>
    <xf numFmtId="44" fontId="0" fillId="2" borderId="184" xfId="0" applyNumberFormat="1" applyFill="1" applyBorder="1"/>
    <xf numFmtId="0" fontId="0" fillId="2" borderId="81" xfId="0" applyFill="1" applyBorder="1"/>
    <xf numFmtId="44" fontId="0" fillId="2" borderId="82" xfId="0" applyNumberFormat="1" applyFill="1" applyBorder="1"/>
    <xf numFmtId="4" fontId="0" fillId="2" borderId="176" xfId="0" applyNumberFormat="1" applyFill="1" applyBorder="1" applyAlignment="1">
      <alignment horizontal="center" vertical="center"/>
    </xf>
    <xf numFmtId="4" fontId="0" fillId="2" borderId="177" xfId="0" applyNumberFormat="1" applyFill="1" applyBorder="1" applyAlignment="1">
      <alignment horizontal="center" vertical="center"/>
    </xf>
    <xf numFmtId="44" fontId="0" fillId="2" borderId="185" xfId="0" applyNumberFormat="1" applyFill="1" applyBorder="1"/>
    <xf numFmtId="0" fontId="0" fillId="2" borderId="6" xfId="0" applyFill="1" applyBorder="1"/>
    <xf numFmtId="44" fontId="0" fillId="2" borderId="18" xfId="0" applyNumberFormat="1" applyFill="1" applyBorder="1"/>
    <xf numFmtId="4" fontId="0" fillId="2" borderId="167" xfId="0" applyNumberFormat="1" applyFill="1" applyBorder="1" applyAlignment="1">
      <alignment horizontal="center" vertical="center"/>
    </xf>
    <xf numFmtId="4" fontId="0" fillId="2" borderId="168" xfId="0" applyNumberFormat="1" applyFill="1" applyBorder="1" applyAlignment="1">
      <alignment horizontal="center" vertical="center"/>
    </xf>
    <xf numFmtId="44" fontId="0" fillId="2" borderId="186" xfId="0" applyNumberFormat="1" applyFill="1" applyBorder="1"/>
    <xf numFmtId="44" fontId="0" fillId="2" borderId="187" xfId="0" applyNumberFormat="1" applyFill="1" applyBorder="1"/>
    <xf numFmtId="44" fontId="0" fillId="2" borderId="188" xfId="0" applyNumberFormat="1" applyFill="1" applyBorder="1"/>
    <xf numFmtId="44" fontId="0" fillId="2" borderId="189" xfId="0" applyNumberFormat="1" applyFill="1" applyBorder="1"/>
    <xf numFmtId="4" fontId="0" fillId="2" borderId="190" xfId="0" applyNumberFormat="1" applyFill="1" applyBorder="1" applyAlignment="1">
      <alignment horizontal="center" vertical="center"/>
    </xf>
    <xf numFmtId="4" fontId="0" fillId="2" borderId="191" xfId="0" applyNumberFormat="1" applyFill="1" applyBorder="1" applyAlignment="1">
      <alignment horizontal="center" vertical="center"/>
    </xf>
    <xf numFmtId="44" fontId="0" fillId="2" borderId="192" xfId="0" applyNumberFormat="1" applyFill="1" applyBorder="1"/>
    <xf numFmtId="0" fontId="0" fillId="2" borderId="145" xfId="0" applyFill="1" applyBorder="1"/>
    <xf numFmtId="44" fontId="0" fillId="2" borderId="150" xfId="0" applyNumberFormat="1" applyFill="1" applyBorder="1"/>
    <xf numFmtId="0" fontId="33" fillId="2" borderId="126" xfId="0" applyFont="1" applyFill="1" applyBorder="1" applyAlignment="1">
      <alignment vertical="center" wrapText="1"/>
    </xf>
    <xf numFmtId="0" fontId="0" fillId="2" borderId="58" xfId="0" applyFill="1" applyBorder="1" applyAlignment="1">
      <alignment horizontal="center" vertical="center" wrapText="1"/>
    </xf>
    <xf numFmtId="0" fontId="0" fillId="2" borderId="75" xfId="0" applyFill="1" applyBorder="1" applyAlignment="1">
      <alignment horizontal="center" vertical="center" wrapText="1"/>
    </xf>
    <xf numFmtId="0" fontId="0" fillId="2" borderId="75" xfId="0" applyFill="1" applyBorder="1" applyAlignment="1">
      <alignment vertical="center" wrapText="1"/>
    </xf>
    <xf numFmtId="0" fontId="0" fillId="2" borderId="6" xfId="0" applyFill="1" applyBorder="1" applyAlignment="1">
      <alignment horizontal="center" vertical="center"/>
    </xf>
    <xf numFmtId="168" fontId="0" fillId="2" borderId="6" xfId="0" applyNumberFormat="1" applyFill="1" applyBorder="1" applyAlignment="1">
      <alignment horizontal="center" vertical="center"/>
    </xf>
    <xf numFmtId="44" fontId="0" fillId="2" borderId="143" xfId="8" applyNumberFormat="1" applyFont="1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81" xfId="0" applyFill="1" applyBorder="1" applyAlignment="1">
      <alignment horizontal="center" vertical="center" wrapText="1"/>
    </xf>
    <xf numFmtId="0" fontId="0" fillId="2" borderId="81" xfId="0" applyFill="1" applyBorder="1" applyAlignment="1">
      <alignment vertical="center" wrapText="1"/>
    </xf>
    <xf numFmtId="168" fontId="0" fillId="2" borderId="8" xfId="0" applyNumberFormat="1" applyFill="1" applyBorder="1" applyAlignment="1">
      <alignment horizontal="center" vertical="center"/>
    </xf>
    <xf numFmtId="44" fontId="0" fillId="2" borderId="129" xfId="8" applyNumberFormat="1" applyFont="1" applyFill="1" applyBorder="1" applyAlignment="1">
      <alignment vertical="center"/>
    </xf>
    <xf numFmtId="44" fontId="0" fillId="2" borderId="144" xfId="8" applyNumberFormat="1" applyFont="1" applyFill="1" applyBorder="1" applyAlignment="1">
      <alignment vertical="center"/>
    </xf>
    <xf numFmtId="168" fontId="0" fillId="2" borderId="3" xfId="0" applyNumberFormat="1" applyFill="1" applyBorder="1" applyAlignment="1">
      <alignment horizontal="center" vertical="center"/>
    </xf>
    <xf numFmtId="0" fontId="0" fillId="2" borderId="145" xfId="0" applyFill="1" applyBorder="1" applyAlignment="1">
      <alignment horizontal="center" vertical="center" wrapText="1"/>
    </xf>
    <xf numFmtId="0" fontId="0" fillId="2" borderId="145" xfId="0" applyFill="1" applyBorder="1" applyAlignment="1">
      <alignment vertical="center" wrapText="1"/>
    </xf>
    <xf numFmtId="0" fontId="0" fillId="2" borderId="47" xfId="0" applyFill="1" applyBorder="1" applyAlignment="1">
      <alignment horizontal="center" vertical="center"/>
    </xf>
    <xf numFmtId="0" fontId="0" fillId="2" borderId="89" xfId="0" applyFill="1" applyBorder="1" applyAlignment="1">
      <alignment horizontal="center" vertical="center"/>
    </xf>
    <xf numFmtId="0" fontId="0" fillId="2" borderId="145" xfId="0" applyFill="1" applyBorder="1" applyAlignment="1">
      <alignment horizontal="center" vertical="center"/>
    </xf>
    <xf numFmtId="168" fontId="0" fillId="2" borderId="145" xfId="0" applyNumberFormat="1" applyFill="1" applyBorder="1" applyAlignment="1">
      <alignment horizontal="center" vertical="center"/>
    </xf>
    <xf numFmtId="44" fontId="0" fillId="2" borderId="146" xfId="8" applyNumberFormat="1" applyFont="1" applyFill="1" applyBorder="1" applyAlignment="1">
      <alignment vertical="center"/>
    </xf>
    <xf numFmtId="0" fontId="0" fillId="2" borderId="71" xfId="0" applyFill="1" applyBorder="1" applyAlignment="1">
      <alignment vertical="center" wrapText="1"/>
    </xf>
    <xf numFmtId="0" fontId="0" fillId="2" borderId="72" xfId="0" applyFill="1" applyBorder="1" applyAlignment="1">
      <alignment horizontal="center" vertical="center" wrapText="1"/>
    </xf>
    <xf numFmtId="168" fontId="0" fillId="2" borderId="67" xfId="0" applyNumberFormat="1" applyFill="1" applyBorder="1" applyAlignment="1">
      <alignment horizontal="center" vertical="center"/>
    </xf>
    <xf numFmtId="44" fontId="0" fillId="2" borderId="142" xfId="8" applyNumberFormat="1" applyFont="1" applyFill="1" applyBorder="1" applyAlignment="1">
      <alignment vertical="center"/>
    </xf>
    <xf numFmtId="0" fontId="0" fillId="2" borderId="73" xfId="0" applyFill="1" applyBorder="1" applyAlignment="1">
      <alignment vertical="center" wrapText="1"/>
    </xf>
    <xf numFmtId="0" fontId="0" fillId="2" borderId="74" xfId="0" applyFill="1" applyBorder="1" applyAlignment="1">
      <alignment horizontal="center" vertical="center" wrapText="1"/>
    </xf>
    <xf numFmtId="168" fontId="0" fillId="2" borderId="75" xfId="0" applyNumberFormat="1" applyFill="1" applyBorder="1" applyAlignment="1">
      <alignment horizontal="center" vertical="center"/>
    </xf>
    <xf numFmtId="0" fontId="0" fillId="2" borderId="147" xfId="0" applyFill="1" applyBorder="1" applyAlignment="1">
      <alignment vertical="center" wrapText="1"/>
    </xf>
    <xf numFmtId="0" fontId="0" fillId="2" borderId="148" xfId="0" applyFill="1" applyBorder="1" applyAlignment="1">
      <alignment horizontal="center" vertical="center" wrapText="1"/>
    </xf>
    <xf numFmtId="0" fontId="0" fillId="2" borderId="55" xfId="0" applyFill="1" applyBorder="1" applyAlignment="1">
      <alignment vertical="center" wrapText="1"/>
    </xf>
    <xf numFmtId="0" fontId="0" fillId="2" borderId="6" xfId="0" applyFill="1" applyBorder="1" applyAlignment="1">
      <alignment horizontal="center" vertical="center" wrapText="1"/>
    </xf>
    <xf numFmtId="44" fontId="0" fillId="2" borderId="18" xfId="8" applyNumberFormat="1" applyFont="1" applyFill="1" applyBorder="1" applyAlignment="1">
      <alignment vertical="center"/>
    </xf>
    <xf numFmtId="44" fontId="0" fillId="2" borderId="76" xfId="8" applyNumberFormat="1" applyFont="1" applyFill="1" applyBorder="1" applyAlignment="1">
      <alignment vertical="center"/>
    </xf>
    <xf numFmtId="0" fontId="0" fillId="2" borderId="149" xfId="0" applyFill="1" applyBorder="1" applyAlignment="1">
      <alignment vertical="center" wrapText="1"/>
    </xf>
    <xf numFmtId="44" fontId="0" fillId="2" borderId="150" xfId="8" applyNumberFormat="1" applyFont="1" applyFill="1" applyBorder="1" applyAlignment="1">
      <alignment vertical="center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26" xfId="0" applyFill="1" applyBorder="1" applyAlignment="1">
      <alignment horizontal="center" vertical="center" wrapText="1"/>
    </xf>
    <xf numFmtId="0" fontId="0" fillId="2" borderId="9" xfId="0" applyFont="1" applyFill="1" applyBorder="1" applyAlignment="1">
      <alignment vertical="center" wrapText="1"/>
    </xf>
    <xf numFmtId="0" fontId="0" fillId="2" borderId="127" xfId="0" applyFill="1" applyBorder="1" applyAlignment="1">
      <alignment horizontal="center" vertical="center" wrapText="1"/>
    </xf>
    <xf numFmtId="168" fontId="0" fillId="2" borderId="14" xfId="0" applyNumberFormat="1" applyFill="1" applyBorder="1" applyAlignment="1">
      <alignment horizontal="center" vertical="center"/>
    </xf>
    <xf numFmtId="0" fontId="0" fillId="2" borderId="83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0" fillId="2" borderId="147" xfId="0" applyFill="1" applyBorder="1" applyAlignment="1">
      <alignment horizontal="center" vertical="center" wrapText="1"/>
    </xf>
    <xf numFmtId="0" fontId="0" fillId="10" borderId="2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10" borderId="67" xfId="0" applyFill="1" applyBorder="1" applyAlignment="1" applyProtection="1">
      <alignment horizontal="center" vertical="center"/>
      <protection locked="0"/>
    </xf>
    <xf numFmtId="0" fontId="0" fillId="10" borderId="75" xfId="0" applyFill="1" applyBorder="1" applyAlignment="1" applyProtection="1">
      <alignment horizontal="center" vertical="center"/>
      <protection locked="0"/>
    </xf>
    <xf numFmtId="0" fontId="0" fillId="10" borderId="81" xfId="0" applyFill="1" applyBorder="1" applyAlignment="1" applyProtection="1">
      <alignment horizontal="center" vertical="center"/>
      <protection locked="0"/>
    </xf>
    <xf numFmtId="0" fontId="0" fillId="10" borderId="6" xfId="0" applyFill="1" applyBorder="1" applyAlignment="1" applyProtection="1">
      <alignment horizontal="center" vertical="center"/>
      <protection locked="0"/>
    </xf>
    <xf numFmtId="0" fontId="0" fillId="10" borderId="145" xfId="0" applyFill="1" applyBorder="1" applyAlignment="1" applyProtection="1">
      <alignment horizontal="center" vertical="center"/>
      <protection locked="0"/>
    </xf>
    <xf numFmtId="0" fontId="0" fillId="10" borderId="161" xfId="0" applyFill="1" applyBorder="1" applyAlignment="1" applyProtection="1">
      <alignment horizontal="center" vertical="center"/>
      <protection locked="0"/>
    </xf>
    <xf numFmtId="0" fontId="0" fillId="10" borderId="162" xfId="0" applyFill="1" applyBorder="1" applyAlignment="1" applyProtection="1">
      <alignment horizontal="center" vertical="center"/>
      <protection locked="0"/>
    </xf>
    <xf numFmtId="0" fontId="0" fillId="10" borderId="163" xfId="0" applyFill="1" applyBorder="1" applyAlignment="1" applyProtection="1">
      <alignment horizontal="center" vertical="center"/>
      <protection locked="0"/>
    </xf>
    <xf numFmtId="0" fontId="0" fillId="10" borderId="164" xfId="0" applyFill="1" applyBorder="1" applyAlignment="1" applyProtection="1">
      <alignment horizontal="center" vertical="center"/>
      <protection locked="0"/>
    </xf>
    <xf numFmtId="0" fontId="0" fillId="10" borderId="165" xfId="0" applyFill="1" applyBorder="1" applyAlignment="1" applyProtection="1">
      <alignment horizontal="center" vertical="center"/>
      <protection locked="0"/>
    </xf>
    <xf numFmtId="0" fontId="0" fillId="10" borderId="166" xfId="0" applyFill="1" applyBorder="1" applyAlignment="1" applyProtection="1">
      <alignment horizontal="center" vertical="center"/>
      <protection locked="0"/>
    </xf>
    <xf numFmtId="0" fontId="0" fillId="10" borderId="167" xfId="0" applyFill="1" applyBorder="1" applyAlignment="1" applyProtection="1">
      <alignment horizontal="center" vertical="center"/>
      <protection locked="0"/>
    </xf>
    <xf numFmtId="0" fontId="0" fillId="10" borderId="168" xfId="0" applyFill="1" applyBorder="1" applyAlignment="1" applyProtection="1">
      <alignment horizontal="center" vertical="center"/>
      <protection locked="0"/>
    </xf>
    <xf numFmtId="0" fontId="0" fillId="10" borderId="169" xfId="0" applyFill="1" applyBorder="1" applyAlignment="1" applyProtection="1">
      <alignment horizontal="center" vertical="center"/>
      <protection locked="0"/>
    </xf>
    <xf numFmtId="0" fontId="0" fillId="10" borderId="170" xfId="0" applyFill="1" applyBorder="1" applyAlignment="1" applyProtection="1">
      <alignment horizontal="center" vertical="center"/>
      <protection locked="0"/>
    </xf>
    <xf numFmtId="0" fontId="0" fillId="10" borderId="171" xfId="0" applyFill="1" applyBorder="1" applyAlignment="1" applyProtection="1">
      <alignment horizontal="center" vertical="center"/>
      <protection locked="0"/>
    </xf>
    <xf numFmtId="0" fontId="0" fillId="10" borderId="172" xfId="0" applyFill="1" applyBorder="1" applyAlignment="1" applyProtection="1">
      <alignment horizontal="center" vertical="center"/>
      <protection locked="0"/>
    </xf>
    <xf numFmtId="0" fontId="0" fillId="10" borderId="173" xfId="0" applyFill="1" applyBorder="1" applyAlignment="1" applyProtection="1">
      <alignment horizontal="center" vertical="center"/>
      <protection locked="0"/>
    </xf>
    <xf numFmtId="0" fontId="0" fillId="10" borderId="174" xfId="0" applyFill="1" applyBorder="1" applyAlignment="1" applyProtection="1">
      <alignment horizontal="center" vertical="center"/>
      <protection locked="0"/>
    </xf>
    <xf numFmtId="0" fontId="0" fillId="10" borderId="175" xfId="0" applyFill="1" applyBorder="1" applyAlignment="1" applyProtection="1">
      <alignment horizontal="center" vertical="center"/>
      <protection locked="0"/>
    </xf>
    <xf numFmtId="0" fontId="0" fillId="10" borderId="178" xfId="0" applyFill="1" applyBorder="1" applyAlignment="1" applyProtection="1">
      <alignment horizontal="center" vertical="center"/>
      <protection locked="0"/>
    </xf>
    <xf numFmtId="0" fontId="0" fillId="10" borderId="179" xfId="0" applyFill="1" applyBorder="1" applyAlignment="1" applyProtection="1">
      <alignment horizontal="center" vertical="center"/>
      <protection locked="0"/>
    </xf>
    <xf numFmtId="0" fontId="0" fillId="10" borderId="180" xfId="0" applyFill="1" applyBorder="1" applyAlignment="1" applyProtection="1">
      <alignment horizontal="center" vertical="center"/>
      <protection locked="0"/>
    </xf>
    <xf numFmtId="0" fontId="0" fillId="10" borderId="3" xfId="0" applyFill="1" applyBorder="1" applyAlignment="1" applyProtection="1">
      <alignment horizontal="center" vertical="center"/>
      <protection locked="0"/>
    </xf>
    <xf numFmtId="0" fontId="0" fillId="10" borderId="8" xfId="0" applyFill="1" applyBorder="1" applyAlignment="1" applyProtection="1">
      <alignment horizontal="center" vertical="center"/>
      <protection locked="0"/>
    </xf>
    <xf numFmtId="0" fontId="0" fillId="10" borderId="14" xfId="0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center" vertical="center" wrapText="1"/>
    </xf>
    <xf numFmtId="0" fontId="0" fillId="0" borderId="60" xfId="0" applyBorder="1"/>
    <xf numFmtId="0" fontId="8" fillId="0" borderId="12" xfId="0" applyFont="1" applyBorder="1" applyAlignment="1">
      <alignment horizontal="right" vertical="top" wrapText="1"/>
    </xf>
    <xf numFmtId="0" fontId="18" fillId="2" borderId="0" xfId="0" applyFont="1" applyFill="1" applyBorder="1" applyAlignment="1">
      <alignment horizontal="left"/>
    </xf>
    <xf numFmtId="0" fontId="54" fillId="2" borderId="0" xfId="0" applyFont="1" applyFill="1" applyBorder="1" applyAlignment="1">
      <alignment horizontal="left"/>
    </xf>
    <xf numFmtId="0" fontId="18" fillId="2" borderId="0" xfId="0" applyFont="1" applyFill="1"/>
    <xf numFmtId="4" fontId="5" fillId="0" borderId="60" xfId="0" applyNumberFormat="1" applyFont="1" applyBorder="1" applyAlignment="1">
      <alignment vertical="center" wrapText="1"/>
    </xf>
    <xf numFmtId="4" fontId="5" fillId="0" borderId="41" xfId="0" applyNumberFormat="1" applyFont="1" applyBorder="1" applyAlignment="1">
      <alignment vertical="center" wrapText="1"/>
    </xf>
    <xf numFmtId="0" fontId="4" fillId="12" borderId="33" xfId="0" applyFont="1" applyFill="1" applyBorder="1" applyAlignment="1">
      <alignment horizontal="left"/>
    </xf>
    <xf numFmtId="0" fontId="4" fillId="12" borderId="57" xfId="0" applyFont="1" applyFill="1" applyBorder="1" applyAlignment="1">
      <alignment horizontal="left"/>
    </xf>
    <xf numFmtId="0" fontId="4" fillId="12" borderId="56" xfId="0" applyFont="1" applyFill="1" applyBorder="1" applyAlignment="1">
      <alignment horizontal="left"/>
    </xf>
    <xf numFmtId="0" fontId="4" fillId="12" borderId="12" xfId="0" applyFont="1" applyFill="1" applyBorder="1" applyAlignment="1">
      <alignment horizontal="left"/>
    </xf>
    <xf numFmtId="0" fontId="4" fillId="12" borderId="0" xfId="0" applyFont="1" applyFill="1" applyBorder="1" applyAlignment="1">
      <alignment horizontal="left"/>
    </xf>
    <xf numFmtId="0" fontId="4" fillId="12" borderId="29" xfId="0" applyFont="1" applyFill="1" applyBorder="1" applyAlignment="1">
      <alignment horizontal="left"/>
    </xf>
    <xf numFmtId="0" fontId="0" fillId="11" borderId="33" xfId="0" applyFill="1" applyBorder="1" applyAlignment="1">
      <alignment horizontal="center" vertical="center"/>
    </xf>
    <xf numFmtId="0" fontId="0" fillId="11" borderId="56" xfId="0" applyFill="1" applyBorder="1" applyAlignment="1">
      <alignment horizontal="center" vertical="center"/>
    </xf>
    <xf numFmtId="0" fontId="52" fillId="11" borderId="19" xfId="0" applyFont="1" applyFill="1" applyBorder="1" applyAlignment="1">
      <alignment horizontal="center" vertical="center"/>
    </xf>
    <xf numFmtId="0" fontId="52" fillId="11" borderId="45" xfId="0" applyFont="1" applyFill="1" applyBorder="1" applyAlignment="1">
      <alignment horizontal="center" vertical="center"/>
    </xf>
    <xf numFmtId="0" fontId="4" fillId="12" borderId="19" xfId="0" applyFont="1" applyFill="1" applyBorder="1" applyAlignment="1">
      <alignment horizontal="left"/>
    </xf>
    <xf numFmtId="0" fontId="4" fillId="12" borderId="54" xfId="0" applyFont="1" applyFill="1" applyBorder="1" applyAlignment="1">
      <alignment horizontal="left"/>
    </xf>
    <xf numFmtId="0" fontId="4" fillId="10" borderId="54" xfId="0" applyFont="1" applyFill="1" applyBorder="1" applyAlignment="1" applyProtection="1">
      <alignment horizontal="left"/>
      <protection locked="0"/>
    </xf>
    <xf numFmtId="0" fontId="4" fillId="10" borderId="45" xfId="0" applyFont="1" applyFill="1" applyBorder="1" applyAlignment="1" applyProtection="1">
      <alignment horizontal="left"/>
      <protection locked="0"/>
    </xf>
    <xf numFmtId="14" fontId="4" fillId="10" borderId="0" xfId="0" applyNumberFormat="1" applyFont="1" applyFill="1" applyBorder="1" applyAlignment="1" applyProtection="1">
      <alignment horizontal="center"/>
      <protection locked="0"/>
    </xf>
    <xf numFmtId="14" fontId="4" fillId="10" borderId="29" xfId="0" applyNumberFormat="1" applyFont="1" applyFill="1" applyBorder="1" applyAlignment="1" applyProtection="1">
      <alignment horizontal="center"/>
      <protection locked="0"/>
    </xf>
    <xf numFmtId="0" fontId="18" fillId="2" borderId="0" xfId="0" applyFont="1" applyFill="1" applyAlignment="1">
      <alignment horizontal="left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wrapText="1"/>
    </xf>
    <xf numFmtId="0" fontId="10" fillId="6" borderId="39" xfId="0" applyFont="1" applyFill="1" applyBorder="1" applyAlignment="1">
      <alignment horizontal="center" wrapText="1"/>
    </xf>
    <xf numFmtId="0" fontId="8" fillId="0" borderId="5" xfId="0" applyFont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top" wrapText="1"/>
    </xf>
    <xf numFmtId="0" fontId="10" fillId="7" borderId="39" xfId="0" applyFont="1" applyFill="1" applyBorder="1" applyAlignment="1">
      <alignment horizontal="center" vertical="top" wrapText="1"/>
    </xf>
    <xf numFmtId="0" fontId="0" fillId="2" borderId="3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/>
    </xf>
    <xf numFmtId="0" fontId="12" fillId="0" borderId="58" xfId="0" applyFont="1" applyFill="1" applyBorder="1" applyAlignment="1">
      <alignment horizontal="center"/>
    </xf>
    <xf numFmtId="0" fontId="0" fillId="2" borderId="0" xfId="0" applyFont="1" applyFill="1" applyAlignment="1">
      <alignment horizontal="left" wrapText="1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Font="1" applyBorder="1" applyAlignment="1">
      <alignment horizontal="center" vertical="center" wrapText="1"/>
    </xf>
    <xf numFmtId="0" fontId="0" fillId="0" borderId="64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2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3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6" borderId="26" xfId="0" applyFont="1" applyFill="1" applyBorder="1" applyAlignment="1">
      <alignment horizontal="left"/>
    </xf>
    <xf numFmtId="0" fontId="11" fillId="6" borderId="27" xfId="0" applyFont="1" applyFill="1" applyBorder="1" applyAlignment="1">
      <alignment horizontal="left"/>
    </xf>
    <xf numFmtId="0" fontId="11" fillId="6" borderId="31" xfId="0" applyFont="1" applyFill="1" applyBorder="1" applyAlignment="1">
      <alignment horizontal="left"/>
    </xf>
    <xf numFmtId="0" fontId="12" fillId="0" borderId="21" xfId="0" applyFont="1" applyBorder="1" applyAlignment="1">
      <alignment horizontal="left"/>
    </xf>
    <xf numFmtId="0" fontId="12" fillId="0" borderId="45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23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196" xfId="0" applyFont="1" applyBorder="1" applyAlignment="1">
      <alignment horizontal="left" vertical="center"/>
    </xf>
    <xf numFmtId="0" fontId="12" fillId="0" borderId="72" xfId="0" applyFont="1" applyBorder="1" applyAlignment="1">
      <alignment horizontal="left" vertical="center"/>
    </xf>
    <xf numFmtId="0" fontId="12" fillId="0" borderId="79" xfId="0" applyFont="1" applyBorder="1" applyAlignment="1">
      <alignment horizontal="left" vertical="center"/>
    </xf>
    <xf numFmtId="0" fontId="12" fillId="0" borderId="80" xfId="0" applyFont="1" applyBorder="1" applyAlignment="1">
      <alignment horizontal="left" vertical="center"/>
    </xf>
    <xf numFmtId="0" fontId="14" fillId="0" borderId="10" xfId="0" applyFont="1" applyBorder="1" applyAlignment="1">
      <alignment horizontal="right" vertical="top" wrapText="1"/>
    </xf>
    <xf numFmtId="0" fontId="14" fillId="0" borderId="22" xfId="0" applyFont="1" applyBorder="1" applyAlignment="1">
      <alignment horizontal="right" vertical="top" wrapText="1"/>
    </xf>
    <xf numFmtId="0" fontId="14" fillId="0" borderId="25" xfId="0" applyFont="1" applyBorder="1" applyAlignment="1">
      <alignment horizontal="right" vertical="top" wrapText="1"/>
    </xf>
    <xf numFmtId="0" fontId="10" fillId="5" borderId="10" xfId="0" applyFont="1" applyFill="1" applyBorder="1" applyAlignment="1">
      <alignment horizontal="left" vertical="top" wrapText="1"/>
    </xf>
    <xf numFmtId="0" fontId="10" fillId="5" borderId="22" xfId="0" applyFont="1" applyFill="1" applyBorder="1" applyAlignment="1">
      <alignment horizontal="left" vertical="top" wrapText="1"/>
    </xf>
    <xf numFmtId="0" fontId="10" fillId="5" borderId="25" xfId="0" applyFont="1" applyFill="1" applyBorder="1" applyAlignment="1">
      <alignment horizontal="left" vertical="top" wrapText="1"/>
    </xf>
    <xf numFmtId="0" fontId="0" fillId="0" borderId="12" xfId="0" applyBorder="1" applyAlignment="1" applyProtection="1">
      <alignment horizontal="right" vertical="center"/>
      <protection hidden="1"/>
    </xf>
    <xf numFmtId="0" fontId="12" fillId="0" borderId="71" xfId="0" applyFont="1" applyBorder="1" applyAlignment="1">
      <alignment horizontal="left"/>
    </xf>
    <xf numFmtId="0" fontId="12" fillId="0" borderId="72" xfId="0" applyFont="1" applyBorder="1" applyAlignment="1">
      <alignment horizontal="left"/>
    </xf>
    <xf numFmtId="0" fontId="12" fillId="0" borderId="67" xfId="0" applyFont="1" applyBorder="1" applyAlignment="1">
      <alignment horizontal="left"/>
    </xf>
    <xf numFmtId="0" fontId="12" fillId="0" borderId="83" xfId="0" applyFont="1" applyBorder="1" applyAlignment="1">
      <alignment horizontal="left"/>
    </xf>
    <xf numFmtId="0" fontId="12" fillId="0" borderId="84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2" fillId="0" borderId="85" xfId="0" applyFont="1" applyBorder="1" applyAlignment="1">
      <alignment horizontal="left"/>
    </xf>
    <xf numFmtId="0" fontId="12" fillId="0" borderId="86" xfId="0" applyFont="1" applyBorder="1" applyAlignment="1">
      <alignment horizontal="left"/>
    </xf>
    <xf numFmtId="0" fontId="12" fillId="0" borderId="87" xfId="0" applyFont="1" applyBorder="1" applyAlignment="1">
      <alignment horizontal="left"/>
    </xf>
    <xf numFmtId="0" fontId="12" fillId="0" borderId="20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54" xfId="0" applyFont="1" applyBorder="1" applyAlignment="1">
      <alignment horizontal="left" vertical="center" wrapText="1"/>
    </xf>
    <xf numFmtId="0" fontId="11" fillId="6" borderId="68" xfId="0" applyFont="1" applyFill="1" applyBorder="1" applyAlignment="1">
      <alignment horizontal="left" vertical="center" wrapText="1"/>
    </xf>
    <xf numFmtId="0" fontId="11" fillId="6" borderId="69" xfId="0" applyFont="1" applyFill="1" applyBorder="1" applyAlignment="1">
      <alignment horizontal="left" vertical="center" wrapText="1"/>
    </xf>
    <xf numFmtId="0" fontId="11" fillId="6" borderId="70" xfId="0" applyFont="1" applyFill="1" applyBorder="1" applyAlignment="1">
      <alignment horizontal="left" vertical="center" wrapText="1"/>
    </xf>
    <xf numFmtId="0" fontId="11" fillId="6" borderId="24" xfId="0" applyFont="1" applyFill="1" applyBorder="1" applyAlignment="1">
      <alignment horizontal="left" vertical="center" wrapText="1"/>
    </xf>
    <xf numFmtId="0" fontId="11" fillId="6" borderId="54" xfId="0" applyFont="1" applyFill="1" applyBorder="1" applyAlignment="1">
      <alignment horizontal="left" vertical="center" wrapText="1"/>
    </xf>
    <xf numFmtId="0" fontId="11" fillId="6" borderId="45" xfId="0" applyFont="1" applyFill="1" applyBorder="1" applyAlignment="1">
      <alignment horizontal="left" vertical="center" wrapText="1"/>
    </xf>
    <xf numFmtId="0" fontId="12" fillId="0" borderId="198" xfId="0" applyFont="1" applyBorder="1" applyAlignment="1">
      <alignment horizontal="left" vertical="center" wrapText="1"/>
    </xf>
    <xf numFmtId="0" fontId="12" fillId="0" borderId="199" xfId="0" applyFont="1" applyBorder="1" applyAlignment="1">
      <alignment horizontal="left" vertical="center" wrapText="1"/>
    </xf>
    <xf numFmtId="0" fontId="12" fillId="0" borderId="200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57" xfId="0" applyFont="1" applyBorder="1" applyAlignment="1">
      <alignment horizontal="left" vertical="center" wrapText="1"/>
    </xf>
    <xf numFmtId="0" fontId="12" fillId="0" borderId="197" xfId="0" applyFont="1" applyBorder="1" applyAlignment="1">
      <alignment horizontal="left" vertical="center" wrapText="1"/>
    </xf>
    <xf numFmtId="166" fontId="21" fillId="6" borderId="62" xfId="0" applyNumberFormat="1" applyFont="1" applyFill="1" applyBorder="1" applyAlignment="1">
      <alignment horizontal="center" vertical="center" wrapText="1"/>
    </xf>
    <xf numFmtId="166" fontId="21" fillId="6" borderId="28" xfId="0" applyNumberFormat="1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166" fontId="21" fillId="6" borderId="3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29" xfId="0" applyFont="1" applyBorder="1" applyAlignment="1">
      <alignment horizontal="left"/>
    </xf>
    <xf numFmtId="0" fontId="12" fillId="6" borderId="24" xfId="0" applyFont="1" applyFill="1" applyBorder="1" applyAlignment="1">
      <alignment horizontal="left"/>
    </xf>
    <xf numFmtId="0" fontId="12" fillId="6" borderId="54" xfId="0" applyFont="1" applyFill="1" applyBorder="1" applyAlignment="1">
      <alignment horizontal="left"/>
    </xf>
    <xf numFmtId="0" fontId="12" fillId="6" borderId="45" xfId="0" applyFont="1" applyFill="1" applyBorder="1" applyAlignment="1">
      <alignment horizontal="left"/>
    </xf>
    <xf numFmtId="0" fontId="12" fillId="2" borderId="193" xfId="0" applyFont="1" applyFill="1" applyBorder="1" applyAlignment="1">
      <alignment horizontal="left" vertical="center" wrapText="1"/>
    </xf>
    <xf numFmtId="0" fontId="12" fillId="2" borderId="147" xfId="0" applyFont="1" applyFill="1" applyBorder="1" applyAlignment="1">
      <alignment horizontal="left" vertical="center" wrapText="1"/>
    </xf>
    <xf numFmtId="0" fontId="12" fillId="2" borderId="194" xfId="0" applyFont="1" applyFill="1" applyBorder="1" applyAlignment="1">
      <alignment horizontal="left" vertical="center" wrapText="1"/>
    </xf>
    <xf numFmtId="0" fontId="12" fillId="2" borderId="145" xfId="0" applyFont="1" applyFill="1" applyBorder="1" applyAlignment="1">
      <alignment horizontal="left" vertical="center" wrapText="1"/>
    </xf>
    <xf numFmtId="0" fontId="12" fillId="0" borderId="34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23" xfId="0" applyFont="1" applyBorder="1" applyAlignment="1">
      <alignment horizontal="left"/>
    </xf>
    <xf numFmtId="0" fontId="12" fillId="0" borderId="57" xfId="0" applyFont="1" applyBorder="1" applyAlignment="1">
      <alignment horizontal="left"/>
    </xf>
    <xf numFmtId="0" fontId="12" fillId="0" borderId="56" xfId="0" applyFont="1" applyBorder="1" applyAlignment="1">
      <alignment horizontal="left"/>
    </xf>
    <xf numFmtId="0" fontId="12" fillId="0" borderId="16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10" borderId="1" xfId="0" applyFont="1" applyFill="1" applyBorder="1" applyAlignment="1" applyProtection="1">
      <alignment horizontal="left"/>
      <protection locked="0"/>
    </xf>
    <xf numFmtId="0" fontId="12" fillId="10" borderId="0" xfId="0" applyFont="1" applyFill="1" applyBorder="1" applyAlignment="1" applyProtection="1">
      <alignment horizontal="left"/>
      <protection locked="0"/>
    </xf>
    <xf numFmtId="0" fontId="12" fillId="10" borderId="29" xfId="0" applyFont="1" applyFill="1" applyBorder="1" applyAlignment="1" applyProtection="1">
      <alignment horizontal="left"/>
      <protection locked="0"/>
    </xf>
    <xf numFmtId="166" fontId="21" fillId="6" borderId="19" xfId="0" applyNumberFormat="1" applyFont="1" applyFill="1" applyBorder="1" applyAlignment="1">
      <alignment horizontal="center" vertical="center" wrapText="1"/>
    </xf>
    <xf numFmtId="166" fontId="21" fillId="6" borderId="54" xfId="0" applyNumberFormat="1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/>
    </xf>
    <xf numFmtId="0" fontId="11" fillId="6" borderId="22" xfId="0" applyFont="1" applyFill="1" applyBorder="1" applyAlignment="1">
      <alignment horizontal="center"/>
    </xf>
    <xf numFmtId="0" fontId="11" fillId="6" borderId="25" xfId="0" applyFont="1" applyFill="1" applyBorder="1" applyAlignment="1">
      <alignment horizontal="center"/>
    </xf>
    <xf numFmtId="0" fontId="4" fillId="0" borderId="106" xfId="0" applyFont="1" applyBorder="1" applyAlignment="1">
      <alignment horizontal="left"/>
    </xf>
    <xf numFmtId="0" fontId="0" fillId="0" borderId="97" xfId="0" applyFont="1" applyBorder="1" applyAlignment="1">
      <alignment horizontal="center" vertical="center" wrapText="1"/>
    </xf>
    <xf numFmtId="0" fontId="0" fillId="0" borderId="98" xfId="0" applyFont="1" applyBorder="1" applyAlignment="1">
      <alignment horizontal="center" vertical="center" wrapText="1"/>
    </xf>
    <xf numFmtId="0" fontId="0" fillId="0" borderId="103" xfId="0" applyFont="1" applyBorder="1" applyAlignment="1">
      <alignment horizontal="center" vertical="center" wrapText="1"/>
    </xf>
    <xf numFmtId="0" fontId="36" fillId="8" borderId="48" xfId="0" applyFont="1" applyFill="1" applyBorder="1" applyAlignment="1">
      <alignment horizontal="center" vertical="center" wrapText="1"/>
    </xf>
    <xf numFmtId="0" fontId="36" fillId="8" borderId="49" xfId="0" applyFont="1" applyFill="1" applyBorder="1" applyAlignment="1">
      <alignment horizontal="center" vertical="center" wrapText="1"/>
    </xf>
    <xf numFmtId="0" fontId="36" fillId="8" borderId="99" xfId="0" applyFont="1" applyFill="1" applyBorder="1" applyAlignment="1">
      <alignment horizontal="center" vertical="center" wrapText="1"/>
    </xf>
    <xf numFmtId="0" fontId="36" fillId="8" borderId="102" xfId="0" applyFont="1" applyFill="1" applyBorder="1" applyAlignment="1">
      <alignment horizontal="center" vertical="center" wrapText="1"/>
    </xf>
    <xf numFmtId="0" fontId="36" fillId="8" borderId="93" xfId="0" applyFont="1" applyFill="1" applyBorder="1" applyAlignment="1">
      <alignment horizontal="center" vertical="center" wrapText="1"/>
    </xf>
    <xf numFmtId="0" fontId="36" fillId="8" borderId="90" xfId="0" applyFont="1" applyFill="1" applyBorder="1" applyAlignment="1">
      <alignment horizontal="center" vertical="center" wrapText="1"/>
    </xf>
    <xf numFmtId="0" fontId="36" fillId="8" borderId="52" xfId="0" applyFont="1" applyFill="1" applyBorder="1" applyAlignment="1">
      <alignment horizontal="center" vertical="center" wrapText="1"/>
    </xf>
    <xf numFmtId="0" fontId="36" fillId="8" borderId="100" xfId="0" applyFont="1" applyFill="1" applyBorder="1" applyAlignment="1">
      <alignment horizontal="center" vertical="center" wrapText="1"/>
    </xf>
    <xf numFmtId="0" fontId="36" fillId="8" borderId="101" xfId="0" applyFont="1" applyFill="1" applyBorder="1" applyAlignment="1">
      <alignment horizontal="center" vertical="center" wrapText="1"/>
    </xf>
    <xf numFmtId="0" fontId="14" fillId="0" borderId="134" xfId="0" applyFont="1" applyBorder="1" applyAlignment="1">
      <alignment horizontal="left" vertical="top" wrapText="1"/>
    </xf>
    <xf numFmtId="0" fontId="14" fillId="0" borderId="86" xfId="0" applyFont="1" applyBorder="1" applyAlignment="1">
      <alignment horizontal="left" vertical="top" wrapText="1"/>
    </xf>
    <xf numFmtId="0" fontId="10" fillId="9" borderId="7" xfId="0" applyFont="1" applyFill="1" applyBorder="1" applyAlignment="1">
      <alignment horizontal="center" vertical="top" wrapText="1"/>
    </xf>
    <xf numFmtId="0" fontId="10" fillId="9" borderId="39" xfId="0" applyFont="1" applyFill="1" applyBorder="1" applyAlignment="1">
      <alignment horizontal="center" vertical="top" wrapText="1"/>
    </xf>
    <xf numFmtId="0" fontId="8" fillId="0" borderId="205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  <xf numFmtId="0" fontId="10" fillId="0" borderId="60" xfId="0" applyFont="1" applyBorder="1" applyAlignment="1">
      <alignment horizontal="left" vertical="top" wrapText="1"/>
    </xf>
    <xf numFmtId="0" fontId="12" fillId="0" borderId="85" xfId="0" applyFont="1" applyFill="1" applyBorder="1" applyAlignment="1">
      <alignment horizontal="left" vertical="center" wrapText="1"/>
    </xf>
    <xf numFmtId="0" fontId="12" fillId="0" borderId="87" xfId="0" applyFont="1" applyFill="1" applyBorder="1" applyAlignment="1">
      <alignment horizontal="left" vertical="center" wrapText="1"/>
    </xf>
    <xf numFmtId="0" fontId="4" fillId="3" borderId="107" xfId="0" applyFont="1" applyFill="1" applyBorder="1" applyAlignment="1">
      <alignment horizontal="center" vertical="center" wrapText="1"/>
    </xf>
    <xf numFmtId="0" fontId="4" fillId="3" borderId="108" xfId="0" applyFont="1" applyFill="1" applyBorder="1" applyAlignment="1">
      <alignment horizontal="center" vertical="center" wrapText="1"/>
    </xf>
    <xf numFmtId="0" fontId="4" fillId="3" borderId="109" xfId="0" applyFont="1" applyFill="1" applyBorder="1" applyAlignment="1">
      <alignment horizontal="center" vertical="center" wrapText="1"/>
    </xf>
    <xf numFmtId="0" fontId="5" fillId="0" borderId="123" xfId="0" applyFont="1" applyBorder="1" applyAlignment="1">
      <alignment horizontal="center" vertical="center" wrapText="1"/>
    </xf>
    <xf numFmtId="0" fontId="5" fillId="0" borderId="114" xfId="0" applyFont="1" applyBorder="1" applyAlignment="1">
      <alignment horizontal="center" vertical="center" wrapText="1"/>
    </xf>
    <xf numFmtId="0" fontId="10" fillId="0" borderId="132" xfId="0" applyFont="1" applyBorder="1" applyAlignment="1">
      <alignment horizontal="left" vertical="top" wrapText="1"/>
    </xf>
    <xf numFmtId="0" fontId="10" fillId="0" borderId="125" xfId="0" applyFont="1" applyBorder="1" applyAlignment="1">
      <alignment horizontal="left" vertical="top" wrapText="1"/>
    </xf>
    <xf numFmtId="0" fontId="14" fillId="0" borderId="135" xfId="0" applyFont="1" applyBorder="1" applyAlignment="1">
      <alignment horizontal="left" vertical="top" wrapText="1"/>
    </xf>
    <xf numFmtId="0" fontId="10" fillId="9" borderId="208" xfId="0" applyFont="1" applyFill="1" applyBorder="1" applyAlignment="1">
      <alignment horizontal="center" vertical="top" wrapText="1"/>
    </xf>
    <xf numFmtId="0" fontId="10" fillId="7" borderId="208" xfId="0" applyFont="1" applyFill="1" applyBorder="1" applyAlignment="1">
      <alignment horizontal="center" vertical="top" wrapText="1"/>
    </xf>
    <xf numFmtId="0" fontId="14" fillId="0" borderId="123" xfId="0" applyFont="1" applyBorder="1" applyAlignment="1">
      <alignment horizontal="left" vertical="top" wrapText="1"/>
    </xf>
    <xf numFmtId="0" fontId="14" fillId="0" borderId="114" xfId="0" applyFont="1" applyBorder="1" applyAlignment="1">
      <alignment horizontal="left" vertical="top" wrapText="1"/>
    </xf>
    <xf numFmtId="0" fontId="5" fillId="6" borderId="123" xfId="0" applyFont="1" applyFill="1" applyBorder="1" applyAlignment="1">
      <alignment horizontal="left" vertical="center" wrapText="1"/>
    </xf>
    <xf numFmtId="0" fontId="5" fillId="6" borderId="124" xfId="0" applyFont="1" applyFill="1" applyBorder="1" applyAlignment="1">
      <alignment horizontal="left" vertical="center" wrapText="1"/>
    </xf>
    <xf numFmtId="0" fontId="10" fillId="0" borderId="123" xfId="0" applyFont="1" applyBorder="1" applyAlignment="1">
      <alignment horizontal="left" vertical="top" wrapText="1"/>
    </xf>
    <xf numFmtId="0" fontId="8" fillId="0" borderId="3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0" fillId="0" borderId="138" xfId="0" applyFont="1" applyBorder="1" applyAlignment="1">
      <alignment horizontal="left" vertical="top" wrapText="1"/>
    </xf>
    <xf numFmtId="0" fontId="10" fillId="0" borderId="135" xfId="0" applyFont="1" applyBorder="1" applyAlignment="1">
      <alignment horizontal="left" vertical="top" wrapText="1"/>
    </xf>
    <xf numFmtId="0" fontId="5" fillId="0" borderId="118" xfId="0" applyFont="1" applyBorder="1" applyAlignment="1">
      <alignment horizontal="left" vertical="center" wrapText="1"/>
    </xf>
    <xf numFmtId="0" fontId="5" fillId="0" borderId="119" xfId="0" applyFont="1" applyBorder="1" applyAlignment="1">
      <alignment horizontal="left" vertical="center" wrapText="1"/>
    </xf>
    <xf numFmtId="0" fontId="5" fillId="0" borderId="77" xfId="0" applyFont="1" applyBorder="1" applyAlignment="1">
      <alignment horizontal="left" vertical="center" wrapText="1"/>
    </xf>
    <xf numFmtId="0" fontId="5" fillId="0" borderId="120" xfId="0" applyFont="1" applyBorder="1" applyAlignment="1">
      <alignment horizontal="left" vertical="center" wrapText="1"/>
    </xf>
    <xf numFmtId="0" fontId="10" fillId="7" borderId="110" xfId="0" applyFont="1" applyFill="1" applyBorder="1" applyAlignment="1">
      <alignment horizontal="center" vertical="top" wrapText="1"/>
    </xf>
    <xf numFmtId="0" fontId="14" fillId="0" borderId="138" xfId="0" applyFont="1" applyBorder="1" applyAlignment="1">
      <alignment horizontal="left" vertical="top" wrapText="1"/>
    </xf>
    <xf numFmtId="0" fontId="14" fillId="0" borderId="203" xfId="0" applyFont="1" applyBorder="1" applyAlignment="1">
      <alignment horizontal="left" vertical="top" wrapText="1"/>
    </xf>
    <xf numFmtId="0" fontId="14" fillId="0" borderId="89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4" fillId="0" borderId="25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0" fillId="0" borderId="54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5" fillId="6" borderId="138" xfId="0" applyFont="1" applyFill="1" applyBorder="1" applyAlignment="1">
      <alignment horizontal="left" vertical="center" wrapText="1"/>
    </xf>
    <xf numFmtId="0" fontId="5" fillId="6" borderId="139" xfId="0" applyFont="1" applyFill="1" applyBorder="1" applyAlignment="1">
      <alignment horizontal="left" vertical="center" wrapText="1"/>
    </xf>
    <xf numFmtId="0" fontId="10" fillId="0" borderId="137" xfId="0" applyFont="1" applyBorder="1" applyAlignment="1">
      <alignment horizontal="left" vertical="top" wrapText="1"/>
    </xf>
    <xf numFmtId="0" fontId="10" fillId="0" borderId="53" xfId="0" applyFont="1" applyBorder="1" applyAlignment="1">
      <alignment horizontal="left" vertical="top" wrapText="1"/>
    </xf>
    <xf numFmtId="0" fontId="11" fillId="0" borderId="85" xfId="0" applyFont="1" applyFill="1" applyBorder="1" applyAlignment="1">
      <alignment horizontal="left" vertical="center" wrapText="1"/>
    </xf>
    <xf numFmtId="0" fontId="11" fillId="0" borderId="87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2" borderId="89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2" borderId="6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0" fillId="2" borderId="81" xfId="0" applyFill="1" applyBorder="1" applyAlignment="1">
      <alignment horizontal="center" vertical="center"/>
    </xf>
    <xf numFmtId="0" fontId="0" fillId="2" borderId="75" xfId="0" applyFill="1" applyBorder="1" applyAlignment="1">
      <alignment horizontal="left"/>
    </xf>
    <xf numFmtId="0" fontId="0" fillId="2" borderId="81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0" xfId="0" applyFill="1" applyBorder="1" applyAlignment="1">
      <alignment horizontal="left" vertical="center" wrapText="1"/>
    </xf>
    <xf numFmtId="0" fontId="33" fillId="2" borderId="26" xfId="0" applyFont="1" applyFill="1" applyBorder="1" applyAlignment="1">
      <alignment horizontal="left" vertical="center"/>
    </xf>
    <xf numFmtId="0" fontId="33" fillId="2" borderId="27" xfId="0" applyFont="1" applyFill="1" applyBorder="1" applyAlignment="1">
      <alignment horizontal="left" vertical="center"/>
    </xf>
    <xf numFmtId="0" fontId="33" fillId="2" borderId="28" xfId="0" applyFont="1" applyFill="1" applyBorder="1" applyAlignment="1">
      <alignment horizontal="left" vertical="center"/>
    </xf>
    <xf numFmtId="0" fontId="33" fillId="2" borderId="10" xfId="0" applyFont="1" applyFill="1" applyBorder="1" applyAlignment="1">
      <alignment horizontal="center"/>
    </xf>
    <xf numFmtId="0" fontId="33" fillId="2" borderId="22" xfId="0" applyFont="1" applyFill="1" applyBorder="1" applyAlignment="1">
      <alignment horizontal="center"/>
    </xf>
    <xf numFmtId="0" fontId="33" fillId="2" borderId="58" xfId="0" applyFont="1" applyFill="1" applyBorder="1" applyAlignment="1">
      <alignment horizontal="center"/>
    </xf>
    <xf numFmtId="0" fontId="0" fillId="2" borderId="3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69" xfId="0" applyFill="1" applyBorder="1" applyAlignment="1">
      <alignment horizontal="left" wrapText="1"/>
    </xf>
    <xf numFmtId="0" fontId="0" fillId="2" borderId="46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left" vertical="center"/>
    </xf>
    <xf numFmtId="0" fontId="0" fillId="2" borderId="75" xfId="0" applyFill="1" applyBorder="1" applyAlignment="1">
      <alignment horizontal="left" vertical="center"/>
    </xf>
    <xf numFmtId="0" fontId="0" fillId="2" borderId="81" xfId="0" applyFill="1" applyBorder="1" applyAlignment="1">
      <alignment horizontal="left" vertical="center"/>
    </xf>
    <xf numFmtId="0" fontId="0" fillId="2" borderId="145" xfId="0" applyFill="1" applyBorder="1" applyAlignment="1">
      <alignment horizontal="left" vertical="center"/>
    </xf>
    <xf numFmtId="0" fontId="0" fillId="2" borderId="145" xfId="0" applyFill="1" applyBorder="1" applyAlignment="1">
      <alignment horizontal="left"/>
    </xf>
    <xf numFmtId="0" fontId="0" fillId="2" borderId="1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5" xfId="0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/>
    </xf>
    <xf numFmtId="0" fontId="4" fillId="2" borderId="27" xfId="0" applyFont="1" applyFill="1" applyBorder="1" applyAlignment="1">
      <alignment horizontal="left"/>
    </xf>
    <xf numFmtId="0" fontId="4" fillId="2" borderId="28" xfId="0" applyFont="1" applyFill="1" applyBorder="1" applyAlignment="1">
      <alignment horizontal="left"/>
    </xf>
    <xf numFmtId="0" fontId="0" fillId="2" borderId="145" xfId="0" applyFill="1" applyBorder="1" applyAlignment="1">
      <alignment horizontal="left" vertical="center" wrapText="1"/>
    </xf>
    <xf numFmtId="0" fontId="33" fillId="2" borderId="26" xfId="0" applyFont="1" applyFill="1" applyBorder="1" applyAlignment="1">
      <alignment horizontal="left"/>
    </xf>
    <xf numFmtId="0" fontId="33" fillId="2" borderId="27" xfId="0" applyFont="1" applyFill="1" applyBorder="1" applyAlignment="1">
      <alignment horizontal="left"/>
    </xf>
    <xf numFmtId="0" fontId="33" fillId="2" borderId="28" xfId="0" applyFont="1" applyFill="1" applyBorder="1" applyAlignment="1">
      <alignment horizontal="left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67" xfId="0" applyFill="1" applyBorder="1" applyAlignment="1">
      <alignment horizontal="left" vertical="center" wrapText="1"/>
    </xf>
    <xf numFmtId="0" fontId="0" fillId="2" borderId="67" xfId="0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0" fillId="2" borderId="149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0" fillId="2" borderId="147" xfId="0" applyFill="1" applyBorder="1" applyAlignment="1">
      <alignment horizontal="center" vertical="center"/>
    </xf>
    <xf numFmtId="0" fontId="0" fillId="2" borderId="81" xfId="0" applyFill="1" applyBorder="1" applyAlignment="1">
      <alignment horizontal="left" vertical="center" wrapText="1"/>
    </xf>
    <xf numFmtId="0" fontId="0" fillId="2" borderId="33" xfId="0" applyFill="1" applyBorder="1" applyAlignment="1">
      <alignment horizontal="left" vertical="center"/>
    </xf>
    <xf numFmtId="0" fontId="0" fillId="2" borderId="56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29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2" borderId="45" xfId="0" applyFill="1" applyBorder="1" applyAlignment="1">
      <alignment horizontal="left" vertical="center"/>
    </xf>
    <xf numFmtId="0" fontId="0" fillId="2" borderId="145" xfId="0" applyFill="1" applyBorder="1" applyAlignment="1">
      <alignment horizontal="center" vertical="center"/>
    </xf>
    <xf numFmtId="4" fontId="0" fillId="2" borderId="67" xfId="0" applyNumberFormat="1" applyFill="1" applyBorder="1" applyAlignment="1">
      <alignment horizontal="center" vertical="center"/>
    </xf>
    <xf numFmtId="4" fontId="0" fillId="2" borderId="6" xfId="0" applyNumberFormat="1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34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69" xfId="0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0" fillId="2" borderId="34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7" xfId="0" applyFont="1" applyFill="1" applyBorder="1" applyAlignment="1">
      <alignment horizontal="center" vertical="center"/>
    </xf>
    <xf numFmtId="4" fontId="0" fillId="2" borderId="34" xfId="0" applyNumberFormat="1" applyFill="1" applyBorder="1" applyAlignment="1">
      <alignment horizontal="center" vertical="center"/>
    </xf>
    <xf numFmtId="4" fontId="0" fillId="2" borderId="3" xfId="0" applyNumberFormat="1" applyFill="1" applyBorder="1" applyAlignment="1">
      <alignment horizontal="center" vertical="center"/>
    </xf>
    <xf numFmtId="4" fontId="0" fillId="2" borderId="47" xfId="0" applyNumberFormat="1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6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16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58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 wrapText="1"/>
    </xf>
    <xf numFmtId="0" fontId="0" fillId="2" borderId="55" xfId="0" applyFill="1" applyBorder="1" applyAlignment="1">
      <alignment horizontal="center" vertical="center" wrapText="1"/>
    </xf>
    <xf numFmtId="0" fontId="0" fillId="2" borderId="8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left" vertical="center" wrapText="1"/>
    </xf>
  </cellXfs>
  <cellStyles count="10">
    <cellStyle name="Hyperlink" xfId="9" builtinId="8"/>
    <cellStyle name="Normal" xfId="0" builtinId="0"/>
    <cellStyle name="Normal 2" xfId="2"/>
    <cellStyle name="Normal 2 2" xfId="3"/>
    <cellStyle name="Normal 2 3" xfId="5"/>
    <cellStyle name="Normal 2 4" xfId="6"/>
    <cellStyle name="Normal 3" xfId="4"/>
    <cellStyle name="Normal 4" xfId="7"/>
    <cellStyle name="Porcentagem" xfId="1" builtinId="5"/>
    <cellStyle name="Separador de milhares" xfId="8" builtinId="3"/>
  </cellStyles>
  <dxfs count="0"/>
  <tableStyles count="0" defaultTableStyle="TableStyleMedium2" defaultPivotStyle="PivotStyleLight16"/>
  <colors>
    <mruColors>
      <color rgb="FFCCFFCC"/>
      <color rgb="FF0066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2"/>
  <sheetViews>
    <sheetView zoomScale="140" zoomScaleNormal="140" workbookViewId="0">
      <selection activeCell="A14" sqref="A14"/>
    </sheetView>
  </sheetViews>
  <sheetFormatPr defaultRowHeight="12.75"/>
  <cols>
    <col min="1" max="1" width="7.28515625" customWidth="1"/>
    <col min="2" max="2" width="3.140625" customWidth="1"/>
    <col min="11" max="11" width="12.7109375" bestFit="1" customWidth="1"/>
    <col min="15" max="15" width="3.140625" customWidth="1"/>
    <col min="16" max="16" width="10" customWidth="1"/>
  </cols>
  <sheetData>
    <row r="1" spans="1:24" ht="15.75" customHeight="1">
      <c r="A1" s="1"/>
      <c r="B1" s="514" t="s">
        <v>844</v>
      </c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  <c r="P1" s="516"/>
      <c r="Q1" s="1"/>
      <c r="R1" s="1"/>
      <c r="S1" s="1"/>
      <c r="T1" s="1"/>
      <c r="U1" s="1"/>
      <c r="V1" s="1"/>
      <c r="W1" s="1"/>
      <c r="X1" s="1"/>
    </row>
    <row r="2" spans="1:24" ht="14.25" customHeight="1">
      <c r="A2" s="1"/>
      <c r="B2" s="517" t="s">
        <v>712</v>
      </c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9"/>
      <c r="Q2" s="1"/>
      <c r="R2" s="1"/>
      <c r="S2" s="1"/>
      <c r="T2" s="1"/>
      <c r="U2" s="1"/>
      <c r="V2" s="1"/>
      <c r="W2" s="1"/>
      <c r="X2" s="1"/>
    </row>
    <row r="3" spans="1:24" ht="15.75" customHeight="1">
      <c r="A3" s="1"/>
      <c r="B3" s="517" t="s">
        <v>845</v>
      </c>
      <c r="C3" s="518"/>
      <c r="D3" s="518"/>
      <c r="E3" s="518"/>
      <c r="F3" s="518"/>
      <c r="G3" s="518"/>
      <c r="H3" s="518"/>
      <c r="I3" s="518"/>
      <c r="J3" s="518"/>
      <c r="K3" s="518"/>
      <c r="L3" s="338" t="s">
        <v>744</v>
      </c>
      <c r="M3" s="336" t="s">
        <v>745</v>
      </c>
      <c r="N3" s="528">
        <v>42844</v>
      </c>
      <c r="O3" s="528"/>
      <c r="P3" s="529"/>
      <c r="Q3" s="1"/>
      <c r="R3" s="1"/>
      <c r="S3" s="1"/>
      <c r="T3" s="1"/>
      <c r="U3" s="1"/>
      <c r="V3" s="1"/>
      <c r="W3" s="1"/>
      <c r="X3" s="1"/>
    </row>
    <row r="4" spans="1:24" ht="12.75" customHeight="1">
      <c r="A4" s="1"/>
      <c r="B4" s="524" t="s">
        <v>746</v>
      </c>
      <c r="C4" s="525"/>
      <c r="D4" s="525"/>
      <c r="E4" s="525"/>
      <c r="F4" s="525"/>
      <c r="G4" s="525"/>
      <c r="H4" s="525"/>
      <c r="I4" s="525" t="s">
        <v>818</v>
      </c>
      <c r="J4" s="525"/>
      <c r="K4" s="525"/>
      <c r="L4" s="526"/>
      <c r="M4" s="526"/>
      <c r="N4" s="526"/>
      <c r="O4" s="526"/>
      <c r="P4" s="527"/>
      <c r="Q4" s="1"/>
      <c r="R4" s="1"/>
      <c r="S4" s="1"/>
      <c r="T4" s="1"/>
      <c r="U4" s="1"/>
      <c r="V4" s="1"/>
      <c r="W4" s="1"/>
      <c r="X4" s="1"/>
    </row>
    <row r="5" spans="1:24" ht="12.7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24" ht="15.75">
      <c r="A6" s="1"/>
      <c r="B6" s="259" t="s">
        <v>771</v>
      </c>
      <c r="C6" s="1"/>
      <c r="D6" s="1"/>
      <c r="E6" s="1"/>
      <c r="F6" s="1"/>
      <c r="G6" s="1"/>
      <c r="H6" s="1"/>
      <c r="I6" s="1"/>
      <c r="J6" s="1"/>
      <c r="K6" s="1"/>
      <c r="L6" s="1"/>
      <c r="M6" s="520" t="s">
        <v>716</v>
      </c>
      <c r="N6" s="52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.75">
      <c r="A7" s="1" t="s">
        <v>748</v>
      </c>
      <c r="B7" s="258"/>
      <c r="C7" s="1"/>
      <c r="D7" s="1"/>
      <c r="E7" s="1"/>
      <c r="F7" s="1"/>
      <c r="G7" s="1"/>
      <c r="H7" s="1"/>
      <c r="I7" s="1"/>
      <c r="J7" s="1"/>
      <c r="K7" s="1"/>
      <c r="L7" s="1"/>
      <c r="M7" s="522">
        <v>12345</v>
      </c>
      <c r="N7" s="523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>
      <c r="A8" s="393">
        <v>2</v>
      </c>
      <c r="B8" s="7" t="s">
        <v>747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>
      <c r="A9" s="393" t="s">
        <v>846</v>
      </c>
      <c r="B9" s="7" t="s">
        <v>848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>
      <c r="A10" s="393" t="s">
        <v>847</v>
      </c>
      <c r="B10" s="7" t="s">
        <v>849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>
      <c r="A11" s="393">
        <v>4</v>
      </c>
      <c r="B11" s="7" t="s">
        <v>850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>
      <c r="A12" s="393">
        <v>5</v>
      </c>
      <c r="B12" s="7" t="s">
        <v>851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>
      <c r="A13" s="393">
        <v>6</v>
      </c>
      <c r="B13" s="7" t="s">
        <v>693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4.25">
      <c r="A14" s="393" t="s">
        <v>749</v>
      </c>
      <c r="B14" s="252"/>
      <c r="C14" s="1" t="s">
        <v>695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4.25">
      <c r="A15" s="393" t="s">
        <v>750</v>
      </c>
      <c r="B15" s="252"/>
      <c r="C15" s="1" t="s">
        <v>696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4.25">
      <c r="A16" s="393" t="s">
        <v>751</v>
      </c>
      <c r="B16" s="252"/>
      <c r="C16" s="1" t="s">
        <v>697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4.25">
      <c r="A17" s="393" t="s">
        <v>752</v>
      </c>
      <c r="B17" s="252"/>
      <c r="C17" s="1" t="s">
        <v>698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4.25">
      <c r="A18" s="393" t="s">
        <v>753</v>
      </c>
      <c r="B18" s="252"/>
      <c r="C18" s="1" t="s">
        <v>699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4.25">
      <c r="A19" s="393" t="s">
        <v>754</v>
      </c>
      <c r="B19" s="252"/>
      <c r="C19" s="1" t="s">
        <v>700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4.25">
      <c r="A20" s="393" t="s">
        <v>755</v>
      </c>
      <c r="B20" s="252"/>
      <c r="C20" s="1" t="s">
        <v>701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4.25">
      <c r="A21" s="393" t="s">
        <v>756</v>
      </c>
      <c r="B21" s="252"/>
      <c r="C21" s="1" t="s">
        <v>694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4.25">
      <c r="A22" s="337"/>
      <c r="B22" s="25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>
      <c r="A23" s="393">
        <v>7</v>
      </c>
      <c r="B23" s="7" t="s">
        <v>702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4.25">
      <c r="A24" s="393" t="s">
        <v>757</v>
      </c>
      <c r="B24" s="253"/>
      <c r="C24" t="s">
        <v>703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T24" s="1"/>
      <c r="U24" s="1"/>
      <c r="V24" s="1"/>
      <c r="W24" s="1"/>
      <c r="X24" s="1"/>
    </row>
    <row r="25" spans="1:24" ht="14.25">
      <c r="A25" s="393" t="s">
        <v>758</v>
      </c>
      <c r="B25" s="253"/>
      <c r="C25" t="s">
        <v>793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4.25">
      <c r="A26" s="393" t="s">
        <v>759</v>
      </c>
      <c r="B26" s="253"/>
      <c r="C26" t="s">
        <v>319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4.25">
      <c r="A27" s="393" t="s">
        <v>760</v>
      </c>
      <c r="B27" s="253"/>
      <c r="C27" t="s">
        <v>321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4.25">
      <c r="A28" s="393" t="s">
        <v>761</v>
      </c>
      <c r="B28" s="253"/>
      <c r="C28" t="s">
        <v>704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4.25">
      <c r="A29" s="393" t="s">
        <v>762</v>
      </c>
      <c r="B29" s="253"/>
      <c r="C29" t="s">
        <v>343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4.25">
      <c r="A30" s="393" t="s">
        <v>763</v>
      </c>
      <c r="B30" s="253"/>
      <c r="C30" t="s">
        <v>731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4.25">
      <c r="A31" s="337"/>
      <c r="B31" s="25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>
      <c r="A32" s="393">
        <v>8</v>
      </c>
      <c r="B32" s="7" t="s">
        <v>705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4.25">
      <c r="A33" s="393" t="s">
        <v>764</v>
      </c>
      <c r="B33" s="254"/>
      <c r="C33" t="s">
        <v>707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4.25">
      <c r="A34" s="393" t="s">
        <v>765</v>
      </c>
      <c r="B34" s="254"/>
      <c r="C34" t="s">
        <v>708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4.25">
      <c r="A35" s="393" t="s">
        <v>766</v>
      </c>
      <c r="B35" s="254"/>
      <c r="C35" t="s">
        <v>711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>
      <c r="A36" s="393" t="s">
        <v>767</v>
      </c>
      <c r="B36" s="1"/>
      <c r="C36" t="s">
        <v>740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>
      <c r="A37" s="393" t="s">
        <v>768</v>
      </c>
      <c r="B37" s="1"/>
      <c r="C37" t="s">
        <v>709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>
      <c r="A38" s="393" t="s">
        <v>769</v>
      </c>
      <c r="B38" s="1"/>
      <c r="C38" t="s">
        <v>710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>
      <c r="A39" s="393" t="s">
        <v>770</v>
      </c>
      <c r="B39" s="1"/>
      <c r="C39" t="s">
        <v>739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>
      <c r="C41" s="255"/>
      <c r="O41" s="1"/>
      <c r="P41" s="1"/>
    </row>
    <row r="42" spans="1:24">
      <c r="D42" s="255"/>
      <c r="O42" s="1"/>
    </row>
  </sheetData>
  <mergeCells count="9">
    <mergeCell ref="B1:P1"/>
    <mergeCell ref="B2:P2"/>
    <mergeCell ref="M6:N6"/>
    <mergeCell ref="M7:N7"/>
    <mergeCell ref="B4:H4"/>
    <mergeCell ref="I4:K4"/>
    <mergeCell ref="L4:P4"/>
    <mergeCell ref="N3:P3"/>
    <mergeCell ref="B3:K3"/>
  </mergeCells>
  <hyperlinks>
    <hyperlink ref="A8" location="'2 Fórmulas Básicas'!A1" display="'2 Fórmulas Básicas'!A1"/>
    <hyperlink ref="A9" location="'3a DadosFinancServIntegrSB'!Area_de_impressao" display="3a"/>
    <hyperlink ref="A11" location="'4 Dados-Complementares'!A1" display="'4 Dados-Complementares'!A1"/>
    <hyperlink ref="A12" location="'5 Dados Cadastrais-USUÁRIOS'!A1" display="'5 Dados Cadastrais-USUÁRIOS'!A1"/>
    <hyperlink ref="A13" location="'6 Calc_Custo por Serviço Fim'!A1" display="'6 Calc_Custo por Serviço Fim'!A1"/>
    <hyperlink ref="A14" location="'6 Calc_Custo por Serviço Fim'!B3:B24" display="6.1"/>
    <hyperlink ref="A15" location="'6 Calc_Custo por Serviço Fim'!B26:B47" display="6.2"/>
    <hyperlink ref="A16" location="'6 Calc_Custo por Serviço Fim'!B49:B54" display="6.3"/>
    <hyperlink ref="A17" location="'6 Calc_Custo por Serviço Fim'!B56:B78" display="6.4"/>
    <hyperlink ref="A18" location="'6 Calc_Custo por Serviço Fim'!B80:B107" display="6.5"/>
    <hyperlink ref="A19" location="'6 Calc_Custo por Serviço Fim'!B109:B136" display="6.6"/>
    <hyperlink ref="A20" location="'6 Calc_Custo por Serviço Fim'!B138:B159" display="6.7"/>
    <hyperlink ref="A21" location="'6 Calc_Custo por Serviço Fim'!B161:B183" display="6.8"/>
    <hyperlink ref="A23" location="'7 Calc_VBRs_Taxas-Preços Publ'!A1" display="'7 Calc_VBRs_Taxas-Preços Publ'!A1"/>
    <hyperlink ref="A24" location="'7 Calc_VBRs_Taxas-Preços Publ'!A3:A10" display="7.1"/>
    <hyperlink ref="A25" location="'7 Calc_VBRs_Taxas-Preços Publ'!A12:A17" display="7.2"/>
    <hyperlink ref="A26" location="'7 Calc_VBRs_Taxas-Preços Publ'!A19:A24" display="7.3"/>
    <hyperlink ref="A27" location="'7 Calc_VBRs_Taxas-Preços Publ'!A26:A30" display="7.4"/>
    <hyperlink ref="A28" location="'7 Calc_VBRs_Taxas-Preços Publ'!A32:A36" display="7.5"/>
    <hyperlink ref="A29" location="'7 Calc_VBRs_Taxas-Preços Publ'!A38:A43" display="7.6"/>
    <hyperlink ref="A30" location="'7 Calc_VBRs_Taxas-Preços Publ'!A45:A51" display="7.7"/>
    <hyperlink ref="A32" location="'8 Tabelas-Taxas_PreçosUnitários'!A1" display="'8 Tabelas-Taxas_PreçosUnitários'!A1"/>
    <hyperlink ref="A33" location="'8 Tabelas-Taxas_PreçosUnitários'!A2" display="8.1"/>
    <hyperlink ref="A34" location="'8 Tabelas-Taxas_PreçosUnitários'!M2" display="8.2"/>
    <hyperlink ref="A35" location="'8 Tabelas-Taxas_PreçosUnitários'!A22:A31" display="8.3"/>
    <hyperlink ref="A36" location="'8 Tabelas-Taxas_PreçosUnitários'!A32:A36" display="8.4"/>
    <hyperlink ref="A37" location="'8 Tabelas-Taxas_PreçosUnitários'!A38:A44" display="8.5"/>
    <hyperlink ref="A38" location="'8 Tabelas-Taxas_PreçosUnitários'!A45:A53" display="8.6"/>
    <hyperlink ref="A39" location="'8 Tabelas-Taxas_PreçosUnitários'!A55:A67" display="8.7"/>
    <hyperlink ref="A10" location="'3b DadosFinanServResíduos'!Area_de_impressao" display="3b"/>
  </hyperlinks>
  <pageMargins left="0.51181102362204722" right="0.51181102362204722" top="0.78740157480314965" bottom="0.78740157480314965" header="0.31496062992125984" footer="0.31496062992125984"/>
  <pageSetup paperSize="9" scale="91" orientation="landscape" r:id="rId1"/>
  <headerFooter>
    <oddFooter>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 tint="-0.14999847407452621"/>
    <pageSetUpPr fitToPage="1"/>
  </sheetPr>
  <dimension ref="B1:E104"/>
  <sheetViews>
    <sheetView workbookViewId="0"/>
  </sheetViews>
  <sheetFormatPr defaultRowHeight="12.75"/>
  <cols>
    <col min="1" max="1" width="6.85546875" customWidth="1"/>
    <col min="2" max="2" width="9.85546875" customWidth="1"/>
    <col min="3" max="3" width="75.140625" customWidth="1"/>
    <col min="4" max="4" width="67.85546875" customWidth="1"/>
  </cols>
  <sheetData>
    <row r="1" spans="2:4" ht="15.75">
      <c r="C1" s="226" t="s">
        <v>476</v>
      </c>
      <c r="D1" s="227" t="s">
        <v>742</v>
      </c>
    </row>
    <row r="2" spans="2:4" ht="15.75">
      <c r="B2" s="227" t="s">
        <v>772</v>
      </c>
    </row>
    <row r="3" spans="2:4" ht="15">
      <c r="B3" s="228" t="s">
        <v>477</v>
      </c>
      <c r="C3" s="228" t="s">
        <v>478</v>
      </c>
      <c r="D3" s="228" t="s">
        <v>479</v>
      </c>
    </row>
    <row r="4" spans="2:4" ht="25.5">
      <c r="B4" s="229">
        <v>1</v>
      </c>
      <c r="C4" s="230" t="s">
        <v>549</v>
      </c>
      <c r="D4" s="230" t="s">
        <v>480</v>
      </c>
    </row>
    <row r="5" spans="2:4" ht="15" hidden="1" customHeight="1">
      <c r="B5" s="236" t="s">
        <v>550</v>
      </c>
      <c r="C5" s="237" t="s">
        <v>551</v>
      </c>
      <c r="D5" s="237" t="s">
        <v>552</v>
      </c>
    </row>
    <row r="6" spans="2:4" ht="15" hidden="1" customHeight="1">
      <c r="B6" s="236" t="s">
        <v>553</v>
      </c>
      <c r="C6" s="237" t="s">
        <v>554</v>
      </c>
      <c r="D6" s="237" t="s">
        <v>555</v>
      </c>
    </row>
    <row r="7" spans="2:4" ht="15" customHeight="1">
      <c r="B7" s="231">
        <v>2</v>
      </c>
      <c r="C7" s="232" t="s">
        <v>481</v>
      </c>
      <c r="D7" s="232" t="s">
        <v>556</v>
      </c>
    </row>
    <row r="8" spans="2:4" ht="15" customHeight="1">
      <c r="B8" s="231" t="s">
        <v>775</v>
      </c>
      <c r="C8" s="232" t="s">
        <v>776</v>
      </c>
      <c r="D8" s="232" t="s">
        <v>777</v>
      </c>
    </row>
    <row r="9" spans="2:4" ht="15.75">
      <c r="B9" s="231">
        <v>3</v>
      </c>
      <c r="C9" s="232" t="s">
        <v>482</v>
      </c>
      <c r="D9" s="232" t="s">
        <v>483</v>
      </c>
    </row>
    <row r="10" spans="2:4" ht="15.75">
      <c r="B10" s="231">
        <v>4</v>
      </c>
      <c r="C10" s="232" t="s">
        <v>574</v>
      </c>
      <c r="D10" s="232" t="s">
        <v>484</v>
      </c>
    </row>
    <row r="11" spans="2:4" ht="15.75">
      <c r="B11" s="231">
        <v>5</v>
      </c>
      <c r="C11" s="232" t="s">
        <v>485</v>
      </c>
      <c r="D11" s="232" t="s">
        <v>486</v>
      </c>
    </row>
    <row r="12" spans="2:4" ht="15.75">
      <c r="B12" s="231">
        <v>6</v>
      </c>
      <c r="C12" s="232" t="s">
        <v>487</v>
      </c>
      <c r="D12" s="232" t="s">
        <v>488</v>
      </c>
    </row>
    <row r="13" spans="2:4" ht="15.75">
      <c r="B13" s="231">
        <v>7</v>
      </c>
      <c r="C13" s="232" t="s">
        <v>489</v>
      </c>
      <c r="D13" s="232" t="s">
        <v>490</v>
      </c>
    </row>
    <row r="14" spans="2:4" ht="21" customHeight="1">
      <c r="B14" s="231">
        <v>8</v>
      </c>
      <c r="C14" s="232" t="s">
        <v>557</v>
      </c>
      <c r="D14" s="232" t="s">
        <v>491</v>
      </c>
    </row>
    <row r="15" spans="2:4" ht="15.75">
      <c r="B15" s="231">
        <v>9</v>
      </c>
      <c r="C15" s="232" t="s">
        <v>492</v>
      </c>
      <c r="D15" s="232" t="s">
        <v>493</v>
      </c>
    </row>
    <row r="16" spans="2:4" ht="25.5">
      <c r="B16" s="231">
        <v>10</v>
      </c>
      <c r="C16" s="232" t="s">
        <v>561</v>
      </c>
      <c r="D16" s="232" t="s">
        <v>558</v>
      </c>
    </row>
    <row r="17" spans="2:4" ht="25.5" hidden="1">
      <c r="B17" s="231" t="s">
        <v>559</v>
      </c>
      <c r="C17" s="232" t="s">
        <v>562</v>
      </c>
      <c r="D17" s="232" t="s">
        <v>588</v>
      </c>
    </row>
    <row r="18" spans="2:4" ht="4.5" hidden="1" customHeight="1">
      <c r="B18" s="231" t="s">
        <v>560</v>
      </c>
      <c r="C18" s="232" t="s">
        <v>563</v>
      </c>
      <c r="D18" s="232" t="s">
        <v>589</v>
      </c>
    </row>
    <row r="19" spans="2:4">
      <c r="B19" s="231">
        <v>11</v>
      </c>
      <c r="C19" s="232" t="s">
        <v>494</v>
      </c>
      <c r="D19" s="232" t="s">
        <v>495</v>
      </c>
    </row>
    <row r="20" spans="2:4">
      <c r="B20" s="231" t="s">
        <v>564</v>
      </c>
      <c r="C20" s="232" t="s">
        <v>565</v>
      </c>
      <c r="D20" s="232" t="s">
        <v>566</v>
      </c>
    </row>
    <row r="21" spans="2:4" ht="15.75">
      <c r="B21" s="231">
        <v>12</v>
      </c>
      <c r="C21" s="232" t="s">
        <v>569</v>
      </c>
      <c r="D21" s="232" t="s">
        <v>571</v>
      </c>
    </row>
    <row r="22" spans="2:4" ht="25.5" hidden="1">
      <c r="B22" s="231" t="s">
        <v>567</v>
      </c>
      <c r="C22" s="232" t="s">
        <v>570</v>
      </c>
      <c r="D22" s="232" t="s">
        <v>590</v>
      </c>
    </row>
    <row r="23" spans="2:4" ht="15.75" hidden="1">
      <c r="B23" s="231" t="s">
        <v>568</v>
      </c>
      <c r="C23" s="232" t="s">
        <v>572</v>
      </c>
      <c r="D23" s="232" t="s">
        <v>591</v>
      </c>
    </row>
    <row r="24" spans="2:4">
      <c r="B24" s="231">
        <v>13</v>
      </c>
      <c r="C24" s="232" t="s">
        <v>496</v>
      </c>
      <c r="D24" s="232" t="s">
        <v>497</v>
      </c>
    </row>
    <row r="25" spans="2:4">
      <c r="B25" s="231">
        <v>14</v>
      </c>
      <c r="C25" s="232" t="s">
        <v>498</v>
      </c>
      <c r="D25" s="232" t="s">
        <v>576</v>
      </c>
    </row>
    <row r="26" spans="2:4" ht="15.75">
      <c r="B26" s="231">
        <v>15</v>
      </c>
      <c r="C26" s="233" t="s">
        <v>573</v>
      </c>
      <c r="D26" s="232" t="s">
        <v>577</v>
      </c>
    </row>
    <row r="27" spans="2:4" ht="25.5">
      <c r="B27" s="231">
        <v>16</v>
      </c>
      <c r="C27" s="232" t="s">
        <v>587</v>
      </c>
      <c r="D27" s="232" t="s">
        <v>499</v>
      </c>
    </row>
    <row r="28" spans="2:4" ht="25.5" hidden="1">
      <c r="B28" s="231" t="s">
        <v>578</v>
      </c>
      <c r="C28" s="232" t="s">
        <v>586</v>
      </c>
      <c r="D28" s="232" t="s">
        <v>580</v>
      </c>
    </row>
    <row r="29" spans="2:4" ht="25.5" hidden="1">
      <c r="B29" s="231" t="s">
        <v>579</v>
      </c>
      <c r="C29" s="232" t="s">
        <v>585</v>
      </c>
      <c r="D29" s="232" t="s">
        <v>581</v>
      </c>
    </row>
    <row r="30" spans="2:4" ht="25.5">
      <c r="B30" s="238">
        <v>17</v>
      </c>
      <c r="C30" s="239" t="s">
        <v>582</v>
      </c>
      <c r="D30" s="232" t="s">
        <v>500</v>
      </c>
    </row>
    <row r="31" spans="2:4" ht="25.5" hidden="1">
      <c r="B31" s="238" t="s">
        <v>583</v>
      </c>
      <c r="C31" s="239" t="s">
        <v>592</v>
      </c>
      <c r="D31" s="232" t="s">
        <v>594</v>
      </c>
    </row>
    <row r="32" spans="2:4" ht="25.5" hidden="1">
      <c r="B32" s="238" t="s">
        <v>584</v>
      </c>
      <c r="C32" s="239" t="s">
        <v>593</v>
      </c>
      <c r="D32" s="232" t="s">
        <v>595</v>
      </c>
    </row>
    <row r="33" spans="2:4" ht="15.75">
      <c r="B33" s="231">
        <v>18</v>
      </c>
      <c r="C33" s="232" t="s">
        <v>596</v>
      </c>
      <c r="D33" s="232" t="s">
        <v>501</v>
      </c>
    </row>
    <row r="34" spans="2:4" ht="15.75">
      <c r="B34" s="231">
        <v>19</v>
      </c>
      <c r="C34" s="232" t="s">
        <v>597</v>
      </c>
      <c r="D34" s="232" t="s">
        <v>502</v>
      </c>
    </row>
    <row r="35" spans="2:4" ht="15.75">
      <c r="B35" s="231" t="s">
        <v>599</v>
      </c>
      <c r="C35" s="232" t="s">
        <v>598</v>
      </c>
      <c r="D35" s="232" t="s">
        <v>503</v>
      </c>
    </row>
    <row r="36" spans="2:4" ht="15.75">
      <c r="B36" s="231">
        <v>20</v>
      </c>
      <c r="C36" s="232" t="s">
        <v>504</v>
      </c>
      <c r="D36" s="232" t="s">
        <v>505</v>
      </c>
    </row>
    <row r="37" spans="2:4" ht="15.75">
      <c r="B37" s="231">
        <v>21</v>
      </c>
      <c r="C37" s="232" t="s">
        <v>506</v>
      </c>
      <c r="D37" s="232" t="s">
        <v>507</v>
      </c>
    </row>
    <row r="38" spans="2:4" ht="15.75">
      <c r="B38" s="231">
        <v>22</v>
      </c>
      <c r="C38" s="232" t="s">
        <v>508</v>
      </c>
      <c r="D38" s="232" t="s">
        <v>600</v>
      </c>
    </row>
    <row r="39" spans="2:4" ht="15.75">
      <c r="B39" s="231">
        <v>23</v>
      </c>
      <c r="C39" s="232" t="s">
        <v>509</v>
      </c>
      <c r="D39" s="232" t="s">
        <v>510</v>
      </c>
    </row>
    <row r="40" spans="2:4" ht="15.75">
      <c r="B40" s="231">
        <v>24</v>
      </c>
      <c r="C40" s="232" t="s">
        <v>511</v>
      </c>
      <c r="D40" s="232" t="s">
        <v>512</v>
      </c>
    </row>
    <row r="41" spans="2:4" ht="15.75">
      <c r="B41" s="231" t="s">
        <v>601</v>
      </c>
      <c r="C41" s="232" t="s">
        <v>513</v>
      </c>
      <c r="D41" s="232" t="s">
        <v>514</v>
      </c>
    </row>
    <row r="42" spans="2:4" ht="25.5">
      <c r="B42" s="231">
        <v>25</v>
      </c>
      <c r="C42" s="232" t="s">
        <v>575</v>
      </c>
      <c r="D42" s="232" t="s">
        <v>515</v>
      </c>
    </row>
    <row r="43" spans="2:4" ht="25.5">
      <c r="B43" s="231">
        <v>26</v>
      </c>
      <c r="C43" s="234" t="s">
        <v>516</v>
      </c>
      <c r="D43" s="232" t="s">
        <v>602</v>
      </c>
    </row>
    <row r="44" spans="2:4" ht="25.5">
      <c r="B44" s="231">
        <v>27</v>
      </c>
      <c r="C44" s="234" t="s">
        <v>517</v>
      </c>
      <c r="D44" s="232" t="s">
        <v>518</v>
      </c>
    </row>
    <row r="45" spans="2:4" ht="25.5">
      <c r="B45" s="231">
        <v>28</v>
      </c>
      <c r="C45" s="234" t="s">
        <v>519</v>
      </c>
      <c r="D45" s="232" t="s">
        <v>603</v>
      </c>
    </row>
    <row r="46" spans="2:4" ht="28.5">
      <c r="B46" s="231">
        <v>29</v>
      </c>
      <c r="C46" s="232" t="s">
        <v>520</v>
      </c>
      <c r="D46" s="232" t="s">
        <v>521</v>
      </c>
    </row>
    <row r="47" spans="2:4" ht="15.75">
      <c r="B47" s="231">
        <v>30</v>
      </c>
      <c r="C47" s="232" t="s">
        <v>522</v>
      </c>
      <c r="D47" s="232" t="s">
        <v>523</v>
      </c>
    </row>
    <row r="48" spans="2:4" ht="28.5">
      <c r="B48" s="231" t="s">
        <v>604</v>
      </c>
      <c r="C48" s="232" t="s">
        <v>524</v>
      </c>
      <c r="D48" s="232" t="s">
        <v>525</v>
      </c>
    </row>
    <row r="49" spans="2:4" ht="15.75">
      <c r="B49" s="231">
        <v>31</v>
      </c>
      <c r="C49" s="232" t="s">
        <v>605</v>
      </c>
      <c r="D49" s="232" t="s">
        <v>618</v>
      </c>
    </row>
    <row r="50" spans="2:4" ht="15.75">
      <c r="B50" s="231">
        <v>32</v>
      </c>
      <c r="C50" s="232" t="s">
        <v>616</v>
      </c>
      <c r="D50" s="232" t="s">
        <v>606</v>
      </c>
    </row>
    <row r="51" spans="2:4" ht="28.5">
      <c r="B51" s="231">
        <v>33</v>
      </c>
      <c r="C51" s="232" t="s">
        <v>617</v>
      </c>
      <c r="D51" s="232" t="s">
        <v>608</v>
      </c>
    </row>
    <row r="52" spans="2:4" ht="15.75">
      <c r="B52" s="231">
        <v>34</v>
      </c>
      <c r="C52" s="232" t="s">
        <v>526</v>
      </c>
      <c r="D52" s="232" t="s">
        <v>527</v>
      </c>
    </row>
    <row r="53" spans="2:4" ht="15.75">
      <c r="B53" s="231">
        <v>35</v>
      </c>
      <c r="C53" s="232" t="s">
        <v>609</v>
      </c>
      <c r="D53" s="232" t="s">
        <v>610</v>
      </c>
    </row>
    <row r="54" spans="2:4" ht="15.75">
      <c r="B54" s="231" t="s">
        <v>614</v>
      </c>
      <c r="C54" s="232" t="s">
        <v>612</v>
      </c>
      <c r="D54" s="232" t="s">
        <v>613</v>
      </c>
    </row>
    <row r="55" spans="2:4" ht="15.75">
      <c r="B55" s="231">
        <v>36</v>
      </c>
      <c r="C55" s="232" t="s">
        <v>619</v>
      </c>
      <c r="D55" s="232" t="s">
        <v>615</v>
      </c>
    </row>
    <row r="56" spans="2:4" ht="28.5">
      <c r="B56" s="231">
        <v>37</v>
      </c>
      <c r="C56" s="232" t="s">
        <v>620</v>
      </c>
      <c r="D56" s="232" t="s">
        <v>530</v>
      </c>
    </row>
    <row r="57" spans="2:4" ht="28.5" hidden="1">
      <c r="B57" s="231" t="s">
        <v>621</v>
      </c>
      <c r="C57" s="232" t="s">
        <v>624</v>
      </c>
      <c r="D57" s="232" t="s">
        <v>625</v>
      </c>
    </row>
    <row r="58" spans="2:4" ht="28.5" hidden="1">
      <c r="B58" s="231" t="s">
        <v>622</v>
      </c>
      <c r="C58" s="232" t="s">
        <v>623</v>
      </c>
      <c r="D58" s="232" t="s">
        <v>626</v>
      </c>
    </row>
    <row r="59" spans="2:4" ht="28.5">
      <c r="B59" s="231">
        <v>38</v>
      </c>
      <c r="C59" s="232" t="s">
        <v>631</v>
      </c>
      <c r="D59" s="232" t="s">
        <v>607</v>
      </c>
    </row>
    <row r="60" spans="2:4" ht="28.5" hidden="1">
      <c r="B60" s="231" t="s">
        <v>627</v>
      </c>
      <c r="C60" s="232" t="s">
        <v>629</v>
      </c>
      <c r="D60" s="232" t="s">
        <v>632</v>
      </c>
    </row>
    <row r="61" spans="2:4" ht="28.5" hidden="1">
      <c r="B61" s="231" t="s">
        <v>628</v>
      </c>
      <c r="C61" s="232" t="s">
        <v>630</v>
      </c>
      <c r="D61" s="232" t="s">
        <v>633</v>
      </c>
    </row>
    <row r="62" spans="2:4" ht="28.5">
      <c r="B62" s="231">
        <v>39</v>
      </c>
      <c r="C62" s="232" t="s">
        <v>814</v>
      </c>
      <c r="D62" s="232" t="s">
        <v>528</v>
      </c>
    </row>
    <row r="63" spans="2:4" ht="15.75">
      <c r="B63" s="231">
        <v>40</v>
      </c>
      <c r="C63" s="232" t="s">
        <v>812</v>
      </c>
      <c r="D63" s="232" t="s">
        <v>531</v>
      </c>
    </row>
    <row r="64" spans="2:4" ht="15.75">
      <c r="B64" s="231" t="s">
        <v>529</v>
      </c>
      <c r="C64" s="232" t="s">
        <v>813</v>
      </c>
      <c r="D64" s="232" t="s">
        <v>533</v>
      </c>
    </row>
    <row r="65" spans="2:4" ht="15.75">
      <c r="B65" s="231">
        <v>41</v>
      </c>
      <c r="C65" s="232" t="s">
        <v>634</v>
      </c>
      <c r="D65" s="232" t="s">
        <v>635</v>
      </c>
    </row>
    <row r="66" spans="2:4" ht="28.5">
      <c r="B66" s="231">
        <v>42</v>
      </c>
      <c r="C66" s="232" t="s">
        <v>636</v>
      </c>
      <c r="D66" s="232" t="s">
        <v>640</v>
      </c>
    </row>
    <row r="67" spans="2:4" ht="28.5">
      <c r="B67" s="231">
        <v>43</v>
      </c>
      <c r="C67" s="232" t="s">
        <v>637</v>
      </c>
      <c r="D67" s="232" t="s">
        <v>641</v>
      </c>
    </row>
    <row r="68" spans="2:4" ht="18.75">
      <c r="B68" s="231">
        <v>44</v>
      </c>
      <c r="C68" s="232" t="s">
        <v>638</v>
      </c>
      <c r="D68" s="232" t="s">
        <v>642</v>
      </c>
    </row>
    <row r="69" spans="2:4" ht="15.75">
      <c r="B69" s="231">
        <v>45</v>
      </c>
      <c r="C69" s="232" t="s">
        <v>639</v>
      </c>
      <c r="D69" s="232" t="s">
        <v>643</v>
      </c>
    </row>
    <row r="70" spans="2:4" ht="15.75">
      <c r="B70" s="231" t="s">
        <v>611</v>
      </c>
      <c r="C70" s="250" t="s">
        <v>645</v>
      </c>
      <c r="D70" s="241" t="s">
        <v>644</v>
      </c>
    </row>
    <row r="71" spans="2:4" ht="15.75">
      <c r="B71" s="231">
        <v>46</v>
      </c>
      <c r="C71" s="260" t="s">
        <v>646</v>
      </c>
      <c r="D71" s="243" t="s">
        <v>647</v>
      </c>
    </row>
    <row r="72" spans="2:4" ht="15.75">
      <c r="B72" s="231">
        <v>47</v>
      </c>
      <c r="C72" s="250" t="s">
        <v>648</v>
      </c>
      <c r="D72" s="243" t="s">
        <v>649</v>
      </c>
    </row>
    <row r="73" spans="2:4" ht="27" hidden="1">
      <c r="B73" s="231" t="s">
        <v>532</v>
      </c>
      <c r="C73" s="261" t="s">
        <v>650</v>
      </c>
      <c r="D73" s="244" t="s">
        <v>651</v>
      </c>
    </row>
    <row r="74" spans="2:4" ht="27">
      <c r="B74" s="231">
        <v>48</v>
      </c>
      <c r="C74" s="261" t="s">
        <v>652</v>
      </c>
      <c r="D74" s="244" t="s">
        <v>653</v>
      </c>
    </row>
    <row r="75" spans="2:4" ht="27" hidden="1">
      <c r="B75" s="231" t="s">
        <v>654</v>
      </c>
      <c r="C75" s="261" t="s">
        <v>655</v>
      </c>
      <c r="D75" s="244" t="s">
        <v>656</v>
      </c>
    </row>
    <row r="76" spans="2:4" ht="15.75">
      <c r="B76" s="231">
        <v>49</v>
      </c>
      <c r="C76" s="250" t="s">
        <v>657</v>
      </c>
      <c r="D76" s="245" t="s">
        <v>658</v>
      </c>
    </row>
    <row r="77" spans="2:4" ht="15.75">
      <c r="B77" s="231">
        <v>50</v>
      </c>
      <c r="C77" s="250" t="s">
        <v>659</v>
      </c>
      <c r="D77" s="243" t="s">
        <v>660</v>
      </c>
    </row>
    <row r="78" spans="2:4" ht="15.75">
      <c r="B78" s="231">
        <v>51</v>
      </c>
      <c r="C78" s="261" t="s">
        <v>662</v>
      </c>
      <c r="D78" s="243" t="s">
        <v>663</v>
      </c>
    </row>
    <row r="79" spans="2:4" ht="15.75">
      <c r="B79" s="231" t="s">
        <v>661</v>
      </c>
      <c r="C79" s="250" t="s">
        <v>664</v>
      </c>
      <c r="D79" s="243" t="s">
        <v>665</v>
      </c>
    </row>
    <row r="80" spans="2:4" ht="28.5">
      <c r="B80" s="231">
        <v>52</v>
      </c>
      <c r="C80" s="232" t="s">
        <v>669</v>
      </c>
      <c r="D80" s="244" t="s">
        <v>666</v>
      </c>
    </row>
    <row r="81" spans="2:5" ht="28.5" hidden="1">
      <c r="B81" s="231" t="s">
        <v>668</v>
      </c>
      <c r="C81" s="232" t="s">
        <v>670</v>
      </c>
      <c r="D81" s="244" t="s">
        <v>667</v>
      </c>
    </row>
    <row r="82" spans="2:5" ht="15.75">
      <c r="B82" s="231">
        <v>53</v>
      </c>
      <c r="C82" s="240" t="s">
        <v>671</v>
      </c>
      <c r="D82" s="250" t="s">
        <v>672</v>
      </c>
    </row>
    <row r="83" spans="2:5" ht="28.5">
      <c r="B83" s="231">
        <v>54</v>
      </c>
      <c r="C83" s="242" t="s">
        <v>674</v>
      </c>
      <c r="D83" s="247" t="s">
        <v>673</v>
      </c>
    </row>
    <row r="84" spans="2:5" ht="28.5">
      <c r="B84" s="231">
        <v>55</v>
      </c>
      <c r="C84" s="249" t="s">
        <v>675</v>
      </c>
      <c r="D84" s="232" t="s">
        <v>534</v>
      </c>
    </row>
    <row r="85" spans="2:5" ht="28.5">
      <c r="B85" s="231">
        <v>56</v>
      </c>
      <c r="C85" s="249" t="s">
        <v>535</v>
      </c>
      <c r="D85" s="247" t="s">
        <v>676</v>
      </c>
    </row>
    <row r="86" spans="2:5" ht="28.5">
      <c r="B86" s="231">
        <v>57</v>
      </c>
      <c r="C86" s="249" t="s">
        <v>536</v>
      </c>
      <c r="D86" s="232" t="s">
        <v>537</v>
      </c>
    </row>
    <row r="87" spans="2:5" ht="28.5">
      <c r="B87" s="231">
        <v>58</v>
      </c>
      <c r="C87" s="249" t="s">
        <v>677</v>
      </c>
      <c r="D87" s="232" t="s">
        <v>679</v>
      </c>
    </row>
    <row r="88" spans="2:5" ht="28.5">
      <c r="B88" s="231" t="s">
        <v>680</v>
      </c>
      <c r="C88" s="249" t="s">
        <v>681</v>
      </c>
      <c r="D88" s="247" t="s">
        <v>678</v>
      </c>
      <c r="E88" s="246"/>
    </row>
    <row r="89" spans="2:5" ht="29.25">
      <c r="B89" s="231">
        <v>59</v>
      </c>
      <c r="C89" s="242" t="s">
        <v>682</v>
      </c>
      <c r="D89" s="247" t="s">
        <v>683</v>
      </c>
      <c r="E89" s="246"/>
    </row>
    <row r="90" spans="2:5" ht="28.5">
      <c r="B90" s="231">
        <v>60</v>
      </c>
      <c r="C90" s="249" t="s">
        <v>538</v>
      </c>
      <c r="D90" s="247" t="s">
        <v>684</v>
      </c>
    </row>
    <row r="91" spans="2:5" ht="28.5">
      <c r="B91" s="231">
        <v>61</v>
      </c>
      <c r="C91" s="242" t="s">
        <v>686</v>
      </c>
      <c r="D91" s="247" t="s">
        <v>685</v>
      </c>
    </row>
    <row r="92" spans="2:5" ht="28.5">
      <c r="B92" s="231">
        <v>62</v>
      </c>
      <c r="C92" s="232" t="s">
        <v>539</v>
      </c>
      <c r="D92" s="232" t="s">
        <v>540</v>
      </c>
    </row>
    <row r="93" spans="2:5" ht="28.5">
      <c r="B93" s="231">
        <v>63</v>
      </c>
      <c r="C93" s="232" t="s">
        <v>541</v>
      </c>
      <c r="D93" s="232" t="s">
        <v>542</v>
      </c>
    </row>
    <row r="94" spans="2:5" ht="28.5">
      <c r="B94" s="231">
        <v>64</v>
      </c>
      <c r="C94" s="232" t="s">
        <v>543</v>
      </c>
      <c r="D94" s="232" t="s">
        <v>544</v>
      </c>
    </row>
    <row r="95" spans="2:5" ht="28.5">
      <c r="B95" s="231">
        <v>65</v>
      </c>
      <c r="C95" s="232" t="s">
        <v>545</v>
      </c>
      <c r="D95" s="232" t="s">
        <v>546</v>
      </c>
    </row>
    <row r="96" spans="2:5" ht="28.5">
      <c r="B96" s="231">
        <v>66</v>
      </c>
      <c r="C96" s="232" t="s">
        <v>547</v>
      </c>
      <c r="D96" s="232" t="s">
        <v>548</v>
      </c>
    </row>
    <row r="97" spans="2:4" ht="28.5">
      <c r="B97" s="231">
        <v>67</v>
      </c>
      <c r="C97" s="261" t="s">
        <v>688</v>
      </c>
      <c r="D97" s="247" t="s">
        <v>687</v>
      </c>
    </row>
    <row r="98" spans="2:4" ht="15.75">
      <c r="B98" s="231">
        <v>68</v>
      </c>
      <c r="C98" s="250" t="s">
        <v>689</v>
      </c>
      <c r="D98" s="247" t="s">
        <v>690</v>
      </c>
    </row>
    <row r="99" spans="2:4" ht="28.5">
      <c r="B99" s="231">
        <v>69</v>
      </c>
      <c r="C99" s="232" t="s">
        <v>692</v>
      </c>
      <c r="D99" s="247" t="s">
        <v>691</v>
      </c>
    </row>
    <row r="100" spans="2:4" ht="15.75">
      <c r="B100" s="231">
        <v>70</v>
      </c>
      <c r="C100" s="247" t="s">
        <v>787</v>
      </c>
      <c r="D100" s="247" t="s">
        <v>790</v>
      </c>
    </row>
    <row r="101" spans="2:4" ht="15.75">
      <c r="B101" s="231">
        <v>71</v>
      </c>
      <c r="C101" s="247" t="s">
        <v>794</v>
      </c>
      <c r="D101" s="247" t="s">
        <v>791</v>
      </c>
    </row>
    <row r="102" spans="2:4" ht="15.75">
      <c r="B102" s="231">
        <v>72</v>
      </c>
      <c r="C102" s="250" t="s">
        <v>788</v>
      </c>
      <c r="D102" s="247" t="s">
        <v>795</v>
      </c>
    </row>
    <row r="103" spans="2:4" ht="15.75">
      <c r="B103" s="231">
        <v>73</v>
      </c>
      <c r="C103" s="250" t="s">
        <v>789</v>
      </c>
      <c r="D103" s="247" t="s">
        <v>792</v>
      </c>
    </row>
    <row r="104" spans="2:4" ht="15.75">
      <c r="B104" s="235">
        <v>74</v>
      </c>
      <c r="C104" s="262" t="s">
        <v>815</v>
      </c>
      <c r="D104" s="248" t="s">
        <v>816</v>
      </c>
    </row>
  </sheetData>
  <sheetProtection password="CA9C" sheet="1" objects="1" scenarios="1"/>
  <hyperlinks>
    <hyperlink ref="C1" location="'1 ÍNDICE'!A1" display="RETORNAR AO INDICE GERAL"/>
  </hyperlinks>
  <pageMargins left="0.51181102362204722" right="0.51181102362204722" top="0.78740157480314965" bottom="0.78740157480314965" header="0.31496062992125984" footer="0.31496062992125984"/>
  <pageSetup paperSize="9" scale="77" fitToHeight="3" orientation="landscape" r:id="rId1"/>
  <headerFooter>
    <oddHeader>Página &amp;P de &amp;N</oddHead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CFFCC"/>
  </sheetPr>
  <dimension ref="A1:H140"/>
  <sheetViews>
    <sheetView topLeftCell="A3" zoomScale="110" zoomScaleNormal="110" workbookViewId="0">
      <selection activeCell="B70" sqref="B70"/>
    </sheetView>
  </sheetViews>
  <sheetFormatPr defaultRowHeight="12.75"/>
  <cols>
    <col min="1" max="1" width="1.5703125" customWidth="1"/>
    <col min="2" max="2" width="21.5703125" customWidth="1"/>
    <col min="3" max="3" width="74.42578125" customWidth="1"/>
    <col min="4" max="4" width="13.42578125" customWidth="1"/>
    <col min="5" max="5" width="12" customWidth="1"/>
    <col min="6" max="6" width="8" customWidth="1"/>
    <col min="7" max="7" width="15" customWidth="1"/>
    <col min="8" max="8" width="13.42578125" style="184" customWidth="1"/>
  </cols>
  <sheetData>
    <row r="1" spans="1:7" ht="13.5" thickBot="1">
      <c r="B1" s="256" t="s">
        <v>476</v>
      </c>
    </row>
    <row r="2" spans="1:7" ht="33.75" customHeight="1" thickTop="1">
      <c r="A2" s="1"/>
      <c r="B2" s="539" t="s">
        <v>819</v>
      </c>
      <c r="C2" s="540"/>
      <c r="D2" s="540"/>
      <c r="E2" s="540"/>
      <c r="F2" s="544" t="s">
        <v>435</v>
      </c>
    </row>
    <row r="3" spans="1:7" ht="15" customHeight="1">
      <c r="A3" s="1"/>
      <c r="B3" s="547" t="s">
        <v>12</v>
      </c>
      <c r="C3" s="549" t="s">
        <v>121</v>
      </c>
      <c r="D3" s="551" t="s">
        <v>21</v>
      </c>
      <c r="E3" s="552"/>
      <c r="F3" s="545"/>
    </row>
    <row r="4" spans="1:7" ht="21.75" customHeight="1">
      <c r="A4" s="1"/>
      <c r="B4" s="548"/>
      <c r="C4" s="550"/>
      <c r="D4" s="55" t="s">
        <v>717</v>
      </c>
      <c r="E4" s="506" t="s">
        <v>58</v>
      </c>
      <c r="F4" s="546"/>
    </row>
    <row r="5" spans="1:7" ht="15" customHeight="1">
      <c r="A5" s="1"/>
      <c r="B5" s="531" t="s">
        <v>417</v>
      </c>
      <c r="C5" s="11" t="s">
        <v>92</v>
      </c>
      <c r="D5" s="58"/>
      <c r="E5" s="25"/>
      <c r="F5" s="1"/>
      <c r="G5" s="2"/>
    </row>
    <row r="6" spans="1:7" ht="15" customHeight="1">
      <c r="A6" s="1"/>
      <c r="B6" s="531"/>
      <c r="C6" s="12" t="s">
        <v>773</v>
      </c>
      <c r="D6" s="339">
        <v>0</v>
      </c>
      <c r="E6" s="340">
        <v>0</v>
      </c>
      <c r="F6" s="1"/>
      <c r="G6" s="2"/>
    </row>
    <row r="7" spans="1:7" ht="15" customHeight="1">
      <c r="A7" s="1"/>
      <c r="B7" s="531"/>
      <c r="C7" s="370" t="s">
        <v>774</v>
      </c>
      <c r="D7" s="341">
        <v>0</v>
      </c>
      <c r="E7" s="342">
        <v>0</v>
      </c>
      <c r="F7" s="1"/>
      <c r="G7" s="2"/>
    </row>
    <row r="8" spans="1:7" ht="15" customHeight="1">
      <c r="A8" s="1"/>
      <c r="B8" s="531"/>
      <c r="C8" s="81" t="s">
        <v>94</v>
      </c>
      <c r="D8" s="343">
        <v>0</v>
      </c>
      <c r="E8" s="344">
        <v>0</v>
      </c>
      <c r="F8" s="1"/>
      <c r="G8" s="2"/>
    </row>
    <row r="9" spans="1:7" ht="15" customHeight="1">
      <c r="A9" s="1"/>
      <c r="B9" s="531"/>
      <c r="C9" s="9" t="s">
        <v>13</v>
      </c>
      <c r="D9" s="339">
        <v>0</v>
      </c>
      <c r="E9" s="340">
        <v>0</v>
      </c>
      <c r="F9" s="1"/>
    </row>
    <row r="10" spans="1:7" ht="15" customHeight="1">
      <c r="A10" s="1"/>
      <c r="B10" s="531"/>
      <c r="C10" s="9" t="s">
        <v>1</v>
      </c>
      <c r="D10" s="339">
        <v>0</v>
      </c>
      <c r="E10" s="340">
        <v>0</v>
      </c>
      <c r="F10" s="1"/>
    </row>
    <row r="11" spans="1:7" ht="15" customHeight="1">
      <c r="A11" s="1"/>
      <c r="B11" s="531"/>
      <c r="C11" s="9" t="s">
        <v>2</v>
      </c>
      <c r="D11" s="339">
        <v>0</v>
      </c>
      <c r="E11" s="340">
        <v>0</v>
      </c>
      <c r="F11" s="1"/>
    </row>
    <row r="12" spans="1:7" ht="15" customHeight="1">
      <c r="A12" s="1"/>
      <c r="B12" s="531"/>
      <c r="C12" s="9" t="s">
        <v>853</v>
      </c>
      <c r="D12" s="339">
        <v>0</v>
      </c>
      <c r="E12" s="340">
        <v>0</v>
      </c>
      <c r="F12" s="1"/>
    </row>
    <row r="13" spans="1:7" ht="15" customHeight="1">
      <c r="A13" s="1"/>
      <c r="B13" s="531"/>
      <c r="C13" s="9" t="s">
        <v>32</v>
      </c>
      <c r="D13" s="339">
        <v>0</v>
      </c>
      <c r="E13" s="340">
        <v>0</v>
      </c>
      <c r="F13" s="1"/>
    </row>
    <row r="14" spans="1:7" ht="15" customHeight="1" thickBot="1">
      <c r="A14" s="1"/>
      <c r="B14" s="532"/>
      <c r="C14" s="10" t="s">
        <v>3</v>
      </c>
      <c r="D14" s="345">
        <f>SUM(D6:D13)</f>
        <v>0</v>
      </c>
      <c r="E14" s="346">
        <f>SUM(E6:E13)</f>
        <v>0</v>
      </c>
      <c r="F14" s="1"/>
      <c r="G14" s="2"/>
    </row>
    <row r="15" spans="1:7" ht="15" customHeight="1">
      <c r="A15" s="1"/>
      <c r="B15" s="531" t="s">
        <v>855</v>
      </c>
      <c r="C15" s="11" t="s">
        <v>822</v>
      </c>
      <c r="D15" s="58"/>
      <c r="E15" s="84"/>
      <c r="F15" s="1"/>
    </row>
    <row r="16" spans="1:7" ht="15" customHeight="1">
      <c r="A16" s="1"/>
      <c r="B16" s="531"/>
      <c r="C16" s="12" t="s">
        <v>95</v>
      </c>
      <c r="D16" s="339">
        <v>0</v>
      </c>
      <c r="E16" s="340">
        <v>0</v>
      </c>
      <c r="F16" s="1"/>
    </row>
    <row r="17" spans="1:6" ht="15" customHeight="1">
      <c r="A17" s="1"/>
      <c r="B17" s="531"/>
      <c r="C17" s="81" t="s">
        <v>94</v>
      </c>
      <c r="D17" s="343">
        <v>0</v>
      </c>
      <c r="E17" s="344">
        <v>0</v>
      </c>
      <c r="F17" s="1"/>
    </row>
    <row r="18" spans="1:6" ht="15" customHeight="1">
      <c r="A18" s="1"/>
      <c r="B18" s="531"/>
      <c r="C18" s="9" t="s">
        <v>820</v>
      </c>
      <c r="D18" s="343">
        <v>0</v>
      </c>
      <c r="E18" s="344">
        <v>0</v>
      </c>
      <c r="F18" s="1"/>
    </row>
    <row r="19" spans="1:6" ht="15" customHeight="1">
      <c r="A19" s="1"/>
      <c r="B19" s="531"/>
      <c r="C19" s="9" t="s">
        <v>6</v>
      </c>
      <c r="D19" s="343">
        <v>0</v>
      </c>
      <c r="E19" s="344">
        <v>0</v>
      </c>
      <c r="F19" s="1"/>
    </row>
    <row r="20" spans="1:6" ht="15" customHeight="1">
      <c r="A20" s="1"/>
      <c r="B20" s="531"/>
      <c r="C20" s="9" t="s">
        <v>823</v>
      </c>
      <c r="D20" s="343">
        <v>0</v>
      </c>
      <c r="E20" s="344">
        <v>0</v>
      </c>
      <c r="F20" s="1"/>
    </row>
    <row r="21" spans="1:6" ht="15" customHeight="1">
      <c r="A21" s="1"/>
      <c r="B21" s="531"/>
      <c r="C21" s="9" t="s">
        <v>821</v>
      </c>
      <c r="D21" s="339">
        <v>0</v>
      </c>
      <c r="E21" s="340">
        <v>0</v>
      </c>
      <c r="F21" s="1"/>
    </row>
    <row r="22" spans="1:6" ht="15" customHeight="1">
      <c r="A22" s="1"/>
      <c r="B22" s="531"/>
      <c r="C22" s="9" t="s">
        <v>2</v>
      </c>
      <c r="D22" s="339">
        <v>0</v>
      </c>
      <c r="E22" s="340">
        <v>0</v>
      </c>
      <c r="F22" s="1"/>
    </row>
    <row r="23" spans="1:6" ht="15" customHeight="1">
      <c r="A23" s="1"/>
      <c r="B23" s="531"/>
      <c r="C23" s="9" t="s">
        <v>4</v>
      </c>
      <c r="D23" s="339">
        <v>0</v>
      </c>
      <c r="E23" s="340">
        <v>0</v>
      </c>
      <c r="F23" s="1"/>
    </row>
    <row r="24" spans="1:6" ht="15" customHeight="1" thickBot="1">
      <c r="A24" s="1"/>
      <c r="B24" s="532"/>
      <c r="C24" s="10" t="s">
        <v>824</v>
      </c>
      <c r="D24" s="345">
        <f>SUM(D16:D23)</f>
        <v>0</v>
      </c>
      <c r="E24" s="347">
        <f>SUM(E16:E23)</f>
        <v>0</v>
      </c>
      <c r="F24" s="204" t="e">
        <f>D24/(D24+D34+D43)</f>
        <v>#DIV/0!</v>
      </c>
    </row>
    <row r="25" spans="1:6" ht="15" customHeight="1">
      <c r="A25" s="1"/>
      <c r="B25" s="538" t="s">
        <v>825</v>
      </c>
      <c r="C25" s="11" t="s">
        <v>14</v>
      </c>
      <c r="D25" s="350"/>
      <c r="E25" s="351"/>
      <c r="F25" s="1"/>
    </row>
    <row r="26" spans="1:6" ht="15" customHeight="1">
      <c r="A26" s="1"/>
      <c r="B26" s="531"/>
      <c r="C26" s="12" t="s">
        <v>95</v>
      </c>
      <c r="D26" s="339">
        <v>0</v>
      </c>
      <c r="E26" s="340">
        <v>0</v>
      </c>
      <c r="F26" s="1"/>
    </row>
    <row r="27" spans="1:6" ht="15" customHeight="1">
      <c r="A27" s="1"/>
      <c r="B27" s="531"/>
      <c r="C27" s="81" t="s">
        <v>94</v>
      </c>
      <c r="D27" s="343">
        <v>0</v>
      </c>
      <c r="E27" s="344">
        <v>0</v>
      </c>
      <c r="F27" s="1"/>
    </row>
    <row r="28" spans="1:6" ht="15" customHeight="1">
      <c r="A28" s="1"/>
      <c r="B28" s="531"/>
      <c r="C28" s="9" t="s">
        <v>820</v>
      </c>
      <c r="D28" s="339">
        <v>0</v>
      </c>
      <c r="E28" s="340">
        <v>0</v>
      </c>
      <c r="F28" s="1"/>
    </row>
    <row r="29" spans="1:6" ht="15" customHeight="1">
      <c r="A29" s="1"/>
      <c r="B29" s="531"/>
      <c r="C29" s="9" t="s">
        <v>6</v>
      </c>
      <c r="D29" s="339">
        <v>0</v>
      </c>
      <c r="E29" s="340">
        <v>0</v>
      </c>
      <c r="F29" s="1"/>
    </row>
    <row r="30" spans="1:6" ht="15" customHeight="1">
      <c r="A30" s="1"/>
      <c r="B30" s="531"/>
      <c r="C30" s="9" t="s">
        <v>823</v>
      </c>
      <c r="D30" s="339">
        <v>0</v>
      </c>
      <c r="E30" s="340">
        <v>0</v>
      </c>
      <c r="F30" s="1"/>
    </row>
    <row r="31" spans="1:6" ht="15" customHeight="1">
      <c r="A31" s="1"/>
      <c r="B31" s="531"/>
      <c r="C31" s="9" t="s">
        <v>821</v>
      </c>
      <c r="D31" s="339">
        <v>0</v>
      </c>
      <c r="E31" s="340">
        <v>0</v>
      </c>
      <c r="F31" s="1"/>
    </row>
    <row r="32" spans="1:6" ht="15" customHeight="1">
      <c r="A32" s="1"/>
      <c r="B32" s="531"/>
      <c r="C32" s="9" t="s">
        <v>107</v>
      </c>
      <c r="D32" s="339">
        <v>0</v>
      </c>
      <c r="E32" s="340">
        <v>0</v>
      </c>
      <c r="F32" s="1"/>
    </row>
    <row r="33" spans="1:7" ht="15" customHeight="1">
      <c r="A33" s="1"/>
      <c r="B33" s="531"/>
      <c r="C33" s="14" t="s">
        <v>4</v>
      </c>
      <c r="D33" s="352">
        <v>0</v>
      </c>
      <c r="E33" s="353">
        <v>0</v>
      </c>
      <c r="F33" s="1"/>
    </row>
    <row r="34" spans="1:7" ht="15" customHeight="1" thickBot="1">
      <c r="A34" s="1"/>
      <c r="B34" s="532"/>
      <c r="C34" s="10" t="s">
        <v>826</v>
      </c>
      <c r="D34" s="345">
        <f>SUM(D26:D33)</f>
        <v>0</v>
      </c>
      <c r="E34" s="347">
        <f>SUM(E26:E33)</f>
        <v>0</v>
      </c>
      <c r="F34" s="204" t="e">
        <f>D34/(D24+D34+D43)</f>
        <v>#DIV/0!</v>
      </c>
    </row>
    <row r="35" spans="1:7" ht="15" customHeight="1">
      <c r="A35" s="1"/>
      <c r="B35" s="533" t="s">
        <v>827</v>
      </c>
      <c r="C35" s="11" t="s">
        <v>14</v>
      </c>
      <c r="D35" s="350"/>
      <c r="E35" s="351"/>
      <c r="F35" s="1"/>
    </row>
    <row r="36" spans="1:7" ht="15" customHeight="1">
      <c r="A36" s="1"/>
      <c r="B36" s="534"/>
      <c r="C36" s="12" t="s">
        <v>95</v>
      </c>
      <c r="D36" s="339">
        <v>0</v>
      </c>
      <c r="E36" s="340">
        <v>0</v>
      </c>
      <c r="F36" s="1"/>
    </row>
    <row r="37" spans="1:7" ht="15" customHeight="1">
      <c r="A37" s="1"/>
      <c r="B37" s="534"/>
      <c r="C37" s="81" t="s">
        <v>94</v>
      </c>
      <c r="D37" s="343">
        <v>0</v>
      </c>
      <c r="E37" s="344">
        <v>0</v>
      </c>
      <c r="F37" s="1"/>
    </row>
    <row r="38" spans="1:7" ht="15" customHeight="1">
      <c r="A38" s="1"/>
      <c r="B38" s="534"/>
      <c r="C38" s="9" t="s">
        <v>828</v>
      </c>
      <c r="D38" s="343">
        <v>0</v>
      </c>
      <c r="E38" s="344">
        <v>0</v>
      </c>
      <c r="F38" s="1"/>
    </row>
    <row r="39" spans="1:7" ht="15" customHeight="1">
      <c r="A39" s="1"/>
      <c r="B39" s="534"/>
      <c r="C39" s="9" t="s">
        <v>6</v>
      </c>
      <c r="D39" s="343">
        <v>0</v>
      </c>
      <c r="E39" s="344">
        <v>0</v>
      </c>
      <c r="F39" s="1"/>
    </row>
    <row r="40" spans="1:7" ht="15" customHeight="1">
      <c r="A40" s="1"/>
      <c r="B40" s="534"/>
      <c r="C40" s="9" t="s">
        <v>1</v>
      </c>
      <c r="D40" s="339">
        <v>0</v>
      </c>
      <c r="E40" s="340">
        <v>0</v>
      </c>
      <c r="F40" s="1"/>
    </row>
    <row r="41" spans="1:7" ht="15" customHeight="1">
      <c r="A41" s="1"/>
      <c r="B41" s="534"/>
      <c r="C41" s="9" t="s">
        <v>2</v>
      </c>
      <c r="D41" s="339">
        <v>0</v>
      </c>
      <c r="E41" s="340">
        <v>0</v>
      </c>
      <c r="F41" s="1"/>
    </row>
    <row r="42" spans="1:7" ht="15" customHeight="1">
      <c r="A42" s="1"/>
      <c r="B42" s="534"/>
      <c r="C42" s="9" t="s">
        <v>4</v>
      </c>
      <c r="D42" s="339">
        <v>0</v>
      </c>
      <c r="E42" s="340">
        <v>0</v>
      </c>
      <c r="F42" s="1"/>
    </row>
    <row r="43" spans="1:7" ht="15" customHeight="1" thickBot="1">
      <c r="A43" s="1"/>
      <c r="B43" s="535"/>
      <c r="C43" s="16" t="s">
        <v>100</v>
      </c>
      <c r="D43" s="345">
        <f>SUM(D36:D42)</f>
        <v>0</v>
      </c>
      <c r="E43" s="347">
        <f>SUM(E36:E42)</f>
        <v>0</v>
      </c>
      <c r="F43" s="204" t="e">
        <f>D43/(D24+D34+D43)</f>
        <v>#DIV/0!</v>
      </c>
    </row>
    <row r="44" spans="1:7" s="184" customFormat="1" ht="15" customHeight="1" thickBot="1">
      <c r="A44" s="1"/>
      <c r="B44" s="536" t="s">
        <v>829</v>
      </c>
      <c r="C44" s="537"/>
      <c r="D44" s="361">
        <f>D14+D24+D34+D43</f>
        <v>0</v>
      </c>
      <c r="E44" s="362">
        <f>E14+E24+D34+E43</f>
        <v>0</v>
      </c>
      <c r="F44" s="1"/>
      <c r="G44"/>
    </row>
    <row r="45" spans="1:7" s="184" customFormat="1" ht="15" hidden="1" customHeight="1" thickTop="1" thickBot="1">
      <c r="A45" s="1"/>
      <c r="B45" s="539" t="s">
        <v>165</v>
      </c>
      <c r="C45" s="540"/>
      <c r="D45" s="540"/>
      <c r="E45" s="541"/>
      <c r="F45" s="1"/>
      <c r="G45"/>
    </row>
    <row r="46" spans="1:7" s="184" customFormat="1" ht="15" customHeight="1">
      <c r="A46" s="1"/>
      <c r="B46" s="538" t="s">
        <v>7</v>
      </c>
      <c r="C46" s="9" t="s">
        <v>830</v>
      </c>
      <c r="D46" s="339">
        <v>0</v>
      </c>
      <c r="E46" s="340">
        <v>0</v>
      </c>
      <c r="F46" s="1"/>
      <c r="G46" s="2"/>
    </row>
    <row r="47" spans="1:7" s="184" customFormat="1" ht="15" customHeight="1">
      <c r="A47" s="1"/>
      <c r="B47" s="531"/>
      <c r="C47" s="9" t="s">
        <v>831</v>
      </c>
      <c r="D47" s="339">
        <v>0</v>
      </c>
      <c r="E47" s="340">
        <v>0</v>
      </c>
      <c r="F47" s="1"/>
      <c r="G47"/>
    </row>
    <row r="48" spans="1:7" s="184" customFormat="1" ht="15" customHeight="1">
      <c r="A48" s="1"/>
      <c r="B48" s="531"/>
      <c r="C48" s="9" t="s">
        <v>832</v>
      </c>
      <c r="D48" s="339">
        <v>0</v>
      </c>
      <c r="E48" s="340">
        <v>0</v>
      </c>
      <c r="F48" s="1"/>
      <c r="G48"/>
    </row>
    <row r="49" spans="1:7" s="184" customFormat="1" ht="15" customHeight="1">
      <c r="A49" s="1"/>
      <c r="B49" s="531"/>
      <c r="C49" s="9" t="s">
        <v>833</v>
      </c>
      <c r="D49" s="339">
        <v>0</v>
      </c>
      <c r="E49" s="340">
        <v>0</v>
      </c>
      <c r="F49" s="1"/>
      <c r="G49"/>
    </row>
    <row r="50" spans="1:7" s="184" customFormat="1" ht="15" customHeight="1" thickBot="1">
      <c r="A50" s="1"/>
      <c r="B50" s="532"/>
      <c r="C50" s="19" t="s">
        <v>834</v>
      </c>
      <c r="D50" s="363">
        <f>SUM(D46:D49)</f>
        <v>0</v>
      </c>
      <c r="E50" s="364">
        <f>SUM(E46:E49)</f>
        <v>0</v>
      </c>
      <c r="F50" s="1"/>
      <c r="G50"/>
    </row>
    <row r="51" spans="1:7" s="184" customFormat="1" ht="15" customHeight="1">
      <c r="A51" s="1"/>
      <c r="B51" s="538" t="s">
        <v>856</v>
      </c>
      <c r="C51" s="20" t="s">
        <v>835</v>
      </c>
      <c r="D51" s="507"/>
      <c r="E51" s="507"/>
      <c r="F51" s="1"/>
      <c r="G51"/>
    </row>
    <row r="52" spans="1:7" s="184" customFormat="1" ht="15" customHeight="1">
      <c r="A52" s="1"/>
      <c r="B52" s="531"/>
      <c r="C52" s="508" t="s">
        <v>836</v>
      </c>
      <c r="D52" s="339">
        <v>0</v>
      </c>
      <c r="E52" s="340">
        <v>0</v>
      </c>
      <c r="F52" s="1"/>
      <c r="G52"/>
    </row>
    <row r="53" spans="1:7" s="184" customFormat="1" ht="15" customHeight="1">
      <c r="A53" s="1"/>
      <c r="B53" s="531"/>
      <c r="C53" s="508" t="s">
        <v>837</v>
      </c>
      <c r="D53" s="339">
        <v>0</v>
      </c>
      <c r="E53" s="340">
        <v>0</v>
      </c>
      <c r="F53" s="1"/>
      <c r="G53"/>
    </row>
    <row r="54" spans="1:7" s="184" customFormat="1" ht="15" customHeight="1">
      <c r="A54" s="1"/>
      <c r="B54" s="531"/>
      <c r="C54" s="508" t="s">
        <v>838</v>
      </c>
      <c r="D54" s="339">
        <v>0</v>
      </c>
      <c r="E54" s="340">
        <v>0</v>
      </c>
      <c r="F54" s="1"/>
      <c r="G54"/>
    </row>
    <row r="55" spans="1:7" s="184" customFormat="1" ht="15" customHeight="1">
      <c r="A55" s="1"/>
      <c r="B55" s="531"/>
      <c r="C55" s="508" t="s">
        <v>839</v>
      </c>
      <c r="D55" s="339">
        <v>0</v>
      </c>
      <c r="E55" s="340">
        <v>0</v>
      </c>
      <c r="F55" s="1"/>
      <c r="G55"/>
    </row>
    <row r="56" spans="1:7" s="184" customFormat="1" ht="15" customHeight="1" thickBot="1">
      <c r="A56" s="1"/>
      <c r="B56" s="532"/>
      <c r="C56" s="21" t="s">
        <v>840</v>
      </c>
      <c r="D56" s="363">
        <f>SUM(D52:D55)</f>
        <v>0</v>
      </c>
      <c r="E56" s="364">
        <f>SUM(E52:E55)</f>
        <v>0</v>
      </c>
      <c r="F56" s="1"/>
      <c r="G56"/>
    </row>
    <row r="57" spans="1:7" s="184" customFormat="1" ht="15" customHeight="1">
      <c r="A57" s="1"/>
      <c r="B57" s="538" t="s">
        <v>8</v>
      </c>
      <c r="C57" s="22" t="s">
        <v>841</v>
      </c>
      <c r="D57" s="365">
        <v>0</v>
      </c>
      <c r="E57" s="366">
        <v>0</v>
      </c>
      <c r="F57" s="1"/>
      <c r="G57"/>
    </row>
    <row r="58" spans="1:7" s="184" customFormat="1" ht="15" customHeight="1" thickBot="1">
      <c r="A58" s="1"/>
      <c r="B58" s="532"/>
      <c r="C58" s="23" t="s">
        <v>842</v>
      </c>
      <c r="D58" s="367">
        <v>0</v>
      </c>
      <c r="E58" s="340">
        <v>0</v>
      </c>
      <c r="F58"/>
      <c r="G58"/>
    </row>
    <row r="59" spans="1:7" s="184" customFormat="1" ht="15" customHeight="1" thickBot="1">
      <c r="A59" s="1"/>
      <c r="B59" s="542" t="s">
        <v>843</v>
      </c>
      <c r="C59" s="543"/>
      <c r="D59" s="368">
        <f>D44+D50+D56+D57+D58</f>
        <v>0</v>
      </c>
      <c r="E59" s="369">
        <f>E44+E50+E56+E57+E58</f>
        <v>0</v>
      </c>
      <c r="F59" s="3"/>
      <c r="G59" s="3"/>
    </row>
    <row r="60" spans="1:7" s="184" customFormat="1" ht="15" customHeight="1">
      <c r="A60"/>
      <c r="B60" s="42" t="s">
        <v>169</v>
      </c>
      <c r="C60" s="1"/>
      <c r="D60" s="1"/>
      <c r="E60" s="1"/>
      <c r="F60"/>
      <c r="G60"/>
    </row>
    <row r="61" spans="1:7" s="184" customFormat="1" ht="15" customHeight="1">
      <c r="A61"/>
      <c r="B61" s="511" t="s">
        <v>10</v>
      </c>
      <c r="C61" s="1"/>
      <c r="D61" s="1"/>
      <c r="E61" s="1"/>
      <c r="F61"/>
      <c r="G61"/>
    </row>
    <row r="62" spans="1:7" s="184" customFormat="1" ht="15" customHeight="1">
      <c r="A62"/>
      <c r="B62" s="530" t="s">
        <v>854</v>
      </c>
      <c r="C62" s="530"/>
      <c r="D62" s="530"/>
      <c r="E62" s="530"/>
      <c r="F62"/>
      <c r="G62"/>
    </row>
    <row r="63" spans="1:7" s="184" customFormat="1" ht="15" customHeight="1">
      <c r="A63"/>
      <c r="B63" s="509" t="s">
        <v>852</v>
      </c>
      <c r="C63" s="510"/>
      <c r="D63" s="510"/>
      <c r="E63" s="510"/>
      <c r="F63"/>
      <c r="G63"/>
    </row>
    <row r="64" spans="1:7" s="184" customFormat="1" ht="15" customHeight="1">
      <c r="A64"/>
      <c r="B64" s="509" t="s">
        <v>858</v>
      </c>
      <c r="C64" s="510"/>
      <c r="D64" s="510"/>
      <c r="E64" s="510"/>
      <c r="F64"/>
      <c r="G64"/>
    </row>
    <row r="65" spans="1:7" s="184" customFormat="1" ht="28.5" customHeight="1">
      <c r="A65"/>
      <c r="B65" s="530" t="s">
        <v>857</v>
      </c>
      <c r="C65" s="530"/>
      <c r="D65" s="530"/>
      <c r="E65" s="530"/>
      <c r="F65"/>
      <c r="G65"/>
    </row>
    <row r="66" spans="1:7" s="184" customFormat="1" ht="9" customHeight="1">
      <c r="A66"/>
      <c r="B66"/>
      <c r="C66"/>
      <c r="D66"/>
      <c r="E66"/>
      <c r="F66"/>
      <c r="G66"/>
    </row>
    <row r="67" spans="1:7" ht="12.95" customHeight="1"/>
    <row r="68" spans="1:7" ht="12.95" customHeight="1"/>
    <row r="69" spans="1:7" ht="12.95" customHeight="1"/>
    <row r="70" spans="1:7" ht="12.95" customHeight="1"/>
    <row r="71" spans="1:7" ht="12.95" customHeight="1"/>
    <row r="72" spans="1:7" ht="12.95" customHeight="1"/>
    <row r="73" spans="1:7" ht="12.95" customHeight="1"/>
    <row r="74" spans="1:7" ht="12.95" customHeight="1"/>
    <row r="75" spans="1:7" ht="12.95" customHeight="1"/>
    <row r="76" spans="1:7" ht="12.95" customHeight="1"/>
    <row r="77" spans="1:7" ht="12.95" customHeight="1"/>
    <row r="78" spans="1:7" ht="12.95" customHeight="1"/>
    <row r="79" spans="1:7" ht="12.95" customHeight="1"/>
    <row r="80" spans="1:7" ht="5.25" customHeight="1"/>
    <row r="87" hidden="1"/>
    <row r="88" hidden="1"/>
    <row r="96" ht="6" customHeight="1"/>
    <row r="97" ht="17.25" customHeight="1"/>
    <row r="98" ht="14.25" customHeight="1"/>
    <row r="99" ht="15" customHeight="1"/>
    <row r="100" ht="10.5" customHeight="1"/>
    <row r="111" ht="14.25" customHeight="1"/>
    <row r="117" ht="5.25" customHeight="1"/>
    <row r="118" ht="18.75" customHeight="1"/>
    <row r="119" ht="4.5" customHeight="1"/>
    <row r="123" ht="4.5" customHeight="1"/>
    <row r="130" ht="15.75" customHeight="1"/>
    <row r="131" ht="15.75" customHeight="1"/>
    <row r="132" ht="15" customHeight="1"/>
    <row r="133" ht="12.75" customHeight="1"/>
    <row r="134" ht="12.75" customHeight="1"/>
    <row r="137" ht="17.25" customHeight="1"/>
    <row r="138" ht="3" customHeight="1"/>
    <row r="140" ht="15" customHeight="1"/>
  </sheetData>
  <mergeCells count="17">
    <mergeCell ref="B5:B14"/>
    <mergeCell ref="B2:E2"/>
    <mergeCell ref="F2:F4"/>
    <mergeCell ref="B3:B4"/>
    <mergeCell ref="C3:C4"/>
    <mergeCell ref="D3:E3"/>
    <mergeCell ref="B65:E65"/>
    <mergeCell ref="B62:E62"/>
    <mergeCell ref="B15:B24"/>
    <mergeCell ref="B35:B43"/>
    <mergeCell ref="B44:C44"/>
    <mergeCell ref="B25:B34"/>
    <mergeCell ref="B45:E45"/>
    <mergeCell ref="B46:B50"/>
    <mergeCell ref="B51:B56"/>
    <mergeCell ref="B57:B58"/>
    <mergeCell ref="B59:C59"/>
  </mergeCells>
  <hyperlinks>
    <hyperlink ref="B1" location="'1 ÍNDICE'!A1" display="RETORNAR AO INDICE GERAL"/>
  </hyperlinks>
  <printOptions horizontalCentered="1"/>
  <pageMargins left="0.59055118110236227" right="0.39370078740157483" top="0.59055118110236227" bottom="0.59055118110236227" header="0.31496062992125984" footer="0.11811023622047245"/>
  <pageSetup paperSize="9" scale="70" fitToHeight="4" orientation="portrait" horizontalDpi="300" verticalDpi="300" r:id="rId1"/>
  <headerFooter alignWithMargins="0">
    <oddHeader>Página &amp;P de &amp;N</oddHeader>
    <oddFooter>&amp;A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CCFFCC"/>
  </sheetPr>
  <dimension ref="A1:H221"/>
  <sheetViews>
    <sheetView zoomScale="110" zoomScaleNormal="110" workbookViewId="0">
      <selection activeCell="D83" sqref="D83"/>
    </sheetView>
  </sheetViews>
  <sheetFormatPr defaultRowHeight="12.75"/>
  <cols>
    <col min="1" max="1" width="1.5703125" customWidth="1"/>
    <col min="2" max="2" width="21.5703125" customWidth="1"/>
    <col min="3" max="3" width="74.140625" customWidth="1"/>
    <col min="4" max="4" width="14.42578125" customWidth="1"/>
    <col min="5" max="5" width="16.140625" customWidth="1"/>
    <col min="6" max="6" width="8" customWidth="1"/>
    <col min="7" max="7" width="15" customWidth="1"/>
    <col min="8" max="8" width="13.42578125" style="184" customWidth="1"/>
  </cols>
  <sheetData>
    <row r="1" spans="1:7" ht="13.5" thickBot="1">
      <c r="B1" s="256" t="s">
        <v>476</v>
      </c>
    </row>
    <row r="2" spans="1:7" ht="19.5" customHeight="1" thickTop="1">
      <c r="A2" s="1"/>
      <c r="B2" s="539" t="s">
        <v>418</v>
      </c>
      <c r="C2" s="540"/>
      <c r="D2" s="540"/>
      <c r="E2" s="540"/>
      <c r="F2" s="544" t="s">
        <v>435</v>
      </c>
    </row>
    <row r="3" spans="1:7" ht="15" customHeight="1">
      <c r="A3" s="1"/>
      <c r="B3" s="547" t="s">
        <v>12</v>
      </c>
      <c r="C3" s="549" t="s">
        <v>121</v>
      </c>
      <c r="D3" s="551" t="s">
        <v>21</v>
      </c>
      <c r="E3" s="552"/>
      <c r="F3" s="545"/>
    </row>
    <row r="4" spans="1:7" ht="15" customHeight="1">
      <c r="A4" s="1"/>
      <c r="B4" s="548"/>
      <c r="C4" s="550"/>
      <c r="D4" s="55" t="s">
        <v>717</v>
      </c>
      <c r="E4" s="257" t="s">
        <v>58</v>
      </c>
      <c r="F4" s="546"/>
    </row>
    <row r="5" spans="1:7" ht="15" customHeight="1">
      <c r="A5" s="1"/>
      <c r="B5" s="531" t="s">
        <v>417</v>
      </c>
      <c r="C5" s="11" t="s">
        <v>92</v>
      </c>
      <c r="D5" s="58"/>
      <c r="E5" s="25"/>
      <c r="F5" s="1"/>
      <c r="G5" s="2"/>
    </row>
    <row r="6" spans="1:7" ht="15" customHeight="1">
      <c r="A6" s="1"/>
      <c r="B6" s="531"/>
      <c r="C6" s="12" t="s">
        <v>773</v>
      </c>
      <c r="D6" s="339">
        <v>0</v>
      </c>
      <c r="E6" s="340">
        <v>0</v>
      </c>
      <c r="F6" s="1"/>
      <c r="G6" s="2"/>
    </row>
    <row r="7" spans="1:7" ht="15" customHeight="1">
      <c r="A7" s="1"/>
      <c r="B7" s="531"/>
      <c r="C7" s="370" t="s">
        <v>774</v>
      </c>
      <c r="D7" s="341">
        <v>0</v>
      </c>
      <c r="E7" s="342">
        <v>0</v>
      </c>
      <c r="F7" s="1"/>
      <c r="G7" s="2"/>
    </row>
    <row r="8" spans="1:7" ht="15" customHeight="1">
      <c r="A8" s="1"/>
      <c r="B8" s="531"/>
      <c r="C8" s="81" t="s">
        <v>94</v>
      </c>
      <c r="D8" s="343">
        <v>0</v>
      </c>
      <c r="E8" s="344">
        <v>0</v>
      </c>
      <c r="F8" s="1"/>
      <c r="G8" s="2"/>
    </row>
    <row r="9" spans="1:7" ht="15" customHeight="1">
      <c r="A9" s="1"/>
      <c r="B9" s="531"/>
      <c r="C9" s="9" t="s">
        <v>13</v>
      </c>
      <c r="D9" s="339">
        <v>0</v>
      </c>
      <c r="E9" s="340">
        <v>0</v>
      </c>
      <c r="F9" s="1"/>
    </row>
    <row r="10" spans="1:7" ht="15" customHeight="1">
      <c r="A10" s="1"/>
      <c r="B10" s="531"/>
      <c r="C10" s="9" t="s">
        <v>1</v>
      </c>
      <c r="D10" s="339">
        <v>0</v>
      </c>
      <c r="E10" s="340">
        <v>0</v>
      </c>
      <c r="F10" s="1"/>
    </row>
    <row r="11" spans="1:7" ht="15" customHeight="1">
      <c r="A11" s="1"/>
      <c r="B11" s="531"/>
      <c r="C11" s="9" t="s">
        <v>2</v>
      </c>
      <c r="D11" s="339">
        <v>0</v>
      </c>
      <c r="E11" s="340">
        <v>0</v>
      </c>
      <c r="F11" s="1"/>
    </row>
    <row r="12" spans="1:7" ht="15" customHeight="1">
      <c r="A12" s="1"/>
      <c r="B12" s="531"/>
      <c r="C12" s="9" t="s">
        <v>721</v>
      </c>
      <c r="D12" s="339">
        <v>0</v>
      </c>
      <c r="E12" s="340">
        <v>0</v>
      </c>
      <c r="F12" s="1"/>
    </row>
    <row r="13" spans="1:7" ht="15" customHeight="1">
      <c r="A13" s="1"/>
      <c r="B13" s="531"/>
      <c r="C13" s="9" t="s">
        <v>32</v>
      </c>
      <c r="D13" s="339">
        <v>0</v>
      </c>
      <c r="E13" s="340">
        <v>0</v>
      </c>
      <c r="F13" s="1"/>
    </row>
    <row r="14" spans="1:7" ht="15" customHeight="1" thickBot="1">
      <c r="A14" s="1"/>
      <c r="B14" s="532"/>
      <c r="C14" s="10" t="s">
        <v>3</v>
      </c>
      <c r="D14" s="345">
        <f>SUM(D6:D13)</f>
        <v>0</v>
      </c>
      <c r="E14" s="346">
        <f>SUM(E6:E13)</f>
        <v>0</v>
      </c>
      <c r="F14" s="1"/>
      <c r="G14" s="2"/>
    </row>
    <row r="15" spans="1:7" ht="15" customHeight="1">
      <c r="A15" s="1"/>
      <c r="B15" s="531" t="s">
        <v>93</v>
      </c>
      <c r="C15" s="11" t="s">
        <v>96</v>
      </c>
      <c r="D15" s="58"/>
      <c r="E15" s="84"/>
      <c r="F15" s="1"/>
    </row>
    <row r="16" spans="1:7" ht="15" customHeight="1">
      <c r="A16" s="1"/>
      <c r="B16" s="531"/>
      <c r="C16" s="12" t="s">
        <v>95</v>
      </c>
      <c r="D16" s="339">
        <v>0</v>
      </c>
      <c r="E16" s="340">
        <v>0</v>
      </c>
      <c r="F16" s="1"/>
    </row>
    <row r="17" spans="1:6" ht="15" customHeight="1">
      <c r="A17" s="1"/>
      <c r="B17" s="531"/>
      <c r="C17" s="81" t="s">
        <v>94</v>
      </c>
      <c r="D17" s="343">
        <v>0</v>
      </c>
      <c r="E17" s="344">
        <v>0</v>
      </c>
      <c r="F17" s="1"/>
    </row>
    <row r="18" spans="1:6" ht="15" customHeight="1">
      <c r="A18" s="1"/>
      <c r="B18" s="531"/>
      <c r="C18" s="9" t="s">
        <v>110</v>
      </c>
      <c r="D18" s="343">
        <v>0</v>
      </c>
      <c r="E18" s="344">
        <v>0</v>
      </c>
      <c r="F18" s="1"/>
    </row>
    <row r="19" spans="1:6" ht="15" customHeight="1">
      <c r="A19" s="1"/>
      <c r="B19" s="531"/>
      <c r="C19" s="9" t="s">
        <v>106</v>
      </c>
      <c r="D19" s="339">
        <v>0</v>
      </c>
      <c r="E19" s="340">
        <v>0</v>
      </c>
      <c r="F19" s="1"/>
    </row>
    <row r="20" spans="1:6" ht="15" customHeight="1">
      <c r="A20" s="1"/>
      <c r="B20" s="531"/>
      <c r="C20" s="9" t="s">
        <v>2</v>
      </c>
      <c r="D20" s="339">
        <v>0</v>
      </c>
      <c r="E20" s="340">
        <v>0</v>
      </c>
      <c r="F20" s="1"/>
    </row>
    <row r="21" spans="1:6" ht="15" customHeight="1">
      <c r="A21" s="1"/>
      <c r="B21" s="531"/>
      <c r="C21" s="9" t="s">
        <v>4</v>
      </c>
      <c r="D21" s="339">
        <v>0</v>
      </c>
      <c r="E21" s="340">
        <v>0</v>
      </c>
      <c r="F21" s="1"/>
    </row>
    <row r="22" spans="1:6" ht="15" customHeight="1" thickBot="1">
      <c r="A22" s="1"/>
      <c r="B22" s="532"/>
      <c r="C22" s="10" t="s">
        <v>5</v>
      </c>
      <c r="D22" s="345">
        <f>SUM(D16:D21)</f>
        <v>0</v>
      </c>
      <c r="E22" s="347">
        <f>SUM(E16:E21)</f>
        <v>0</v>
      </c>
      <c r="F22" s="204" t="e">
        <f>D22/(D22+D37+D45+D70+D77)</f>
        <v>#DIV/0!</v>
      </c>
    </row>
    <row r="23" spans="1:6" ht="15" customHeight="1">
      <c r="A23" s="1"/>
      <c r="B23" s="538" t="s">
        <v>102</v>
      </c>
      <c r="C23" s="13" t="s">
        <v>97</v>
      </c>
      <c r="D23" s="348">
        <f>SUM(D25:D29)</f>
        <v>0</v>
      </c>
      <c r="E23" s="349">
        <f>SUM(E25:E29)</f>
        <v>0</v>
      </c>
      <c r="F23" s="204" t="e">
        <f>D23/(D22+D37+D45+D70+D77)</f>
        <v>#DIV/0!</v>
      </c>
    </row>
    <row r="24" spans="1:6" ht="15" customHeight="1">
      <c r="A24" s="1"/>
      <c r="B24" s="531"/>
      <c r="C24" s="11" t="s">
        <v>14</v>
      </c>
      <c r="D24" s="350"/>
      <c r="E24" s="351"/>
      <c r="F24" s="1"/>
    </row>
    <row r="25" spans="1:6" ht="15" customHeight="1">
      <c r="A25" s="1"/>
      <c r="B25" s="531"/>
      <c r="C25" s="12" t="s">
        <v>95</v>
      </c>
      <c r="D25" s="339">
        <v>0</v>
      </c>
      <c r="E25" s="340">
        <v>0</v>
      </c>
      <c r="F25" s="1"/>
    </row>
    <row r="26" spans="1:6" ht="15" customHeight="1">
      <c r="A26" s="1"/>
      <c r="B26" s="531"/>
      <c r="C26" s="81" t="s">
        <v>94</v>
      </c>
      <c r="D26" s="343">
        <v>0</v>
      </c>
      <c r="E26" s="344">
        <v>0</v>
      </c>
      <c r="F26" s="1"/>
    </row>
    <row r="27" spans="1:6" ht="15" customHeight="1">
      <c r="A27" s="1"/>
      <c r="B27" s="531"/>
      <c r="C27" s="9" t="s">
        <v>109</v>
      </c>
      <c r="D27" s="339">
        <v>0</v>
      </c>
      <c r="E27" s="340">
        <v>0</v>
      </c>
      <c r="F27" s="1"/>
    </row>
    <row r="28" spans="1:6" ht="15" customHeight="1">
      <c r="A28" s="1"/>
      <c r="B28" s="531"/>
      <c r="C28" s="9" t="s">
        <v>107</v>
      </c>
      <c r="D28" s="339">
        <v>0</v>
      </c>
      <c r="E28" s="340">
        <v>0</v>
      </c>
      <c r="F28" s="1"/>
    </row>
    <row r="29" spans="1:6" ht="15" customHeight="1">
      <c r="A29" s="1"/>
      <c r="B29" s="531"/>
      <c r="C29" s="14" t="s">
        <v>4</v>
      </c>
      <c r="D29" s="352">
        <v>0</v>
      </c>
      <c r="E29" s="353">
        <v>0</v>
      </c>
      <c r="F29" s="1"/>
    </row>
    <row r="30" spans="1:6" ht="15" customHeight="1">
      <c r="A30" s="1"/>
      <c r="B30" s="531"/>
      <c r="C30" s="15" t="s">
        <v>15</v>
      </c>
      <c r="D30" s="354">
        <f>SUM(D32:D36)</f>
        <v>0</v>
      </c>
      <c r="E30" s="355">
        <f>SUM(E32:E36)</f>
        <v>0</v>
      </c>
      <c r="F30" s="204" t="e">
        <f>D30/(D22+D37+D45+D70+D77)</f>
        <v>#DIV/0!</v>
      </c>
    </row>
    <row r="31" spans="1:6" ht="15" customHeight="1">
      <c r="A31" s="1"/>
      <c r="B31" s="531"/>
      <c r="C31" s="11" t="s">
        <v>14</v>
      </c>
      <c r="D31" s="350"/>
      <c r="E31" s="351"/>
      <c r="F31" s="1"/>
    </row>
    <row r="32" spans="1:6" ht="15" customHeight="1">
      <c r="A32" s="1"/>
      <c r="B32" s="531"/>
      <c r="C32" s="12" t="s">
        <v>95</v>
      </c>
      <c r="D32" s="339">
        <v>0</v>
      </c>
      <c r="E32" s="340">
        <v>0</v>
      </c>
      <c r="F32" s="1"/>
    </row>
    <row r="33" spans="1:6" ht="15" customHeight="1">
      <c r="A33" s="1"/>
      <c r="B33" s="531"/>
      <c r="C33" s="81" t="s">
        <v>94</v>
      </c>
      <c r="D33" s="343">
        <v>0</v>
      </c>
      <c r="E33" s="344">
        <v>0</v>
      </c>
      <c r="F33" s="1"/>
    </row>
    <row r="34" spans="1:6" ht="15" customHeight="1">
      <c r="A34" s="1"/>
      <c r="B34" s="531"/>
      <c r="C34" s="9" t="s">
        <v>108</v>
      </c>
      <c r="D34" s="343">
        <v>0</v>
      </c>
      <c r="E34" s="344">
        <v>0</v>
      </c>
      <c r="F34" s="1"/>
    </row>
    <row r="35" spans="1:6" ht="15" customHeight="1">
      <c r="A35" s="1"/>
      <c r="B35" s="531"/>
      <c r="C35" s="9" t="s">
        <v>107</v>
      </c>
      <c r="D35" s="339">
        <v>0</v>
      </c>
      <c r="E35" s="340">
        <v>0</v>
      </c>
      <c r="F35" s="1"/>
    </row>
    <row r="36" spans="1:6" ht="15" customHeight="1">
      <c r="A36" s="1"/>
      <c r="B36" s="531"/>
      <c r="C36" s="20" t="s">
        <v>4</v>
      </c>
      <c r="D36" s="339">
        <v>0</v>
      </c>
      <c r="E36" s="340">
        <v>0</v>
      </c>
      <c r="F36" s="1"/>
    </row>
    <row r="37" spans="1:6" ht="15" customHeight="1" thickBot="1">
      <c r="A37" s="1"/>
      <c r="B37" s="532"/>
      <c r="C37" s="10" t="s">
        <v>98</v>
      </c>
      <c r="D37" s="345">
        <f>D23+D30</f>
        <v>0</v>
      </c>
      <c r="E37" s="346">
        <f>E23+E30</f>
        <v>0</v>
      </c>
      <c r="F37" s="1"/>
    </row>
    <row r="38" spans="1:6" ht="15" customHeight="1">
      <c r="A38" s="1"/>
      <c r="B38" s="533" t="s">
        <v>101</v>
      </c>
      <c r="C38" s="11" t="s">
        <v>14</v>
      </c>
      <c r="D38" s="350"/>
      <c r="E38" s="351"/>
      <c r="F38" s="1"/>
    </row>
    <row r="39" spans="1:6" ht="15" customHeight="1">
      <c r="A39" s="1"/>
      <c r="B39" s="534"/>
      <c r="C39" s="12" t="s">
        <v>95</v>
      </c>
      <c r="D39" s="339">
        <v>0</v>
      </c>
      <c r="E39" s="340">
        <v>0</v>
      </c>
      <c r="F39" s="1"/>
    </row>
    <row r="40" spans="1:6" ht="15" customHeight="1">
      <c r="A40" s="1"/>
      <c r="B40" s="534"/>
      <c r="C40" s="81" t="s">
        <v>94</v>
      </c>
      <c r="D40" s="343">
        <v>0</v>
      </c>
      <c r="E40" s="344">
        <v>0</v>
      </c>
      <c r="F40" s="1"/>
    </row>
    <row r="41" spans="1:6" ht="15" customHeight="1">
      <c r="A41" s="1"/>
      <c r="B41" s="534"/>
      <c r="C41" s="9" t="s">
        <v>99</v>
      </c>
      <c r="D41" s="343">
        <v>0</v>
      </c>
      <c r="E41" s="344">
        <v>0</v>
      </c>
      <c r="F41" s="1"/>
    </row>
    <row r="42" spans="1:6" ht="15" customHeight="1">
      <c r="A42" s="1"/>
      <c r="B42" s="534"/>
      <c r="C42" s="9" t="s">
        <v>1</v>
      </c>
      <c r="D42" s="339">
        <v>0</v>
      </c>
      <c r="E42" s="340">
        <v>0</v>
      </c>
      <c r="F42" s="1"/>
    </row>
    <row r="43" spans="1:6" ht="15" customHeight="1">
      <c r="A43" s="1"/>
      <c r="B43" s="534"/>
      <c r="C43" s="9" t="s">
        <v>2</v>
      </c>
      <c r="D43" s="339">
        <v>0</v>
      </c>
      <c r="E43" s="340">
        <v>0</v>
      </c>
      <c r="F43" s="1"/>
    </row>
    <row r="44" spans="1:6" ht="15" customHeight="1">
      <c r="A44" s="1"/>
      <c r="B44" s="534"/>
      <c r="C44" s="9" t="s">
        <v>4</v>
      </c>
      <c r="D44" s="339">
        <v>0</v>
      </c>
      <c r="E44" s="340">
        <v>0</v>
      </c>
      <c r="F44" s="1"/>
    </row>
    <row r="45" spans="1:6" ht="15" customHeight="1" thickBot="1">
      <c r="A45" s="1"/>
      <c r="B45" s="535"/>
      <c r="C45" s="16" t="s">
        <v>100</v>
      </c>
      <c r="D45" s="345">
        <f>SUM(D39:D44)</f>
        <v>0</v>
      </c>
      <c r="E45" s="347">
        <f>SUM(E39:E44)</f>
        <v>0</v>
      </c>
      <c r="F45" s="204" t="e">
        <f>D45/(D22+D37+D45+D70+D77)</f>
        <v>#DIV/0!</v>
      </c>
    </row>
    <row r="46" spans="1:6" ht="15" customHeight="1">
      <c r="A46" s="1"/>
      <c r="B46" s="531" t="s">
        <v>307</v>
      </c>
      <c r="C46" s="15" t="s">
        <v>90</v>
      </c>
      <c r="D46" s="354">
        <f>SUM(D48:D58)</f>
        <v>0</v>
      </c>
      <c r="E46" s="355">
        <f>SUM(E48:E58)</f>
        <v>0</v>
      </c>
      <c r="F46" s="204" t="e">
        <f>D46/(D22+D37+D45+D70+D77)</f>
        <v>#DIV/0!</v>
      </c>
    </row>
    <row r="47" spans="1:6" ht="15" customHeight="1">
      <c r="A47" s="1"/>
      <c r="B47" s="534"/>
      <c r="C47" s="11" t="s">
        <v>14</v>
      </c>
      <c r="D47" s="350"/>
      <c r="E47" s="351"/>
      <c r="F47" s="1"/>
    </row>
    <row r="48" spans="1:6" ht="15" customHeight="1">
      <c r="A48" s="1"/>
      <c r="B48" s="534"/>
      <c r="C48" s="12" t="s">
        <v>95</v>
      </c>
      <c r="D48" s="339">
        <v>0</v>
      </c>
      <c r="E48" s="340">
        <v>0</v>
      </c>
      <c r="F48" s="1"/>
    </row>
    <row r="49" spans="1:6" ht="15" customHeight="1">
      <c r="A49" s="1"/>
      <c r="B49" s="534"/>
      <c r="C49" s="81" t="s">
        <v>94</v>
      </c>
      <c r="D49" s="343">
        <v>0</v>
      </c>
      <c r="E49" s="344">
        <v>0</v>
      </c>
      <c r="F49" s="1"/>
    </row>
    <row r="50" spans="1:6" ht="15" customHeight="1">
      <c r="A50" s="1"/>
      <c r="B50" s="534"/>
      <c r="C50" s="11" t="s">
        <v>0</v>
      </c>
      <c r="D50" s="350"/>
      <c r="E50" s="351"/>
      <c r="F50" s="1"/>
    </row>
    <row r="51" spans="1:6" ht="15" customHeight="1">
      <c r="A51" s="1"/>
      <c r="B51" s="534"/>
      <c r="C51" s="12" t="s">
        <v>103</v>
      </c>
      <c r="D51" s="339">
        <v>0</v>
      </c>
      <c r="E51" s="356">
        <v>0</v>
      </c>
      <c r="F51" s="1"/>
    </row>
    <row r="52" spans="1:6" ht="15" customHeight="1">
      <c r="A52" s="1"/>
      <c r="B52" s="534"/>
      <c r="C52" s="12" t="s">
        <v>104</v>
      </c>
      <c r="D52" s="339">
        <v>0</v>
      </c>
      <c r="E52" s="356">
        <v>0</v>
      </c>
      <c r="F52" s="1"/>
    </row>
    <row r="53" spans="1:6" ht="15" customHeight="1">
      <c r="A53" s="1"/>
      <c r="B53" s="534"/>
      <c r="C53" s="12" t="s">
        <v>105</v>
      </c>
      <c r="D53" s="339">
        <v>0</v>
      </c>
      <c r="E53" s="356">
        <v>0</v>
      </c>
      <c r="F53" s="1"/>
    </row>
    <row r="54" spans="1:6" ht="15" customHeight="1">
      <c r="A54" s="1"/>
      <c r="B54" s="534"/>
      <c r="C54" s="12" t="s">
        <v>18</v>
      </c>
      <c r="D54" s="339">
        <v>0</v>
      </c>
      <c r="E54" s="356">
        <v>0</v>
      </c>
      <c r="F54" s="1"/>
    </row>
    <row r="55" spans="1:6" ht="15" customHeight="1">
      <c r="A55" s="1"/>
      <c r="B55" s="534"/>
      <c r="C55" s="9" t="s">
        <v>16</v>
      </c>
      <c r="D55" s="339">
        <v>0</v>
      </c>
      <c r="E55" s="340">
        <v>0</v>
      </c>
      <c r="F55" s="1"/>
    </row>
    <row r="56" spans="1:6" ht="15" customHeight="1">
      <c r="A56" s="1"/>
      <c r="B56" s="534"/>
      <c r="C56" s="17" t="s">
        <v>6</v>
      </c>
      <c r="D56" s="339">
        <v>0</v>
      </c>
      <c r="E56" s="340">
        <v>0</v>
      </c>
      <c r="F56" s="1"/>
    </row>
    <row r="57" spans="1:6" ht="15" customHeight="1">
      <c r="A57" s="1"/>
      <c r="B57" s="534"/>
      <c r="C57" s="17" t="s">
        <v>2</v>
      </c>
      <c r="D57" s="339">
        <v>0</v>
      </c>
      <c r="E57" s="340">
        <v>0</v>
      </c>
      <c r="F57" s="1"/>
    </row>
    <row r="58" spans="1:6" ht="15" customHeight="1">
      <c r="A58" s="1"/>
      <c r="B58" s="534"/>
      <c r="C58" s="153" t="s">
        <v>4</v>
      </c>
      <c r="D58" s="357">
        <v>0</v>
      </c>
      <c r="E58" s="358">
        <v>0</v>
      </c>
      <c r="F58" s="1"/>
    </row>
    <row r="59" spans="1:6" ht="15" customHeight="1">
      <c r="A59" s="1"/>
      <c r="B59" s="534"/>
      <c r="C59" s="15" t="s">
        <v>17</v>
      </c>
      <c r="D59" s="354">
        <f>SUM(D61:D69)</f>
        <v>0</v>
      </c>
      <c r="E59" s="355">
        <f>SUM(E61:E69)</f>
        <v>0</v>
      </c>
      <c r="F59" s="204" t="e">
        <f>D59/(D22+D37+D45+D70+D77)</f>
        <v>#DIV/0!</v>
      </c>
    </row>
    <row r="60" spans="1:6" ht="15" customHeight="1">
      <c r="A60" s="1"/>
      <c r="B60" s="534"/>
      <c r="C60" s="11" t="s">
        <v>14</v>
      </c>
      <c r="D60" s="350"/>
      <c r="E60" s="351"/>
      <c r="F60" s="1"/>
    </row>
    <row r="61" spans="1:6" ht="15" customHeight="1">
      <c r="A61" s="1"/>
      <c r="B61" s="534"/>
      <c r="C61" s="12" t="s">
        <v>95</v>
      </c>
      <c r="D61" s="339">
        <v>0</v>
      </c>
      <c r="E61" s="340">
        <v>0</v>
      </c>
      <c r="F61" s="1"/>
    </row>
    <row r="62" spans="1:6" ht="15" customHeight="1">
      <c r="A62" s="1"/>
      <c r="B62" s="534"/>
      <c r="C62" s="81" t="s">
        <v>94</v>
      </c>
      <c r="D62" s="343">
        <v>0</v>
      </c>
      <c r="E62" s="344">
        <v>0</v>
      </c>
      <c r="F62" s="1"/>
    </row>
    <row r="63" spans="1:6" ht="15" customHeight="1">
      <c r="A63" s="1"/>
      <c r="B63" s="534"/>
      <c r="C63" s="11" t="s">
        <v>0</v>
      </c>
      <c r="D63" s="350"/>
      <c r="E63" s="351"/>
      <c r="F63" s="1"/>
    </row>
    <row r="64" spans="1:6" ht="15" customHeight="1">
      <c r="A64" s="1"/>
      <c r="B64" s="534"/>
      <c r="C64" s="12" t="s">
        <v>111</v>
      </c>
      <c r="D64" s="339">
        <v>0</v>
      </c>
      <c r="E64" s="339">
        <v>0</v>
      </c>
      <c r="F64" s="1"/>
    </row>
    <row r="65" spans="1:7" ht="15" customHeight="1">
      <c r="A65" s="1"/>
      <c r="B65" s="534"/>
      <c r="C65" s="12" t="s">
        <v>19</v>
      </c>
      <c r="D65" s="339">
        <v>0</v>
      </c>
      <c r="E65" s="339">
        <v>0</v>
      </c>
      <c r="F65" s="1"/>
    </row>
    <row r="66" spans="1:7" ht="15" customHeight="1">
      <c r="A66" s="1"/>
      <c r="B66" s="534"/>
      <c r="C66" s="12" t="s">
        <v>18</v>
      </c>
      <c r="D66" s="339">
        <v>0</v>
      </c>
      <c r="E66" s="339">
        <v>0</v>
      </c>
      <c r="F66" s="1"/>
    </row>
    <row r="67" spans="1:7" ht="15" customHeight="1">
      <c r="A67" s="1"/>
      <c r="B67" s="534"/>
      <c r="C67" s="17" t="s">
        <v>6</v>
      </c>
      <c r="D67" s="339">
        <v>0</v>
      </c>
      <c r="E67" s="340">
        <v>0</v>
      </c>
      <c r="F67" s="1"/>
    </row>
    <row r="68" spans="1:7" ht="15" customHeight="1">
      <c r="A68" s="1"/>
      <c r="B68" s="534"/>
      <c r="C68" s="17" t="s">
        <v>2</v>
      </c>
      <c r="D68" s="339">
        <v>0</v>
      </c>
      <c r="E68" s="340">
        <v>0</v>
      </c>
      <c r="F68" s="1"/>
    </row>
    <row r="69" spans="1:7" ht="15" customHeight="1">
      <c r="A69" s="1"/>
      <c r="B69" s="534"/>
      <c r="C69" s="9" t="s">
        <v>4</v>
      </c>
      <c r="D69" s="339">
        <v>0</v>
      </c>
      <c r="E69" s="340">
        <v>0</v>
      </c>
      <c r="F69" s="1"/>
    </row>
    <row r="70" spans="1:7" ht="15" customHeight="1" thickBot="1">
      <c r="A70" s="1"/>
      <c r="B70" s="535"/>
      <c r="C70" s="16" t="s">
        <v>112</v>
      </c>
      <c r="D70" s="345">
        <f>D46+D59</f>
        <v>0</v>
      </c>
      <c r="E70" s="346">
        <f>E46+E59</f>
        <v>0</v>
      </c>
      <c r="F70" s="1"/>
    </row>
    <row r="71" spans="1:7" ht="15" customHeight="1">
      <c r="A71" s="1"/>
      <c r="B71" s="533" t="s">
        <v>20</v>
      </c>
      <c r="C71" s="11" t="s">
        <v>14</v>
      </c>
      <c r="D71" s="350"/>
      <c r="E71" s="351"/>
      <c r="F71" s="1"/>
    </row>
    <row r="72" spans="1:7" ht="15" customHeight="1">
      <c r="A72" s="1"/>
      <c r="B72" s="534"/>
      <c r="C72" s="12" t="s">
        <v>95</v>
      </c>
      <c r="D72" s="339">
        <v>0</v>
      </c>
      <c r="E72" s="340">
        <v>0</v>
      </c>
      <c r="F72" s="1"/>
    </row>
    <row r="73" spans="1:7" ht="15" customHeight="1">
      <c r="A73" s="1"/>
      <c r="B73" s="534"/>
      <c r="C73" s="81" t="s">
        <v>94</v>
      </c>
      <c r="D73" s="343">
        <v>0</v>
      </c>
      <c r="E73" s="344">
        <v>0</v>
      </c>
      <c r="F73" s="1"/>
    </row>
    <row r="74" spans="1:7" ht="15" customHeight="1">
      <c r="A74" s="1"/>
      <c r="B74" s="534"/>
      <c r="C74" s="9" t="s">
        <v>231</v>
      </c>
      <c r="D74" s="339">
        <v>0</v>
      </c>
      <c r="E74" s="340">
        <v>0</v>
      </c>
      <c r="F74" s="1"/>
    </row>
    <row r="75" spans="1:7" ht="15" customHeight="1">
      <c r="A75" s="1"/>
      <c r="B75" s="534"/>
      <c r="C75" s="9" t="s">
        <v>313</v>
      </c>
      <c r="D75" s="339">
        <v>0</v>
      </c>
      <c r="E75" s="340">
        <v>0</v>
      </c>
      <c r="F75" s="1"/>
    </row>
    <row r="76" spans="1:7" ht="15" customHeight="1">
      <c r="A76" s="1"/>
      <c r="B76" s="534"/>
      <c r="C76" s="9" t="s">
        <v>2</v>
      </c>
      <c r="D76" s="339">
        <v>0</v>
      </c>
      <c r="E76" s="340">
        <v>0</v>
      </c>
      <c r="F76" s="1"/>
    </row>
    <row r="77" spans="1:7" ht="15" customHeight="1" thickBot="1">
      <c r="A77" s="1"/>
      <c r="B77" s="535"/>
      <c r="C77" s="18" t="s">
        <v>113</v>
      </c>
      <c r="D77" s="359">
        <f>SUM(D72:D76)</f>
        <v>0</v>
      </c>
      <c r="E77" s="360">
        <f>SUM(E72:E76)</f>
        <v>0</v>
      </c>
      <c r="F77" s="204" t="e">
        <f>D77/(D22+D37+D45+D70+D77)</f>
        <v>#DIV/0!</v>
      </c>
    </row>
    <row r="78" spans="1:7" ht="15" customHeight="1" thickBot="1">
      <c r="A78" s="1"/>
      <c r="B78" s="536" t="s">
        <v>166</v>
      </c>
      <c r="C78" s="537"/>
      <c r="D78" s="361">
        <f>D14+D22+D37+D45+D70+D77</f>
        <v>0</v>
      </c>
      <c r="E78" s="362">
        <f>E14+E22+D37+E45+E70+E77</f>
        <v>0</v>
      </c>
      <c r="F78" s="1"/>
    </row>
    <row r="79" spans="1:7" ht="15" hidden="1" customHeight="1" thickTop="1" thickBot="1">
      <c r="A79" s="1"/>
      <c r="B79" s="539" t="s">
        <v>165</v>
      </c>
      <c r="C79" s="540"/>
      <c r="D79" s="540"/>
      <c r="E79" s="541"/>
      <c r="F79" s="1"/>
    </row>
    <row r="80" spans="1:7" ht="15" customHeight="1">
      <c r="A80" s="1"/>
      <c r="B80" s="538" t="s">
        <v>7</v>
      </c>
      <c r="C80" s="9" t="s">
        <v>22</v>
      </c>
      <c r="D80" s="339">
        <v>0</v>
      </c>
      <c r="E80" s="340">
        <v>0</v>
      </c>
      <c r="F80" s="1"/>
      <c r="G80" s="2"/>
    </row>
    <row r="81" spans="1:7" ht="15" customHeight="1">
      <c r="A81" s="1"/>
      <c r="B81" s="531"/>
      <c r="C81" s="9" t="s">
        <v>114</v>
      </c>
      <c r="D81" s="339">
        <v>0</v>
      </c>
      <c r="E81" s="340">
        <v>0</v>
      </c>
      <c r="F81" s="1"/>
    </row>
    <row r="82" spans="1:7" ht="15" customHeight="1">
      <c r="A82" s="1"/>
      <c r="B82" s="531"/>
      <c r="C82" s="9" t="s">
        <v>779</v>
      </c>
      <c r="D82" s="339">
        <v>0</v>
      </c>
      <c r="E82" s="340">
        <v>0</v>
      </c>
      <c r="F82" s="1"/>
    </row>
    <row r="83" spans="1:7" ht="15" customHeight="1">
      <c r="A83" s="1"/>
      <c r="B83" s="531"/>
      <c r="C83" s="9" t="s">
        <v>778</v>
      </c>
      <c r="D83" s="339">
        <v>0</v>
      </c>
      <c r="E83" s="340">
        <v>0</v>
      </c>
      <c r="F83" s="1"/>
    </row>
    <row r="84" spans="1:7" ht="15" customHeight="1">
      <c r="A84" s="1"/>
      <c r="B84" s="531"/>
      <c r="C84" s="9" t="s">
        <v>229</v>
      </c>
      <c r="D84" s="339">
        <v>0</v>
      </c>
      <c r="E84" s="340">
        <v>0</v>
      </c>
      <c r="F84" s="1"/>
    </row>
    <row r="85" spans="1:7" ht="15" customHeight="1">
      <c r="A85" s="1"/>
      <c r="B85" s="531"/>
      <c r="C85" s="9" t="s">
        <v>23</v>
      </c>
      <c r="D85" s="339">
        <v>0</v>
      </c>
      <c r="E85" s="340">
        <v>0</v>
      </c>
      <c r="F85" s="1"/>
    </row>
    <row r="86" spans="1:7" ht="15" customHeight="1" thickBot="1">
      <c r="A86" s="1"/>
      <c r="B86" s="532"/>
      <c r="C86" s="19" t="s">
        <v>115</v>
      </c>
      <c r="D86" s="363">
        <f>SUM(D80:D85)</f>
        <v>0</v>
      </c>
      <c r="E86" s="364">
        <f>SUM(E80:E85)</f>
        <v>0</v>
      </c>
      <c r="F86" s="1"/>
    </row>
    <row r="87" spans="1:7" ht="15" customHeight="1">
      <c r="A87" s="1"/>
      <c r="B87" s="538" t="s">
        <v>91</v>
      </c>
      <c r="C87" s="20" t="s">
        <v>25</v>
      </c>
      <c r="D87" s="339">
        <v>0</v>
      </c>
      <c r="E87" s="340">
        <v>0</v>
      </c>
      <c r="F87" s="1"/>
    </row>
    <row r="88" spans="1:7" ht="15" customHeight="1">
      <c r="A88" s="1"/>
      <c r="B88" s="531"/>
      <c r="C88" s="20" t="s">
        <v>26</v>
      </c>
      <c r="D88" s="339">
        <v>0</v>
      </c>
      <c r="E88" s="340">
        <v>0</v>
      </c>
      <c r="F88" s="1"/>
    </row>
    <row r="89" spans="1:7" ht="15" customHeight="1">
      <c r="A89" s="1"/>
      <c r="B89" s="531"/>
      <c r="C89" s="20" t="s">
        <v>59</v>
      </c>
      <c r="D89" s="339">
        <v>0</v>
      </c>
      <c r="E89" s="340">
        <v>0</v>
      </c>
      <c r="F89" s="1"/>
    </row>
    <row r="90" spans="1:7" ht="15" customHeight="1">
      <c r="A90" s="1"/>
      <c r="B90" s="531"/>
      <c r="C90" s="20" t="s">
        <v>60</v>
      </c>
      <c r="D90" s="339">
        <v>0</v>
      </c>
      <c r="E90" s="340">
        <v>0</v>
      </c>
      <c r="F90" s="1"/>
    </row>
    <row r="91" spans="1:7" ht="15" customHeight="1">
      <c r="A91" s="1"/>
      <c r="B91" s="531"/>
      <c r="C91" s="20" t="s">
        <v>230</v>
      </c>
      <c r="D91" s="339">
        <v>0</v>
      </c>
      <c r="E91" s="340">
        <v>0</v>
      </c>
      <c r="F91" s="1"/>
    </row>
    <row r="92" spans="1:7" ht="27" customHeight="1">
      <c r="A92" s="1"/>
      <c r="B92" s="531"/>
      <c r="C92" s="20" t="s">
        <v>780</v>
      </c>
      <c r="D92" s="339">
        <v>0</v>
      </c>
      <c r="E92" s="340">
        <v>0</v>
      </c>
      <c r="F92" s="1"/>
    </row>
    <row r="93" spans="1:7" ht="15" customHeight="1" thickBot="1">
      <c r="A93" s="1"/>
      <c r="B93" s="532"/>
      <c r="C93" s="21" t="s">
        <v>116</v>
      </c>
      <c r="D93" s="363">
        <f>SUM(D87:D92)</f>
        <v>0</v>
      </c>
      <c r="E93" s="364">
        <f>SUM(E87:E92)</f>
        <v>0</v>
      </c>
      <c r="F93" s="1"/>
    </row>
    <row r="94" spans="1:7" ht="15" customHeight="1">
      <c r="A94" s="1"/>
      <c r="B94" s="538" t="s">
        <v>8</v>
      </c>
      <c r="C94" s="22" t="s">
        <v>117</v>
      </c>
      <c r="D94" s="365">
        <v>0</v>
      </c>
      <c r="E94" s="366">
        <v>0</v>
      </c>
      <c r="F94" s="1"/>
    </row>
    <row r="95" spans="1:7" ht="15" customHeight="1" thickBot="1">
      <c r="A95" s="1"/>
      <c r="B95" s="532"/>
      <c r="C95" s="23" t="s">
        <v>118</v>
      </c>
      <c r="D95" s="367">
        <v>0</v>
      </c>
      <c r="E95" s="340">
        <v>0</v>
      </c>
    </row>
    <row r="96" spans="1:7" ht="15" customHeight="1" thickBot="1">
      <c r="A96" s="1"/>
      <c r="B96" s="542" t="s">
        <v>168</v>
      </c>
      <c r="C96" s="543"/>
      <c r="D96" s="368">
        <f>D78+D86+D93+D94+D95</f>
        <v>0</v>
      </c>
      <c r="E96" s="369">
        <f>E78+E86+E93+E94+E95</f>
        <v>0</v>
      </c>
      <c r="F96" s="3"/>
      <c r="G96" s="3"/>
    </row>
    <row r="97" spans="1:7" ht="15" customHeight="1">
      <c r="B97" s="42" t="s">
        <v>169</v>
      </c>
      <c r="C97" s="1"/>
      <c r="D97" s="1"/>
      <c r="E97" s="1"/>
    </row>
    <row r="98" spans="1:7" ht="15" customHeight="1">
      <c r="B98" s="4" t="s">
        <v>10</v>
      </c>
      <c r="C98" s="1"/>
      <c r="D98" s="1"/>
      <c r="E98" s="1"/>
    </row>
    <row r="99" spans="1:7" ht="15" customHeight="1">
      <c r="B99" s="559" t="s">
        <v>11</v>
      </c>
      <c r="C99" s="559"/>
      <c r="D99" s="559"/>
      <c r="E99" s="559"/>
    </row>
    <row r="100" spans="1:7" ht="15" customHeight="1">
      <c r="B100" s="559" t="s">
        <v>170</v>
      </c>
      <c r="C100" s="559"/>
      <c r="D100" s="559"/>
      <c r="E100" s="559"/>
    </row>
    <row r="101" spans="1:7" ht="15" customHeight="1">
      <c r="B101" s="5" t="s">
        <v>119</v>
      </c>
      <c r="C101" s="6"/>
      <c r="D101" s="6"/>
      <c r="E101" s="6"/>
    </row>
    <row r="102" spans="1:7" ht="15" customHeight="1">
      <c r="B102" s="5" t="s">
        <v>120</v>
      </c>
      <c r="C102" s="1"/>
      <c r="D102" s="1"/>
      <c r="E102" s="1"/>
    </row>
    <row r="103" spans="1:7" ht="28.5" customHeight="1">
      <c r="B103" s="559" t="s">
        <v>24</v>
      </c>
      <c r="C103" s="559"/>
      <c r="D103" s="559"/>
      <c r="E103" s="559"/>
    </row>
    <row r="104" spans="1:7" ht="9" customHeight="1" thickBot="1"/>
    <row r="105" spans="1:7" ht="18" customHeight="1" thickTop="1">
      <c r="B105" s="539" t="s">
        <v>167</v>
      </c>
      <c r="C105" s="540"/>
      <c r="D105" s="540"/>
      <c r="E105" s="541"/>
    </row>
    <row r="106" spans="1:7" ht="14.25" customHeight="1">
      <c r="B106" s="553" t="s">
        <v>29</v>
      </c>
      <c r="C106" s="555" t="s">
        <v>30</v>
      </c>
      <c r="D106" s="557" t="s">
        <v>21</v>
      </c>
      <c r="E106" s="558"/>
    </row>
    <row r="107" spans="1:7" ht="13.5" customHeight="1">
      <c r="A107" s="1"/>
      <c r="B107" s="554"/>
      <c r="C107" s="556"/>
      <c r="D107" s="85" t="s">
        <v>717</v>
      </c>
      <c r="E107" s="56" t="s">
        <v>36</v>
      </c>
      <c r="F107" s="3"/>
      <c r="G107" s="3"/>
    </row>
    <row r="108" spans="1:7" ht="13.5" customHeight="1">
      <c r="A108" s="1"/>
      <c r="B108" s="565" t="s">
        <v>122</v>
      </c>
      <c r="C108" s="65" t="s">
        <v>61</v>
      </c>
      <c r="D108" s="263">
        <v>0</v>
      </c>
      <c r="E108" s="264">
        <v>0</v>
      </c>
      <c r="F108" s="3"/>
      <c r="G108" s="3"/>
    </row>
    <row r="109" spans="1:7" ht="13.5" customHeight="1">
      <c r="A109" s="1"/>
      <c r="B109" s="534"/>
      <c r="C109" s="65" t="s">
        <v>62</v>
      </c>
      <c r="D109" s="265">
        <v>0</v>
      </c>
      <c r="E109" s="266">
        <v>0</v>
      </c>
      <c r="F109" s="3"/>
      <c r="G109" s="3"/>
    </row>
    <row r="110" spans="1:7" ht="13.5" customHeight="1">
      <c r="A110" s="1"/>
      <c r="B110" s="534"/>
      <c r="C110" s="66" t="s">
        <v>63</v>
      </c>
      <c r="D110" s="63">
        <f>SUM(D108:D109)</f>
        <v>0</v>
      </c>
      <c r="E110" s="74">
        <f>SUM(E108:E109)</f>
        <v>0</v>
      </c>
      <c r="F110" s="3"/>
      <c r="G110" s="3"/>
    </row>
    <row r="111" spans="1:7" ht="13.5" customHeight="1">
      <c r="A111" s="1"/>
      <c r="B111" s="534"/>
      <c r="C111" s="65" t="s">
        <v>64</v>
      </c>
      <c r="D111" s="265">
        <v>0</v>
      </c>
      <c r="E111" s="266">
        <v>0</v>
      </c>
      <c r="F111" s="3"/>
      <c r="G111" s="3"/>
    </row>
    <row r="112" spans="1:7" ht="13.5" customHeight="1">
      <c r="A112" s="1"/>
      <c r="B112" s="534"/>
      <c r="C112" s="65" t="s">
        <v>65</v>
      </c>
      <c r="D112" s="265">
        <v>0</v>
      </c>
      <c r="E112" s="266">
        <v>0</v>
      </c>
      <c r="F112" s="3"/>
      <c r="G112" s="3"/>
    </row>
    <row r="113" spans="1:7" ht="13.5" customHeight="1">
      <c r="A113" s="1"/>
      <c r="B113" s="534"/>
      <c r="C113" s="65" t="s">
        <v>66</v>
      </c>
      <c r="D113" s="265">
        <v>0</v>
      </c>
      <c r="E113" s="266">
        <v>0</v>
      </c>
      <c r="F113" s="3"/>
      <c r="G113" s="3"/>
    </row>
    <row r="114" spans="1:7" ht="13.5" customHeight="1">
      <c r="A114" s="1"/>
      <c r="B114" s="566"/>
      <c r="C114" s="67" t="s">
        <v>67</v>
      </c>
      <c r="D114" s="64">
        <f>SUM(D111:D113)</f>
        <v>0</v>
      </c>
      <c r="E114" s="75">
        <f>SUM(E111:E113)</f>
        <v>0</v>
      </c>
      <c r="F114" s="3"/>
      <c r="G114" s="3"/>
    </row>
    <row r="115" spans="1:7" ht="13.5" customHeight="1">
      <c r="A115" s="1"/>
      <c r="B115" s="565" t="s">
        <v>314</v>
      </c>
      <c r="C115" s="65" t="s">
        <v>123</v>
      </c>
      <c r="D115" s="265">
        <v>0</v>
      </c>
      <c r="E115" s="266">
        <v>0</v>
      </c>
      <c r="F115" s="3"/>
      <c r="G115" s="3"/>
    </row>
    <row r="116" spans="1:7" ht="13.5" customHeight="1">
      <c r="A116" s="1"/>
      <c r="B116" s="534"/>
      <c r="C116" s="65" t="s">
        <v>411</v>
      </c>
      <c r="D116" s="265">
        <v>0</v>
      </c>
      <c r="E116" s="266">
        <v>0</v>
      </c>
      <c r="F116" s="3"/>
      <c r="G116" s="3"/>
    </row>
    <row r="117" spans="1:7" ht="13.5" customHeight="1">
      <c r="A117" s="1"/>
      <c r="B117" s="534"/>
      <c r="C117" s="65" t="s">
        <v>68</v>
      </c>
      <c r="D117" s="265">
        <v>0</v>
      </c>
      <c r="E117" s="266">
        <v>0</v>
      </c>
      <c r="F117" s="3"/>
      <c r="G117" s="3"/>
    </row>
    <row r="118" spans="1:7" ht="13.5" customHeight="1">
      <c r="A118" s="1"/>
      <c r="B118" s="534"/>
      <c r="C118" s="65" t="s">
        <v>69</v>
      </c>
      <c r="D118" s="265">
        <v>0</v>
      </c>
      <c r="E118" s="266">
        <v>0</v>
      </c>
      <c r="F118" s="3"/>
      <c r="G118" s="3"/>
    </row>
    <row r="119" spans="1:7" ht="13.5" customHeight="1">
      <c r="A119" s="1"/>
      <c r="B119" s="534"/>
      <c r="C119" s="65" t="s">
        <v>315</v>
      </c>
      <c r="D119" s="265">
        <v>0</v>
      </c>
      <c r="E119" s="266">
        <v>0</v>
      </c>
      <c r="F119" s="3"/>
      <c r="G119" s="3"/>
    </row>
    <row r="120" spans="1:7" ht="13.5" customHeight="1">
      <c r="A120" s="1"/>
      <c r="B120" s="534"/>
      <c r="C120" s="65" t="s">
        <v>62</v>
      </c>
      <c r="D120" s="265">
        <v>0</v>
      </c>
      <c r="E120" s="266">
        <v>0</v>
      </c>
      <c r="F120" s="3"/>
      <c r="G120" s="3"/>
    </row>
    <row r="121" spans="1:7" ht="13.5" customHeight="1">
      <c r="A121" s="1"/>
      <c r="B121" s="534"/>
      <c r="C121" s="66" t="s">
        <v>70</v>
      </c>
      <c r="D121" s="63">
        <f>SUM(D115:D120)</f>
        <v>0</v>
      </c>
      <c r="E121" s="74">
        <f>SUM(E115:E120)</f>
        <v>0</v>
      </c>
      <c r="F121" s="3"/>
      <c r="G121" s="3"/>
    </row>
    <row r="122" spans="1:7" ht="13.5" customHeight="1">
      <c r="A122" s="1"/>
      <c r="B122" s="534"/>
      <c r="C122" s="65" t="s">
        <v>64</v>
      </c>
      <c r="D122" s="62"/>
      <c r="E122" s="73"/>
      <c r="F122" s="3"/>
      <c r="G122" s="3"/>
    </row>
    <row r="123" spans="1:7" ht="13.5" customHeight="1">
      <c r="A123" s="1"/>
      <c r="B123" s="534"/>
      <c r="C123" s="68" t="s">
        <v>124</v>
      </c>
      <c r="D123" s="265">
        <v>0</v>
      </c>
      <c r="E123" s="266">
        <v>0</v>
      </c>
      <c r="F123" s="3"/>
      <c r="G123" s="3"/>
    </row>
    <row r="124" spans="1:7" ht="13.5" customHeight="1">
      <c r="A124" s="1"/>
      <c r="B124" s="534"/>
      <c r="C124" s="68" t="s">
        <v>412</v>
      </c>
      <c r="D124" s="265">
        <v>0</v>
      </c>
      <c r="E124" s="266">
        <v>0</v>
      </c>
      <c r="F124" s="3"/>
      <c r="G124" s="3"/>
    </row>
    <row r="125" spans="1:7" ht="13.5" customHeight="1">
      <c r="A125" s="1"/>
      <c r="B125" s="534"/>
      <c r="C125" s="68" t="s">
        <v>71</v>
      </c>
      <c r="D125" s="265">
        <v>0</v>
      </c>
      <c r="E125" s="266">
        <v>0</v>
      </c>
      <c r="F125" s="3"/>
      <c r="G125" s="3"/>
    </row>
    <row r="126" spans="1:7" ht="13.5" customHeight="1">
      <c r="A126" s="1"/>
      <c r="B126" s="534"/>
      <c r="C126" s="68" t="s">
        <v>72</v>
      </c>
      <c r="D126" s="265">
        <v>0</v>
      </c>
      <c r="E126" s="266">
        <v>0</v>
      </c>
      <c r="F126" s="3"/>
      <c r="G126" s="3"/>
    </row>
    <row r="127" spans="1:7" ht="13.5" customHeight="1">
      <c r="A127" s="1"/>
      <c r="B127" s="534"/>
      <c r="C127" s="68" t="s">
        <v>316</v>
      </c>
      <c r="D127" s="265">
        <v>0</v>
      </c>
      <c r="E127" s="266">
        <v>0</v>
      </c>
      <c r="F127" s="3"/>
      <c r="G127" s="3"/>
    </row>
    <row r="128" spans="1:7" ht="13.5" customHeight="1">
      <c r="A128" s="1"/>
      <c r="B128" s="534"/>
      <c r="C128" s="65" t="s">
        <v>65</v>
      </c>
      <c r="D128" s="265">
        <v>0</v>
      </c>
      <c r="E128" s="266">
        <v>0</v>
      </c>
      <c r="F128" s="3"/>
      <c r="G128" s="3"/>
    </row>
    <row r="129" spans="1:7" ht="13.5" customHeight="1">
      <c r="A129" s="1"/>
      <c r="B129" s="566"/>
      <c r="C129" s="67" t="s">
        <v>73</v>
      </c>
      <c r="D129" s="64">
        <f>SUM(D123:D128)</f>
        <v>0</v>
      </c>
      <c r="E129" s="75">
        <f>SUM(E123:E128)</f>
        <v>0</v>
      </c>
      <c r="F129" s="3"/>
      <c r="G129" s="3"/>
    </row>
    <row r="130" spans="1:7" ht="13.5" customHeight="1">
      <c r="A130" s="1"/>
      <c r="B130" s="560" t="s">
        <v>31</v>
      </c>
      <c r="C130" s="69" t="s">
        <v>74</v>
      </c>
      <c r="D130" s="263">
        <v>0</v>
      </c>
      <c r="E130" s="264">
        <v>0</v>
      </c>
      <c r="F130" s="3"/>
      <c r="G130" s="3"/>
    </row>
    <row r="131" spans="1:7" ht="13.5" customHeight="1">
      <c r="A131" s="1"/>
      <c r="B131" s="561"/>
      <c r="C131" s="65" t="s">
        <v>75</v>
      </c>
      <c r="D131" s="265">
        <v>0</v>
      </c>
      <c r="E131" s="266">
        <v>0</v>
      </c>
      <c r="F131" s="3"/>
      <c r="G131" s="3"/>
    </row>
    <row r="132" spans="1:7" ht="13.5" customHeight="1">
      <c r="A132" s="1"/>
      <c r="B132" s="561"/>
      <c r="C132" s="65" t="s">
        <v>125</v>
      </c>
      <c r="D132" s="265">
        <v>0</v>
      </c>
      <c r="E132" s="266">
        <v>0</v>
      </c>
      <c r="F132" s="3"/>
      <c r="G132" s="3"/>
    </row>
    <row r="133" spans="1:7" ht="13.5" customHeight="1">
      <c r="A133" s="1"/>
      <c r="B133" s="561"/>
      <c r="C133" s="70" t="s">
        <v>76</v>
      </c>
      <c r="D133" s="265">
        <v>0</v>
      </c>
      <c r="E133" s="266">
        <v>0</v>
      </c>
      <c r="F133" s="3"/>
      <c r="G133" s="3"/>
    </row>
    <row r="134" spans="1:7" ht="13.5" customHeight="1">
      <c r="A134" s="1"/>
      <c r="B134" s="561"/>
      <c r="C134" s="70" t="s">
        <v>77</v>
      </c>
      <c r="D134" s="265">
        <v>0</v>
      </c>
      <c r="E134" s="266">
        <v>0</v>
      </c>
      <c r="F134" s="3"/>
      <c r="G134" s="3"/>
    </row>
    <row r="135" spans="1:7" ht="13.5" customHeight="1">
      <c r="A135" s="1"/>
      <c r="B135" s="561"/>
      <c r="C135" s="65" t="s">
        <v>126</v>
      </c>
      <c r="D135" s="265">
        <v>0</v>
      </c>
      <c r="E135" s="266">
        <v>0</v>
      </c>
      <c r="F135" s="3"/>
      <c r="G135" s="3"/>
    </row>
    <row r="136" spans="1:7" ht="13.5" customHeight="1">
      <c r="A136" s="1"/>
      <c r="B136" s="561"/>
      <c r="C136" s="65" t="s">
        <v>78</v>
      </c>
      <c r="D136" s="265">
        <v>0</v>
      </c>
      <c r="E136" s="266">
        <v>0</v>
      </c>
      <c r="F136" s="3"/>
      <c r="G136" s="3"/>
    </row>
    <row r="137" spans="1:7" ht="13.5" customHeight="1">
      <c r="A137" s="1"/>
      <c r="B137" s="562"/>
      <c r="C137" s="67" t="s">
        <v>79</v>
      </c>
      <c r="D137" s="64">
        <f>SUM(D130:D136)</f>
        <v>0</v>
      </c>
      <c r="E137" s="75">
        <f>SUM(E130:E136)</f>
        <v>0</v>
      </c>
      <c r="F137" s="3"/>
      <c r="G137" s="3"/>
    </row>
    <row r="138" spans="1:7" ht="13.5" customHeight="1">
      <c r="A138" s="1"/>
      <c r="B138" s="8" t="s">
        <v>127</v>
      </c>
      <c r="C138" s="67" t="s">
        <v>128</v>
      </c>
      <c r="D138" s="267">
        <v>0</v>
      </c>
      <c r="E138" s="268">
        <v>0</v>
      </c>
      <c r="F138" s="3"/>
      <c r="G138" s="3"/>
    </row>
    <row r="139" spans="1:7" ht="15.75" customHeight="1">
      <c r="A139" s="1"/>
      <c r="B139" s="563" t="s">
        <v>80</v>
      </c>
      <c r="C139" s="71" t="s">
        <v>81</v>
      </c>
      <c r="D139" s="269">
        <v>0</v>
      </c>
      <c r="E139" s="270">
        <v>0</v>
      </c>
      <c r="F139" s="3"/>
      <c r="G139" s="3"/>
    </row>
    <row r="140" spans="1:7" ht="17.25" customHeight="1" thickBot="1">
      <c r="A140" s="1"/>
      <c r="B140" s="564"/>
      <c r="C140" s="72" t="s">
        <v>413</v>
      </c>
      <c r="D140" s="271">
        <v>0</v>
      </c>
      <c r="E140" s="272">
        <v>0</v>
      </c>
      <c r="F140" s="3"/>
      <c r="G140" s="3"/>
    </row>
    <row r="141" spans="1:7" ht="18" customHeight="1" thickBot="1">
      <c r="A141" s="1"/>
      <c r="B141" s="542" t="s">
        <v>171</v>
      </c>
      <c r="C141" s="543"/>
      <c r="D141" s="61">
        <f>D114+D129+D137+D138+D139+D140</f>
        <v>0</v>
      </c>
      <c r="E141" s="29">
        <f>E114+E129+E137+E138+E139+E140</f>
        <v>0</v>
      </c>
      <c r="F141" s="3"/>
      <c r="G141" s="3"/>
    </row>
    <row r="142" spans="1:7" ht="12.95" customHeight="1">
      <c r="A142" s="1"/>
      <c r="B142" s="42" t="s">
        <v>169</v>
      </c>
      <c r="C142" s="1"/>
      <c r="D142" s="1"/>
      <c r="E142" s="1"/>
      <c r="F142" s="1"/>
    </row>
    <row r="143" spans="1:7" ht="12.95" customHeight="1">
      <c r="A143" s="1"/>
      <c r="B143" s="4" t="s">
        <v>10</v>
      </c>
      <c r="C143" s="1"/>
      <c r="D143" s="1"/>
      <c r="E143" s="1"/>
      <c r="F143" s="1"/>
    </row>
    <row r="144" spans="1:7" ht="24.75" customHeight="1">
      <c r="B144" s="559" t="s">
        <v>54</v>
      </c>
      <c r="C144" s="559"/>
      <c r="D144" s="559"/>
      <c r="E144" s="559"/>
    </row>
    <row r="145" spans="2:5" ht="14.25" customHeight="1">
      <c r="B145" s="1" t="s">
        <v>55</v>
      </c>
      <c r="C145" s="1"/>
      <c r="D145" s="1"/>
      <c r="E145" s="1"/>
    </row>
    <row r="146" spans="2:5" ht="12.95" customHeight="1">
      <c r="B146" s="1" t="s">
        <v>56</v>
      </c>
      <c r="C146" s="1"/>
      <c r="D146" s="1"/>
      <c r="E146" s="1"/>
    </row>
    <row r="147" spans="2:5" ht="12.95" customHeight="1"/>
    <row r="148" spans="2:5" ht="12.95" customHeight="1"/>
    <row r="149" spans="2:5" ht="12.95" customHeight="1"/>
    <row r="150" spans="2:5" ht="12.95" customHeight="1"/>
    <row r="151" spans="2:5" ht="12.95" customHeight="1"/>
    <row r="152" spans="2:5" ht="12.95" customHeight="1"/>
    <row r="153" spans="2:5" ht="12.95" customHeight="1"/>
    <row r="154" spans="2:5" ht="12.95" customHeight="1"/>
    <row r="155" spans="2:5" ht="12.95" customHeight="1"/>
    <row r="156" spans="2:5" ht="12.95" customHeight="1"/>
    <row r="157" spans="2:5" ht="12.95" customHeight="1"/>
    <row r="158" spans="2:5" ht="12.95" customHeight="1"/>
    <row r="159" spans="2:5" ht="12.95" customHeight="1"/>
    <row r="160" spans="2:5" ht="12.95" customHeight="1"/>
    <row r="161" ht="5.25" customHeight="1"/>
    <row r="168" hidden="1"/>
    <row r="169" hidden="1"/>
    <row r="177" ht="6" customHeight="1"/>
    <row r="178" ht="17.25" customHeight="1"/>
    <row r="179" ht="14.25" customHeight="1"/>
    <row r="180" ht="15" customHeight="1"/>
    <row r="181" ht="10.5" customHeight="1"/>
    <row r="192" ht="14.25" customHeight="1"/>
    <row r="198" ht="5.25" customHeight="1"/>
    <row r="199" ht="18.75" customHeight="1"/>
    <row r="200" ht="4.5" customHeight="1"/>
    <row r="204" ht="4.5" customHeight="1"/>
    <row r="211" ht="15.75" customHeight="1"/>
    <row r="212" ht="15.75" customHeight="1"/>
    <row r="213" ht="15" customHeight="1"/>
    <row r="214" ht="12.75" customHeight="1"/>
    <row r="215" ht="12.75" customHeight="1"/>
    <row r="218" ht="17.25" customHeight="1"/>
    <row r="219" ht="3" customHeight="1"/>
    <row r="221" ht="15" customHeight="1"/>
  </sheetData>
  <sheetProtection password="CA9C" sheet="1" objects="1" scenarios="1"/>
  <mergeCells count="30">
    <mergeCell ref="B144:E144"/>
    <mergeCell ref="B141:C141"/>
    <mergeCell ref="B3:B4"/>
    <mergeCell ref="C3:C4"/>
    <mergeCell ref="D3:E3"/>
    <mergeCell ref="B130:B137"/>
    <mergeCell ref="B139:B140"/>
    <mergeCell ref="B79:E79"/>
    <mergeCell ref="B99:E99"/>
    <mergeCell ref="B100:E100"/>
    <mergeCell ref="B103:E103"/>
    <mergeCell ref="B94:B95"/>
    <mergeCell ref="B96:C96"/>
    <mergeCell ref="B108:B114"/>
    <mergeCell ref="B115:B129"/>
    <mergeCell ref="B105:E105"/>
    <mergeCell ref="F2:F4"/>
    <mergeCell ref="B106:B107"/>
    <mergeCell ref="C106:C107"/>
    <mergeCell ref="D106:E106"/>
    <mergeCell ref="B2:E2"/>
    <mergeCell ref="B87:B93"/>
    <mergeCell ref="B80:B86"/>
    <mergeCell ref="B5:B14"/>
    <mergeCell ref="B15:B22"/>
    <mergeCell ref="B46:B70"/>
    <mergeCell ref="B71:B77"/>
    <mergeCell ref="B78:C78"/>
    <mergeCell ref="B38:B45"/>
    <mergeCell ref="B23:B37"/>
  </mergeCells>
  <hyperlinks>
    <hyperlink ref="B1" location="'1 ÍNDICE'!A1" display="RETORNAR AO INDICE GERAL"/>
  </hyperlinks>
  <printOptions horizontalCentered="1"/>
  <pageMargins left="0.59055118110236227" right="0.39370078740157483" top="0.59055118110236227" bottom="0.59055118110236227" header="0.31496062992125984" footer="0.11811023622047245"/>
  <pageSetup paperSize="9" scale="70" fitToHeight="4" orientation="portrait" horizontalDpi="300" verticalDpi="300" r:id="rId1"/>
  <headerFooter alignWithMargins="0">
    <oddHeader>Página &amp;P de &amp;N</oddHeader>
    <oddFooter>&amp;A</oddFooter>
  </headerFooter>
  <rowBreaks count="2" manualBreakCount="2">
    <brk id="70" min="1" max="5" man="1"/>
    <brk id="104" min="1" max="5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CCFFCC"/>
  </sheetPr>
  <dimension ref="B1:M108"/>
  <sheetViews>
    <sheetView topLeftCell="A4" zoomScaleNormal="100" workbookViewId="0">
      <selection activeCell="G75" sqref="G75"/>
    </sheetView>
  </sheetViews>
  <sheetFormatPr defaultRowHeight="12.75"/>
  <cols>
    <col min="1" max="1" width="4" customWidth="1"/>
    <col min="2" max="2" width="22.42578125" customWidth="1"/>
    <col min="3" max="3" width="28.140625" customWidth="1"/>
    <col min="4" max="4" width="49.7109375" customWidth="1"/>
    <col min="5" max="5" width="14.7109375" customWidth="1"/>
    <col min="6" max="6" width="14.42578125" customWidth="1"/>
    <col min="7" max="7" width="14.5703125" customWidth="1"/>
    <col min="8" max="8" width="14.85546875" customWidth="1"/>
    <col min="9" max="9" width="10.7109375" customWidth="1"/>
    <col min="10" max="11" width="11.28515625" bestFit="1" customWidth="1"/>
    <col min="12" max="12" width="13.28515625" customWidth="1"/>
    <col min="13" max="13" width="12.7109375" customWidth="1"/>
  </cols>
  <sheetData>
    <row r="1" spans="2:8" ht="13.5" thickBot="1">
      <c r="B1" s="256" t="s">
        <v>476</v>
      </c>
      <c r="C1" s="7"/>
    </row>
    <row r="2" spans="2:8" ht="22.5" customHeight="1" thickTop="1">
      <c r="B2" s="539" t="s">
        <v>419</v>
      </c>
      <c r="C2" s="540"/>
      <c r="D2" s="540"/>
      <c r="E2" s="540"/>
      <c r="F2" s="540"/>
      <c r="G2" s="567" t="s">
        <v>53</v>
      </c>
      <c r="H2" s="567" t="s">
        <v>436</v>
      </c>
    </row>
    <row r="3" spans="2:8" ht="15">
      <c r="B3" s="649" t="s">
        <v>33</v>
      </c>
      <c r="C3" s="650"/>
      <c r="D3" s="651"/>
      <c r="E3" s="647" t="s">
        <v>21</v>
      </c>
      <c r="F3" s="648"/>
      <c r="G3" s="568"/>
      <c r="H3" s="568"/>
    </row>
    <row r="4" spans="2:8" ht="15">
      <c r="B4" s="34" t="s">
        <v>34</v>
      </c>
      <c r="C4" s="36" t="s">
        <v>38</v>
      </c>
      <c r="D4" s="35" t="s">
        <v>37</v>
      </c>
      <c r="E4" s="30" t="s">
        <v>35</v>
      </c>
      <c r="F4" s="45" t="s">
        <v>36</v>
      </c>
      <c r="G4" s="569"/>
      <c r="H4" s="569"/>
    </row>
    <row r="5" spans="2:8" ht="15" customHeight="1">
      <c r="B5" s="579" t="s">
        <v>131</v>
      </c>
      <c r="C5" s="86" t="s">
        <v>129</v>
      </c>
      <c r="D5" s="79" t="s">
        <v>27</v>
      </c>
      <c r="E5" s="273">
        <v>0</v>
      </c>
      <c r="F5" s="274">
        <v>0</v>
      </c>
      <c r="G5" s="46"/>
      <c r="H5" s="570" t="e">
        <f>SUM(E5:E11)/(E46+E47-SUM(E39:E45))</f>
        <v>#DIV/0!</v>
      </c>
    </row>
    <row r="6" spans="2:8" ht="15" customHeight="1">
      <c r="B6" s="613"/>
      <c r="C6" s="624" t="s">
        <v>130</v>
      </c>
      <c r="D6" s="80" t="s">
        <v>415</v>
      </c>
      <c r="E6" s="275">
        <v>0</v>
      </c>
      <c r="F6" s="276">
        <v>0</v>
      </c>
      <c r="G6" s="49"/>
      <c r="H6" s="571"/>
    </row>
    <row r="7" spans="2:8" ht="15">
      <c r="B7" s="613"/>
      <c r="C7" s="619"/>
      <c r="D7" s="38" t="s">
        <v>28</v>
      </c>
      <c r="E7" s="277">
        <v>0</v>
      </c>
      <c r="F7" s="278">
        <v>0</v>
      </c>
      <c r="G7" s="47">
        <v>0.02</v>
      </c>
      <c r="H7" s="571"/>
    </row>
    <row r="8" spans="2:8" ht="15">
      <c r="B8" s="613"/>
      <c r="C8" s="620" t="s">
        <v>40</v>
      </c>
      <c r="D8" s="31" t="s">
        <v>27</v>
      </c>
      <c r="E8" s="275">
        <v>0</v>
      </c>
      <c r="F8" s="276">
        <v>0</v>
      </c>
      <c r="G8" s="49"/>
      <c r="H8" s="571"/>
    </row>
    <row r="9" spans="2:8" ht="15">
      <c r="B9" s="613"/>
      <c r="C9" s="619"/>
      <c r="D9" s="32" t="s">
        <v>28</v>
      </c>
      <c r="E9" s="277">
        <v>0</v>
      </c>
      <c r="F9" s="278">
        <v>0</v>
      </c>
      <c r="G9" s="47">
        <v>0.1</v>
      </c>
      <c r="H9" s="571"/>
    </row>
    <row r="10" spans="2:8" ht="15">
      <c r="B10" s="613"/>
      <c r="C10" s="624" t="s">
        <v>41</v>
      </c>
      <c r="D10" s="31" t="s">
        <v>27</v>
      </c>
      <c r="E10" s="275">
        <v>0</v>
      </c>
      <c r="F10" s="276">
        <v>0</v>
      </c>
      <c r="G10" s="49"/>
      <c r="H10" s="571"/>
    </row>
    <row r="11" spans="2:8" ht="15">
      <c r="B11" s="580"/>
      <c r="C11" s="625"/>
      <c r="D11" s="33" t="s">
        <v>28</v>
      </c>
      <c r="E11" s="279">
        <v>0</v>
      </c>
      <c r="F11" s="280">
        <v>0</v>
      </c>
      <c r="G11" s="48">
        <v>0.1</v>
      </c>
      <c r="H11" s="572"/>
    </row>
    <row r="12" spans="2:8" ht="15" customHeight="1">
      <c r="B12" s="621" t="s">
        <v>132</v>
      </c>
      <c r="C12" s="86" t="s">
        <v>129</v>
      </c>
      <c r="D12" s="79" t="s">
        <v>27</v>
      </c>
      <c r="E12" s="273">
        <v>0</v>
      </c>
      <c r="F12" s="274">
        <v>0</v>
      </c>
      <c r="G12" s="46"/>
      <c r="H12" s="570" t="e">
        <f>SUM(E12:E18)/(E46+E47-SUM(E39:E45))</f>
        <v>#DIV/0!</v>
      </c>
    </row>
    <row r="13" spans="2:8" ht="15">
      <c r="B13" s="622"/>
      <c r="C13" s="624" t="s">
        <v>130</v>
      </c>
      <c r="D13" s="189" t="s">
        <v>415</v>
      </c>
      <c r="E13" s="275">
        <v>0</v>
      </c>
      <c r="F13" s="276">
        <v>0</v>
      </c>
      <c r="G13" s="49"/>
      <c r="H13" s="571"/>
    </row>
    <row r="14" spans="2:8" ht="15">
      <c r="B14" s="622"/>
      <c r="C14" s="619"/>
      <c r="D14" s="38" t="s">
        <v>28</v>
      </c>
      <c r="E14" s="277">
        <v>0</v>
      </c>
      <c r="F14" s="278">
        <v>0</v>
      </c>
      <c r="G14" s="47">
        <v>0.02</v>
      </c>
      <c r="H14" s="571"/>
    </row>
    <row r="15" spans="2:8" ht="15">
      <c r="B15" s="622"/>
      <c r="C15" s="620" t="s">
        <v>40</v>
      </c>
      <c r="D15" s="31" t="s">
        <v>27</v>
      </c>
      <c r="E15" s="275">
        <v>0</v>
      </c>
      <c r="F15" s="276">
        <v>0</v>
      </c>
      <c r="G15" s="49"/>
      <c r="H15" s="571"/>
    </row>
    <row r="16" spans="2:8" ht="15">
      <c r="B16" s="622"/>
      <c r="C16" s="619"/>
      <c r="D16" s="32" t="s">
        <v>28</v>
      </c>
      <c r="E16" s="277">
        <v>0</v>
      </c>
      <c r="F16" s="278">
        <v>0</v>
      </c>
      <c r="G16" s="47">
        <v>0.1</v>
      </c>
      <c r="H16" s="571"/>
    </row>
    <row r="17" spans="2:8" ht="15">
      <c r="B17" s="622"/>
      <c r="C17" s="624" t="s">
        <v>41</v>
      </c>
      <c r="D17" s="31" t="s">
        <v>27</v>
      </c>
      <c r="E17" s="275">
        <v>0</v>
      </c>
      <c r="F17" s="276">
        <v>0</v>
      </c>
      <c r="G17" s="49"/>
      <c r="H17" s="571"/>
    </row>
    <row r="18" spans="2:8" ht="15">
      <c r="B18" s="623"/>
      <c r="C18" s="625"/>
      <c r="D18" s="33" t="s">
        <v>28</v>
      </c>
      <c r="E18" s="279">
        <v>0</v>
      </c>
      <c r="F18" s="280">
        <v>0</v>
      </c>
      <c r="G18" s="48">
        <v>0.1</v>
      </c>
      <c r="H18" s="572"/>
    </row>
    <row r="19" spans="2:8" ht="15" customHeight="1">
      <c r="B19" s="621" t="s">
        <v>781</v>
      </c>
      <c r="C19" s="86" t="s">
        <v>129</v>
      </c>
      <c r="D19" s="79" t="s">
        <v>27</v>
      </c>
      <c r="E19" s="273">
        <v>0</v>
      </c>
      <c r="F19" s="274">
        <v>0</v>
      </c>
      <c r="G19" s="46"/>
      <c r="H19" s="570" t="e">
        <f>SUM(E19:E25)/(E46+E47-SUM(E39:E45))</f>
        <v>#DIV/0!</v>
      </c>
    </row>
    <row r="20" spans="2:8" ht="15">
      <c r="B20" s="622"/>
      <c r="C20" s="624" t="s">
        <v>130</v>
      </c>
      <c r="D20" s="189" t="s">
        <v>415</v>
      </c>
      <c r="E20" s="275">
        <v>0</v>
      </c>
      <c r="F20" s="276">
        <v>0</v>
      </c>
      <c r="G20" s="49"/>
      <c r="H20" s="571"/>
    </row>
    <row r="21" spans="2:8" ht="15">
      <c r="B21" s="622"/>
      <c r="C21" s="619"/>
      <c r="D21" s="38" t="s">
        <v>28</v>
      </c>
      <c r="E21" s="277">
        <v>0</v>
      </c>
      <c r="F21" s="278">
        <v>0</v>
      </c>
      <c r="G21" s="47">
        <v>0.02</v>
      </c>
      <c r="H21" s="571"/>
    </row>
    <row r="22" spans="2:8" ht="15">
      <c r="B22" s="622"/>
      <c r="C22" s="620" t="s">
        <v>40</v>
      </c>
      <c r="D22" s="31" t="s">
        <v>27</v>
      </c>
      <c r="E22" s="275">
        <v>0</v>
      </c>
      <c r="F22" s="276">
        <v>0</v>
      </c>
      <c r="G22" s="49"/>
      <c r="H22" s="571"/>
    </row>
    <row r="23" spans="2:8" ht="15">
      <c r="B23" s="622"/>
      <c r="C23" s="619"/>
      <c r="D23" s="32" t="s">
        <v>28</v>
      </c>
      <c r="E23" s="277">
        <v>0</v>
      </c>
      <c r="F23" s="278">
        <v>0</v>
      </c>
      <c r="G23" s="47">
        <v>0.1</v>
      </c>
      <c r="H23" s="571"/>
    </row>
    <row r="24" spans="2:8" ht="15">
      <c r="B24" s="622"/>
      <c r="C24" s="624" t="s">
        <v>41</v>
      </c>
      <c r="D24" s="31" t="s">
        <v>27</v>
      </c>
      <c r="E24" s="275">
        <v>0</v>
      </c>
      <c r="F24" s="276">
        <v>0</v>
      </c>
      <c r="G24" s="49"/>
      <c r="H24" s="571"/>
    </row>
    <row r="25" spans="2:8" ht="15">
      <c r="B25" s="623"/>
      <c r="C25" s="625"/>
      <c r="D25" s="33" t="s">
        <v>28</v>
      </c>
      <c r="E25" s="279">
        <v>0</v>
      </c>
      <c r="F25" s="280">
        <v>0</v>
      </c>
      <c r="G25" s="48">
        <v>0.1</v>
      </c>
      <c r="H25" s="572"/>
    </row>
    <row r="26" spans="2:8" ht="15">
      <c r="B26" s="621" t="s">
        <v>782</v>
      </c>
      <c r="C26" s="618" t="s">
        <v>39</v>
      </c>
      <c r="D26" s="37" t="s">
        <v>415</v>
      </c>
      <c r="E26" s="281">
        <v>0</v>
      </c>
      <c r="F26" s="282">
        <v>0</v>
      </c>
      <c r="G26" s="46"/>
      <c r="H26" s="570" t="e">
        <f>SUM(E26:E31)/(E46+E47-SUM(E39:E45))</f>
        <v>#DIV/0!</v>
      </c>
    </row>
    <row r="27" spans="2:8" ht="15">
      <c r="B27" s="622"/>
      <c r="C27" s="619"/>
      <c r="D27" s="38" t="s">
        <v>42</v>
      </c>
      <c r="E27" s="277">
        <v>0</v>
      </c>
      <c r="F27" s="278">
        <v>0</v>
      </c>
      <c r="G27" s="47">
        <v>0.04</v>
      </c>
      <c r="H27" s="571"/>
    </row>
    <row r="28" spans="2:8" ht="15">
      <c r="B28" s="622"/>
      <c r="C28" s="620" t="s">
        <v>40</v>
      </c>
      <c r="D28" s="31" t="s">
        <v>27</v>
      </c>
      <c r="E28" s="275">
        <v>0</v>
      </c>
      <c r="F28" s="276">
        <v>0</v>
      </c>
      <c r="G28" s="49"/>
      <c r="H28" s="571"/>
    </row>
    <row r="29" spans="2:8" ht="15">
      <c r="B29" s="622"/>
      <c r="C29" s="619"/>
      <c r="D29" s="32" t="s">
        <v>28</v>
      </c>
      <c r="E29" s="277">
        <v>0</v>
      </c>
      <c r="F29" s="278">
        <v>0</v>
      </c>
      <c r="G29" s="47">
        <v>0.1</v>
      </c>
      <c r="H29" s="571"/>
    </row>
    <row r="30" spans="2:8" ht="15">
      <c r="B30" s="622"/>
      <c r="C30" s="624" t="s">
        <v>41</v>
      </c>
      <c r="D30" s="31" t="s">
        <v>27</v>
      </c>
      <c r="E30" s="275">
        <v>0</v>
      </c>
      <c r="F30" s="276">
        <v>0</v>
      </c>
      <c r="G30" s="49"/>
      <c r="H30" s="571"/>
    </row>
    <row r="31" spans="2:8" ht="15">
      <c r="B31" s="623"/>
      <c r="C31" s="625"/>
      <c r="D31" s="33" t="s">
        <v>28</v>
      </c>
      <c r="E31" s="279">
        <v>0</v>
      </c>
      <c r="F31" s="280">
        <v>0</v>
      </c>
      <c r="G31" s="48">
        <v>0.1</v>
      </c>
      <c r="H31" s="572"/>
    </row>
    <row r="32" spans="2:8" ht="15">
      <c r="B32" s="621" t="s">
        <v>416</v>
      </c>
      <c r="C32" s="86" t="s">
        <v>129</v>
      </c>
      <c r="D32" s="164" t="s">
        <v>27</v>
      </c>
      <c r="E32" s="273">
        <v>0</v>
      </c>
      <c r="F32" s="274">
        <v>0</v>
      </c>
      <c r="G32" s="46"/>
      <c r="H32" s="570" t="e">
        <f>SUM(E32:E38)/(E46+E47-SUM(E39:E45))</f>
        <v>#DIV/0!</v>
      </c>
    </row>
    <row r="33" spans="2:8" ht="15">
      <c r="B33" s="622"/>
      <c r="C33" s="624" t="s">
        <v>130</v>
      </c>
      <c r="D33" s="163" t="s">
        <v>27</v>
      </c>
      <c r="E33" s="275">
        <v>0</v>
      </c>
      <c r="F33" s="276">
        <v>0</v>
      </c>
      <c r="G33" s="49"/>
      <c r="H33" s="571"/>
    </row>
    <row r="34" spans="2:8" ht="15">
      <c r="B34" s="622"/>
      <c r="C34" s="619"/>
      <c r="D34" s="38" t="s">
        <v>28</v>
      </c>
      <c r="E34" s="277">
        <v>0</v>
      </c>
      <c r="F34" s="278">
        <v>0</v>
      </c>
      <c r="G34" s="47">
        <v>0.02</v>
      </c>
      <c r="H34" s="571"/>
    </row>
    <row r="35" spans="2:8" ht="15">
      <c r="B35" s="622"/>
      <c r="C35" s="620" t="s">
        <v>40</v>
      </c>
      <c r="D35" s="162" t="s">
        <v>27</v>
      </c>
      <c r="E35" s="275">
        <v>0</v>
      </c>
      <c r="F35" s="276">
        <v>0</v>
      </c>
      <c r="G35" s="49"/>
      <c r="H35" s="571"/>
    </row>
    <row r="36" spans="2:8" ht="15">
      <c r="B36" s="622"/>
      <c r="C36" s="619"/>
      <c r="D36" s="32" t="s">
        <v>28</v>
      </c>
      <c r="E36" s="277">
        <v>0</v>
      </c>
      <c r="F36" s="278">
        <v>0</v>
      </c>
      <c r="G36" s="47">
        <v>0.1</v>
      </c>
      <c r="H36" s="571"/>
    </row>
    <row r="37" spans="2:8" ht="15">
      <c r="B37" s="622"/>
      <c r="C37" s="624" t="s">
        <v>41</v>
      </c>
      <c r="D37" s="162" t="s">
        <v>27</v>
      </c>
      <c r="E37" s="275">
        <v>0</v>
      </c>
      <c r="F37" s="276">
        <v>0</v>
      </c>
      <c r="G37" s="49"/>
      <c r="H37" s="571"/>
    </row>
    <row r="38" spans="2:8" ht="15">
      <c r="B38" s="623"/>
      <c r="C38" s="625"/>
      <c r="D38" s="33" t="s">
        <v>28</v>
      </c>
      <c r="E38" s="279">
        <v>0</v>
      </c>
      <c r="F38" s="280">
        <v>0</v>
      </c>
      <c r="G38" s="48">
        <v>0.1</v>
      </c>
      <c r="H38" s="572"/>
    </row>
    <row r="39" spans="2:8" ht="15.75" customHeight="1">
      <c r="B39" s="621" t="s">
        <v>722</v>
      </c>
      <c r="C39" s="86" t="s">
        <v>129</v>
      </c>
      <c r="D39" s="79" t="s">
        <v>27</v>
      </c>
      <c r="E39" s="273">
        <v>0</v>
      </c>
      <c r="F39" s="274">
        <v>0</v>
      </c>
      <c r="G39" s="46"/>
      <c r="H39" s="1"/>
    </row>
    <row r="40" spans="2:8" ht="15.75" customHeight="1">
      <c r="B40" s="622"/>
      <c r="C40" s="624" t="s">
        <v>130</v>
      </c>
      <c r="D40" s="80" t="s">
        <v>27</v>
      </c>
      <c r="E40" s="275">
        <v>0</v>
      </c>
      <c r="F40" s="276">
        <v>0</v>
      </c>
      <c r="G40" s="49"/>
      <c r="H40" s="1"/>
    </row>
    <row r="41" spans="2:8" ht="15">
      <c r="B41" s="622"/>
      <c r="C41" s="619"/>
      <c r="D41" s="38" t="s">
        <v>28</v>
      </c>
      <c r="E41" s="277">
        <v>0</v>
      </c>
      <c r="F41" s="278">
        <v>0</v>
      </c>
      <c r="G41" s="47">
        <v>0.02</v>
      </c>
      <c r="H41" s="1"/>
    </row>
    <row r="42" spans="2:8" ht="15">
      <c r="B42" s="622"/>
      <c r="C42" s="620" t="s">
        <v>40</v>
      </c>
      <c r="D42" s="31" t="s">
        <v>27</v>
      </c>
      <c r="E42" s="275">
        <v>0</v>
      </c>
      <c r="F42" s="276">
        <v>0</v>
      </c>
      <c r="G42" s="49"/>
      <c r="H42" s="1"/>
    </row>
    <row r="43" spans="2:8" ht="15">
      <c r="B43" s="622"/>
      <c r="C43" s="619"/>
      <c r="D43" s="32" t="s">
        <v>28</v>
      </c>
      <c r="E43" s="277">
        <v>0</v>
      </c>
      <c r="F43" s="278">
        <v>0</v>
      </c>
      <c r="G43" s="47">
        <v>0.1</v>
      </c>
      <c r="H43" s="1"/>
    </row>
    <row r="44" spans="2:8" ht="15">
      <c r="B44" s="622"/>
      <c r="C44" s="624" t="s">
        <v>41</v>
      </c>
      <c r="D44" s="31" t="s">
        <v>27</v>
      </c>
      <c r="E44" s="275">
        <v>0</v>
      </c>
      <c r="F44" s="276">
        <v>0</v>
      </c>
      <c r="G44" s="49"/>
      <c r="H44" s="1"/>
    </row>
    <row r="45" spans="2:8" ht="15.75" thickBot="1">
      <c r="B45" s="622"/>
      <c r="C45" s="624"/>
      <c r="D45" s="186" t="s">
        <v>28</v>
      </c>
      <c r="E45" s="283">
        <v>0</v>
      </c>
      <c r="F45" s="284">
        <v>0</v>
      </c>
      <c r="G45" s="48">
        <v>0.1</v>
      </c>
      <c r="H45" s="1"/>
    </row>
    <row r="46" spans="2:8" ht="15.75" customHeight="1">
      <c r="B46" s="633" t="s">
        <v>408</v>
      </c>
      <c r="C46" s="635" t="s">
        <v>409</v>
      </c>
      <c r="D46" s="187" t="s">
        <v>27</v>
      </c>
      <c r="E46" s="371">
        <f>E5+E6+E8+E10+E12+E13+E15+E17+E19+E20+E22+E24+E26+E28+E30+E32+E33+E35+E37+E39+E40+E42+E44</f>
        <v>0</v>
      </c>
      <c r="F46" s="372">
        <f>F5+F6+F8+F10+F12+F13+F15+F17+F19+F20+F22+F24+F26+F28+F30+F32+F33+F35+F37+F39+F40+F42+F44</f>
        <v>0</v>
      </c>
      <c r="G46" s="1"/>
      <c r="H46" s="1"/>
    </row>
    <row r="47" spans="2:8" ht="15.75" customHeight="1" thickBot="1">
      <c r="B47" s="634"/>
      <c r="C47" s="636"/>
      <c r="D47" s="188" t="s">
        <v>410</v>
      </c>
      <c r="E47" s="373">
        <f>E7+E9+E11+E14+E16+E18+E21+E23+E25+E27+E29+E31+E34+E36+E38+E41+E43+E45</f>
        <v>0</v>
      </c>
      <c r="F47" s="374">
        <f>F7+F9+F11+F14+F16+F18+F21+F23+F25+F27+F29+F31+F34+F36+F38+F41+F43+F45</f>
        <v>0</v>
      </c>
      <c r="G47" s="1"/>
      <c r="H47" s="1"/>
    </row>
    <row r="48" spans="2:8" ht="4.5" customHeight="1" thickTop="1">
      <c r="B48" s="50"/>
      <c r="C48" s="50"/>
      <c r="D48" s="51"/>
      <c r="E48" s="52"/>
      <c r="F48" s="52"/>
      <c r="G48" s="1"/>
      <c r="H48" s="1"/>
    </row>
    <row r="49" spans="2:8" ht="15">
      <c r="B49" s="621" t="s">
        <v>45</v>
      </c>
      <c r="C49" s="637" t="s">
        <v>46</v>
      </c>
      <c r="D49" s="637"/>
      <c r="E49" s="281">
        <v>0</v>
      </c>
      <c r="F49" s="282">
        <v>0</v>
      </c>
      <c r="G49" s="1"/>
      <c r="H49" s="1"/>
    </row>
    <row r="50" spans="2:8" ht="15">
      <c r="B50" s="622"/>
      <c r="C50" s="638" t="s">
        <v>47</v>
      </c>
      <c r="D50" s="638"/>
      <c r="E50" s="283">
        <v>0</v>
      </c>
      <c r="F50" s="284">
        <v>0</v>
      </c>
      <c r="G50" s="1"/>
      <c r="H50" s="1"/>
    </row>
    <row r="51" spans="2:8" ht="15">
      <c r="B51" s="623"/>
      <c r="C51" s="578" t="s">
        <v>48</v>
      </c>
      <c r="D51" s="578"/>
      <c r="E51" s="279">
        <v>0</v>
      </c>
      <c r="F51" s="280">
        <v>0</v>
      </c>
      <c r="G51" s="1"/>
      <c r="H51" s="1"/>
    </row>
    <row r="52" spans="2:8" ht="15">
      <c r="B52" s="215" t="s">
        <v>89</v>
      </c>
      <c r="C52" s="642" t="s">
        <v>450</v>
      </c>
      <c r="D52" s="643"/>
      <c r="E52" s="375">
        <f>E46+E47+SUM(E49:E51)</f>
        <v>0</v>
      </c>
      <c r="F52" s="376">
        <f>F46+F47+SUM(F49:F51)</f>
        <v>0</v>
      </c>
      <c r="G52" s="1"/>
      <c r="H52" s="1"/>
    </row>
    <row r="53" spans="2:8" ht="14.25" customHeight="1">
      <c r="B53" s="1" t="s">
        <v>172</v>
      </c>
      <c r="C53" s="50"/>
      <c r="D53" s="51"/>
      <c r="E53" s="52"/>
      <c r="F53" s="52"/>
      <c r="H53" s="1"/>
    </row>
    <row r="54" spans="2:8" ht="15">
      <c r="B54" s="53" t="s">
        <v>52</v>
      </c>
      <c r="C54" s="50"/>
      <c r="D54" s="51"/>
      <c r="E54" s="52"/>
      <c r="F54" s="52"/>
      <c r="G54" s="1"/>
      <c r="H54" s="1"/>
    </row>
    <row r="55" spans="2:8" ht="15">
      <c r="B55" s="639" t="s">
        <v>133</v>
      </c>
      <c r="C55" s="640"/>
      <c r="D55" s="641"/>
      <c r="E55" s="281">
        <v>0</v>
      </c>
      <c r="F55" s="282">
        <v>0</v>
      </c>
      <c r="G55" s="1"/>
      <c r="H55" s="1"/>
    </row>
    <row r="56" spans="2:8" ht="15">
      <c r="B56" s="627" t="s">
        <v>421</v>
      </c>
      <c r="C56" s="628"/>
      <c r="D56" s="629"/>
      <c r="E56" s="283">
        <v>0</v>
      </c>
      <c r="F56" s="284">
        <v>0</v>
      </c>
      <c r="G56" s="1"/>
      <c r="H56" s="1"/>
    </row>
    <row r="57" spans="2:8" ht="15">
      <c r="B57" s="627" t="s">
        <v>57</v>
      </c>
      <c r="C57" s="628"/>
      <c r="D57" s="629"/>
      <c r="E57" s="285">
        <v>0</v>
      </c>
      <c r="F57" s="286">
        <v>0</v>
      </c>
      <c r="G57" s="1"/>
      <c r="H57" s="1"/>
    </row>
    <row r="58" spans="2:8" ht="15">
      <c r="B58" s="627" t="s">
        <v>783</v>
      </c>
      <c r="C58" s="628"/>
      <c r="D58" s="629"/>
      <c r="E58" s="285">
        <v>0</v>
      </c>
      <c r="F58" s="286">
        <v>0</v>
      </c>
      <c r="G58" s="1"/>
      <c r="H58" s="1"/>
    </row>
    <row r="59" spans="2:8" ht="15">
      <c r="B59" s="644"/>
      <c r="C59" s="645"/>
      <c r="D59" s="646"/>
      <c r="E59" s="285"/>
      <c r="F59" s="286"/>
      <c r="G59" s="1"/>
      <c r="H59" s="1"/>
    </row>
    <row r="60" spans="2:8" ht="15">
      <c r="B60" s="627" t="s">
        <v>49</v>
      </c>
      <c r="C60" s="628"/>
      <c r="D60" s="629"/>
      <c r="E60" s="285">
        <v>0</v>
      </c>
      <c r="F60" s="286">
        <v>0</v>
      </c>
      <c r="G60" s="1"/>
      <c r="H60" s="1"/>
    </row>
    <row r="61" spans="2:8" ht="15">
      <c r="B61" s="627" t="s">
        <v>50</v>
      </c>
      <c r="C61" s="628"/>
      <c r="D61" s="629"/>
      <c r="E61" s="285">
        <v>0</v>
      </c>
      <c r="F61" s="286">
        <v>0</v>
      </c>
      <c r="G61" s="1"/>
      <c r="H61" s="1"/>
    </row>
    <row r="62" spans="2:8" ht="15">
      <c r="B62" s="627" t="s">
        <v>784</v>
      </c>
      <c r="C62" s="628"/>
      <c r="D62" s="629"/>
      <c r="E62" s="285">
        <v>0</v>
      </c>
      <c r="F62" s="286">
        <v>0</v>
      </c>
      <c r="G62" s="1"/>
      <c r="H62" s="1"/>
    </row>
    <row r="63" spans="2:8" ht="15">
      <c r="B63" s="630" t="s">
        <v>51</v>
      </c>
      <c r="C63" s="631"/>
      <c r="D63" s="632"/>
      <c r="E63" s="43" t="e">
        <f>(E55/(E55+E56)*(E61+E62)+(E56/(E55+E56)*E60))</f>
        <v>#DIV/0!</v>
      </c>
      <c r="F63" s="44" t="e">
        <f>(F55/(F55+F56)*(F61+F62)+(F56/(F55+F56)*F60))</f>
        <v>#DIV/0!</v>
      </c>
      <c r="G63" s="1"/>
      <c r="H63" s="1"/>
    </row>
    <row r="64" spans="2:8" ht="12" customHeight="1">
      <c r="B64" s="1" t="s">
        <v>173</v>
      </c>
      <c r="C64" s="50"/>
      <c r="D64" s="51"/>
      <c r="E64" s="52"/>
      <c r="F64" s="52"/>
      <c r="G64" s="1"/>
      <c r="H64" s="1"/>
    </row>
    <row r="65" spans="2:13" ht="13.5" thickBot="1">
      <c r="B65" s="53" t="s">
        <v>785</v>
      </c>
      <c r="C65" s="1"/>
      <c r="D65" s="1"/>
      <c r="E65" s="1"/>
      <c r="F65" s="1"/>
      <c r="G65" s="1"/>
      <c r="H65" s="1"/>
    </row>
    <row r="66" spans="2:13" ht="15.75" thickTop="1">
      <c r="B66" s="573" t="s">
        <v>43</v>
      </c>
      <c r="C66" s="574"/>
      <c r="D66" s="575"/>
      <c r="E66" s="39" t="s">
        <v>35</v>
      </c>
      <c r="F66" s="40" t="s">
        <v>36</v>
      </c>
      <c r="G66" s="1"/>
      <c r="H66" s="1"/>
    </row>
    <row r="67" spans="2:13" ht="14.25">
      <c r="B67" s="576" t="s">
        <v>323</v>
      </c>
      <c r="C67" s="577"/>
      <c r="D67" s="578"/>
      <c r="E67" s="287"/>
      <c r="F67" s="287"/>
      <c r="G67" s="1"/>
      <c r="H67" s="1"/>
    </row>
    <row r="68" spans="2:13" ht="14.25">
      <c r="B68" s="576" t="s">
        <v>134</v>
      </c>
      <c r="C68" s="577"/>
      <c r="D68" s="578"/>
      <c r="E68" s="287"/>
      <c r="F68" s="287"/>
      <c r="G68" s="1"/>
      <c r="H68" s="1"/>
    </row>
    <row r="69" spans="2:13" ht="14.25">
      <c r="B69" s="576" t="s">
        <v>324</v>
      </c>
      <c r="C69" s="577"/>
      <c r="D69" s="578"/>
      <c r="E69" s="287"/>
      <c r="F69" s="287"/>
      <c r="G69" s="1"/>
      <c r="H69" s="1"/>
    </row>
    <row r="70" spans="2:13" ht="14.25">
      <c r="B70" s="576" t="s">
        <v>135</v>
      </c>
      <c r="C70" s="577"/>
      <c r="D70" s="578"/>
      <c r="E70" s="287"/>
      <c r="F70" s="287"/>
      <c r="G70" s="1"/>
      <c r="H70" s="1"/>
    </row>
    <row r="71" spans="2:13">
      <c r="B71" s="1" t="s">
        <v>786</v>
      </c>
      <c r="C71" s="1"/>
      <c r="D71" s="1"/>
      <c r="E71" s="1"/>
      <c r="F71" s="1"/>
      <c r="G71" s="1"/>
      <c r="H71" s="1"/>
    </row>
    <row r="72" spans="2:13" ht="3" customHeight="1" thickBot="1">
      <c r="B72" s="1"/>
      <c r="C72" s="1"/>
      <c r="D72" s="1"/>
      <c r="E72" s="1"/>
      <c r="F72" s="1"/>
      <c r="G72" s="1"/>
      <c r="H72" s="1"/>
    </row>
    <row r="73" spans="2:13" ht="21" customHeight="1" thickTop="1">
      <c r="B73" s="573" t="s">
        <v>9</v>
      </c>
      <c r="C73" s="574"/>
      <c r="D73" s="574"/>
      <c r="E73" s="39" t="s">
        <v>35</v>
      </c>
      <c r="F73" s="39" t="s">
        <v>36</v>
      </c>
      <c r="G73" s="544" t="s">
        <v>453</v>
      </c>
      <c r="H73" s="1"/>
      <c r="I73" s="301" t="s">
        <v>718</v>
      </c>
      <c r="J73" s="301"/>
      <c r="K73" s="301"/>
      <c r="L73" s="301"/>
      <c r="M73" s="301"/>
    </row>
    <row r="74" spans="2:13" ht="15" customHeight="1">
      <c r="B74" s="588" t="s">
        <v>44</v>
      </c>
      <c r="C74" s="589"/>
      <c r="D74" s="590"/>
      <c r="E74" s="41">
        <f>SUM(E75:E79)</f>
        <v>0</v>
      </c>
      <c r="F74" s="41">
        <f>SUM(F75:F79)</f>
        <v>0</v>
      </c>
      <c r="G74" s="546"/>
      <c r="H74" s="1"/>
      <c r="I74" s="302" t="s">
        <v>365</v>
      </c>
      <c r="J74" s="303" t="s">
        <v>367</v>
      </c>
      <c r="K74" s="303" t="s">
        <v>432</v>
      </c>
      <c r="L74" s="303" t="s">
        <v>433</v>
      </c>
      <c r="M74" s="304" t="s">
        <v>434</v>
      </c>
    </row>
    <row r="75" spans="2:13" ht="15.75" customHeight="1">
      <c r="B75" s="585" t="s">
        <v>136</v>
      </c>
      <c r="C75" s="586"/>
      <c r="D75" s="587"/>
      <c r="E75" s="288"/>
      <c r="F75" s="288"/>
      <c r="G75" s="395" t="e">
        <f>E75/$E$74</f>
        <v>#DIV/0!</v>
      </c>
      <c r="H75" s="1"/>
      <c r="I75" s="305">
        <v>1000</v>
      </c>
      <c r="J75" s="321">
        <v>200</v>
      </c>
      <c r="K75" s="321">
        <v>120</v>
      </c>
      <c r="L75" s="307">
        <f>(I75+I76)*K75</f>
        <v>156000</v>
      </c>
      <c r="M75" s="308">
        <f>L75</f>
        <v>156000</v>
      </c>
    </row>
    <row r="76" spans="2:13" ht="14.25" customHeight="1">
      <c r="B76" s="585" t="s">
        <v>140</v>
      </c>
      <c r="C76" s="586"/>
      <c r="D76" s="587"/>
      <c r="E76" s="288"/>
      <c r="F76" s="288"/>
      <c r="G76" s="396" t="e">
        <f>E76/$E$74</f>
        <v>#DIV/0!</v>
      </c>
      <c r="H76" s="1"/>
      <c r="I76" s="305">
        <v>300</v>
      </c>
      <c r="J76" s="321">
        <f>I76</f>
        <v>300</v>
      </c>
      <c r="K76" s="321"/>
      <c r="L76" s="307"/>
      <c r="M76" s="309">
        <f>(I75-J75)*K85</f>
        <v>48000</v>
      </c>
    </row>
    <row r="77" spans="2:13" ht="14.25" customHeight="1">
      <c r="B77" s="585" t="s">
        <v>137</v>
      </c>
      <c r="C77" s="586"/>
      <c r="D77" s="587"/>
      <c r="E77" s="288"/>
      <c r="F77" s="288"/>
      <c r="G77" s="396" t="e">
        <f>E77/$E$74</f>
        <v>#DIV/0!</v>
      </c>
      <c r="H77" s="1"/>
      <c r="I77" s="305">
        <v>100</v>
      </c>
      <c r="J77" s="321">
        <v>0</v>
      </c>
      <c r="K77" s="321"/>
      <c r="L77" s="307"/>
      <c r="M77" s="309">
        <f>(J75+J76)*(1-J82/J83)*(K83+K85)</f>
        <v>38500</v>
      </c>
    </row>
    <row r="78" spans="2:13" ht="14.25" customHeight="1">
      <c r="B78" s="585" t="s">
        <v>414</v>
      </c>
      <c r="C78" s="586"/>
      <c r="D78" s="587"/>
      <c r="E78" s="288"/>
      <c r="F78" s="288"/>
      <c r="G78" s="396" t="e">
        <f>E78/$E$74</f>
        <v>#DIV/0!</v>
      </c>
      <c r="H78" s="1"/>
      <c r="I78" s="305">
        <v>200</v>
      </c>
      <c r="J78" s="321">
        <v>100</v>
      </c>
      <c r="K78" s="321"/>
      <c r="L78" s="307"/>
      <c r="M78" s="309"/>
    </row>
    <row r="79" spans="2:13" ht="14.25" customHeight="1">
      <c r="B79" s="585" t="s">
        <v>139</v>
      </c>
      <c r="C79" s="586"/>
      <c r="D79" s="587"/>
      <c r="E79" s="288"/>
      <c r="F79" s="288"/>
      <c r="G79" s="397" t="e">
        <f>E79/$E$74</f>
        <v>#DIV/0!</v>
      </c>
      <c r="H79" s="1"/>
      <c r="I79" s="305">
        <v>300</v>
      </c>
      <c r="J79" s="321">
        <v>100</v>
      </c>
      <c r="K79" s="321"/>
      <c r="L79" s="307"/>
      <c r="M79" s="309"/>
    </row>
    <row r="80" spans="2:13" ht="15" customHeight="1">
      <c r="B80" s="588" t="s">
        <v>329</v>
      </c>
      <c r="C80" s="589"/>
      <c r="D80" s="590"/>
      <c r="E80" s="288"/>
      <c r="F80" s="288"/>
      <c r="G80" s="1"/>
      <c r="H80" s="1"/>
      <c r="I80" s="305">
        <v>100</v>
      </c>
      <c r="J80" s="306">
        <v>0</v>
      </c>
      <c r="K80" s="306"/>
      <c r="L80" s="307"/>
      <c r="M80" s="309"/>
    </row>
    <row r="81" spans="2:13" ht="15" customHeight="1">
      <c r="B81" s="588" t="s">
        <v>312</v>
      </c>
      <c r="C81" s="589"/>
      <c r="D81" s="590"/>
      <c r="E81" s="288"/>
      <c r="F81" s="288"/>
      <c r="G81" s="1"/>
      <c r="H81" s="1"/>
      <c r="I81" s="310">
        <v>100</v>
      </c>
      <c r="J81" s="311">
        <v>100</v>
      </c>
      <c r="K81" s="306"/>
      <c r="L81" s="307"/>
      <c r="M81" s="309"/>
    </row>
    <row r="82" spans="2:13" ht="15" customHeight="1">
      <c r="B82" s="588" t="s">
        <v>141</v>
      </c>
      <c r="C82" s="589"/>
      <c r="D82" s="590"/>
      <c r="E82" s="288"/>
      <c r="F82" s="288"/>
      <c r="G82" s="1"/>
      <c r="H82" s="1"/>
      <c r="I82" s="312">
        <f>SUM(I75:I81)</f>
        <v>2100</v>
      </c>
      <c r="J82" s="313">
        <f>J87*J83</f>
        <v>240</v>
      </c>
      <c r="K82" s="306"/>
      <c r="L82" s="307"/>
      <c r="M82" s="309">
        <f>(J75+J76)*(J82/J83)*K83</f>
        <v>7500</v>
      </c>
    </row>
    <row r="83" spans="2:13" ht="15" customHeight="1">
      <c r="B83" s="588" t="s">
        <v>325</v>
      </c>
      <c r="C83" s="589"/>
      <c r="D83" s="590"/>
      <c r="E83" s="288"/>
      <c r="F83" s="288"/>
      <c r="G83" s="1"/>
      <c r="H83" s="1"/>
      <c r="I83" s="305"/>
      <c r="J83" s="314">
        <f>SUM(J75:J81)</f>
        <v>800</v>
      </c>
      <c r="K83" s="306">
        <v>50</v>
      </c>
      <c r="L83" s="307">
        <f>(I75+I76)*(K83*J86)</f>
        <v>24761.904761904763</v>
      </c>
      <c r="M83" s="309"/>
    </row>
    <row r="84" spans="2:13" ht="15" customHeight="1">
      <c r="B84" s="588" t="s">
        <v>326</v>
      </c>
      <c r="C84" s="589"/>
      <c r="D84" s="590"/>
      <c r="E84" s="288"/>
      <c r="F84" s="288"/>
      <c r="G84" s="1"/>
      <c r="H84" s="1"/>
      <c r="I84" s="591">
        <f>I82-J82</f>
        <v>1860</v>
      </c>
      <c r="J84" s="306"/>
      <c r="K84" s="306"/>
      <c r="L84" s="307"/>
      <c r="M84" s="309"/>
    </row>
    <row r="85" spans="2:13" ht="15" customHeight="1">
      <c r="B85" s="588" t="s">
        <v>327</v>
      </c>
      <c r="C85" s="589"/>
      <c r="D85" s="590"/>
      <c r="E85" s="288"/>
      <c r="F85" s="288"/>
      <c r="G85" s="1"/>
      <c r="H85" s="1"/>
      <c r="I85" s="591"/>
      <c r="J85" s="306"/>
      <c r="K85" s="306">
        <v>60</v>
      </c>
      <c r="L85" s="307">
        <f>(I75+I76)*(K85*I86)</f>
        <v>69085.714285714275</v>
      </c>
      <c r="M85" s="309"/>
    </row>
    <row r="86" spans="2:13" ht="14.25" customHeight="1">
      <c r="B86" s="588" t="s">
        <v>328</v>
      </c>
      <c r="C86" s="589"/>
      <c r="D86" s="590"/>
      <c r="E86" s="288"/>
      <c r="F86" s="288"/>
      <c r="G86" s="1"/>
      <c r="H86" s="1"/>
      <c r="I86" s="315">
        <f>I84/I82</f>
        <v>0.88571428571428568</v>
      </c>
      <c r="J86" s="316">
        <f>J83/I82</f>
        <v>0.38095238095238093</v>
      </c>
      <c r="K86" s="306"/>
      <c r="L86" s="317">
        <f>SUM(L75:L85)</f>
        <v>249847.61904761905</v>
      </c>
      <c r="M86" s="318">
        <f>SUM(M75:M85)</f>
        <v>250000</v>
      </c>
    </row>
    <row r="87" spans="2:13">
      <c r="B87" s="1" t="s">
        <v>138</v>
      </c>
      <c r="C87" s="1"/>
      <c r="D87" s="1"/>
      <c r="E87" s="1"/>
      <c r="F87" s="1"/>
      <c r="G87" s="1"/>
      <c r="H87" s="1"/>
      <c r="I87" s="310"/>
      <c r="J87" s="319">
        <v>0.3</v>
      </c>
      <c r="K87" s="311" t="s">
        <v>366</v>
      </c>
      <c r="L87" s="311"/>
      <c r="M87" s="320"/>
    </row>
    <row r="88" spans="2:13" ht="3.75" customHeight="1">
      <c r="B88" s="54"/>
      <c r="C88" s="1"/>
      <c r="D88" s="1"/>
      <c r="E88" s="1"/>
      <c r="F88" s="1"/>
      <c r="G88" s="1"/>
      <c r="H88" s="1"/>
    </row>
    <row r="89" spans="2:13" ht="13.5" thickBot="1">
      <c r="B89" s="7" t="s">
        <v>174</v>
      </c>
      <c r="C89" s="7"/>
      <c r="D89" s="53"/>
      <c r="E89" s="87"/>
      <c r="F89" s="87"/>
      <c r="G89" s="1"/>
      <c r="H89" s="1"/>
    </row>
    <row r="90" spans="2:13" ht="13.5" thickTop="1">
      <c r="B90" s="604" t="s">
        <v>82</v>
      </c>
      <c r="C90" s="605"/>
      <c r="D90" s="606"/>
      <c r="E90" s="616" t="s">
        <v>35</v>
      </c>
      <c r="F90" s="626"/>
      <c r="G90" s="616" t="s">
        <v>36</v>
      </c>
      <c r="H90" s="617"/>
    </row>
    <row r="91" spans="2:13" ht="18" customHeight="1">
      <c r="B91" s="607"/>
      <c r="C91" s="608"/>
      <c r="D91" s="609"/>
      <c r="E91" s="76" t="s">
        <v>147</v>
      </c>
      <c r="F91" s="76" t="s">
        <v>142</v>
      </c>
      <c r="G91" s="76" t="s">
        <v>147</v>
      </c>
      <c r="H91" s="76" t="s">
        <v>142</v>
      </c>
    </row>
    <row r="92" spans="2:13" ht="14.25">
      <c r="B92" s="579" t="s">
        <v>423</v>
      </c>
      <c r="C92" s="581" t="s">
        <v>424</v>
      </c>
      <c r="D92" s="582"/>
      <c r="E92" s="289"/>
      <c r="F92" s="289"/>
      <c r="G92" s="289"/>
      <c r="H92" s="290"/>
    </row>
    <row r="93" spans="2:13" ht="14.25">
      <c r="B93" s="580"/>
      <c r="C93" s="583" t="s">
        <v>425</v>
      </c>
      <c r="D93" s="584"/>
      <c r="E93" s="291"/>
      <c r="F93" s="291"/>
      <c r="G93" s="291"/>
      <c r="H93" s="292"/>
    </row>
    <row r="94" spans="2:13" ht="15" customHeight="1">
      <c r="B94" s="613" t="s">
        <v>422</v>
      </c>
      <c r="C94" s="614" t="s">
        <v>426</v>
      </c>
      <c r="D94" s="200" t="s">
        <v>428</v>
      </c>
      <c r="E94" s="293"/>
      <c r="F94" s="293"/>
      <c r="G94" s="293"/>
      <c r="H94" s="294"/>
    </row>
    <row r="95" spans="2:13" ht="15" customHeight="1">
      <c r="B95" s="613"/>
      <c r="C95" s="615"/>
      <c r="D95" s="199" t="s">
        <v>429</v>
      </c>
      <c r="E95" s="295"/>
      <c r="F95" s="295"/>
      <c r="G95" s="295"/>
      <c r="H95" s="296"/>
    </row>
    <row r="96" spans="2:13" ht="14.25">
      <c r="B96" s="613"/>
      <c r="C96" s="610" t="s">
        <v>83</v>
      </c>
      <c r="D96" s="198" t="s">
        <v>427</v>
      </c>
      <c r="E96" s="297"/>
      <c r="F96" s="297"/>
      <c r="G96" s="297"/>
      <c r="H96" s="298"/>
    </row>
    <row r="97" spans="2:8" ht="14.25">
      <c r="B97" s="613"/>
      <c r="C97" s="611"/>
      <c r="D97" s="77" t="s">
        <v>143</v>
      </c>
      <c r="E97" s="297"/>
      <c r="F97" s="297"/>
      <c r="G97" s="297"/>
      <c r="H97" s="298"/>
    </row>
    <row r="98" spans="2:8" ht="25.5" customHeight="1">
      <c r="B98" s="613"/>
      <c r="C98" s="612"/>
      <c r="D98" s="197" t="s">
        <v>144</v>
      </c>
      <c r="E98" s="297"/>
      <c r="F98" s="297"/>
      <c r="G98" s="297"/>
      <c r="H98" s="298"/>
    </row>
    <row r="99" spans="2:8" ht="14.25">
      <c r="B99" s="613"/>
      <c r="C99" s="601" t="s">
        <v>84</v>
      </c>
      <c r="D99" s="77" t="s">
        <v>145</v>
      </c>
      <c r="E99" s="297"/>
      <c r="F99" s="297"/>
      <c r="G99" s="297"/>
      <c r="H99" s="298"/>
    </row>
    <row r="100" spans="2:8" ht="14.25">
      <c r="B100" s="613"/>
      <c r="C100" s="602"/>
      <c r="D100" s="77" t="s">
        <v>85</v>
      </c>
      <c r="E100" s="297"/>
      <c r="F100" s="297"/>
      <c r="G100" s="297"/>
      <c r="H100" s="298"/>
    </row>
    <row r="101" spans="2:8" ht="14.25">
      <c r="B101" s="613"/>
      <c r="C101" s="602"/>
      <c r="D101" s="77" t="s">
        <v>86</v>
      </c>
      <c r="E101" s="297"/>
      <c r="F101" s="297"/>
      <c r="G101" s="297"/>
      <c r="H101" s="298"/>
    </row>
    <row r="102" spans="2:8" ht="28.5">
      <c r="B102" s="613"/>
      <c r="C102" s="602"/>
      <c r="D102" s="197" t="s">
        <v>146</v>
      </c>
      <c r="E102" s="297"/>
      <c r="F102" s="297"/>
      <c r="G102" s="297"/>
      <c r="H102" s="298"/>
    </row>
    <row r="103" spans="2:8" ht="14.25">
      <c r="B103" s="613"/>
      <c r="C103" s="602"/>
      <c r="D103" s="77" t="s">
        <v>87</v>
      </c>
      <c r="E103" s="297"/>
      <c r="F103" s="297"/>
      <c r="G103" s="297"/>
      <c r="H103" s="298"/>
    </row>
    <row r="104" spans="2:8" ht="14.25">
      <c r="B104" s="580"/>
      <c r="C104" s="603"/>
      <c r="D104" s="78" t="s">
        <v>88</v>
      </c>
      <c r="E104" s="299"/>
      <c r="F104" s="299"/>
      <c r="G104" s="299"/>
      <c r="H104" s="300"/>
    </row>
    <row r="105" spans="2:8" ht="14.25">
      <c r="B105" s="592" t="s">
        <v>430</v>
      </c>
      <c r="C105" s="593"/>
      <c r="D105" s="594"/>
      <c r="E105" s="289"/>
      <c r="F105" s="289"/>
      <c r="G105" s="289"/>
      <c r="H105" s="290"/>
    </row>
    <row r="106" spans="2:8" ht="14.25">
      <c r="B106" s="595" t="s">
        <v>431</v>
      </c>
      <c r="C106" s="596"/>
      <c r="D106" s="597"/>
      <c r="E106" s="297"/>
      <c r="F106" s="297"/>
      <c r="G106" s="297"/>
      <c r="H106" s="298"/>
    </row>
    <row r="107" spans="2:8" ht="15" thickBot="1">
      <c r="B107" s="598" t="s">
        <v>89</v>
      </c>
      <c r="C107" s="599"/>
      <c r="D107" s="600"/>
      <c r="E107" s="377">
        <f>SUM(E92:E105)</f>
        <v>0</v>
      </c>
      <c r="F107" s="377">
        <f>SUM(F92:F105)</f>
        <v>0</v>
      </c>
      <c r="G107" s="377">
        <f>SUM(G92:G105)</f>
        <v>0</v>
      </c>
      <c r="H107" s="378">
        <f>SUM(H92:H105)</f>
        <v>0</v>
      </c>
    </row>
    <row r="108" spans="2:8" ht="13.5" thickTop="1">
      <c r="B108" s="1" t="s">
        <v>148</v>
      </c>
    </row>
  </sheetData>
  <sheetProtection password="CA9C" sheet="1" objects="1" scenarios="1"/>
  <mergeCells count="84">
    <mergeCell ref="B59:D59"/>
    <mergeCell ref="B2:F2"/>
    <mergeCell ref="B19:B25"/>
    <mergeCell ref="C15:C16"/>
    <mergeCell ref="C17:C18"/>
    <mergeCell ref="C22:C23"/>
    <mergeCell ref="E3:F3"/>
    <mergeCell ref="C8:C9"/>
    <mergeCell ref="C10:C11"/>
    <mergeCell ref="B3:D3"/>
    <mergeCell ref="B5:B11"/>
    <mergeCell ref="B12:B18"/>
    <mergeCell ref="C24:C25"/>
    <mergeCell ref="C6:C7"/>
    <mergeCell ref="C13:C14"/>
    <mergeCell ref="C20:C21"/>
    <mergeCell ref="B46:B47"/>
    <mergeCell ref="C46:C47"/>
    <mergeCell ref="B70:D70"/>
    <mergeCell ref="C30:C31"/>
    <mergeCell ref="B39:B45"/>
    <mergeCell ref="C33:C34"/>
    <mergeCell ref="C35:C36"/>
    <mergeCell ref="B61:D61"/>
    <mergeCell ref="B49:B51"/>
    <mergeCell ref="C49:D49"/>
    <mergeCell ref="C50:D50"/>
    <mergeCell ref="C51:D51"/>
    <mergeCell ref="B55:D55"/>
    <mergeCell ref="C40:C41"/>
    <mergeCell ref="B26:B31"/>
    <mergeCell ref="C52:D52"/>
    <mergeCell ref="C26:C27"/>
    <mergeCell ref="C28:C29"/>
    <mergeCell ref="B32:B38"/>
    <mergeCell ref="C37:C38"/>
    <mergeCell ref="E90:F90"/>
    <mergeCell ref="C42:C43"/>
    <mergeCell ref="C44:C45"/>
    <mergeCell ref="B56:D56"/>
    <mergeCell ref="B60:D60"/>
    <mergeCell ref="B57:D57"/>
    <mergeCell ref="B58:D58"/>
    <mergeCell ref="B62:D62"/>
    <mergeCell ref="B63:D63"/>
    <mergeCell ref="B74:D74"/>
    <mergeCell ref="B75:D75"/>
    <mergeCell ref="B68:D68"/>
    <mergeCell ref="I84:I85"/>
    <mergeCell ref="B82:D82"/>
    <mergeCell ref="B105:D105"/>
    <mergeCell ref="B106:D106"/>
    <mergeCell ref="B107:D107"/>
    <mergeCell ref="C99:C104"/>
    <mergeCell ref="B90:D91"/>
    <mergeCell ref="C96:C98"/>
    <mergeCell ref="B94:B104"/>
    <mergeCell ref="C94:C95"/>
    <mergeCell ref="G90:H90"/>
    <mergeCell ref="B86:D86"/>
    <mergeCell ref="B84:D84"/>
    <mergeCell ref="B83:D83"/>
    <mergeCell ref="B85:D85"/>
    <mergeCell ref="B73:D73"/>
    <mergeCell ref="B66:D66"/>
    <mergeCell ref="B69:D69"/>
    <mergeCell ref="B92:B93"/>
    <mergeCell ref="C92:D92"/>
    <mergeCell ref="C93:D93"/>
    <mergeCell ref="B67:D67"/>
    <mergeCell ref="B76:D76"/>
    <mergeCell ref="B77:D77"/>
    <mergeCell ref="B79:D79"/>
    <mergeCell ref="B80:D80"/>
    <mergeCell ref="B81:D81"/>
    <mergeCell ref="B78:D78"/>
    <mergeCell ref="G2:G4"/>
    <mergeCell ref="G73:G74"/>
    <mergeCell ref="H2:H4"/>
    <mergeCell ref="H5:H11"/>
    <mergeCell ref="H12:H18"/>
    <mergeCell ref="H19:H25"/>
    <mergeCell ref="H32:H38"/>
    <mergeCell ref="H26:H31"/>
  </mergeCells>
  <hyperlinks>
    <hyperlink ref="B1" location="'1 ÍNDICE'!A1" display="RETORNAR AO INDICE GERAL"/>
  </hyperlinks>
  <pageMargins left="0.51181102362204722" right="0.51181102362204722" top="0.78740157480314965" bottom="0.78740157480314965" header="0.31496062992125984" footer="0.31496062992125984"/>
  <pageSetup paperSize="9" scale="61" fitToHeight="4" orientation="landscape" horizontalDpi="300" verticalDpi="300" r:id="rId1"/>
  <headerFooter>
    <oddHeader>Página &amp;P de &amp;N</oddHeader>
    <oddFooter>&amp;A</oddFooter>
  </headerFooter>
  <rowBreaks count="1" manualBreakCount="1">
    <brk id="53" min="1" max="7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CCFFCC"/>
  </sheetPr>
  <dimension ref="B1:H16"/>
  <sheetViews>
    <sheetView workbookViewId="0"/>
  </sheetViews>
  <sheetFormatPr defaultRowHeight="12.75"/>
  <cols>
    <col min="1" max="1" width="4.7109375" customWidth="1"/>
    <col min="2" max="2" width="17.140625" customWidth="1"/>
    <col min="3" max="3" width="33.5703125" customWidth="1"/>
    <col min="4" max="4" width="17" customWidth="1"/>
    <col min="5" max="5" width="15" customWidth="1"/>
    <col min="6" max="6" width="14.7109375" customWidth="1"/>
    <col min="7" max="7" width="12.85546875" customWidth="1"/>
    <col min="8" max="8" width="14.28515625" customWidth="1"/>
  </cols>
  <sheetData>
    <row r="1" spans="2:8">
      <c r="B1" s="256" t="s">
        <v>476</v>
      </c>
    </row>
    <row r="2" spans="2:8" ht="21" customHeight="1" thickBot="1">
      <c r="B2" s="652" t="s">
        <v>420</v>
      </c>
      <c r="C2" s="652"/>
      <c r="D2" s="652"/>
      <c r="E2" s="652"/>
      <c r="F2" s="652"/>
      <c r="G2" s="652"/>
      <c r="H2" s="652"/>
    </row>
    <row r="3" spans="2:8" ht="29.25" customHeight="1">
      <c r="B3" s="663" t="s">
        <v>151</v>
      </c>
      <c r="C3" s="658" t="s">
        <v>161</v>
      </c>
      <c r="D3" s="661" t="s">
        <v>149</v>
      </c>
      <c r="E3" s="656" t="s">
        <v>713</v>
      </c>
      <c r="F3" s="660"/>
      <c r="G3" s="656" t="s">
        <v>714</v>
      </c>
      <c r="H3" s="657"/>
    </row>
    <row r="4" spans="2:8" ht="14.25">
      <c r="B4" s="664"/>
      <c r="C4" s="659"/>
      <c r="D4" s="662"/>
      <c r="E4" s="201" t="s">
        <v>35</v>
      </c>
      <c r="F4" s="202" t="s">
        <v>36</v>
      </c>
      <c r="G4" s="201" t="s">
        <v>35</v>
      </c>
      <c r="H4" s="203" t="s">
        <v>36</v>
      </c>
    </row>
    <row r="5" spans="2:8" ht="15" customHeight="1">
      <c r="B5" s="653" t="s">
        <v>152</v>
      </c>
      <c r="C5" s="191" t="s">
        <v>153</v>
      </c>
      <c r="D5" s="192" t="s">
        <v>150</v>
      </c>
      <c r="E5" s="380"/>
      <c r="F5" s="380"/>
      <c r="G5" s="380"/>
      <c r="H5" s="381"/>
    </row>
    <row r="6" spans="2:8" ht="25.5" customHeight="1">
      <c r="B6" s="654"/>
      <c r="C6" s="193" t="s">
        <v>154</v>
      </c>
      <c r="D6" s="194" t="s">
        <v>150</v>
      </c>
      <c r="E6" s="382"/>
      <c r="F6" s="382"/>
      <c r="G6" s="382"/>
      <c r="H6" s="383"/>
    </row>
    <row r="7" spans="2:8" ht="25.5">
      <c r="B7" s="654"/>
      <c r="C7" s="193" t="s">
        <v>155</v>
      </c>
      <c r="D7" s="194" t="s">
        <v>150</v>
      </c>
      <c r="E7" s="382"/>
      <c r="F7" s="382"/>
      <c r="G7" s="382"/>
      <c r="H7" s="383"/>
    </row>
    <row r="8" spans="2:8" ht="25.5">
      <c r="B8" s="654"/>
      <c r="C8" s="193" t="s">
        <v>156</v>
      </c>
      <c r="D8" s="194" t="s">
        <v>150</v>
      </c>
      <c r="E8" s="382"/>
      <c r="F8" s="382"/>
      <c r="G8" s="382"/>
      <c r="H8" s="383"/>
    </row>
    <row r="9" spans="2:8" ht="25.5" customHeight="1">
      <c r="B9" s="655"/>
      <c r="C9" s="195" t="s">
        <v>162</v>
      </c>
      <c r="D9" s="196" t="s">
        <v>157</v>
      </c>
      <c r="E9" s="379"/>
      <c r="F9" s="379"/>
      <c r="G9" s="386"/>
      <c r="H9" s="387"/>
    </row>
    <row r="10" spans="2:8" ht="25.5">
      <c r="B10" s="653" t="s">
        <v>163</v>
      </c>
      <c r="C10" s="191" t="s">
        <v>158</v>
      </c>
      <c r="D10" s="192" t="s">
        <v>157</v>
      </c>
      <c r="E10" s="384"/>
      <c r="F10" s="384"/>
      <c r="G10" s="388"/>
      <c r="H10" s="389"/>
    </row>
    <row r="11" spans="2:8" ht="23.25" customHeight="1">
      <c r="B11" s="654"/>
      <c r="C11" s="193" t="s">
        <v>159</v>
      </c>
      <c r="D11" s="194" t="s">
        <v>157</v>
      </c>
      <c r="E11" s="385"/>
      <c r="F11" s="385"/>
      <c r="G11" s="390"/>
      <c r="H11" s="391"/>
    </row>
    <row r="12" spans="2:8" ht="22.5" customHeight="1">
      <c r="B12" s="655"/>
      <c r="C12" s="195" t="s">
        <v>160</v>
      </c>
      <c r="D12" s="196" t="s">
        <v>157</v>
      </c>
      <c r="E12" s="379"/>
      <c r="F12" s="379"/>
      <c r="G12" s="386"/>
      <c r="H12" s="387"/>
    </row>
    <row r="13" spans="2:8" ht="25.5">
      <c r="B13" s="653" t="s">
        <v>164</v>
      </c>
      <c r="C13" s="191" t="s">
        <v>158</v>
      </c>
      <c r="D13" s="192" t="s">
        <v>157</v>
      </c>
      <c r="E13" s="384"/>
      <c r="F13" s="384"/>
      <c r="G13" s="388"/>
      <c r="H13" s="389"/>
    </row>
    <row r="14" spans="2:8" ht="25.5" customHeight="1">
      <c r="B14" s="654"/>
      <c r="C14" s="193" t="s">
        <v>159</v>
      </c>
      <c r="D14" s="194" t="s">
        <v>157</v>
      </c>
      <c r="E14" s="385"/>
      <c r="F14" s="385"/>
      <c r="G14" s="390"/>
      <c r="H14" s="391"/>
    </row>
    <row r="15" spans="2:8" ht="25.5" customHeight="1">
      <c r="B15" s="655"/>
      <c r="C15" s="195" t="s">
        <v>160</v>
      </c>
      <c r="D15" s="196" t="s">
        <v>157</v>
      </c>
      <c r="E15" s="379"/>
      <c r="F15" s="379"/>
      <c r="G15" s="386"/>
      <c r="H15" s="387"/>
    </row>
    <row r="16" spans="2:8">
      <c r="B16" t="s">
        <v>786</v>
      </c>
    </row>
  </sheetData>
  <sheetProtection password="CA9C" sheet="1" objects="1" scenarios="1"/>
  <mergeCells count="9">
    <mergeCell ref="B2:H2"/>
    <mergeCell ref="B5:B9"/>
    <mergeCell ref="B10:B12"/>
    <mergeCell ref="B13:B15"/>
    <mergeCell ref="G3:H3"/>
    <mergeCell ref="C3:C4"/>
    <mergeCell ref="E3:F3"/>
    <mergeCell ref="D3:D4"/>
    <mergeCell ref="B3:B4"/>
  </mergeCells>
  <hyperlinks>
    <hyperlink ref="B1" location="'1 ÍNDICE'!A1" display="RETORNAR AO INDICE GERAL"/>
  </hyperlinks>
  <pageMargins left="0.51181102362204722" right="0.51181102362204722" top="0.78740157480314965" bottom="0.78740157480314965" header="0.31496062992125984" footer="0.31496062992125984"/>
  <pageSetup paperSize="9" orientation="landscape" r:id="rId1"/>
  <headerFooter>
    <oddFooter>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I184"/>
  <sheetViews>
    <sheetView topLeftCell="A157" zoomScaleNormal="100" workbookViewId="0">
      <selection activeCell="J174" sqref="J174"/>
    </sheetView>
  </sheetViews>
  <sheetFormatPr defaultRowHeight="12.75"/>
  <cols>
    <col min="1" max="1" width="1.5703125" customWidth="1"/>
    <col min="2" max="2" width="20.140625" customWidth="1"/>
    <col min="3" max="3" width="69.85546875" customWidth="1"/>
    <col min="4" max="4" width="14.140625" customWidth="1"/>
    <col min="5" max="5" width="14.7109375" customWidth="1"/>
    <col min="6" max="6" width="8" customWidth="1"/>
    <col min="7" max="7" width="10.7109375" bestFit="1" customWidth="1"/>
    <col min="9" max="9" width="14.85546875" customWidth="1"/>
  </cols>
  <sheetData>
    <row r="1" spans="1:5">
      <c r="A1" s="1"/>
      <c r="B1" s="256" t="s">
        <v>476</v>
      </c>
      <c r="C1" s="1"/>
      <c r="D1" s="1"/>
      <c r="E1" s="1"/>
    </row>
    <row r="2" spans="1:5" ht="10.5" customHeight="1" thickBot="1"/>
    <row r="3" spans="1:5" ht="17.25" thickTop="1" thickBot="1">
      <c r="B3" s="675" t="s">
        <v>796</v>
      </c>
      <c r="C3" s="676"/>
      <c r="D3" s="676"/>
      <c r="E3" s="677"/>
    </row>
    <row r="4" spans="1:5" ht="21" customHeight="1">
      <c r="B4" s="678" t="s">
        <v>210</v>
      </c>
      <c r="C4" s="679"/>
      <c r="D4" s="100" t="s">
        <v>35</v>
      </c>
      <c r="E4" s="101" t="s">
        <v>36</v>
      </c>
    </row>
    <row r="5" spans="1:5" ht="16.5" customHeight="1">
      <c r="B5" s="534" t="s">
        <v>211</v>
      </c>
      <c r="C5" s="11" t="s">
        <v>14</v>
      </c>
      <c r="D5" s="58"/>
      <c r="E5" s="25"/>
    </row>
    <row r="6" spans="1:5">
      <c r="B6" s="534"/>
      <c r="C6" s="12" t="s">
        <v>95</v>
      </c>
      <c r="D6" s="57">
        <f>'3b DadosFinanServResíduos'!D25</f>
        <v>0</v>
      </c>
      <c r="E6" s="24">
        <f>'3b DadosFinanServResíduos'!E25</f>
        <v>0</v>
      </c>
    </row>
    <row r="7" spans="1:5">
      <c r="B7" s="534"/>
      <c r="C7" s="81" t="s">
        <v>94</v>
      </c>
      <c r="D7" s="82">
        <f>'3b DadosFinanServResíduos'!D26</f>
        <v>0</v>
      </c>
      <c r="E7" s="83">
        <f>'3b DadosFinanServResíduos'!E26</f>
        <v>0</v>
      </c>
    </row>
    <row r="8" spans="1:5" ht="12.75" customHeight="1">
      <c r="B8" s="534"/>
      <c r="C8" s="9" t="s">
        <v>109</v>
      </c>
      <c r="D8" s="57">
        <f>'3b DadosFinanServResíduos'!D27</f>
        <v>0</v>
      </c>
      <c r="E8" s="26">
        <f>'3b DadosFinanServResíduos'!E27</f>
        <v>0</v>
      </c>
    </row>
    <row r="9" spans="1:5">
      <c r="B9" s="534"/>
      <c r="C9" s="9" t="s">
        <v>107</v>
      </c>
      <c r="D9" s="57">
        <f>'3b DadosFinanServResíduos'!D28</f>
        <v>0</v>
      </c>
      <c r="E9" s="26">
        <f>'3b DadosFinanServResíduos'!E28</f>
        <v>0</v>
      </c>
    </row>
    <row r="10" spans="1:5">
      <c r="B10" s="534"/>
      <c r="C10" s="14" t="s">
        <v>4</v>
      </c>
      <c r="D10" s="59">
        <f>'3b DadosFinanServResíduos'!D29</f>
        <v>0</v>
      </c>
      <c r="E10" s="27">
        <f>'3b DadosFinanServResíduos'!E29</f>
        <v>0</v>
      </c>
    </row>
    <row r="11" spans="1:5">
      <c r="B11" s="534"/>
      <c r="C11" s="103" t="s">
        <v>212</v>
      </c>
      <c r="D11" s="104">
        <f>SUM(D5:D10)</f>
        <v>0</v>
      </c>
      <c r="E11" s="105">
        <f>SUM(E5:E10)</f>
        <v>0</v>
      </c>
    </row>
    <row r="12" spans="1:5" ht="14.25">
      <c r="B12" s="106" t="s">
        <v>178</v>
      </c>
      <c r="C12" s="107" t="s">
        <v>185</v>
      </c>
      <c r="D12" s="108" t="e">
        <f>'3b DadosFinanServResíduos'!F23*'3b DadosFinanServResíduos'!D14</f>
        <v>#DIV/0!</v>
      </c>
      <c r="E12" s="121" t="e">
        <f>'3b DadosFinanServResíduos'!F23*'3b DadosFinanServResíduos'!E14</f>
        <v>#DIV/0!</v>
      </c>
    </row>
    <row r="13" spans="1:5" ht="12.75" customHeight="1">
      <c r="B13" s="531" t="s">
        <v>179</v>
      </c>
      <c r="C13" s="9" t="s">
        <v>186</v>
      </c>
      <c r="D13" s="89" t="e">
        <f>'3b DadosFinanServResíduos'!D81*'4 Dados-Complementares'!G75</f>
        <v>#DIV/0!</v>
      </c>
      <c r="E13" s="122" t="e">
        <f>'3b DadosFinanServResíduos'!E81*'4 Dados-Complementares'!G75</f>
        <v>#DIV/0!</v>
      </c>
    </row>
    <row r="14" spans="1:5" ht="14.25">
      <c r="B14" s="531"/>
      <c r="C14" s="9" t="s">
        <v>187</v>
      </c>
      <c r="D14" s="89" t="e">
        <f>'3b DadosFinanServResíduos'!F23*'3b DadosFinanServResíduos'!D85</f>
        <v>#DIV/0!</v>
      </c>
      <c r="E14" s="122" t="e">
        <f>'3b DadosFinanServResíduos'!F23*'3b DadosFinanServResíduos'!E85</f>
        <v>#DIV/0!</v>
      </c>
    </row>
    <row r="15" spans="1:5">
      <c r="B15" s="531"/>
      <c r="C15" s="119" t="s">
        <v>188</v>
      </c>
      <c r="D15" s="112" t="e">
        <f>SUM(D13:D14)</f>
        <v>#DIV/0!</v>
      </c>
      <c r="E15" s="123" t="e">
        <f>SUM(E13:E14)</f>
        <v>#DIV/0!</v>
      </c>
    </row>
    <row r="16" spans="1:5" ht="30.75" customHeight="1">
      <c r="B16" s="118" t="s">
        <v>182</v>
      </c>
      <c r="C16" s="115" t="s">
        <v>189</v>
      </c>
      <c r="D16" s="216" t="e">
        <f>'4 Dados-Complementares'!H12*'4 Dados-Complementares'!E63*'4 Dados-Complementares'!E52*'4 Dados-Complementares'!G75</f>
        <v>#DIV/0!</v>
      </c>
      <c r="E16" s="223" t="e">
        <f>'4 Dados-Complementares'!H12*'4 Dados-Complementares'!F63*'4 Dados-Complementares'!F52*'4 Dados-Complementares'!G75</f>
        <v>#DIV/0!</v>
      </c>
    </row>
    <row r="17" spans="2:6" ht="15" thickBot="1">
      <c r="B17" s="190" t="s">
        <v>447</v>
      </c>
      <c r="C17" s="120" t="s">
        <v>190</v>
      </c>
      <c r="D17" s="128" t="e">
        <f>'3b DadosFinanServResíduos'!F23*'3b DadosFinanServResíduos'!D94</f>
        <v>#DIV/0!</v>
      </c>
      <c r="E17" s="124" t="e">
        <f>'3b DadosFinanServResíduos'!F23*'3b DadosFinanServResíduos'!E94</f>
        <v>#DIV/0!</v>
      </c>
    </row>
    <row r="18" spans="2:6" ht="15.75" thickBot="1">
      <c r="B18" s="667" t="s">
        <v>197</v>
      </c>
      <c r="C18" s="668"/>
      <c r="D18" s="99" t="e">
        <f>D11+D12+D15+D16+D17</f>
        <v>#DIV/0!</v>
      </c>
      <c r="E18" s="126" t="e">
        <f>E11+E12+E15+E16+E17</f>
        <v>#DIV/0!</v>
      </c>
      <c r="F18" s="94"/>
    </row>
    <row r="19" spans="2:6" ht="13.5" customHeight="1">
      <c r="B19" s="669" t="s">
        <v>451</v>
      </c>
      <c r="C19" s="218" t="s">
        <v>461</v>
      </c>
      <c r="D19" s="323">
        <f>('3b DadosFinanServResíduos'!D110-'3b DadosFinanServResíduos'!D114)+'3b DadosFinanServResíduos'!D113+('3b DadosFinanServResíduos'!D115-'3b DadosFinanServResíduos'!D123)</f>
        <v>0</v>
      </c>
      <c r="E19" s="324">
        <f>('3b DadosFinanServResíduos'!E110-'3b DadosFinanServResíduos'!E114)+'3b DadosFinanServResíduos'!E113+('3b DadosFinanServResíduos'!E115-'3b DadosFinanServResíduos'!E123)</f>
        <v>0</v>
      </c>
    </row>
    <row r="20" spans="2:6" ht="16.5" thickBot="1">
      <c r="B20" s="670"/>
      <c r="C20" s="219" t="s">
        <v>462</v>
      </c>
      <c r="D20" s="325" t="e">
        <f>'3b DadosFinanServResíduos'!F23*'3b DadosFinanServResíduos'!D137+'3b DadosFinanServResíduos'!D112</f>
        <v>#DIV/0!</v>
      </c>
      <c r="E20" s="326" t="e">
        <f>'3b DadosFinanServResíduos'!F23*'3b DadosFinanServResíduos'!E137+'3b DadosFinanServResíduos'!E112</f>
        <v>#DIV/0!</v>
      </c>
    </row>
    <row r="21" spans="2:6" ht="15.75" thickBot="1">
      <c r="B21" s="542" t="s">
        <v>454</v>
      </c>
      <c r="C21" s="543"/>
      <c r="D21" s="90" t="e">
        <f>D18+D19+D20</f>
        <v>#DIV/0!</v>
      </c>
      <c r="E21" s="221" t="e">
        <f>E18+E19+E20</f>
        <v>#DIV/0!</v>
      </c>
      <c r="F21" s="94"/>
    </row>
    <row r="22" spans="2:6" ht="3" customHeight="1" thickBot="1">
      <c r="D22" s="129"/>
    </row>
    <row r="23" spans="2:6" ht="17.25" customHeight="1">
      <c r="B23" s="680" t="s">
        <v>213</v>
      </c>
      <c r="C23" s="681"/>
      <c r="D23" s="220" t="e">
        <f>D21/D24</f>
        <v>#DIV/0!</v>
      </c>
      <c r="E23" s="222" t="e">
        <f>E21/E24</f>
        <v>#DIV/0!</v>
      </c>
    </row>
    <row r="24" spans="2:6" ht="15" thickBot="1">
      <c r="B24" s="665" t="s">
        <v>214</v>
      </c>
      <c r="C24" s="682"/>
      <c r="D24" s="213">
        <f>'4 Dados-Complementares'!E75</f>
        <v>0</v>
      </c>
      <c r="E24" s="214">
        <f>'4 Dados-Complementares'!F75</f>
        <v>0</v>
      </c>
    </row>
    <row r="25" spans="2:6" ht="9.75" customHeight="1" thickTop="1" thickBot="1"/>
    <row r="26" spans="2:6" ht="17.25" thickTop="1" thickBot="1">
      <c r="B26" s="675" t="s">
        <v>797</v>
      </c>
      <c r="C26" s="676"/>
      <c r="D26" s="676"/>
      <c r="E26" s="677"/>
    </row>
    <row r="27" spans="2:6" ht="20.25" customHeight="1">
      <c r="B27" s="678" t="s">
        <v>210</v>
      </c>
      <c r="C27" s="679"/>
      <c r="D27" s="100" t="s">
        <v>35</v>
      </c>
      <c r="E27" s="101" t="s">
        <v>36</v>
      </c>
      <c r="F27" s="256" t="s">
        <v>476</v>
      </c>
    </row>
    <row r="28" spans="2:6" ht="15.75" customHeight="1">
      <c r="B28" s="534" t="s">
        <v>191</v>
      </c>
      <c r="C28" s="11" t="s">
        <v>14</v>
      </c>
      <c r="D28" s="58"/>
      <c r="E28" s="25"/>
    </row>
    <row r="29" spans="2:6">
      <c r="B29" s="534"/>
      <c r="C29" s="12" t="s">
        <v>95</v>
      </c>
      <c r="D29" s="57">
        <f>'3b DadosFinanServResíduos'!D32</f>
        <v>0</v>
      </c>
      <c r="E29" s="24">
        <f>'3b DadosFinanServResíduos'!E32</f>
        <v>0</v>
      </c>
    </row>
    <row r="30" spans="2:6">
      <c r="B30" s="534"/>
      <c r="C30" s="81" t="s">
        <v>94</v>
      </c>
      <c r="D30" s="82">
        <f>'3b DadosFinanServResíduos'!D33</f>
        <v>0</v>
      </c>
      <c r="E30" s="83">
        <f>'3b DadosFinanServResíduos'!E33</f>
        <v>0</v>
      </c>
    </row>
    <row r="31" spans="2:6" ht="27.75" customHeight="1">
      <c r="B31" s="534"/>
      <c r="C31" s="9" t="s">
        <v>719</v>
      </c>
      <c r="D31" s="82">
        <f>'3b DadosFinanServResíduos'!D34</f>
        <v>0</v>
      </c>
      <c r="E31" s="83">
        <f>'3b DadosFinanServResíduos'!E34</f>
        <v>0</v>
      </c>
    </row>
    <row r="32" spans="2:6">
      <c r="B32" s="534"/>
      <c r="C32" s="9" t="s">
        <v>107</v>
      </c>
      <c r="D32" s="57">
        <f>'3b DadosFinanServResíduos'!D35</f>
        <v>0</v>
      </c>
      <c r="E32" s="26">
        <f>'3b DadosFinanServResíduos'!E35</f>
        <v>0</v>
      </c>
    </row>
    <row r="33" spans="2:6">
      <c r="B33" s="534"/>
      <c r="C33" s="20" t="s">
        <v>4</v>
      </c>
      <c r="D33" s="57">
        <f>'3b DadosFinanServResíduos'!D36</f>
        <v>0</v>
      </c>
      <c r="E33" s="26">
        <f>'3b DadosFinanServResíduos'!E36</f>
        <v>0</v>
      </c>
    </row>
    <row r="34" spans="2:6">
      <c r="B34" s="534"/>
      <c r="C34" s="103" t="s">
        <v>215</v>
      </c>
      <c r="D34" s="104">
        <f>SUM(D28:D33)</f>
        <v>0</v>
      </c>
      <c r="E34" s="105">
        <f>SUM(E28:E33)</f>
        <v>0</v>
      </c>
    </row>
    <row r="35" spans="2:6" ht="14.25">
      <c r="B35" s="106" t="s">
        <v>178</v>
      </c>
      <c r="C35" s="107" t="s">
        <v>192</v>
      </c>
      <c r="D35" s="108" t="e">
        <f>'3b DadosFinanServResíduos'!F30*'3b DadosFinanServResíduos'!D14</f>
        <v>#DIV/0!</v>
      </c>
      <c r="E35" s="121" t="e">
        <f>'3b DadosFinanServResíduos'!F30*'3b DadosFinanServResíduos'!E14</f>
        <v>#DIV/0!</v>
      </c>
    </row>
    <row r="36" spans="2:6" ht="12.75" customHeight="1">
      <c r="B36" s="531" t="s">
        <v>179</v>
      </c>
      <c r="C36" s="9" t="s">
        <v>193</v>
      </c>
      <c r="D36" s="89" t="e">
        <f>'3b DadosFinanServResíduos'!D81*'4 Dados-Complementares'!G76</f>
        <v>#DIV/0!</v>
      </c>
      <c r="E36" s="122" t="e">
        <f>'3b DadosFinanServResíduos'!E81*'4 Dados-Complementares'!G76</f>
        <v>#DIV/0!</v>
      </c>
    </row>
    <row r="37" spans="2:6" ht="14.25">
      <c r="B37" s="531"/>
      <c r="C37" s="9" t="s">
        <v>194</v>
      </c>
      <c r="D37" s="89" t="e">
        <f>'3b DadosFinanServResíduos'!F30*'3b DadosFinanServResíduos'!D85</f>
        <v>#DIV/0!</v>
      </c>
      <c r="E37" s="122" t="e">
        <f>'3b DadosFinanServResíduos'!F30*'3b DadosFinanServResíduos'!E85</f>
        <v>#DIV/0!</v>
      </c>
    </row>
    <row r="38" spans="2:6">
      <c r="B38" s="531"/>
      <c r="C38" s="119" t="s">
        <v>188</v>
      </c>
      <c r="D38" s="112" t="e">
        <f>SUM(D36:D37)</f>
        <v>#DIV/0!</v>
      </c>
      <c r="E38" s="123" t="e">
        <f>SUM(E36:E37)</f>
        <v>#DIV/0!</v>
      </c>
    </row>
    <row r="39" spans="2:6" ht="29.25" customHeight="1">
      <c r="B39" s="118" t="s">
        <v>182</v>
      </c>
      <c r="C39" s="115" t="s">
        <v>195</v>
      </c>
      <c r="D39" s="216" t="e">
        <f>'4 Dados-Complementares'!H12*'4 Dados-Complementares'!E63*'4 Dados-Complementares'!E52*'4 Dados-Complementares'!G76</f>
        <v>#DIV/0!</v>
      </c>
      <c r="E39" s="223" t="e">
        <f>'4 Dados-Complementares'!H12*'4 Dados-Complementares'!F63*'4 Dados-Complementares'!F52*'4 Dados-Complementares'!G76</f>
        <v>#DIV/0!</v>
      </c>
    </row>
    <row r="40" spans="2:6" ht="15" thickBot="1">
      <c r="B40" s="88" t="s">
        <v>183</v>
      </c>
      <c r="C40" s="120" t="s">
        <v>196</v>
      </c>
      <c r="D40" s="128" t="e">
        <f>'3b DadosFinanServResíduos'!F30*'3b DadosFinanServResíduos'!D94</f>
        <v>#DIV/0!</v>
      </c>
      <c r="E40" s="124" t="e">
        <f>'3b DadosFinanServResíduos'!F30*'3b DadosFinanServResíduos'!E94</f>
        <v>#DIV/0!</v>
      </c>
    </row>
    <row r="41" spans="2:6" ht="15.75" thickBot="1">
      <c r="B41" s="667" t="s">
        <v>197</v>
      </c>
      <c r="C41" s="668"/>
      <c r="D41" s="99" t="e">
        <f>D28+D35+D38+D39+D40</f>
        <v>#DIV/0!</v>
      </c>
      <c r="E41" s="126" t="e">
        <f>E28+E35+E38+E39+E40</f>
        <v>#DIV/0!</v>
      </c>
      <c r="F41" s="94"/>
    </row>
    <row r="42" spans="2:6" ht="13.5" customHeight="1">
      <c r="B42" s="669" t="s">
        <v>451</v>
      </c>
      <c r="C42" s="218" t="s">
        <v>463</v>
      </c>
      <c r="D42" s="323">
        <v>0</v>
      </c>
      <c r="E42" s="324">
        <v>0</v>
      </c>
    </row>
    <row r="43" spans="2:6" ht="16.5" thickBot="1">
      <c r="B43" s="670"/>
      <c r="C43" s="219" t="s">
        <v>464</v>
      </c>
      <c r="D43" s="325" t="e">
        <f>'3b DadosFinanServResíduos'!F30*'3b DadosFinanServResíduos'!D137</f>
        <v>#DIV/0!</v>
      </c>
      <c r="E43" s="326" t="e">
        <f>'3b DadosFinanServResíduos'!F30*'3b DadosFinanServResíduos'!E137</f>
        <v>#DIV/0!</v>
      </c>
    </row>
    <row r="44" spans="2:6" ht="15.75" thickBot="1">
      <c r="B44" s="542" t="s">
        <v>454</v>
      </c>
      <c r="C44" s="543"/>
      <c r="D44" s="90" t="e">
        <f>D41+D42+D43</f>
        <v>#DIV/0!</v>
      </c>
      <c r="E44" s="127" t="e">
        <f>E41+E42+E43</f>
        <v>#DIV/0!</v>
      </c>
      <c r="F44" s="94"/>
    </row>
    <row r="45" spans="2:6" ht="3.75" customHeight="1" thickBot="1">
      <c r="D45" s="129"/>
    </row>
    <row r="46" spans="2:6" ht="16.5" customHeight="1">
      <c r="B46" s="689" t="s">
        <v>216</v>
      </c>
      <c r="C46" s="681"/>
      <c r="D46" s="130" t="e">
        <f>D44/D47</f>
        <v>#DIV/0!</v>
      </c>
      <c r="E46" s="131" t="e">
        <f>E44/E47</f>
        <v>#DIV/0!</v>
      </c>
    </row>
    <row r="47" spans="2:6" ht="15.75" thickBot="1">
      <c r="B47" s="692" t="s">
        <v>198</v>
      </c>
      <c r="C47" s="693"/>
      <c r="D47" s="133">
        <f>'4 Dados-Complementares'!E76</f>
        <v>0</v>
      </c>
      <c r="E47" s="134">
        <f>'4 Dados-Complementares'!F76</f>
        <v>0</v>
      </c>
    </row>
    <row r="48" spans="2:6" ht="4.5" customHeight="1" thickTop="1" thickBot="1"/>
    <row r="49" spans="2:6" ht="23.25" customHeight="1" thickTop="1" thickBot="1">
      <c r="B49" s="675" t="s">
        <v>798</v>
      </c>
      <c r="C49" s="676"/>
      <c r="D49" s="676"/>
      <c r="E49" s="677"/>
    </row>
    <row r="50" spans="2:6">
      <c r="B50" s="694" t="s">
        <v>217</v>
      </c>
      <c r="C50" s="695"/>
      <c r="D50" s="95" t="e">
        <f>D21</f>
        <v>#DIV/0!</v>
      </c>
      <c r="E50" s="96" t="e">
        <f>E21</f>
        <v>#DIV/0!</v>
      </c>
    </row>
    <row r="51" spans="2:6" ht="13.5" thickBot="1">
      <c r="B51" s="696" t="s">
        <v>199</v>
      </c>
      <c r="C51" s="697"/>
      <c r="D51" s="97" t="e">
        <f>D44</f>
        <v>#DIV/0!</v>
      </c>
      <c r="E51" s="98" t="e">
        <f>E44</f>
        <v>#DIV/0!</v>
      </c>
    </row>
    <row r="52" spans="2:6" ht="15.75" thickBot="1">
      <c r="B52" s="542" t="s">
        <v>218</v>
      </c>
      <c r="C52" s="698"/>
      <c r="D52" s="91" t="e">
        <f>D50+D51</f>
        <v>#DIV/0!</v>
      </c>
      <c r="E52" s="92" t="e">
        <f>E50+E51</f>
        <v>#DIV/0!</v>
      </c>
    </row>
    <row r="53" spans="2:6">
      <c r="B53" s="687" t="s">
        <v>219</v>
      </c>
      <c r="C53" s="688"/>
      <c r="D53" s="145" t="e">
        <f>D52/D54</f>
        <v>#DIV/0!</v>
      </c>
      <c r="E53" s="146" t="e">
        <f>E52/E54</f>
        <v>#DIV/0!</v>
      </c>
    </row>
    <row r="54" spans="2:6" ht="13.5" thickBot="1">
      <c r="B54" s="708" t="s">
        <v>220</v>
      </c>
      <c r="C54" s="709"/>
      <c r="D54" s="147">
        <f>D24+D47</f>
        <v>0</v>
      </c>
      <c r="E54" s="148">
        <f>E24+E47</f>
        <v>0</v>
      </c>
    </row>
    <row r="55" spans="2:6" ht="14.25" thickTop="1" thickBot="1"/>
    <row r="56" spans="2:6" ht="36" customHeight="1" thickTop="1" thickBot="1">
      <c r="B56" s="675" t="s">
        <v>799</v>
      </c>
      <c r="C56" s="676"/>
      <c r="D56" s="676"/>
      <c r="E56" s="677"/>
    </row>
    <row r="57" spans="2:6" ht="21" customHeight="1">
      <c r="B57" s="678" t="s">
        <v>210</v>
      </c>
      <c r="C57" s="679"/>
      <c r="D57" s="100" t="s">
        <v>35</v>
      </c>
      <c r="E57" s="101" t="s">
        <v>36</v>
      </c>
      <c r="F57" s="256" t="s">
        <v>476</v>
      </c>
    </row>
    <row r="58" spans="2:6" ht="15.75" customHeight="1">
      <c r="B58" s="534" t="s">
        <v>221</v>
      </c>
      <c r="C58" s="11" t="s">
        <v>14</v>
      </c>
      <c r="D58" s="58"/>
      <c r="E58" s="25"/>
    </row>
    <row r="59" spans="2:6">
      <c r="B59" s="534"/>
      <c r="C59" s="12" t="s">
        <v>95</v>
      </c>
      <c r="D59" s="57">
        <f>'3b DadosFinanServResíduos'!D39</f>
        <v>0</v>
      </c>
      <c r="E59" s="24">
        <f>'3b DadosFinanServResíduos'!E39</f>
        <v>0</v>
      </c>
    </row>
    <row r="60" spans="2:6">
      <c r="B60" s="534"/>
      <c r="C60" s="81" t="s">
        <v>94</v>
      </c>
      <c r="D60" s="82">
        <f>'3b DadosFinanServResíduos'!D40</f>
        <v>0</v>
      </c>
      <c r="E60" s="83">
        <f>'3b DadosFinanServResíduos'!E40</f>
        <v>0</v>
      </c>
    </row>
    <row r="61" spans="2:6">
      <c r="B61" s="534"/>
      <c r="C61" s="9" t="s">
        <v>99</v>
      </c>
      <c r="D61" s="82">
        <f>'3b DadosFinanServResíduos'!D41</f>
        <v>0</v>
      </c>
      <c r="E61" s="83">
        <f>'3b DadosFinanServResíduos'!E41</f>
        <v>0</v>
      </c>
    </row>
    <row r="62" spans="2:6">
      <c r="B62" s="534"/>
      <c r="C62" s="9" t="s">
        <v>1</v>
      </c>
      <c r="D62" s="57">
        <f>'3b DadosFinanServResíduos'!D42</f>
        <v>0</v>
      </c>
      <c r="E62" s="26">
        <f>'3b DadosFinanServResíduos'!E42</f>
        <v>0</v>
      </c>
    </row>
    <row r="63" spans="2:6">
      <c r="B63" s="534"/>
      <c r="C63" s="9" t="s">
        <v>2</v>
      </c>
      <c r="D63" s="57">
        <f>'3b DadosFinanServResíduos'!D43</f>
        <v>0</v>
      </c>
      <c r="E63" s="26">
        <f>'3b DadosFinanServResíduos'!E43</f>
        <v>0</v>
      </c>
    </row>
    <row r="64" spans="2:6">
      <c r="B64" s="534"/>
      <c r="C64" s="9" t="s">
        <v>4</v>
      </c>
      <c r="D64" s="57">
        <f>'3b DadosFinanServResíduos'!D44</f>
        <v>0</v>
      </c>
      <c r="E64" s="26">
        <f>'3b DadosFinanServResíduos'!E44</f>
        <v>0</v>
      </c>
    </row>
    <row r="65" spans="2:5">
      <c r="B65" s="534"/>
      <c r="C65" s="103" t="s">
        <v>222</v>
      </c>
      <c r="D65" s="135">
        <f>SUM(D59:D64)</f>
        <v>0</v>
      </c>
      <c r="E65" s="105">
        <f>SUM(E59:E64)</f>
        <v>0</v>
      </c>
    </row>
    <row r="66" spans="2:5" ht="14.25">
      <c r="B66" s="106" t="s">
        <v>178</v>
      </c>
      <c r="C66" s="136" t="s">
        <v>200</v>
      </c>
      <c r="D66" s="108" t="e">
        <f>'3b DadosFinanServResíduos'!F45*'3b DadosFinanServResíduos'!D14</f>
        <v>#DIV/0!</v>
      </c>
      <c r="E66" s="109" t="e">
        <f>'3b DadosFinanServResíduos'!F45*'3b DadosFinanServResíduos'!E14</f>
        <v>#DIV/0!</v>
      </c>
    </row>
    <row r="67" spans="2:5" ht="14.25" customHeight="1">
      <c r="B67" s="531" t="s">
        <v>179</v>
      </c>
      <c r="C67" s="139" t="s">
        <v>201</v>
      </c>
      <c r="D67" s="140" t="e">
        <f>'3b DadosFinanServResíduos'!D81*'4 Dados-Complementares'!G78</f>
        <v>#DIV/0!</v>
      </c>
      <c r="E67" s="141" t="e">
        <f>'3b DadosFinanServResíduos'!E81*'4 Dados-Complementares'!G78</f>
        <v>#DIV/0!</v>
      </c>
    </row>
    <row r="68" spans="2:5" ht="14.25">
      <c r="B68" s="531"/>
      <c r="C68" s="138" t="s">
        <v>202</v>
      </c>
      <c r="D68" s="89" t="e">
        <f>'3b DadosFinanServResíduos'!F45*'3b DadosFinanServResíduos'!D85</f>
        <v>#DIV/0!</v>
      </c>
      <c r="E68" s="24" t="e">
        <f>'3b DadosFinanServResíduos'!F45*'3b DadosFinanServResíduos'!E85</f>
        <v>#DIV/0!</v>
      </c>
    </row>
    <row r="69" spans="2:5">
      <c r="B69" s="531"/>
      <c r="C69" s="110" t="s">
        <v>188</v>
      </c>
      <c r="D69" s="104" t="e">
        <f>SUM(D67:D68)</f>
        <v>#DIV/0!</v>
      </c>
      <c r="E69" s="142" t="e">
        <f>SUM(E67:E68)</f>
        <v>#DIV/0!</v>
      </c>
    </row>
    <row r="70" spans="2:5" ht="27" customHeight="1">
      <c r="B70" s="118" t="s">
        <v>182</v>
      </c>
      <c r="C70" s="143" t="s">
        <v>203</v>
      </c>
      <c r="D70" s="116" t="e">
        <f>'4 Dados-Complementares'!H12*'4 Dados-Complementares'!E63*'4 Dados-Complementares'!E52*'4 Dados-Complementares'!G78</f>
        <v>#DIV/0!</v>
      </c>
      <c r="E70" s="117" t="e">
        <f>'4 Dados-Complementares'!H12*'4 Dados-Complementares'!F63*'4 Dados-Complementares'!F52*'4 Dados-Complementares'!G78</f>
        <v>#DIV/0!</v>
      </c>
    </row>
    <row r="71" spans="2:5" ht="15" thickBot="1">
      <c r="B71" s="190" t="s">
        <v>183</v>
      </c>
      <c r="C71" s="120" t="s">
        <v>204</v>
      </c>
      <c r="D71" s="144" t="e">
        <f>'3b DadosFinanServResíduos'!F45*'3b DadosFinanServResíduos'!D94</f>
        <v>#DIV/0!</v>
      </c>
      <c r="E71" s="124" t="e">
        <f>'3b DadosFinanServResíduos'!F45*'3b DadosFinanServResíduos'!E94</f>
        <v>#DIV/0!</v>
      </c>
    </row>
    <row r="72" spans="2:5" ht="15.75" thickBot="1">
      <c r="B72" s="667" t="s">
        <v>197</v>
      </c>
      <c r="C72" s="668"/>
      <c r="D72" s="99" t="e">
        <f>D58+D66+D69+D70+D71</f>
        <v>#DIV/0!</v>
      </c>
      <c r="E72" s="126" t="e">
        <f>E58+E66+E69+E70+E71</f>
        <v>#DIV/0!</v>
      </c>
    </row>
    <row r="73" spans="2:5" ht="13.5" customHeight="1">
      <c r="B73" s="669" t="s">
        <v>451</v>
      </c>
      <c r="C73" s="218" t="s">
        <v>465</v>
      </c>
      <c r="D73" s="323">
        <v>0</v>
      </c>
      <c r="E73" s="324">
        <v>0</v>
      </c>
    </row>
    <row r="74" spans="2:5" ht="16.5" thickBot="1">
      <c r="B74" s="670"/>
      <c r="C74" s="219" t="s">
        <v>466</v>
      </c>
      <c r="D74" s="325" t="e">
        <f>'3b DadosFinanServResíduos'!F45*'3b DadosFinanServResíduos'!D137</f>
        <v>#DIV/0!</v>
      </c>
      <c r="E74" s="326" t="e">
        <f>'3b DadosFinanServResíduos'!F45*'3b DadosFinanServResíduos'!E137</f>
        <v>#DIV/0!</v>
      </c>
    </row>
    <row r="75" spans="2:5" ht="15.75" thickBot="1">
      <c r="B75" s="542" t="s">
        <v>454</v>
      </c>
      <c r="C75" s="543"/>
      <c r="D75" s="90" t="e">
        <f>D72+D73+D74</f>
        <v>#DIV/0!</v>
      </c>
      <c r="E75" s="127" t="e">
        <f>E72+E73+E74</f>
        <v>#DIV/0!</v>
      </c>
    </row>
    <row r="76" spans="2:5" ht="3.75" customHeight="1" thickBot="1">
      <c r="D76" s="129"/>
    </row>
    <row r="77" spans="2:5" ht="17.25" customHeight="1">
      <c r="B77" s="710" t="s">
        <v>205</v>
      </c>
      <c r="C77" s="711"/>
      <c r="D77" s="151" t="e">
        <f>D75/D78</f>
        <v>#DIV/0!</v>
      </c>
      <c r="E77" s="152" t="e">
        <f>E75/E78</f>
        <v>#DIV/0!</v>
      </c>
    </row>
    <row r="78" spans="2:5" ht="18" customHeight="1" thickBot="1">
      <c r="B78" s="712" t="s">
        <v>223</v>
      </c>
      <c r="C78" s="713"/>
      <c r="D78" s="149">
        <f>'4 Dados-Complementares'!E78+'4 Dados-Complementares'!E79</f>
        <v>0</v>
      </c>
      <c r="E78" s="150">
        <f>'4 Dados-Complementares'!F78+'4 Dados-Complementares'!F79</f>
        <v>0</v>
      </c>
    </row>
    <row r="79" spans="2:5" ht="11.25" customHeight="1" thickTop="1" thickBot="1"/>
    <row r="80" spans="2:5" ht="25.5" customHeight="1" thickTop="1" thickBot="1">
      <c r="B80" s="675" t="s">
        <v>800</v>
      </c>
      <c r="C80" s="676"/>
      <c r="D80" s="676"/>
      <c r="E80" s="677"/>
    </row>
    <row r="81" spans="2:6" ht="18.75" customHeight="1">
      <c r="B81" s="678" t="s">
        <v>210</v>
      </c>
      <c r="C81" s="679"/>
      <c r="D81" s="100" t="s">
        <v>35</v>
      </c>
      <c r="E81" s="101" t="s">
        <v>36</v>
      </c>
      <c r="F81" s="256" t="s">
        <v>476</v>
      </c>
    </row>
    <row r="82" spans="2:6">
      <c r="B82" s="531" t="s">
        <v>225</v>
      </c>
      <c r="C82" s="155" t="s">
        <v>206</v>
      </c>
      <c r="D82" s="157">
        <f>SUM(D83:D94)</f>
        <v>0</v>
      </c>
      <c r="E82" s="156">
        <f>SUM(E83:E94)</f>
        <v>0</v>
      </c>
    </row>
    <row r="83" spans="2:6">
      <c r="B83" s="534"/>
      <c r="C83" s="11" t="s">
        <v>14</v>
      </c>
      <c r="D83" s="58"/>
      <c r="E83" s="25"/>
    </row>
    <row r="84" spans="2:6">
      <c r="B84" s="534"/>
      <c r="C84" s="12" t="s">
        <v>95</v>
      </c>
      <c r="D84" s="57">
        <f>'3b DadosFinanServResíduos'!D48</f>
        <v>0</v>
      </c>
      <c r="E84" s="24">
        <f>'3b DadosFinanServResíduos'!E48</f>
        <v>0</v>
      </c>
    </row>
    <row r="85" spans="2:6">
      <c r="B85" s="534"/>
      <c r="C85" s="81" t="s">
        <v>94</v>
      </c>
      <c r="D85" s="57">
        <f>'3b DadosFinanServResíduos'!D49</f>
        <v>0</v>
      </c>
      <c r="E85" s="83">
        <f>'3b DadosFinanServResíduos'!E49</f>
        <v>0</v>
      </c>
    </row>
    <row r="86" spans="2:6">
      <c r="B86" s="534"/>
      <c r="C86" s="11" t="s">
        <v>0</v>
      </c>
      <c r="D86" s="58"/>
      <c r="E86" s="25"/>
    </row>
    <row r="87" spans="2:6">
      <c r="B87" s="534"/>
      <c r="C87" s="12" t="s">
        <v>103</v>
      </c>
      <c r="D87" s="57">
        <f>'3b DadosFinanServResíduos'!D51</f>
        <v>0</v>
      </c>
      <c r="E87" s="28">
        <f>'3b DadosFinanServResíduos'!E51</f>
        <v>0</v>
      </c>
    </row>
    <row r="88" spans="2:6">
      <c r="B88" s="534"/>
      <c r="C88" s="12" t="s">
        <v>104</v>
      </c>
      <c r="D88" s="57">
        <f>'3b DadosFinanServResíduos'!D52</f>
        <v>0</v>
      </c>
      <c r="E88" s="28">
        <f>'3b DadosFinanServResíduos'!E52</f>
        <v>0</v>
      </c>
    </row>
    <row r="89" spans="2:6">
      <c r="B89" s="534"/>
      <c r="C89" s="12" t="s">
        <v>105</v>
      </c>
      <c r="D89" s="57">
        <f>'3b DadosFinanServResíduos'!D53</f>
        <v>0</v>
      </c>
      <c r="E89" s="28">
        <f>'3b DadosFinanServResíduos'!E53</f>
        <v>0</v>
      </c>
    </row>
    <row r="90" spans="2:6">
      <c r="B90" s="534"/>
      <c r="C90" s="12" t="s">
        <v>18</v>
      </c>
      <c r="D90" s="57">
        <f>'3b DadosFinanServResíduos'!D54</f>
        <v>0</v>
      </c>
      <c r="E90" s="28">
        <f>'3b DadosFinanServResíduos'!E54</f>
        <v>0</v>
      </c>
    </row>
    <row r="91" spans="2:6">
      <c r="B91" s="534"/>
      <c r="C91" s="9" t="s">
        <v>16</v>
      </c>
      <c r="D91" s="57">
        <f>'3b DadosFinanServResíduos'!D55</f>
        <v>0</v>
      </c>
      <c r="E91" s="26">
        <f>'3b DadosFinanServResíduos'!E55</f>
        <v>0</v>
      </c>
    </row>
    <row r="92" spans="2:6">
      <c r="B92" s="534"/>
      <c r="C92" s="17" t="s">
        <v>6</v>
      </c>
      <c r="D92" s="57">
        <f>'3b DadosFinanServResíduos'!D56</f>
        <v>0</v>
      </c>
      <c r="E92" s="26">
        <f>'3b DadosFinanServResíduos'!E56</f>
        <v>0</v>
      </c>
    </row>
    <row r="93" spans="2:6">
      <c r="B93" s="534"/>
      <c r="C93" s="17" t="s">
        <v>2</v>
      </c>
      <c r="D93" s="57">
        <f>'3b DadosFinanServResíduos'!D57</f>
        <v>0</v>
      </c>
      <c r="E93" s="26">
        <f>'3b DadosFinanServResíduos'!E57</f>
        <v>0</v>
      </c>
    </row>
    <row r="94" spans="2:6">
      <c r="B94" s="534"/>
      <c r="C94" s="153" t="s">
        <v>4</v>
      </c>
      <c r="D94" s="57">
        <f>'3b DadosFinanServResíduos'!D58</f>
        <v>0</v>
      </c>
      <c r="E94" s="154">
        <f>'3b DadosFinanServResíduos'!E58</f>
        <v>0</v>
      </c>
    </row>
    <row r="95" spans="2:6" ht="14.25">
      <c r="B95" s="106" t="s">
        <v>178</v>
      </c>
      <c r="C95" s="136" t="s">
        <v>455</v>
      </c>
      <c r="D95" s="108" t="e">
        <f>'3b DadosFinanServResíduos'!F46*'3b DadosFinanServResíduos'!D14</f>
        <v>#DIV/0!</v>
      </c>
      <c r="E95" s="109" t="e">
        <f>'3b DadosFinanServResíduos'!F46*'3b DadosFinanServResíduos'!E14</f>
        <v>#DIV/0!</v>
      </c>
    </row>
    <row r="96" spans="2:6" ht="12.75" customHeight="1">
      <c r="B96" s="531" t="s">
        <v>179</v>
      </c>
      <c r="C96" s="9" t="s">
        <v>226</v>
      </c>
      <c r="D96" s="140">
        <f>'3b DadosFinanServResíduos'!D82</f>
        <v>0</v>
      </c>
      <c r="E96" s="122">
        <f>'3b DadosFinanServResíduos'!E82</f>
        <v>0</v>
      </c>
    </row>
    <row r="97" spans="2:9" ht="15.75" customHeight="1">
      <c r="B97" s="531"/>
      <c r="C97" s="9" t="s">
        <v>227</v>
      </c>
      <c r="D97" s="89" t="e">
        <f>'3b DadosFinanServResíduos'!F46*'3b DadosFinanServResíduos'!D85</f>
        <v>#DIV/0!</v>
      </c>
      <c r="E97" s="122" t="e">
        <f>'3b DadosFinanServResíduos'!F46*'3b DadosFinanServResíduos'!E85</f>
        <v>#DIV/0!</v>
      </c>
    </row>
    <row r="98" spans="2:9">
      <c r="B98" s="531"/>
      <c r="C98" s="158" t="s">
        <v>188</v>
      </c>
      <c r="D98" s="104" t="e">
        <f>SUM(D96:D97)</f>
        <v>#DIV/0!</v>
      </c>
      <c r="E98" s="142" t="e">
        <f>SUM(E96:E97)</f>
        <v>#DIV/0!</v>
      </c>
    </row>
    <row r="99" spans="2:9" ht="24.75" customHeight="1">
      <c r="B99" s="159" t="s">
        <v>182</v>
      </c>
      <c r="C99" s="115" t="s">
        <v>456</v>
      </c>
      <c r="D99" s="216" t="e">
        <f>'4 Dados-Complementares'!H19*'4 Dados-Complementares'!E63*'4 Dados-Complementares'!E52</f>
        <v>#DIV/0!</v>
      </c>
      <c r="E99" s="223" t="e">
        <f>'4 Dados-Complementares'!H19*'4 Dados-Complementares'!F63*'4 Dados-Complementares'!F52</f>
        <v>#DIV/0!</v>
      </c>
    </row>
    <row r="100" spans="2:9" ht="15" thickBot="1">
      <c r="B100" s="88" t="s">
        <v>183</v>
      </c>
      <c r="C100" s="120" t="s">
        <v>457</v>
      </c>
      <c r="D100" s="128" t="e">
        <f>'3b DadosFinanServResíduos'!F46*'3b DadosFinanServResíduos'!D94</f>
        <v>#DIV/0!</v>
      </c>
      <c r="E100" s="124" t="e">
        <f>'3b DadosFinanServResíduos'!F46*'3b DadosFinanServResíduos'!E94</f>
        <v>#DIV/0!</v>
      </c>
    </row>
    <row r="101" spans="2:9" ht="15.75" thickBot="1">
      <c r="B101" s="667" t="s">
        <v>197</v>
      </c>
      <c r="C101" s="668"/>
      <c r="D101" s="99" t="e">
        <f>D82+D95+D98+D99+D100</f>
        <v>#DIV/0!</v>
      </c>
      <c r="E101" s="126" t="e">
        <f>E82+E95+E98+E99+E100</f>
        <v>#DIV/0!</v>
      </c>
      <c r="F101" s="94"/>
    </row>
    <row r="102" spans="2:9" ht="13.5" customHeight="1">
      <c r="B102" s="669" t="s">
        <v>451</v>
      </c>
      <c r="C102" s="218" t="s">
        <v>467</v>
      </c>
      <c r="D102" s="323">
        <v>0</v>
      </c>
      <c r="E102" s="324">
        <v>0</v>
      </c>
    </row>
    <row r="103" spans="2:9" ht="16.5" thickBot="1">
      <c r="B103" s="670"/>
      <c r="C103" s="219" t="s">
        <v>468</v>
      </c>
      <c r="D103" s="325" t="e">
        <f>'3b DadosFinanServResíduos'!F46*'3b DadosFinanServResíduos'!D137</f>
        <v>#DIV/0!</v>
      </c>
      <c r="E103" s="326" t="e">
        <f>'3b DadosFinanServResíduos'!F46*'3b DadosFinanServResíduos'!E137</f>
        <v>#DIV/0!</v>
      </c>
    </row>
    <row r="104" spans="2:9" ht="15.75" thickBot="1">
      <c r="B104" s="542" t="s">
        <v>454</v>
      </c>
      <c r="C104" s="543"/>
      <c r="D104" s="90" t="e">
        <f>D101+D102+D103</f>
        <v>#DIV/0!</v>
      </c>
      <c r="E104" s="127" t="e">
        <f>E101+E102+E103</f>
        <v>#DIV/0!</v>
      </c>
      <c r="F104" s="94"/>
      <c r="I104" s="2"/>
    </row>
    <row r="105" spans="2:9" ht="3.75" customHeight="1" thickBot="1">
      <c r="D105" s="129"/>
    </row>
    <row r="106" spans="2:9" ht="16.5" customHeight="1">
      <c r="B106" s="689" t="s">
        <v>458</v>
      </c>
      <c r="C106" s="681"/>
      <c r="D106" s="130" t="e">
        <f>D104/D107</f>
        <v>#DIV/0!</v>
      </c>
      <c r="E106" s="131" t="e">
        <f>E104/E107</f>
        <v>#DIV/0!</v>
      </c>
    </row>
    <row r="107" spans="2:9" ht="13.5" customHeight="1" thickBot="1">
      <c r="B107" s="699" t="s">
        <v>228</v>
      </c>
      <c r="C107" s="682"/>
      <c r="D107" s="133">
        <f>'4 Dados-Complementares'!E83</f>
        <v>0</v>
      </c>
      <c r="E107" s="134">
        <f>'4 Dados-Complementares'!F83</f>
        <v>0</v>
      </c>
      <c r="F107" s="94"/>
      <c r="G107" s="94"/>
      <c r="H107" s="94"/>
    </row>
    <row r="108" spans="2:9" ht="11.25" customHeight="1" thickTop="1" thickBot="1"/>
    <row r="109" spans="2:9" ht="17.25" thickTop="1" thickBot="1">
      <c r="B109" s="675" t="s">
        <v>801</v>
      </c>
      <c r="C109" s="676"/>
      <c r="D109" s="676"/>
      <c r="E109" s="677"/>
    </row>
    <row r="110" spans="2:9" ht="20.25" customHeight="1">
      <c r="B110" s="678" t="s">
        <v>210</v>
      </c>
      <c r="C110" s="679"/>
      <c r="D110" s="100" t="s">
        <v>35</v>
      </c>
      <c r="E110" s="101" t="s">
        <v>36</v>
      </c>
      <c r="F110" s="256" t="s">
        <v>476</v>
      </c>
    </row>
    <row r="111" spans="2:9">
      <c r="B111" s="534" t="s">
        <v>224</v>
      </c>
      <c r="C111" s="155" t="s">
        <v>207</v>
      </c>
      <c r="D111" s="137">
        <f>SUM(D112:D121)</f>
        <v>0</v>
      </c>
      <c r="E111" s="142">
        <f>SUM(E112:E121)</f>
        <v>0</v>
      </c>
    </row>
    <row r="112" spans="2:9">
      <c r="B112" s="534"/>
      <c r="C112" s="11" t="s">
        <v>14</v>
      </c>
      <c r="D112" s="58"/>
      <c r="E112" s="156"/>
    </row>
    <row r="113" spans="2:6">
      <c r="B113" s="534"/>
      <c r="C113" s="12" t="s">
        <v>95</v>
      </c>
      <c r="D113" s="57">
        <f>'3b DadosFinanServResíduos'!D61</f>
        <v>0</v>
      </c>
      <c r="E113" s="122">
        <f>'3b DadosFinanServResíduos'!E61</f>
        <v>0</v>
      </c>
    </row>
    <row r="114" spans="2:6">
      <c r="B114" s="534"/>
      <c r="C114" s="81" t="s">
        <v>94</v>
      </c>
      <c r="D114" s="82">
        <f>'3b DadosFinanServResíduos'!D62</f>
        <v>0</v>
      </c>
      <c r="E114" s="160">
        <f>'3b DadosFinanServResíduos'!E62</f>
        <v>0</v>
      </c>
    </row>
    <row r="115" spans="2:6">
      <c r="B115" s="534"/>
      <c r="C115" s="11" t="s">
        <v>0</v>
      </c>
      <c r="D115" s="58"/>
      <c r="E115" s="156"/>
    </row>
    <row r="116" spans="2:6">
      <c r="B116" s="534"/>
      <c r="C116" s="12" t="s">
        <v>111</v>
      </c>
      <c r="D116" s="57">
        <f>'3b DadosFinanServResíduos'!D64</f>
        <v>0</v>
      </c>
      <c r="E116" s="161">
        <f>'3b DadosFinanServResíduos'!E64</f>
        <v>0</v>
      </c>
    </row>
    <row r="117" spans="2:6">
      <c r="B117" s="534"/>
      <c r="C117" s="12" t="s">
        <v>19</v>
      </c>
      <c r="D117" s="57">
        <f>'3b DadosFinanServResíduos'!D65</f>
        <v>0</v>
      </c>
      <c r="E117" s="161">
        <f>'3b DadosFinanServResíduos'!E65</f>
        <v>0</v>
      </c>
    </row>
    <row r="118" spans="2:6">
      <c r="B118" s="534"/>
      <c r="C118" s="12" t="s">
        <v>18</v>
      </c>
      <c r="D118" s="57">
        <f>'3b DadosFinanServResíduos'!D66</f>
        <v>0</v>
      </c>
      <c r="E118" s="161">
        <f>'3b DadosFinanServResíduos'!E66</f>
        <v>0</v>
      </c>
    </row>
    <row r="119" spans="2:6">
      <c r="B119" s="534"/>
      <c r="C119" s="17" t="s">
        <v>6</v>
      </c>
      <c r="D119" s="60">
        <f>'3b DadosFinanServResíduos'!D67</f>
        <v>0</v>
      </c>
      <c r="E119" s="125">
        <f>'3b DadosFinanServResíduos'!E67</f>
        <v>0</v>
      </c>
    </row>
    <row r="120" spans="2:6">
      <c r="B120" s="534"/>
      <c r="C120" s="17" t="s">
        <v>2</v>
      </c>
      <c r="D120" s="60">
        <f>'3b DadosFinanServResíduos'!D68</f>
        <v>0</v>
      </c>
      <c r="E120" s="125">
        <f>'3b DadosFinanServResíduos'!E68</f>
        <v>0</v>
      </c>
    </row>
    <row r="121" spans="2:6">
      <c r="B121" s="534"/>
      <c r="C121" s="9" t="s">
        <v>4</v>
      </c>
      <c r="D121" s="57">
        <f>'3b DadosFinanServResíduos'!D69</f>
        <v>0</v>
      </c>
      <c r="E121" s="125">
        <f>'3b DadosFinanServResíduos'!E69</f>
        <v>0</v>
      </c>
    </row>
    <row r="122" spans="2:6" ht="14.25">
      <c r="B122" s="106" t="s">
        <v>178</v>
      </c>
      <c r="C122" s="107" t="s">
        <v>444</v>
      </c>
      <c r="D122" s="108" t="e">
        <f>'3b DadosFinanServResíduos'!F59*'3b DadosFinanServResíduos'!D14</f>
        <v>#DIV/0!</v>
      </c>
      <c r="E122" s="121" t="e">
        <f>'3b DadosFinanServResíduos'!F59*'3b DadosFinanServResíduos'!E14</f>
        <v>#DIV/0!</v>
      </c>
    </row>
    <row r="123" spans="2:6" ht="14.25">
      <c r="B123" s="531" t="s">
        <v>179</v>
      </c>
      <c r="C123" s="9" t="s">
        <v>208</v>
      </c>
      <c r="D123" s="89">
        <f>'3b DadosFinanServResíduos'!D83</f>
        <v>0</v>
      </c>
      <c r="E123" s="122">
        <f>'3b DadosFinanServResíduos'!E83</f>
        <v>0</v>
      </c>
    </row>
    <row r="124" spans="2:6" ht="14.25">
      <c r="B124" s="531"/>
      <c r="C124" s="9" t="s">
        <v>209</v>
      </c>
      <c r="D124" s="89" t="e">
        <f>'3b DadosFinanServResíduos'!F59*'3b DadosFinanServResíduos'!D85</f>
        <v>#DIV/0!</v>
      </c>
      <c r="E124" s="122" t="e">
        <f>'3b DadosFinanServResíduos'!F59*'3b DadosFinanServResíduos'!E85</f>
        <v>#DIV/0!</v>
      </c>
    </row>
    <row r="125" spans="2:6">
      <c r="B125" s="531"/>
      <c r="C125" s="158" t="s">
        <v>188</v>
      </c>
      <c r="D125" s="104" t="e">
        <f>SUM(D123:D124)</f>
        <v>#DIV/0!</v>
      </c>
      <c r="E125" s="142" t="e">
        <f>SUM(E123:E124)</f>
        <v>#DIV/0!</v>
      </c>
    </row>
    <row r="126" spans="2:6" ht="28.5" customHeight="1">
      <c r="B126" s="118" t="s">
        <v>182</v>
      </c>
      <c r="C126" s="115" t="s">
        <v>445</v>
      </c>
      <c r="D126" s="216" t="e">
        <f>'4 Dados-Complementares'!H26*'4 Dados-Complementares'!E63*'4 Dados-Complementares'!E52</f>
        <v>#DIV/0!</v>
      </c>
      <c r="E126" s="223" t="e">
        <f>'4 Dados-Complementares'!H26*'4 Dados-Complementares'!F63*'4 Dados-Complementares'!F52</f>
        <v>#DIV/0!</v>
      </c>
    </row>
    <row r="127" spans="2:6" ht="15" thickBot="1">
      <c r="B127" s="190" t="s">
        <v>183</v>
      </c>
      <c r="C127" s="120" t="s">
        <v>446</v>
      </c>
      <c r="D127" s="128" t="e">
        <f>'3b DadosFinanServResíduos'!F59*'3b DadosFinanServResíduos'!D94</f>
        <v>#DIV/0!</v>
      </c>
      <c r="E127" s="124" t="e">
        <f>'3b DadosFinanServResíduos'!F59*'3b DadosFinanServResíduos'!E94</f>
        <v>#DIV/0!</v>
      </c>
    </row>
    <row r="128" spans="2:6" ht="15.75" thickBot="1">
      <c r="B128" s="667" t="s">
        <v>448</v>
      </c>
      <c r="C128" s="668"/>
      <c r="D128" s="99" t="e">
        <f>D111+D122+D125+D126+D127</f>
        <v>#DIV/0!</v>
      </c>
      <c r="E128" s="126" t="e">
        <f>E111+E122+E125+E126+E127</f>
        <v>#DIV/0!</v>
      </c>
      <c r="F128" s="94"/>
    </row>
    <row r="129" spans="2:9" ht="13.5" customHeight="1">
      <c r="B129" s="669" t="s">
        <v>451</v>
      </c>
      <c r="C129" s="218" t="s">
        <v>469</v>
      </c>
      <c r="D129" s="323">
        <v>0</v>
      </c>
      <c r="E129" s="324">
        <v>0</v>
      </c>
    </row>
    <row r="130" spans="2:9" ht="16.5" thickBot="1">
      <c r="B130" s="670"/>
      <c r="C130" s="219" t="s">
        <v>470</v>
      </c>
      <c r="D130" s="325" t="e">
        <f>'3b DadosFinanServResíduos'!F59*'3b DadosFinanServResíduos'!D137</f>
        <v>#DIV/0!</v>
      </c>
      <c r="E130" s="326" t="e">
        <f>'3b DadosFinanServResíduos'!F59*'3b DadosFinanServResíduos'!E137</f>
        <v>#DIV/0!</v>
      </c>
    </row>
    <row r="131" spans="2:9" ht="19.5" customHeight="1" thickBot="1">
      <c r="B131" s="542" t="s">
        <v>471</v>
      </c>
      <c r="C131" s="543"/>
      <c r="D131" s="90" t="e">
        <f>D128+D129+D130</f>
        <v>#DIV/0!</v>
      </c>
      <c r="E131" s="127" t="e">
        <f>E128+E129+E130</f>
        <v>#DIV/0!</v>
      </c>
      <c r="F131" s="94"/>
      <c r="I131" s="2"/>
    </row>
    <row r="132" spans="2:9" ht="3.75" customHeight="1">
      <c r="D132" s="129"/>
    </row>
    <row r="133" spans="2:9" ht="18" customHeight="1">
      <c r="B133" s="706" t="s">
        <v>859</v>
      </c>
      <c r="C133" s="707"/>
      <c r="D133" s="93" t="e">
        <f>D131/D135</f>
        <v>#DIV/0!</v>
      </c>
      <c r="E133" s="132" t="e">
        <f>E131/E135</f>
        <v>#DIV/0!</v>
      </c>
    </row>
    <row r="134" spans="2:9" ht="18" customHeight="1">
      <c r="B134" s="704" t="s">
        <v>860</v>
      </c>
      <c r="C134" s="705"/>
      <c r="D134" s="224" t="e">
        <f>D131/D136</f>
        <v>#DIV/0!</v>
      </c>
      <c r="E134" s="225" t="e">
        <f>E131/E136</f>
        <v>#DIV/0!</v>
      </c>
    </row>
    <row r="135" spans="2:9" ht="18" customHeight="1">
      <c r="B135" s="702" t="s">
        <v>437</v>
      </c>
      <c r="C135" s="703"/>
      <c r="D135" s="208">
        <f>'4 Dados-Complementares'!E84+'4 Dados-Complementares'!E85</f>
        <v>0</v>
      </c>
      <c r="E135" s="209">
        <f>'4 Dados-Complementares'!F84+'4 Dados-Complementares'!F85</f>
        <v>0</v>
      </c>
    </row>
    <row r="136" spans="2:9" ht="15" customHeight="1" thickBot="1">
      <c r="B136" s="700" t="s">
        <v>438</v>
      </c>
      <c r="C136" s="701"/>
      <c r="D136" s="133">
        <f>D135-'4 Dados-Complementares'!E77</f>
        <v>0</v>
      </c>
      <c r="E136" s="134">
        <f>E135-'4 Dados-Complementares'!F77</f>
        <v>0</v>
      </c>
      <c r="F136" s="94"/>
      <c r="G136" s="94"/>
      <c r="H136" s="94"/>
    </row>
    <row r="137" spans="2:9" ht="9" customHeight="1" thickTop="1" thickBot="1">
      <c r="D137" s="129"/>
    </row>
    <row r="138" spans="2:9" ht="17.25" thickTop="1" thickBot="1">
      <c r="B138" s="675" t="s">
        <v>802</v>
      </c>
      <c r="C138" s="676"/>
      <c r="D138" s="676"/>
      <c r="E138" s="677"/>
      <c r="F138" s="256" t="s">
        <v>476</v>
      </c>
    </row>
    <row r="139" spans="2:9">
      <c r="B139" s="678" t="s">
        <v>210</v>
      </c>
      <c r="C139" s="679"/>
      <c r="D139" s="100" t="s">
        <v>35</v>
      </c>
      <c r="E139" s="101" t="s">
        <v>36</v>
      </c>
    </row>
    <row r="140" spans="2:9">
      <c r="B140" s="534" t="s">
        <v>308</v>
      </c>
      <c r="C140" s="11" t="s">
        <v>14</v>
      </c>
      <c r="D140" s="58"/>
      <c r="E140" s="25"/>
    </row>
    <row r="141" spans="2:9">
      <c r="B141" s="534"/>
      <c r="C141" s="12" t="s">
        <v>95</v>
      </c>
      <c r="D141" s="57">
        <f>'3b DadosFinanServResíduos'!D72</f>
        <v>0</v>
      </c>
      <c r="E141" s="24">
        <f>'3b DadosFinanServResíduos'!E72</f>
        <v>0</v>
      </c>
    </row>
    <row r="142" spans="2:9">
      <c r="B142" s="534"/>
      <c r="C142" s="81" t="s">
        <v>94</v>
      </c>
      <c r="D142" s="82">
        <f>'3b DadosFinanServResíduos'!D73</f>
        <v>0</v>
      </c>
      <c r="E142" s="83">
        <f>'3b DadosFinanServResíduos'!E73</f>
        <v>0</v>
      </c>
    </row>
    <row r="143" spans="2:9">
      <c r="B143" s="534"/>
      <c r="C143" s="9" t="s">
        <v>360</v>
      </c>
      <c r="D143" s="82">
        <f>'3b DadosFinanServResíduos'!D74</f>
        <v>0</v>
      </c>
      <c r="E143" s="83">
        <f>'3b DadosFinanServResíduos'!E74</f>
        <v>0</v>
      </c>
    </row>
    <row r="144" spans="2:9" ht="14.25" customHeight="1">
      <c r="B144" s="534"/>
      <c r="C144" s="9" t="s">
        <v>472</v>
      </c>
      <c r="D144" s="82">
        <f>'3b DadosFinanServResíduos'!D75</f>
        <v>0</v>
      </c>
      <c r="E144" s="83">
        <f>'3b DadosFinanServResíduos'!E75</f>
        <v>0</v>
      </c>
    </row>
    <row r="145" spans="2:5">
      <c r="B145" s="534"/>
      <c r="C145" s="9" t="s">
        <v>2</v>
      </c>
      <c r="D145" s="57">
        <f>'3b DadosFinanServResíduos'!D76</f>
        <v>0</v>
      </c>
      <c r="E145" s="26">
        <f>'3b DadosFinanServResíduos'!E76</f>
        <v>0</v>
      </c>
    </row>
    <row r="146" spans="2:5">
      <c r="B146" s="534"/>
      <c r="C146" s="103" t="s">
        <v>310</v>
      </c>
      <c r="D146" s="135">
        <f>SUM(D141:D145)</f>
        <v>0</v>
      </c>
      <c r="E146" s="105">
        <f>SUM(E141:E145)</f>
        <v>0</v>
      </c>
    </row>
    <row r="147" spans="2:5" ht="14.25">
      <c r="B147" s="106" t="s">
        <v>178</v>
      </c>
      <c r="C147" s="136" t="s">
        <v>232</v>
      </c>
      <c r="D147" s="108" t="e">
        <f>'3b DadosFinanServResíduos'!F77*'3b DadosFinanServResíduos'!D14</f>
        <v>#DIV/0!</v>
      </c>
      <c r="E147" s="109" t="e">
        <f>'3b DadosFinanServResíduos'!F77*'3b DadosFinanServResíduos'!E14</f>
        <v>#DIV/0!</v>
      </c>
    </row>
    <row r="148" spans="2:5" ht="14.25">
      <c r="B148" s="531" t="s">
        <v>179</v>
      </c>
      <c r="C148" s="139" t="s">
        <v>309</v>
      </c>
      <c r="D148" s="140">
        <f>'3b DadosFinanServResíduos'!D84</f>
        <v>0</v>
      </c>
      <c r="E148" s="141">
        <f>'3b DadosFinanServResíduos'!E84</f>
        <v>0</v>
      </c>
    </row>
    <row r="149" spans="2:5" ht="14.25">
      <c r="B149" s="531"/>
      <c r="C149" s="138" t="s">
        <v>233</v>
      </c>
      <c r="D149" s="89" t="e">
        <f>'3b DadosFinanServResíduos'!F77*'3b DadosFinanServResíduos'!D85</f>
        <v>#DIV/0!</v>
      </c>
      <c r="E149" s="24" t="e">
        <f>'3b DadosFinanServResíduos'!F77*'3b DadosFinanServResíduos'!E85</f>
        <v>#DIV/0!</v>
      </c>
    </row>
    <row r="150" spans="2:5">
      <c r="B150" s="531"/>
      <c r="C150" s="110" t="s">
        <v>188</v>
      </c>
      <c r="D150" s="104" t="e">
        <f>SUM(D148:D149)</f>
        <v>#DIV/0!</v>
      </c>
      <c r="E150" s="142" t="e">
        <f>SUM(E148:E149)</f>
        <v>#DIV/0!</v>
      </c>
    </row>
    <row r="151" spans="2:5" ht="30" customHeight="1">
      <c r="B151" s="118" t="s">
        <v>182</v>
      </c>
      <c r="C151" s="143" t="s">
        <v>234</v>
      </c>
      <c r="D151" s="216" t="e">
        <f>'4 Dados-Complementares'!H32*'4 Dados-Complementares'!E63*'4 Dados-Complementares'!E52</f>
        <v>#DIV/0!</v>
      </c>
      <c r="E151" s="217" t="e">
        <f>'4 Dados-Complementares'!H32*'4 Dados-Complementares'!F63*'4 Dados-Complementares'!F52</f>
        <v>#DIV/0!</v>
      </c>
    </row>
    <row r="152" spans="2:5" ht="15" thickBot="1">
      <c r="B152" s="190" t="s">
        <v>447</v>
      </c>
      <c r="C152" s="120" t="s">
        <v>235</v>
      </c>
      <c r="D152" s="144" t="e">
        <f>'3b DadosFinanServResíduos'!F77*'3b DadosFinanServResíduos'!D94</f>
        <v>#DIV/0!</v>
      </c>
      <c r="E152" s="124" t="e">
        <f>'3b DadosFinanServResíduos'!F77*'3b DadosFinanServResíduos'!E94</f>
        <v>#DIV/0!</v>
      </c>
    </row>
    <row r="153" spans="2:5" ht="15.75" thickBot="1">
      <c r="B153" s="667" t="s">
        <v>197</v>
      </c>
      <c r="C153" s="668"/>
      <c r="D153" s="99" t="e">
        <f>D140+D147+D150+D151+D152</f>
        <v>#DIV/0!</v>
      </c>
      <c r="E153" s="126" t="e">
        <f>E140+E147+E150+E151+E152</f>
        <v>#DIV/0!</v>
      </c>
    </row>
    <row r="154" spans="2:5" ht="13.5" customHeight="1">
      <c r="B154" s="669" t="s">
        <v>451</v>
      </c>
      <c r="C154" s="218" t="s">
        <v>473</v>
      </c>
      <c r="D154" s="323">
        <v>0</v>
      </c>
      <c r="E154" s="324">
        <v>0</v>
      </c>
    </row>
    <row r="155" spans="2:5" ht="16.5" thickBot="1">
      <c r="B155" s="670"/>
      <c r="C155" s="219" t="s">
        <v>474</v>
      </c>
      <c r="D155" s="325" t="e">
        <f>'3b DadosFinanServResíduos'!F77*'3b DadosFinanServResíduos'!D137</f>
        <v>#DIV/0!</v>
      </c>
      <c r="E155" s="326" t="e">
        <f>'3b DadosFinanServResíduos'!F77*'3b DadosFinanServResíduos'!E137</f>
        <v>#DIV/0!</v>
      </c>
    </row>
    <row r="156" spans="2:5" ht="15.75" thickBot="1">
      <c r="B156" s="542" t="s">
        <v>475</v>
      </c>
      <c r="C156" s="543"/>
      <c r="D156" s="90" t="e">
        <f>D153+D154+D155</f>
        <v>#DIV/0!</v>
      </c>
      <c r="E156" s="127" t="e">
        <f>E153+E154+E155</f>
        <v>#DIV/0!</v>
      </c>
    </row>
    <row r="157" spans="2:5" ht="5.25" customHeight="1" thickBot="1">
      <c r="D157" s="129"/>
    </row>
    <row r="158" spans="2:5" ht="18" customHeight="1">
      <c r="B158" s="671" t="s">
        <v>311</v>
      </c>
      <c r="C158" s="672"/>
      <c r="D158" s="512" t="e">
        <f>D156/D159</f>
        <v>#DIV/0!</v>
      </c>
      <c r="E158" s="513" t="e">
        <f>E156/E159</f>
        <v>#DIV/0!</v>
      </c>
    </row>
    <row r="159" spans="2:5" ht="15" thickBot="1">
      <c r="B159" s="673" t="s">
        <v>449</v>
      </c>
      <c r="C159" s="674"/>
      <c r="D159" s="149">
        <f>'4 Dados-Complementares'!E86</f>
        <v>0</v>
      </c>
      <c r="E159" s="150">
        <f>'4 Dados-Complementares'!F86</f>
        <v>0</v>
      </c>
    </row>
    <row r="160" spans="2:5" ht="14.25" thickTop="1" thickBot="1"/>
    <row r="161" spans="2:6" ht="17.25" thickTop="1" thickBot="1">
      <c r="B161" s="675" t="s">
        <v>803</v>
      </c>
      <c r="C161" s="676"/>
      <c r="D161" s="676"/>
      <c r="E161" s="677"/>
      <c r="F161" s="256" t="s">
        <v>476</v>
      </c>
    </row>
    <row r="162" spans="2:6">
      <c r="B162" s="678" t="s">
        <v>210</v>
      </c>
      <c r="C162" s="679"/>
      <c r="D162" s="100" t="s">
        <v>35</v>
      </c>
      <c r="E162" s="101" t="s">
        <v>36</v>
      </c>
    </row>
    <row r="163" spans="2:6">
      <c r="B163" s="690" t="s">
        <v>175</v>
      </c>
      <c r="C163" s="11" t="s">
        <v>96</v>
      </c>
      <c r="D163" s="58"/>
      <c r="E163" s="84"/>
    </row>
    <row r="164" spans="2:6">
      <c r="B164" s="531"/>
      <c r="C164" s="12" t="s">
        <v>95</v>
      </c>
      <c r="D164" s="57">
        <f>'3b DadosFinanServResíduos'!D16</f>
        <v>0</v>
      </c>
      <c r="E164" s="24">
        <f>'3b DadosFinanServResíduos'!E16</f>
        <v>0</v>
      </c>
    </row>
    <row r="165" spans="2:6">
      <c r="B165" s="531"/>
      <c r="C165" s="81" t="s">
        <v>94</v>
      </c>
      <c r="D165" s="82">
        <f>'3b DadosFinanServResíduos'!D17</f>
        <v>0</v>
      </c>
      <c r="E165" s="83">
        <f>'3b DadosFinanServResíduos'!E17</f>
        <v>0</v>
      </c>
    </row>
    <row r="166" spans="2:6" ht="25.5">
      <c r="B166" s="531"/>
      <c r="C166" s="9" t="s">
        <v>110</v>
      </c>
      <c r="D166" s="82">
        <f>'3b DadosFinanServResíduos'!D18</f>
        <v>0</v>
      </c>
      <c r="E166" s="83">
        <f>'3b DadosFinanServResíduos'!E18</f>
        <v>0</v>
      </c>
    </row>
    <row r="167" spans="2:6">
      <c r="B167" s="531"/>
      <c r="C167" s="9" t="s">
        <v>106</v>
      </c>
      <c r="D167" s="57">
        <f>'3b DadosFinanServResíduos'!D19</f>
        <v>0</v>
      </c>
      <c r="E167" s="24">
        <f>'3b DadosFinanServResíduos'!E19</f>
        <v>0</v>
      </c>
    </row>
    <row r="168" spans="2:6">
      <c r="B168" s="531"/>
      <c r="C168" s="9" t="s">
        <v>2</v>
      </c>
      <c r="D168" s="57">
        <f>'3b DadosFinanServResíduos'!D20</f>
        <v>0</v>
      </c>
      <c r="E168" s="24">
        <f>'3b DadosFinanServResíduos'!E20</f>
        <v>0</v>
      </c>
    </row>
    <row r="169" spans="2:6">
      <c r="B169" s="531"/>
      <c r="C169" s="9" t="s">
        <v>4</v>
      </c>
      <c r="D169" s="57">
        <f>'3b DadosFinanServResíduos'!D21</f>
        <v>0</v>
      </c>
      <c r="E169" s="24">
        <f>'3b DadosFinanServResíduos'!E21</f>
        <v>0</v>
      </c>
    </row>
    <row r="170" spans="2:6">
      <c r="B170" s="691"/>
      <c r="C170" s="103" t="s">
        <v>176</v>
      </c>
      <c r="D170" s="104">
        <f>SUM(D163:D169)</f>
        <v>0</v>
      </c>
      <c r="E170" s="105">
        <f>SUM(E163:E169)</f>
        <v>0</v>
      </c>
    </row>
    <row r="171" spans="2:6">
      <c r="B171" s="205" t="s">
        <v>177</v>
      </c>
      <c r="C171" s="206" t="s">
        <v>439</v>
      </c>
      <c r="D171" s="207" t="e">
        <f>IF(F171="Sim",D133*'4 Dados-Complementares'!E77,0)</f>
        <v>#DIV/0!</v>
      </c>
      <c r="E171" s="322" t="e">
        <f>IF(F171="Sim",E133*'4 Dados-Complementares'!F77,0)</f>
        <v>#DIV/0!</v>
      </c>
      <c r="F171" s="392" t="s">
        <v>720</v>
      </c>
    </row>
    <row r="172" spans="2:6" ht="14.25">
      <c r="B172" s="106" t="s">
        <v>178</v>
      </c>
      <c r="C172" s="107" t="s">
        <v>440</v>
      </c>
      <c r="D172" s="108" t="e">
        <f>'3b DadosFinanServResíduos'!F22*'3b DadosFinanServResíduos'!D14</f>
        <v>#DIV/0!</v>
      </c>
      <c r="E172" s="109" t="e">
        <f>'3b DadosFinanServResíduos'!F22*'3b DadosFinanServResíduos'!E14</f>
        <v>#DIV/0!</v>
      </c>
    </row>
    <row r="173" spans="2:6" ht="14.25">
      <c r="B173" s="690" t="s">
        <v>179</v>
      </c>
      <c r="C173" s="9" t="s">
        <v>180</v>
      </c>
      <c r="D173" s="89">
        <f>'3b DadosFinanServResíduos'!D80</f>
        <v>0</v>
      </c>
      <c r="E173" s="24">
        <f>'3b DadosFinanServResíduos'!E80</f>
        <v>0</v>
      </c>
    </row>
    <row r="174" spans="2:6" ht="14.25">
      <c r="B174" s="531"/>
      <c r="C174" s="20" t="s">
        <v>441</v>
      </c>
      <c r="D174" s="89" t="e">
        <f>'3b DadosFinanServResíduos'!F22*'3b DadosFinanServResíduos'!D85</f>
        <v>#DIV/0!</v>
      </c>
      <c r="E174" s="24" t="e">
        <f>'3b DadosFinanServResíduos'!F22*'3b DadosFinanServResíduos'!E85</f>
        <v>#DIV/0!</v>
      </c>
    </row>
    <row r="175" spans="2:6">
      <c r="B175" s="691"/>
      <c r="C175" s="110" t="s">
        <v>181</v>
      </c>
      <c r="D175" s="104" t="e">
        <f>SUM(D173:D174)</f>
        <v>#DIV/0!</v>
      </c>
      <c r="E175" s="105" t="e">
        <f>SUM(E173:E174)</f>
        <v>#DIV/0!</v>
      </c>
    </row>
    <row r="176" spans="2:6" ht="38.25">
      <c r="B176" s="114" t="s">
        <v>182</v>
      </c>
      <c r="C176" s="115" t="s">
        <v>442</v>
      </c>
      <c r="D176" s="216" t="e">
        <f>'4 Dados-Complementares'!H5*'4 Dados-Complementares'!E63*'4 Dados-Complementares'!E52</f>
        <v>#DIV/0!</v>
      </c>
      <c r="E176" s="217" t="e">
        <f>'4 Dados-Complementares'!H5*'4 Dados-Complementares'!F63*'4 Dados-Complementares'!F52</f>
        <v>#DIV/0!</v>
      </c>
    </row>
    <row r="177" spans="2:5" ht="15" thickBot="1">
      <c r="B177" s="335" t="s">
        <v>183</v>
      </c>
      <c r="C177" s="111" t="s">
        <v>443</v>
      </c>
      <c r="D177" s="112" t="e">
        <f>'3b DadosFinanServResíduos'!F22*'3b DadosFinanServResíduos'!D94</f>
        <v>#DIV/0!</v>
      </c>
      <c r="E177" s="113" t="e">
        <f>'3b DadosFinanServResíduos'!F22*'3b DadosFinanServResíduos'!E94</f>
        <v>#DIV/0!</v>
      </c>
    </row>
    <row r="178" spans="2:5" ht="15.75" thickBot="1">
      <c r="B178" s="667" t="s">
        <v>184</v>
      </c>
      <c r="C178" s="683"/>
      <c r="D178" s="99" t="e">
        <f>D170+D171+D172+D175+D176+D177</f>
        <v>#DIV/0!</v>
      </c>
      <c r="E178" s="102" t="e">
        <f>E170+E171+E172+E175+E176+E177</f>
        <v>#DIV/0!</v>
      </c>
    </row>
    <row r="179" spans="2:5" ht="15.75">
      <c r="B179" s="538" t="s">
        <v>451</v>
      </c>
      <c r="C179" s="218" t="s">
        <v>459</v>
      </c>
      <c r="D179" s="323">
        <v>0</v>
      </c>
      <c r="E179" s="324">
        <v>0</v>
      </c>
    </row>
    <row r="180" spans="2:5" ht="16.5" thickBot="1">
      <c r="B180" s="532"/>
      <c r="C180" s="219" t="s">
        <v>460</v>
      </c>
      <c r="D180" s="325" t="e">
        <f>'3b DadosFinanServResíduos'!F22*'3b DadosFinanServResíduos'!D137</f>
        <v>#DIV/0!</v>
      </c>
      <c r="E180" s="326" t="e">
        <f>'3b DadosFinanServResíduos'!F22*'3b DadosFinanServResíduos'!E137</f>
        <v>#DIV/0!</v>
      </c>
    </row>
    <row r="181" spans="2:5" ht="15.75" thickBot="1">
      <c r="B181" s="542" t="s">
        <v>452</v>
      </c>
      <c r="C181" s="684"/>
      <c r="D181" s="90" t="e">
        <f>D178+D179+D180</f>
        <v>#DIV/0!</v>
      </c>
      <c r="E181" s="29" t="e">
        <f>E178+E179+E180</f>
        <v>#DIV/0!</v>
      </c>
    </row>
    <row r="182" spans="2:5" ht="18.75" customHeight="1">
      <c r="B182" s="685" t="s">
        <v>861</v>
      </c>
      <c r="C182" s="686"/>
      <c r="D182" s="130">
        <v>0</v>
      </c>
      <c r="E182" s="212">
        <v>0</v>
      </c>
    </row>
    <row r="183" spans="2:5" ht="15" thickBot="1">
      <c r="B183" s="665" t="s">
        <v>862</v>
      </c>
      <c r="C183" s="666"/>
      <c r="D183" s="210">
        <f>'4 Dados-Complementares'!E67</f>
        <v>0</v>
      </c>
      <c r="E183" s="211">
        <f>'4 Dados-Complementares'!F67</f>
        <v>0</v>
      </c>
    </row>
    <row r="184" spans="2:5" ht="13.5" thickTop="1"/>
  </sheetData>
  <mergeCells count="71">
    <mergeCell ref="B80:E80"/>
    <mergeCell ref="B81:C81"/>
    <mergeCell ref="B82:B94"/>
    <mergeCell ref="B54:C54"/>
    <mergeCell ref="B56:E56"/>
    <mergeCell ref="B73:B74"/>
    <mergeCell ref="B72:C72"/>
    <mergeCell ref="B75:C75"/>
    <mergeCell ref="B77:C77"/>
    <mergeCell ref="B78:C78"/>
    <mergeCell ref="B101:C101"/>
    <mergeCell ref="B104:C104"/>
    <mergeCell ref="B106:C106"/>
    <mergeCell ref="B96:B98"/>
    <mergeCell ref="B102:B103"/>
    <mergeCell ref="B111:B121"/>
    <mergeCell ref="B123:B125"/>
    <mergeCell ref="B135:C135"/>
    <mergeCell ref="B128:C128"/>
    <mergeCell ref="B131:C131"/>
    <mergeCell ref="B134:C134"/>
    <mergeCell ref="B133:C133"/>
    <mergeCell ref="B129:B130"/>
    <mergeCell ref="B161:E161"/>
    <mergeCell ref="B162:C162"/>
    <mergeCell ref="B163:B170"/>
    <mergeCell ref="B173:B175"/>
    <mergeCell ref="B21:C21"/>
    <mergeCell ref="B58:B65"/>
    <mergeCell ref="B67:B69"/>
    <mergeCell ref="B47:C47"/>
    <mergeCell ref="B49:E49"/>
    <mergeCell ref="B50:C50"/>
    <mergeCell ref="B51:C51"/>
    <mergeCell ref="B52:C52"/>
    <mergeCell ref="B107:C107"/>
    <mergeCell ref="B136:C136"/>
    <mergeCell ref="B109:E109"/>
    <mergeCell ref="B110:C110"/>
    <mergeCell ref="B178:C178"/>
    <mergeCell ref="B181:C181"/>
    <mergeCell ref="B182:C182"/>
    <mergeCell ref="B3:E3"/>
    <mergeCell ref="B4:C4"/>
    <mergeCell ref="B5:B11"/>
    <mergeCell ref="B26:E26"/>
    <mergeCell ref="B27:C27"/>
    <mergeCell ref="B53:C53"/>
    <mergeCell ref="B28:B34"/>
    <mergeCell ref="B42:B43"/>
    <mergeCell ref="B36:B38"/>
    <mergeCell ref="B41:C41"/>
    <mergeCell ref="B44:C44"/>
    <mergeCell ref="B46:C46"/>
    <mergeCell ref="B57:C57"/>
    <mergeCell ref="B183:C183"/>
    <mergeCell ref="B13:B15"/>
    <mergeCell ref="B18:C18"/>
    <mergeCell ref="B179:B180"/>
    <mergeCell ref="B19:B20"/>
    <mergeCell ref="B158:C158"/>
    <mergeCell ref="B159:C159"/>
    <mergeCell ref="B140:B146"/>
    <mergeCell ref="B148:B150"/>
    <mergeCell ref="B153:C153"/>
    <mergeCell ref="B156:C156"/>
    <mergeCell ref="B154:B155"/>
    <mergeCell ref="B138:E138"/>
    <mergeCell ref="B139:C139"/>
    <mergeCell ref="B23:C23"/>
    <mergeCell ref="B24:C24"/>
  </mergeCells>
  <hyperlinks>
    <hyperlink ref="B1" location="'1 ÍNDICE'!A1" display="RETORNAR AO INDICE GERAL"/>
    <hyperlink ref="F27" location="'1 ÍNDICE'!A1" display="RETORNAR AO INDICE GERAL"/>
    <hyperlink ref="F57" location="'1 ÍNDICE'!A1" display="RETORNAR AO INDICE GERAL"/>
    <hyperlink ref="F81" location="'1 ÍNDICE'!A1" display="RETORNAR AO INDICE GERAL"/>
    <hyperlink ref="F110" location="'1 ÍNDICE'!A1" display="RETORNAR AO INDICE GERAL"/>
    <hyperlink ref="F138" location="'1 ÍNDICE'!A1" display="RETORNAR AO INDICE GERAL"/>
    <hyperlink ref="F161" location="'1 ÍNDICE'!A1" display="RETORNAR AO INDICE GERAL"/>
  </hyperlinks>
  <printOptions horizontalCentered="1"/>
  <pageMargins left="0.59055118110236227" right="0.39370078740157483" top="0.59055118110236227" bottom="0.59055118110236227" header="0.31496062992125984" footer="0.11811023622047245"/>
  <pageSetup paperSize="9" scale="79" fitToHeight="4" orientation="portrait" horizontalDpi="300" verticalDpi="300" r:id="rId1"/>
  <headerFooter alignWithMargins="0">
    <oddHeader>Página &amp;P de &amp;N</oddHeader>
    <oddFooter>&amp;A</oddFooter>
  </headerFooter>
  <rowBreaks count="3" manualBreakCount="3">
    <brk id="54" min="1" max="4" man="1"/>
    <brk id="107" min="1" max="4" man="1"/>
    <brk id="160" min="1" max="4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3" tint="0.59999389629810485"/>
    <pageSetUpPr fitToPage="1"/>
  </sheetPr>
  <dimension ref="A1:F53"/>
  <sheetViews>
    <sheetView workbookViewId="0">
      <selection activeCell="G24" sqref="G24"/>
    </sheetView>
  </sheetViews>
  <sheetFormatPr defaultRowHeight="12.75"/>
  <cols>
    <col min="1" max="1" width="1.5703125" customWidth="1"/>
    <col min="2" max="2" width="63.7109375" customWidth="1"/>
    <col min="3" max="3" width="15.85546875" customWidth="1"/>
    <col min="4" max="4" width="16.140625" customWidth="1"/>
    <col min="5" max="5" width="6.5703125" customWidth="1"/>
    <col min="6" max="6" width="5.85546875" customWidth="1"/>
  </cols>
  <sheetData>
    <row r="1" spans="1:6">
      <c r="B1" s="256" t="s">
        <v>476</v>
      </c>
      <c r="E1" s="1"/>
      <c r="F1" s="1"/>
    </row>
    <row r="2" spans="1:6" ht="16.5" thickBot="1">
      <c r="A2" s="1"/>
      <c r="B2" s="716" t="s">
        <v>743</v>
      </c>
      <c r="C2" s="716"/>
      <c r="D2" s="716"/>
      <c r="E2" s="1"/>
      <c r="F2" s="1"/>
    </row>
    <row r="3" spans="1:6" ht="31.5" customHeight="1" thickTop="1" thickBot="1">
      <c r="A3" s="1"/>
      <c r="B3" s="675" t="s">
        <v>804</v>
      </c>
      <c r="C3" s="676"/>
      <c r="D3" s="677"/>
      <c r="E3" s="1"/>
      <c r="F3" s="1"/>
    </row>
    <row r="4" spans="1:6">
      <c r="A4" s="1"/>
      <c r="B4" s="166" t="s">
        <v>317</v>
      </c>
      <c r="C4" s="167" t="s">
        <v>715</v>
      </c>
      <c r="D4" s="168" t="s">
        <v>36</v>
      </c>
      <c r="E4" s="1"/>
      <c r="F4" s="1"/>
    </row>
    <row r="5" spans="1:6">
      <c r="A5" s="1"/>
      <c r="B5" s="169" t="s">
        <v>318</v>
      </c>
      <c r="C5" s="327" t="e">
        <f>'6 Calc_Custo por Serviço Fim'!D53</f>
        <v>#DIV/0!</v>
      </c>
      <c r="D5" s="328" t="e">
        <f>'6 Calc_Custo por Serviço Fim'!E53</f>
        <v>#DIV/0!</v>
      </c>
      <c r="E5" s="1"/>
      <c r="F5" s="1"/>
    </row>
    <row r="6" spans="1:6">
      <c r="A6" s="1"/>
      <c r="B6" s="169" t="s">
        <v>339</v>
      </c>
      <c r="C6" s="327" t="e">
        <f>'6 Calc_Custo por Serviço Fim'!D106*('4 Dados-Complementares'!E83/SUM('4 Dados-Complementares'!E75:E81))</f>
        <v>#DIV/0!</v>
      </c>
      <c r="D6" s="328" t="e">
        <f>'6 Calc_Custo por Serviço Fim'!E106*('4 Dados-Complementares'!F83/SUM('4 Dados-Complementares'!F75:F81))</f>
        <v>#DIV/0!</v>
      </c>
      <c r="E6" s="1"/>
      <c r="F6" s="1"/>
    </row>
    <row r="7" spans="1:6">
      <c r="A7" s="1"/>
      <c r="B7" s="169" t="s">
        <v>336</v>
      </c>
      <c r="C7" s="327" t="e">
        <f>'6 Calc_Custo por Serviço Fim'!D134*(SUM('4 Dados-Complementares'!E84:E85)/SUM('4 Dados-Complementares'!E75:E81))</f>
        <v>#DIV/0!</v>
      </c>
      <c r="D7" s="328" t="e">
        <f>'6 Calc_Custo por Serviço Fim'!E134*(SUM('4 Dados-Complementares'!F84:F85)/SUM('4 Dados-Complementares'!F75:F81))</f>
        <v>#DIV/0!</v>
      </c>
      <c r="E7" s="1"/>
      <c r="F7" s="1"/>
    </row>
    <row r="8" spans="1:6" ht="15.75" thickBot="1">
      <c r="A8" s="1"/>
      <c r="B8" s="172" t="s">
        <v>383</v>
      </c>
      <c r="C8" s="173" t="e">
        <f>SUM(C5:C7)</f>
        <v>#DIV/0!</v>
      </c>
      <c r="D8" s="174" t="e">
        <f>SUM(D5:D7)</f>
        <v>#DIV/0!</v>
      </c>
      <c r="E8" s="1"/>
      <c r="F8" s="1"/>
    </row>
    <row r="9" spans="1:6" ht="12.75" customHeight="1" thickTop="1">
      <c r="A9" s="1"/>
      <c r="B9" s="1" t="s">
        <v>338</v>
      </c>
      <c r="C9" s="1"/>
      <c r="D9" s="1"/>
      <c r="E9" s="1"/>
      <c r="F9" s="1"/>
    </row>
    <row r="10" spans="1:6" ht="12.75" customHeight="1">
      <c r="A10" s="1"/>
      <c r="B10" s="1" t="s">
        <v>811</v>
      </c>
      <c r="C10" s="1"/>
      <c r="D10" s="1"/>
      <c r="E10" s="1"/>
      <c r="F10" s="1"/>
    </row>
    <row r="11" spans="1:6" ht="6.75" customHeight="1" thickBot="1">
      <c r="A11" s="1"/>
      <c r="B11" s="1"/>
      <c r="C11" s="1"/>
      <c r="D11" s="1"/>
      <c r="E11" s="1"/>
      <c r="F11" s="1"/>
    </row>
    <row r="12" spans="1:6" ht="29.25" customHeight="1" thickTop="1" thickBot="1">
      <c r="A12" s="1"/>
      <c r="B12" s="675" t="s">
        <v>805</v>
      </c>
      <c r="C12" s="676"/>
      <c r="D12" s="677"/>
      <c r="E12" s="1"/>
      <c r="F12" s="1"/>
    </row>
    <row r="13" spans="1:6" ht="18" customHeight="1">
      <c r="A13" s="1"/>
      <c r="B13" s="166" t="s">
        <v>317</v>
      </c>
      <c r="C13" s="167" t="s">
        <v>715</v>
      </c>
      <c r="D13" s="168" t="s">
        <v>36</v>
      </c>
      <c r="E13" s="1"/>
      <c r="F13" s="1"/>
    </row>
    <row r="14" spans="1:6" ht="14.25" customHeight="1">
      <c r="A14" s="1"/>
      <c r="B14" s="169" t="s">
        <v>318</v>
      </c>
      <c r="C14" s="170" t="e">
        <f>'6 Calc_Custo por Serviço Fim'!D53</f>
        <v>#DIV/0!</v>
      </c>
      <c r="D14" s="171" t="e">
        <f>'6 Calc_Custo por Serviço Fim'!E53</f>
        <v>#DIV/0!</v>
      </c>
      <c r="E14" s="1"/>
      <c r="F14" s="1"/>
    </row>
    <row r="15" spans="1:6" ht="14.25" customHeight="1">
      <c r="A15" s="1"/>
      <c r="B15" s="169" t="s">
        <v>330</v>
      </c>
      <c r="C15" s="170" t="e">
        <f>'6 Calc_Custo por Serviço Fim'!D106*('4 Dados-Complementares'!E83/SUM('4 Dados-Complementares'!E83:E85))</f>
        <v>#DIV/0!</v>
      </c>
      <c r="D15" s="171" t="e">
        <f>'6 Calc_Custo por Serviço Fim'!E106*('4 Dados-Complementares'!F83/SUM('4 Dados-Complementares'!F83:F85))</f>
        <v>#DIV/0!</v>
      </c>
      <c r="E15" s="1"/>
      <c r="F15" s="1"/>
    </row>
    <row r="16" spans="1:6" ht="14.25" customHeight="1">
      <c r="A16" s="1"/>
      <c r="B16" s="169" t="s">
        <v>336</v>
      </c>
      <c r="C16" s="170" t="e">
        <f>'6 Calc_Custo por Serviço Fim'!D134*(SUM('4 Dados-Complementares'!E84:E85)/SUM('4 Dados-Complementares'!E83:E85))</f>
        <v>#DIV/0!</v>
      </c>
      <c r="D16" s="171" t="e">
        <f>'6 Calc_Custo por Serviço Fim'!E134*(SUM('4 Dados-Complementares'!F84:F85)/SUM('4 Dados-Complementares'!F83:F85))</f>
        <v>#DIV/0!</v>
      </c>
      <c r="E16" s="1"/>
      <c r="F16" s="1"/>
    </row>
    <row r="17" spans="2:6" ht="18.75" customHeight="1" thickBot="1">
      <c r="B17" s="172" t="s">
        <v>384</v>
      </c>
      <c r="C17" s="173" t="e">
        <f>SUM(C14:C16)</f>
        <v>#DIV/0!</v>
      </c>
      <c r="D17" s="174" t="e">
        <f>SUM(D14:D16)</f>
        <v>#DIV/0!</v>
      </c>
      <c r="E17" s="1"/>
      <c r="F17" s="1"/>
    </row>
    <row r="18" spans="2:6" ht="5.25" customHeight="1" thickTop="1" thickBot="1">
      <c r="E18" s="1"/>
      <c r="F18" s="1"/>
    </row>
    <row r="19" spans="2:6" ht="27.75" customHeight="1" thickTop="1" thickBot="1">
      <c r="B19" s="675" t="s">
        <v>806</v>
      </c>
      <c r="C19" s="676"/>
      <c r="D19" s="677"/>
      <c r="E19" s="1"/>
      <c r="F19" s="1"/>
    </row>
    <row r="20" spans="2:6" ht="13.5" customHeight="1">
      <c r="B20" s="166" t="s">
        <v>317</v>
      </c>
      <c r="C20" s="167" t="s">
        <v>715</v>
      </c>
      <c r="D20" s="168" t="s">
        <v>36</v>
      </c>
      <c r="E20" s="1"/>
      <c r="F20" s="1"/>
    </row>
    <row r="21" spans="2:6">
      <c r="B21" s="169" t="s">
        <v>320</v>
      </c>
      <c r="C21" s="170" t="e">
        <f>'6 Calc_Custo por Serviço Fim'!D77</f>
        <v>#DIV/0!</v>
      </c>
      <c r="D21" s="171" t="e">
        <f>'6 Calc_Custo por Serviço Fim'!E77</f>
        <v>#DIV/0!</v>
      </c>
      <c r="E21" s="1"/>
      <c r="F21" s="1"/>
    </row>
    <row r="22" spans="2:6">
      <c r="B22" s="169" t="s">
        <v>330</v>
      </c>
      <c r="C22" s="170" t="e">
        <f>'6 Calc_Custo por Serviço Fim'!D106*('4 Dados-Complementares'!E83/SUM('4 Dados-Complementares'!E83:E85))</f>
        <v>#DIV/0!</v>
      </c>
      <c r="D22" s="171" t="e">
        <f>'6 Calc_Custo por Serviço Fim'!E106*('4 Dados-Complementares'!F83/SUM('4 Dados-Complementares'!F83:F85))</f>
        <v>#DIV/0!</v>
      </c>
      <c r="E22" s="1"/>
      <c r="F22" s="1"/>
    </row>
    <row r="23" spans="2:6">
      <c r="B23" s="169" t="s">
        <v>336</v>
      </c>
      <c r="C23" s="170" t="e">
        <f>'6 Calc_Custo por Serviço Fim'!D134*(SUM('4 Dados-Complementares'!E84:E85)/SUM('4 Dados-Complementares'!E83:E85))</f>
        <v>#DIV/0!</v>
      </c>
      <c r="D23" s="171" t="e">
        <f>'6 Calc_Custo por Serviço Fim'!E134*(SUM('4 Dados-Complementares'!F84:F85)/SUM('4 Dados-Complementares'!F83:F85))</f>
        <v>#DIV/0!</v>
      </c>
      <c r="E23" s="1"/>
      <c r="F23" s="1"/>
    </row>
    <row r="24" spans="2:6" ht="18.75" customHeight="1" thickBot="1">
      <c r="B24" s="175" t="s">
        <v>385</v>
      </c>
      <c r="C24" s="173" t="e">
        <f>SUM(C21:C23)</f>
        <v>#DIV/0!</v>
      </c>
      <c r="D24" s="174" t="e">
        <f>SUM(D21:D23)</f>
        <v>#DIV/0!</v>
      </c>
      <c r="E24" s="1"/>
      <c r="F24" s="1"/>
    </row>
    <row r="25" spans="2:6" ht="6.75" customHeight="1" thickTop="1" thickBot="1">
      <c r="E25" s="1"/>
      <c r="F25" s="1"/>
    </row>
    <row r="26" spans="2:6" ht="28.5" customHeight="1" thickTop="1" thickBot="1">
      <c r="B26" s="675" t="s">
        <v>807</v>
      </c>
      <c r="C26" s="676"/>
      <c r="D26" s="677"/>
      <c r="E26" s="1"/>
      <c r="F26" s="1"/>
    </row>
    <row r="27" spans="2:6" ht="15.75" customHeight="1">
      <c r="B27" s="166" t="s">
        <v>317</v>
      </c>
      <c r="C27" s="167" t="s">
        <v>715</v>
      </c>
      <c r="D27" s="168" t="s">
        <v>36</v>
      </c>
      <c r="E27" s="398" t="s">
        <v>476</v>
      </c>
      <c r="F27" s="1"/>
    </row>
    <row r="28" spans="2:6">
      <c r="B28" s="169" t="s">
        <v>322</v>
      </c>
      <c r="C28" s="170" t="e">
        <f>'6 Calc_Custo por Serviço Fim'!D77</f>
        <v>#DIV/0!</v>
      </c>
      <c r="D28" s="171" t="e">
        <f>'6 Calc_Custo por Serviço Fim'!E77</f>
        <v>#DIV/0!</v>
      </c>
      <c r="E28" s="1"/>
      <c r="F28" s="1"/>
    </row>
    <row r="29" spans="2:6">
      <c r="B29" s="169" t="s">
        <v>337</v>
      </c>
      <c r="C29" s="170" t="e">
        <f>'6 Calc_Custo por Serviço Fim'!D134</f>
        <v>#DIV/0!</v>
      </c>
      <c r="D29" s="171" t="e">
        <f>'6 Calc_Custo por Serviço Fim'!E134</f>
        <v>#DIV/0!</v>
      </c>
      <c r="E29" s="1"/>
      <c r="F29" s="1"/>
    </row>
    <row r="30" spans="2:6" ht="21" customHeight="1" thickBot="1">
      <c r="B30" s="175" t="s">
        <v>386</v>
      </c>
      <c r="C30" s="173" t="e">
        <f>C28+C29</f>
        <v>#DIV/0!</v>
      </c>
      <c r="D30" s="174" t="e">
        <f>D28+D29</f>
        <v>#DIV/0!</v>
      </c>
      <c r="E30" s="1"/>
      <c r="F30" s="1"/>
    </row>
    <row r="31" spans="2:6" ht="6.75" customHeight="1" thickTop="1" thickBot="1">
      <c r="E31" s="1"/>
      <c r="F31" s="1"/>
    </row>
    <row r="32" spans="2:6" ht="30" customHeight="1" thickTop="1" thickBot="1">
      <c r="B32" s="675" t="s">
        <v>808</v>
      </c>
      <c r="C32" s="676"/>
      <c r="D32" s="677"/>
      <c r="E32" s="1"/>
      <c r="F32" s="1"/>
    </row>
    <row r="33" spans="2:6" ht="14.1" customHeight="1">
      <c r="B33" s="166" t="s">
        <v>317</v>
      </c>
      <c r="C33" s="167" t="s">
        <v>715</v>
      </c>
      <c r="D33" s="168" t="s">
        <v>36</v>
      </c>
      <c r="E33" s="1"/>
      <c r="F33" s="1"/>
    </row>
    <row r="34" spans="2:6" ht="14.1" customHeight="1">
      <c r="B34" s="169" t="s">
        <v>322</v>
      </c>
      <c r="C34" s="170" t="e">
        <f>'6 Calc_Custo por Serviço Fim'!D77</f>
        <v>#DIV/0!</v>
      </c>
      <c r="D34" s="171" t="e">
        <f>'6 Calc_Custo por Serviço Fim'!E77</f>
        <v>#DIV/0!</v>
      </c>
      <c r="E34" s="1"/>
      <c r="F34" s="1"/>
    </row>
    <row r="35" spans="2:6" ht="14.1" customHeight="1">
      <c r="B35" s="169" t="s">
        <v>335</v>
      </c>
      <c r="C35" s="170" t="e">
        <f>'6 Calc_Custo por Serviço Fim'!D106</f>
        <v>#DIV/0!</v>
      </c>
      <c r="D35" s="171" t="e">
        <f>'6 Calc_Custo por Serviço Fim'!E106</f>
        <v>#DIV/0!</v>
      </c>
      <c r="E35" s="1"/>
      <c r="F35" s="1"/>
    </row>
    <row r="36" spans="2:6" ht="19.5" customHeight="1" thickBot="1">
      <c r="B36" s="175" t="s">
        <v>387</v>
      </c>
      <c r="C36" s="173" t="e">
        <f>C34+C35</f>
        <v>#DIV/0!</v>
      </c>
      <c r="D36" s="174" t="e">
        <f>D34+D35</f>
        <v>#DIV/0!</v>
      </c>
      <c r="E36" s="1"/>
      <c r="F36" s="1"/>
    </row>
    <row r="37" spans="2:6" ht="6.75" customHeight="1" thickTop="1" thickBot="1">
      <c r="E37" s="1"/>
      <c r="F37" s="1"/>
    </row>
    <row r="38" spans="2:6" ht="30.75" customHeight="1" thickTop="1" thickBot="1">
      <c r="B38" s="675" t="s">
        <v>809</v>
      </c>
      <c r="C38" s="676"/>
      <c r="D38" s="677"/>
      <c r="E38" s="1"/>
      <c r="F38" s="1"/>
    </row>
    <row r="39" spans="2:6" ht="17.25" customHeight="1">
      <c r="B39" s="166" t="s">
        <v>723</v>
      </c>
      <c r="C39" s="167" t="s">
        <v>715</v>
      </c>
      <c r="D39" s="168" t="s">
        <v>36</v>
      </c>
      <c r="E39" s="1"/>
      <c r="F39" s="1"/>
    </row>
    <row r="40" spans="2:6" ht="25.5">
      <c r="B40" s="169" t="s">
        <v>332</v>
      </c>
      <c r="C40" s="176" t="e">
        <f>'6 Calc_Custo por Serviço Fim'!D106</f>
        <v>#DIV/0!</v>
      </c>
      <c r="D40" s="177" t="e">
        <f>'6 Calc_Custo por Serviço Fim'!E106</f>
        <v>#DIV/0!</v>
      </c>
      <c r="E40" s="1"/>
      <c r="F40" s="1"/>
    </row>
    <row r="41" spans="2:6" ht="12.75" customHeight="1">
      <c r="B41" s="169" t="s">
        <v>334</v>
      </c>
      <c r="C41" s="176" t="e">
        <f>'6 Calc_Custo por Serviço Fim'!D134</f>
        <v>#DIV/0!</v>
      </c>
      <c r="D41" s="177" t="e">
        <f>'6 Calc_Custo por Serviço Fim'!E134</f>
        <v>#DIV/0!</v>
      </c>
      <c r="E41" s="1"/>
      <c r="F41" s="1"/>
    </row>
    <row r="42" spans="2:6" ht="12.75" customHeight="1">
      <c r="B42" s="181" t="s">
        <v>333</v>
      </c>
      <c r="C42" s="176" t="e">
        <f>'6 Calc_Custo por Serviço Fim'!D134</f>
        <v>#DIV/0!</v>
      </c>
      <c r="D42" s="177" t="e">
        <f>'6 Calc_Custo por Serviço Fim'!E134</f>
        <v>#DIV/0!</v>
      </c>
      <c r="E42" s="398" t="s">
        <v>476</v>
      </c>
      <c r="F42" s="1"/>
    </row>
    <row r="43" spans="2:6" ht="27.75" thickBot="1">
      <c r="B43" s="178" t="s">
        <v>331</v>
      </c>
      <c r="C43" s="179" t="e">
        <f>'6 Calc_Custo por Serviço Fim'!D106</f>
        <v>#DIV/0!</v>
      </c>
      <c r="D43" s="180" t="e">
        <f>'6 Calc_Custo por Serviço Fim'!E106</f>
        <v>#DIV/0!</v>
      </c>
      <c r="E43" s="1"/>
      <c r="F43" s="1"/>
    </row>
    <row r="44" spans="2:6" ht="6.75" customHeight="1" thickTop="1" thickBot="1">
      <c r="E44" s="1"/>
      <c r="F44" s="1"/>
    </row>
    <row r="45" spans="2:6" ht="33" customHeight="1" thickTop="1" thickBot="1">
      <c r="B45" s="675" t="s">
        <v>810</v>
      </c>
      <c r="C45" s="676"/>
      <c r="D45" s="677"/>
      <c r="E45" s="714" t="s">
        <v>727</v>
      </c>
      <c r="F45" s="715"/>
    </row>
    <row r="46" spans="2:6" ht="19.5" customHeight="1">
      <c r="B46" s="166" t="s">
        <v>723</v>
      </c>
      <c r="C46" s="333" t="s">
        <v>715</v>
      </c>
      <c r="D46" s="334" t="s">
        <v>36</v>
      </c>
      <c r="E46" s="714"/>
      <c r="F46" s="715"/>
    </row>
    <row r="47" spans="2:6" ht="25.5">
      <c r="B47" s="169" t="s">
        <v>724</v>
      </c>
      <c r="C47" s="182" t="e">
        <f>'6 Calc_Custo por Serviço Fim'!D158+E47*'6 Calc_Custo por Serviço Fim'!D134/1000</f>
        <v>#DIV/0!</v>
      </c>
      <c r="D47" s="183" t="e">
        <f>'6 Calc_Custo por Serviço Fim'!E158+E47*'6 Calc_Custo por Serviço Fim'!E134/1000</f>
        <v>#DIV/0!</v>
      </c>
      <c r="E47" s="478">
        <v>3</v>
      </c>
      <c r="F47" s="329" t="s">
        <v>728</v>
      </c>
    </row>
    <row r="48" spans="2:6" ht="25.5">
      <c r="B48" s="169" t="s">
        <v>736</v>
      </c>
      <c r="C48" s="182" t="e">
        <f>'6 Calc_Custo por Serviço Fim'!D158+E48*'6 Calc_Custo por Serviço Fim'!D134/1000</f>
        <v>#DIV/0!</v>
      </c>
      <c r="D48" s="183" t="e">
        <f>'6 Calc_Custo por Serviço Fim'!E158+E48*'6 Calc_Custo por Serviço Fim'!E134/1000</f>
        <v>#DIV/0!</v>
      </c>
      <c r="E48" s="330">
        <v>8</v>
      </c>
      <c r="F48" s="329" t="s">
        <v>730</v>
      </c>
    </row>
    <row r="49" spans="2:6" ht="25.5">
      <c r="B49" s="169" t="s">
        <v>725</v>
      </c>
      <c r="C49" s="182" t="e">
        <f>E49*'6 Calc_Custo por Serviço Fim'!D158+E47*'6 Calc_Custo por Serviço Fim'!D134/1000</f>
        <v>#DIV/0!</v>
      </c>
      <c r="D49" s="183" t="e">
        <f>E49*'6 Calc_Custo por Serviço Fim'!E158+E47*'6 Calc_Custo por Serviço Fim'!E134/1000</f>
        <v>#DIV/0!</v>
      </c>
      <c r="E49" s="330">
        <v>0.6</v>
      </c>
      <c r="F49" s="329" t="s">
        <v>729</v>
      </c>
    </row>
    <row r="50" spans="2:6" ht="15.75" customHeight="1">
      <c r="B50" s="169" t="s">
        <v>726</v>
      </c>
      <c r="C50" s="182" t="e">
        <f>E48*'6 Calc_Custo por Serviço Fim'!D134/1000</f>
        <v>#DIV/0!</v>
      </c>
      <c r="D50" s="183" t="e">
        <f>E48*'6 Calc_Custo por Serviço Fim'!E134/1000</f>
        <v>#DIV/0!</v>
      </c>
      <c r="E50" s="479"/>
      <c r="F50" s="1"/>
    </row>
    <row r="51" spans="2:6" ht="16.5" customHeight="1" thickBot="1">
      <c r="B51" s="178" t="s">
        <v>863</v>
      </c>
      <c r="C51" s="331" t="e">
        <f>E47*'6 Calc_Custo por Serviço Fim'!D134/1000</f>
        <v>#DIV/0!</v>
      </c>
      <c r="D51" s="332" t="e">
        <f>E47*'6 Calc_Custo por Serviço Fim'!E134/1000</f>
        <v>#DIV/0!</v>
      </c>
      <c r="E51" s="1"/>
      <c r="F51" s="1"/>
    </row>
    <row r="52" spans="2:6" ht="13.5" thickTop="1"/>
    <row r="53" spans="2:6" ht="28.5" customHeight="1"/>
  </sheetData>
  <mergeCells count="9">
    <mergeCell ref="E45:F46"/>
    <mergeCell ref="B2:D2"/>
    <mergeCell ref="B45:D45"/>
    <mergeCell ref="B3:D3"/>
    <mergeCell ref="B12:D12"/>
    <mergeCell ref="B19:D19"/>
    <mergeCell ref="B26:D26"/>
    <mergeCell ref="B32:D32"/>
    <mergeCell ref="B38:D38"/>
  </mergeCells>
  <hyperlinks>
    <hyperlink ref="B1" location="'1 ÍNDICE'!A1" display="RETORNAR AO INDICE GERAL"/>
    <hyperlink ref="E27" location="'1 ÍNDICE'!A1" display="RETORNAR AO INDICE GERAL"/>
    <hyperlink ref="E42" location="'1 ÍNDICE'!A1" display="RETORNAR AO INDICE GERAL"/>
  </hyperlinks>
  <printOptions horizontalCentered="1"/>
  <pageMargins left="0.59055118110236227" right="0.39370078740157483" top="0.59055118110236227" bottom="0.59055118110236227" header="0.31496062992125984" footer="0.11811023622047245"/>
  <pageSetup paperSize="9" scale="87" fitToHeight="3" orientation="portrait" horizontalDpi="300" verticalDpi="300" r:id="rId1"/>
  <headerFooter alignWithMargins="0">
    <oddHeader>Página &amp;P de &amp;N</oddHeader>
    <oddFooter>&amp;A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Y89"/>
  <sheetViews>
    <sheetView tabSelected="1" zoomScaleNormal="100" workbookViewId="0">
      <selection activeCell="V5" sqref="V5:V17"/>
    </sheetView>
  </sheetViews>
  <sheetFormatPr defaultRowHeight="12.75"/>
  <cols>
    <col min="1" max="1" width="8.28515625" customWidth="1"/>
    <col min="2" max="2" width="30.42578125" customWidth="1"/>
    <col min="3" max="3" width="10.5703125" customWidth="1"/>
    <col min="4" max="4" width="17.85546875" customWidth="1"/>
    <col min="5" max="5" width="19.140625" customWidth="1"/>
    <col min="6" max="6" width="13.28515625" customWidth="1"/>
    <col min="7" max="7" width="14.140625" customWidth="1"/>
    <col min="8" max="8" width="10.140625" customWidth="1"/>
    <col min="9" max="9" width="11.7109375" customWidth="1"/>
    <col min="10" max="10" width="8.42578125" customWidth="1"/>
    <col min="11" max="11" width="10.5703125" customWidth="1"/>
    <col min="12" max="12" width="11" customWidth="1"/>
    <col min="13" max="13" width="9.42578125" customWidth="1"/>
    <col min="14" max="14" width="19.140625" customWidth="1"/>
    <col min="15" max="15" width="12.85546875" customWidth="1"/>
    <col min="16" max="16" width="18.28515625" customWidth="1"/>
    <col min="17" max="17" width="9.42578125" customWidth="1"/>
    <col min="18" max="18" width="7" customWidth="1"/>
    <col min="19" max="19" width="7.140625" customWidth="1"/>
    <col min="20" max="20" width="7.28515625" customWidth="1"/>
    <col min="21" max="21" width="8.7109375" customWidth="1"/>
    <col min="22" max="22" width="10" customWidth="1"/>
    <col min="23" max="24" width="8.7109375" customWidth="1"/>
    <col min="25" max="25" width="10.85546875" customWidth="1"/>
  </cols>
  <sheetData>
    <row r="1" spans="1:25" ht="16.5" thickBot="1">
      <c r="A1" s="1"/>
      <c r="B1" s="398" t="s">
        <v>476</v>
      </c>
      <c r="C1" s="1"/>
      <c r="D1" s="399" t="s">
        <v>742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398" t="s">
        <v>476</v>
      </c>
      <c r="V1" s="1"/>
      <c r="W1" s="1"/>
      <c r="X1" s="1"/>
    </row>
    <row r="2" spans="1:25" ht="16.5" thickTop="1">
      <c r="A2" s="745" t="s">
        <v>707</v>
      </c>
      <c r="B2" s="746"/>
      <c r="C2" s="746"/>
      <c r="D2" s="746"/>
      <c r="E2" s="746"/>
      <c r="F2" s="746"/>
      <c r="G2" s="746"/>
      <c r="H2" s="746"/>
      <c r="I2" s="747"/>
      <c r="J2" s="1"/>
      <c r="M2" s="745" t="s">
        <v>708</v>
      </c>
      <c r="N2" s="746"/>
      <c r="O2" s="746"/>
      <c r="P2" s="746"/>
      <c r="Q2" s="746"/>
      <c r="R2" s="746"/>
      <c r="S2" s="746"/>
      <c r="T2" s="746"/>
      <c r="U2" s="746"/>
      <c r="V2" s="746"/>
      <c r="W2" s="746"/>
      <c r="X2" s="746"/>
      <c r="Y2" s="747"/>
    </row>
    <row r="3" spans="1:25" ht="27" customHeight="1">
      <c r="A3" s="400" t="s">
        <v>364</v>
      </c>
      <c r="B3" s="401" t="s">
        <v>363</v>
      </c>
      <c r="C3" s="752" t="s">
        <v>371</v>
      </c>
      <c r="D3" s="752"/>
      <c r="E3" s="402" t="s">
        <v>370</v>
      </c>
      <c r="F3" s="394" t="s">
        <v>242</v>
      </c>
      <c r="G3" s="394" t="s">
        <v>404</v>
      </c>
      <c r="H3" s="402" t="s">
        <v>368</v>
      </c>
      <c r="I3" s="403" t="s">
        <v>388</v>
      </c>
      <c r="J3" s="1"/>
      <c r="M3" s="731" t="s">
        <v>364</v>
      </c>
      <c r="N3" s="544" t="s">
        <v>363</v>
      </c>
      <c r="O3" s="792" t="s">
        <v>371</v>
      </c>
      <c r="P3" s="793"/>
      <c r="Q3" s="544" t="s">
        <v>406</v>
      </c>
      <c r="R3" s="788" t="s">
        <v>407</v>
      </c>
      <c r="S3" s="789"/>
      <c r="T3" s="791"/>
      <c r="U3" s="544" t="s">
        <v>242</v>
      </c>
      <c r="V3" s="544" t="s">
        <v>393</v>
      </c>
      <c r="W3" s="788" t="s">
        <v>403</v>
      </c>
      <c r="X3" s="789"/>
      <c r="Y3" s="790"/>
    </row>
    <row r="4" spans="1:25" ht="25.5">
      <c r="A4" s="756">
        <v>1</v>
      </c>
      <c r="B4" s="754" t="s">
        <v>372</v>
      </c>
      <c r="C4" s="762" t="s">
        <v>373</v>
      </c>
      <c r="D4" s="763"/>
      <c r="E4" s="404" t="s">
        <v>374</v>
      </c>
      <c r="F4" s="755" t="s">
        <v>382</v>
      </c>
      <c r="G4" s="480">
        <v>0.4</v>
      </c>
      <c r="H4" s="769" t="e">
        <f>'7 Calc_VBRs_Taxas-Preços Publ'!D8</f>
        <v>#DIV/0!</v>
      </c>
      <c r="I4" s="405" t="e">
        <f>G4*H4</f>
        <v>#DIV/0!</v>
      </c>
      <c r="J4" s="1"/>
      <c r="M4" s="733"/>
      <c r="N4" s="546"/>
      <c r="O4" s="794"/>
      <c r="P4" s="795"/>
      <c r="Q4" s="546"/>
      <c r="R4" s="406" t="s">
        <v>390</v>
      </c>
      <c r="S4" s="407" t="s">
        <v>391</v>
      </c>
      <c r="T4" s="408" t="s">
        <v>392</v>
      </c>
      <c r="U4" s="546"/>
      <c r="V4" s="546"/>
      <c r="W4" s="406" t="s">
        <v>390</v>
      </c>
      <c r="X4" s="407" t="s">
        <v>391</v>
      </c>
      <c r="Y4" s="409" t="s">
        <v>392</v>
      </c>
    </row>
    <row r="5" spans="1:25" ht="12.75" customHeight="1">
      <c r="A5" s="757"/>
      <c r="B5" s="744"/>
      <c r="C5" s="764"/>
      <c r="D5" s="765"/>
      <c r="E5" s="410" t="s">
        <v>375</v>
      </c>
      <c r="F5" s="719"/>
      <c r="G5" s="481">
        <v>0.6</v>
      </c>
      <c r="H5" s="719"/>
      <c r="I5" s="411" t="e">
        <f>G5*H4</f>
        <v>#DIV/0!</v>
      </c>
      <c r="J5" s="1"/>
      <c r="M5" s="771">
        <v>1</v>
      </c>
      <c r="N5" s="774" t="s">
        <v>372</v>
      </c>
      <c r="O5" s="786" t="s">
        <v>373</v>
      </c>
      <c r="P5" s="786"/>
      <c r="Q5" s="480">
        <v>0.5</v>
      </c>
      <c r="R5" s="485">
        <v>0.8</v>
      </c>
      <c r="S5" s="486">
        <v>1.2</v>
      </c>
      <c r="T5" s="487">
        <v>1.2</v>
      </c>
      <c r="U5" s="779" t="s">
        <v>382</v>
      </c>
      <c r="V5" s="782" t="e">
        <f>'7 Calc_VBRs_Taxas-Preços Publ'!D8</f>
        <v>#DIV/0!</v>
      </c>
      <c r="W5" s="412" t="e">
        <f t="shared" ref="W5:W17" si="0">$V$5*Q5*R5</f>
        <v>#DIV/0!</v>
      </c>
      <c r="X5" s="413" t="e">
        <f t="shared" ref="X5:X17" si="1">$V$5*Q5*S5</f>
        <v>#DIV/0!</v>
      </c>
      <c r="Y5" s="414" t="e">
        <f t="shared" ref="Y5:Y17" si="2">$V$5*Q5*T5</f>
        <v>#DIV/0!</v>
      </c>
    </row>
    <row r="6" spans="1:25" ht="12.75" customHeight="1">
      <c r="A6" s="757"/>
      <c r="B6" s="744"/>
      <c r="C6" s="766"/>
      <c r="D6" s="767"/>
      <c r="E6" s="415" t="s">
        <v>376</v>
      </c>
      <c r="F6" s="720"/>
      <c r="G6" s="482">
        <v>0.8</v>
      </c>
      <c r="H6" s="720"/>
      <c r="I6" s="416" t="e">
        <f>G6*H4</f>
        <v>#DIV/0!</v>
      </c>
      <c r="J6" s="1"/>
      <c r="M6" s="772"/>
      <c r="N6" s="775"/>
      <c r="O6" s="721" t="s">
        <v>394</v>
      </c>
      <c r="P6" s="721"/>
      <c r="Q6" s="481">
        <v>0.8</v>
      </c>
      <c r="R6" s="488">
        <v>0.8</v>
      </c>
      <c r="S6" s="489">
        <v>1</v>
      </c>
      <c r="T6" s="490">
        <v>1.2</v>
      </c>
      <c r="U6" s="780"/>
      <c r="V6" s="783"/>
      <c r="W6" s="417" t="e">
        <f t="shared" si="0"/>
        <v>#DIV/0!</v>
      </c>
      <c r="X6" s="418" t="e">
        <f t="shared" si="1"/>
        <v>#DIV/0!</v>
      </c>
      <c r="Y6" s="419" t="e">
        <f t="shared" si="2"/>
        <v>#DIV/0!</v>
      </c>
    </row>
    <row r="7" spans="1:25" ht="12.75" customHeight="1">
      <c r="A7" s="757"/>
      <c r="B7" s="744"/>
      <c r="C7" s="723" t="s">
        <v>377</v>
      </c>
      <c r="D7" s="723"/>
      <c r="E7" s="420" t="s">
        <v>374</v>
      </c>
      <c r="F7" s="718" t="s">
        <v>382</v>
      </c>
      <c r="G7" s="483">
        <v>0.8</v>
      </c>
      <c r="H7" s="770" t="e">
        <f>'7 Calc_VBRs_Taxas-Preços Publ'!D8</f>
        <v>#DIV/0!</v>
      </c>
      <c r="I7" s="421" t="e">
        <f>G7*H7</f>
        <v>#DIV/0!</v>
      </c>
      <c r="J7" s="1"/>
      <c r="M7" s="772"/>
      <c r="N7" s="775"/>
      <c r="O7" s="721" t="s">
        <v>395</v>
      </c>
      <c r="P7" s="721"/>
      <c r="Q7" s="481">
        <v>1</v>
      </c>
      <c r="R7" s="488">
        <v>0.8</v>
      </c>
      <c r="S7" s="489">
        <v>1</v>
      </c>
      <c r="T7" s="490">
        <v>1.2</v>
      </c>
      <c r="U7" s="780"/>
      <c r="V7" s="783"/>
      <c r="W7" s="417" t="e">
        <f t="shared" si="0"/>
        <v>#DIV/0!</v>
      </c>
      <c r="X7" s="418" t="e">
        <f t="shared" si="1"/>
        <v>#DIV/0!</v>
      </c>
      <c r="Y7" s="419" t="e">
        <f t="shared" si="2"/>
        <v>#DIV/0!</v>
      </c>
    </row>
    <row r="8" spans="1:25" ht="12.75" customHeight="1">
      <c r="A8" s="757"/>
      <c r="B8" s="744"/>
      <c r="C8" s="721"/>
      <c r="D8" s="721"/>
      <c r="E8" s="410" t="s">
        <v>375</v>
      </c>
      <c r="F8" s="719"/>
      <c r="G8" s="481">
        <v>1</v>
      </c>
      <c r="H8" s="719"/>
      <c r="I8" s="411" t="e">
        <f>G8*H7</f>
        <v>#DIV/0!</v>
      </c>
      <c r="J8" s="1"/>
      <c r="M8" s="773"/>
      <c r="N8" s="776"/>
      <c r="O8" s="787" t="s">
        <v>396</v>
      </c>
      <c r="P8" s="787"/>
      <c r="Q8" s="482">
        <v>1</v>
      </c>
      <c r="R8" s="491">
        <v>1</v>
      </c>
      <c r="S8" s="492">
        <v>1.2</v>
      </c>
      <c r="T8" s="493">
        <v>1.5</v>
      </c>
      <c r="U8" s="780"/>
      <c r="V8" s="783"/>
      <c r="W8" s="422" t="e">
        <f t="shared" si="0"/>
        <v>#DIV/0!</v>
      </c>
      <c r="X8" s="423" t="e">
        <f t="shared" si="1"/>
        <v>#DIV/0!</v>
      </c>
      <c r="Y8" s="424" t="e">
        <f t="shared" si="2"/>
        <v>#DIV/0!</v>
      </c>
    </row>
    <row r="9" spans="1:25" ht="12.75" customHeight="1">
      <c r="A9" s="758"/>
      <c r="B9" s="761"/>
      <c r="C9" s="722"/>
      <c r="D9" s="722"/>
      <c r="E9" s="415" t="s">
        <v>376</v>
      </c>
      <c r="F9" s="720"/>
      <c r="G9" s="482">
        <v>1.2</v>
      </c>
      <c r="H9" s="720"/>
      <c r="I9" s="416" t="e">
        <f>G9*H7</f>
        <v>#DIV/0!</v>
      </c>
      <c r="J9" s="1"/>
      <c r="M9" s="759">
        <v>2</v>
      </c>
      <c r="N9" s="743" t="s">
        <v>380</v>
      </c>
      <c r="O9" s="723" t="s">
        <v>397</v>
      </c>
      <c r="P9" s="723"/>
      <c r="Q9" s="483">
        <v>1</v>
      </c>
      <c r="R9" s="494">
        <v>1</v>
      </c>
      <c r="S9" s="495">
        <v>1.2</v>
      </c>
      <c r="T9" s="496">
        <v>1.3</v>
      </c>
      <c r="U9" s="780"/>
      <c r="V9" s="783"/>
      <c r="W9" s="417" t="e">
        <f t="shared" si="0"/>
        <v>#DIV/0!</v>
      </c>
      <c r="X9" s="418" t="e">
        <f t="shared" si="1"/>
        <v>#DIV/0!</v>
      </c>
      <c r="Y9" s="425" t="e">
        <f t="shared" si="2"/>
        <v>#DIV/0!</v>
      </c>
    </row>
    <row r="10" spans="1:25" ht="12.75" customHeight="1">
      <c r="A10" s="759">
        <v>2</v>
      </c>
      <c r="B10" s="736" t="s">
        <v>380</v>
      </c>
      <c r="C10" s="723" t="s">
        <v>381</v>
      </c>
      <c r="D10" s="723"/>
      <c r="E10" s="420" t="s">
        <v>374</v>
      </c>
      <c r="F10" s="718" t="s">
        <v>382</v>
      </c>
      <c r="G10" s="483">
        <v>1</v>
      </c>
      <c r="H10" s="770" t="e">
        <f>'7 Calc_VBRs_Taxas-Preços Publ'!D8</f>
        <v>#DIV/0!</v>
      </c>
      <c r="I10" s="421" t="e">
        <f>G10*H10</f>
        <v>#DIV/0!</v>
      </c>
      <c r="J10" s="1"/>
      <c r="M10" s="757"/>
      <c r="N10" s="744"/>
      <c r="O10" s="721" t="s">
        <v>398</v>
      </c>
      <c r="P10" s="721"/>
      <c r="Q10" s="481">
        <v>1.2</v>
      </c>
      <c r="R10" s="488">
        <v>1</v>
      </c>
      <c r="S10" s="489">
        <v>1.3</v>
      </c>
      <c r="T10" s="490">
        <v>1.6</v>
      </c>
      <c r="U10" s="780"/>
      <c r="V10" s="783"/>
      <c r="W10" s="417" t="e">
        <f t="shared" si="0"/>
        <v>#DIV/0!</v>
      </c>
      <c r="X10" s="418" t="e">
        <f t="shared" si="1"/>
        <v>#DIV/0!</v>
      </c>
      <c r="Y10" s="419" t="e">
        <f t="shared" si="2"/>
        <v>#DIV/0!</v>
      </c>
    </row>
    <row r="11" spans="1:25" ht="12.75" customHeight="1">
      <c r="A11" s="757"/>
      <c r="B11" s="737"/>
      <c r="C11" s="721"/>
      <c r="D11" s="721"/>
      <c r="E11" s="410" t="s">
        <v>375</v>
      </c>
      <c r="F11" s="719"/>
      <c r="G11" s="481">
        <v>1.2</v>
      </c>
      <c r="H11" s="719"/>
      <c r="I11" s="411" t="e">
        <f>G11*H10</f>
        <v>#DIV/0!</v>
      </c>
      <c r="J11" s="1"/>
      <c r="M11" s="758"/>
      <c r="N11" s="761"/>
      <c r="O11" s="722" t="s">
        <v>399</v>
      </c>
      <c r="P11" s="722"/>
      <c r="Q11" s="482">
        <v>1.5</v>
      </c>
      <c r="R11" s="497">
        <v>1</v>
      </c>
      <c r="S11" s="498">
        <v>1.5</v>
      </c>
      <c r="T11" s="499">
        <v>2</v>
      </c>
      <c r="U11" s="780"/>
      <c r="V11" s="783"/>
      <c r="W11" s="422" t="e">
        <f t="shared" si="0"/>
        <v>#DIV/0!</v>
      </c>
      <c r="X11" s="423" t="e">
        <f t="shared" si="1"/>
        <v>#DIV/0!</v>
      </c>
      <c r="Y11" s="426" t="e">
        <f t="shared" si="2"/>
        <v>#DIV/0!</v>
      </c>
    </row>
    <row r="12" spans="1:25" ht="12.75" customHeight="1">
      <c r="A12" s="758"/>
      <c r="B12" s="738"/>
      <c r="C12" s="722"/>
      <c r="D12" s="722"/>
      <c r="E12" s="415" t="s">
        <v>376</v>
      </c>
      <c r="F12" s="720"/>
      <c r="G12" s="482">
        <v>1.5</v>
      </c>
      <c r="H12" s="720"/>
      <c r="I12" s="416" t="e">
        <f>G12*H10</f>
        <v>#DIV/0!</v>
      </c>
      <c r="J12" s="1"/>
      <c r="M12" s="759">
        <v>3</v>
      </c>
      <c r="N12" s="743" t="s">
        <v>378</v>
      </c>
      <c r="O12" s="723" t="s">
        <v>400</v>
      </c>
      <c r="P12" s="723"/>
      <c r="Q12" s="483">
        <v>1</v>
      </c>
      <c r="R12" s="494">
        <v>1</v>
      </c>
      <c r="S12" s="495">
        <v>1.2</v>
      </c>
      <c r="T12" s="496">
        <v>1.3</v>
      </c>
      <c r="U12" s="780"/>
      <c r="V12" s="783"/>
      <c r="W12" s="417" t="e">
        <f t="shared" si="0"/>
        <v>#DIV/0!</v>
      </c>
      <c r="X12" s="418" t="e">
        <f t="shared" si="1"/>
        <v>#DIV/0!</v>
      </c>
      <c r="Y12" s="425" t="e">
        <f t="shared" si="2"/>
        <v>#DIV/0!</v>
      </c>
    </row>
    <row r="13" spans="1:25" ht="12.75" customHeight="1">
      <c r="A13" s="759">
        <v>3</v>
      </c>
      <c r="B13" s="736" t="s">
        <v>378</v>
      </c>
      <c r="C13" s="723" t="s">
        <v>381</v>
      </c>
      <c r="D13" s="723"/>
      <c r="E13" s="420" t="s">
        <v>374</v>
      </c>
      <c r="F13" s="718" t="s">
        <v>382</v>
      </c>
      <c r="G13" s="483">
        <v>1</v>
      </c>
      <c r="H13" s="770" t="e">
        <f>'7 Calc_VBRs_Taxas-Preços Publ'!D8</f>
        <v>#DIV/0!</v>
      </c>
      <c r="I13" s="421" t="e">
        <f>G13*H13</f>
        <v>#DIV/0!</v>
      </c>
      <c r="J13" s="1"/>
      <c r="M13" s="757"/>
      <c r="N13" s="744"/>
      <c r="O13" s="721" t="s">
        <v>401</v>
      </c>
      <c r="P13" s="721"/>
      <c r="Q13" s="481">
        <v>1.2</v>
      </c>
      <c r="R13" s="488">
        <v>1</v>
      </c>
      <c r="S13" s="489">
        <v>1.3</v>
      </c>
      <c r="T13" s="490">
        <v>1.6</v>
      </c>
      <c r="U13" s="780"/>
      <c r="V13" s="783"/>
      <c r="W13" s="417" t="e">
        <f t="shared" si="0"/>
        <v>#DIV/0!</v>
      </c>
      <c r="X13" s="418" t="e">
        <f t="shared" si="1"/>
        <v>#DIV/0!</v>
      </c>
      <c r="Y13" s="419" t="e">
        <f t="shared" si="2"/>
        <v>#DIV/0!</v>
      </c>
    </row>
    <row r="14" spans="1:25" ht="12.75" customHeight="1">
      <c r="A14" s="757"/>
      <c r="B14" s="737"/>
      <c r="C14" s="721"/>
      <c r="D14" s="721"/>
      <c r="E14" s="410" t="s">
        <v>375</v>
      </c>
      <c r="F14" s="719"/>
      <c r="G14" s="481">
        <v>1.2</v>
      </c>
      <c r="H14" s="719"/>
      <c r="I14" s="411" t="e">
        <f>G14*H13</f>
        <v>#DIV/0!</v>
      </c>
      <c r="J14" s="1"/>
      <c r="M14" s="758"/>
      <c r="N14" s="761"/>
      <c r="O14" s="722" t="s">
        <v>402</v>
      </c>
      <c r="P14" s="722"/>
      <c r="Q14" s="482">
        <v>1.5</v>
      </c>
      <c r="R14" s="497">
        <v>1</v>
      </c>
      <c r="S14" s="498">
        <v>1.5</v>
      </c>
      <c r="T14" s="499">
        <v>2</v>
      </c>
      <c r="U14" s="780"/>
      <c r="V14" s="783"/>
      <c r="W14" s="422" t="e">
        <f t="shared" si="0"/>
        <v>#DIV/0!</v>
      </c>
      <c r="X14" s="423" t="e">
        <f t="shared" si="1"/>
        <v>#DIV/0!</v>
      </c>
      <c r="Y14" s="426" t="e">
        <f t="shared" si="2"/>
        <v>#DIV/0!</v>
      </c>
    </row>
    <row r="15" spans="1:25" ht="12.75" customHeight="1">
      <c r="A15" s="758"/>
      <c r="B15" s="738"/>
      <c r="C15" s="722"/>
      <c r="D15" s="722"/>
      <c r="E15" s="415" t="s">
        <v>376</v>
      </c>
      <c r="F15" s="720"/>
      <c r="G15" s="482">
        <v>1.5</v>
      </c>
      <c r="H15" s="720"/>
      <c r="I15" s="416" t="e">
        <f>G15*H13</f>
        <v>#DIV/0!</v>
      </c>
      <c r="J15" s="1"/>
      <c r="M15" s="771">
        <v>4</v>
      </c>
      <c r="N15" s="544" t="s">
        <v>379</v>
      </c>
      <c r="O15" s="723" t="s">
        <v>400</v>
      </c>
      <c r="P15" s="723"/>
      <c r="Q15" s="480">
        <v>1</v>
      </c>
      <c r="R15" s="485">
        <v>0.8</v>
      </c>
      <c r="S15" s="486">
        <v>1</v>
      </c>
      <c r="T15" s="487">
        <v>1.2</v>
      </c>
      <c r="U15" s="780"/>
      <c r="V15" s="783"/>
      <c r="W15" s="417" t="e">
        <f t="shared" si="0"/>
        <v>#DIV/0!</v>
      </c>
      <c r="X15" s="418" t="e">
        <f t="shared" si="1"/>
        <v>#DIV/0!</v>
      </c>
      <c r="Y15" s="427" t="e">
        <f t="shared" si="2"/>
        <v>#DIV/0!</v>
      </c>
    </row>
    <row r="16" spans="1:25" ht="12.75" customHeight="1">
      <c r="A16" s="759">
        <v>4</v>
      </c>
      <c r="B16" s="736" t="s">
        <v>379</v>
      </c>
      <c r="C16" s="723" t="s">
        <v>381</v>
      </c>
      <c r="D16" s="723"/>
      <c r="E16" s="420" t="s">
        <v>374</v>
      </c>
      <c r="F16" s="718" t="s">
        <v>382</v>
      </c>
      <c r="G16" s="483">
        <v>0.8</v>
      </c>
      <c r="H16" s="770" t="e">
        <f>'7 Calc_VBRs_Taxas-Preços Publ'!D8</f>
        <v>#DIV/0!</v>
      </c>
      <c r="I16" s="421" t="e">
        <f>G16*H16</f>
        <v>#DIV/0!</v>
      </c>
      <c r="J16" s="1"/>
      <c r="M16" s="772"/>
      <c r="N16" s="545"/>
      <c r="O16" s="721" t="s">
        <v>401</v>
      </c>
      <c r="P16" s="721"/>
      <c r="Q16" s="481">
        <v>1.2</v>
      </c>
      <c r="R16" s="488">
        <v>1</v>
      </c>
      <c r="S16" s="489">
        <v>1.2</v>
      </c>
      <c r="T16" s="490">
        <v>1.5</v>
      </c>
      <c r="U16" s="780"/>
      <c r="V16" s="783"/>
      <c r="W16" s="417" t="e">
        <f t="shared" si="0"/>
        <v>#DIV/0!</v>
      </c>
      <c r="X16" s="418" t="e">
        <f t="shared" si="1"/>
        <v>#DIV/0!</v>
      </c>
      <c r="Y16" s="425" t="e">
        <f t="shared" si="2"/>
        <v>#DIV/0!</v>
      </c>
    </row>
    <row r="17" spans="1:25" ht="12.75" customHeight="1" thickBot="1">
      <c r="A17" s="757"/>
      <c r="B17" s="737"/>
      <c r="C17" s="721"/>
      <c r="D17" s="721"/>
      <c r="E17" s="410" t="s">
        <v>375</v>
      </c>
      <c r="F17" s="719"/>
      <c r="G17" s="481">
        <v>1</v>
      </c>
      <c r="H17" s="719"/>
      <c r="I17" s="411" t="e">
        <f>G17*H16</f>
        <v>#DIV/0!</v>
      </c>
      <c r="J17" s="1"/>
      <c r="M17" s="785"/>
      <c r="N17" s="796"/>
      <c r="O17" s="740" t="s">
        <v>402</v>
      </c>
      <c r="P17" s="740"/>
      <c r="Q17" s="484">
        <v>1.5</v>
      </c>
      <c r="R17" s="500">
        <v>1</v>
      </c>
      <c r="S17" s="501">
        <v>1.2</v>
      </c>
      <c r="T17" s="502">
        <v>1.5</v>
      </c>
      <c r="U17" s="781"/>
      <c r="V17" s="784"/>
      <c r="W17" s="428" t="e">
        <f t="shared" si="0"/>
        <v>#DIV/0!</v>
      </c>
      <c r="X17" s="429" t="e">
        <f t="shared" si="1"/>
        <v>#DIV/0!</v>
      </c>
      <c r="Y17" s="430" t="e">
        <f t="shared" si="2"/>
        <v>#DIV/0!</v>
      </c>
    </row>
    <row r="18" spans="1:25" ht="13.5" customHeight="1" thickTop="1" thickBot="1">
      <c r="A18" s="760"/>
      <c r="B18" s="739"/>
      <c r="C18" s="740"/>
      <c r="D18" s="740"/>
      <c r="E18" s="431" t="s">
        <v>376</v>
      </c>
      <c r="F18" s="768"/>
      <c r="G18" s="484">
        <v>1.2</v>
      </c>
      <c r="H18" s="768"/>
      <c r="I18" s="432" t="e">
        <f>G18*H16</f>
        <v>#DIV/0!</v>
      </c>
      <c r="J18" s="1"/>
      <c r="M18" s="777" t="s">
        <v>405</v>
      </c>
      <c r="N18" s="777"/>
      <c r="O18" s="777"/>
      <c r="P18" s="777"/>
      <c r="Q18" s="777"/>
      <c r="R18" s="777"/>
      <c r="S18" s="777"/>
      <c r="T18" s="777"/>
      <c r="U18" s="777"/>
      <c r="V18" s="777"/>
      <c r="W18" s="777"/>
      <c r="X18" s="777"/>
      <c r="Y18" s="777"/>
    </row>
    <row r="19" spans="1:25" ht="29.25" customHeight="1" thickTop="1">
      <c r="A19" s="734" t="s">
        <v>405</v>
      </c>
      <c r="B19" s="734"/>
      <c r="C19" s="734"/>
      <c r="D19" s="734"/>
      <c r="E19" s="734"/>
      <c r="F19" s="734"/>
      <c r="G19" s="734"/>
      <c r="H19" s="734"/>
      <c r="I19" s="734"/>
      <c r="J19" s="1"/>
      <c r="M19" s="778"/>
      <c r="N19" s="778"/>
      <c r="O19" s="778"/>
      <c r="P19" s="778"/>
      <c r="Q19" s="778"/>
      <c r="R19" s="778"/>
      <c r="S19" s="778"/>
      <c r="T19" s="778"/>
      <c r="U19" s="778"/>
      <c r="V19" s="778"/>
      <c r="W19" s="778"/>
      <c r="X19" s="778"/>
      <c r="Y19" s="778"/>
    </row>
    <row r="20" spans="1:25" ht="14.25" customHeight="1">
      <c r="A20" s="1" t="s">
        <v>389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5" ht="13.5" thickBo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5" ht="20.25" customHeight="1" thickTop="1">
      <c r="A22" s="1"/>
      <c r="B22" s="725" t="s">
        <v>706</v>
      </c>
      <c r="C22" s="726"/>
      <c r="D22" s="726"/>
      <c r="E22" s="726"/>
      <c r="F22" s="726"/>
      <c r="G22" s="726"/>
      <c r="H22" s="726"/>
      <c r="I22" s="726"/>
      <c r="J22" s="726"/>
      <c r="K22" s="726"/>
      <c r="L22" s="727"/>
      <c r="M22" s="398" t="s">
        <v>476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5" ht="22.5" customHeight="1">
      <c r="A23" s="1"/>
      <c r="B23" s="433" t="s">
        <v>236</v>
      </c>
      <c r="C23" s="165" t="s">
        <v>237</v>
      </c>
      <c r="D23" s="165" t="s">
        <v>238</v>
      </c>
      <c r="E23" s="165" t="s">
        <v>239</v>
      </c>
      <c r="F23" s="165" t="s">
        <v>240</v>
      </c>
      <c r="G23" s="165" t="s">
        <v>241</v>
      </c>
      <c r="H23" s="165" t="s">
        <v>242</v>
      </c>
      <c r="I23" s="165" t="s">
        <v>243</v>
      </c>
      <c r="J23" s="165" t="s">
        <v>342</v>
      </c>
      <c r="K23" s="165" t="s">
        <v>244</v>
      </c>
      <c r="L23" s="434" t="s">
        <v>245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5" ht="18" customHeight="1">
      <c r="A24" s="1"/>
      <c r="B24" s="731" t="s">
        <v>341</v>
      </c>
      <c r="C24" s="435" t="s">
        <v>247</v>
      </c>
      <c r="D24" s="436" t="s">
        <v>253</v>
      </c>
      <c r="E24" s="437" t="s">
        <v>306</v>
      </c>
      <c r="F24" s="437" t="s">
        <v>248</v>
      </c>
      <c r="G24" s="437" t="s">
        <v>817</v>
      </c>
      <c r="H24" s="437" t="s">
        <v>250</v>
      </c>
      <c r="I24" s="396" t="s">
        <v>254</v>
      </c>
      <c r="J24" s="483">
        <v>4</v>
      </c>
      <c r="K24" s="438" t="e">
        <f>'7 Calc_VBRs_Taxas-Preços Publ'!D17</f>
        <v>#DIV/0!</v>
      </c>
      <c r="L24" s="439" t="e">
        <f t="shared" ref="L24:L31" si="3">J24*K24</f>
        <v>#DIV/0!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5" ht="18" customHeight="1">
      <c r="A25" s="1"/>
      <c r="B25" s="732"/>
      <c r="C25" s="435" t="s">
        <v>252</v>
      </c>
      <c r="D25" s="436" t="s">
        <v>256</v>
      </c>
      <c r="E25" s="437" t="s">
        <v>257</v>
      </c>
      <c r="F25" s="437" t="s">
        <v>248</v>
      </c>
      <c r="G25" s="437" t="s">
        <v>817</v>
      </c>
      <c r="H25" s="437" t="s">
        <v>250</v>
      </c>
      <c r="I25" s="437" t="s">
        <v>258</v>
      </c>
      <c r="J25" s="483">
        <v>8</v>
      </c>
      <c r="K25" s="438" t="e">
        <f>'7 Calc_VBRs_Taxas-Preços Publ'!D17</f>
        <v>#DIV/0!</v>
      </c>
      <c r="L25" s="439" t="e">
        <f t="shared" si="3"/>
        <v>#DIV/0!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5" ht="18" customHeight="1">
      <c r="A26" s="1"/>
      <c r="B26" s="732"/>
      <c r="C26" s="435" t="s">
        <v>255</v>
      </c>
      <c r="D26" s="436" t="s">
        <v>256</v>
      </c>
      <c r="E26" s="437" t="s">
        <v>257</v>
      </c>
      <c r="F26" s="440" t="s">
        <v>260</v>
      </c>
      <c r="G26" s="440" t="s">
        <v>261</v>
      </c>
      <c r="H26" s="440" t="s">
        <v>262</v>
      </c>
      <c r="I26" s="437" t="s">
        <v>258</v>
      </c>
      <c r="J26" s="503">
        <v>0.4</v>
      </c>
      <c r="K26" s="438" t="e">
        <f>'7 Calc_VBRs_Taxas-Preços Publ'!D24</f>
        <v>#DIV/0!</v>
      </c>
      <c r="L26" s="439" t="e">
        <f t="shared" si="3"/>
        <v>#DIV/0!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5" ht="18" customHeight="1">
      <c r="A27" s="1"/>
      <c r="B27" s="733"/>
      <c r="C27" s="441" t="s">
        <v>259</v>
      </c>
      <c r="D27" s="442" t="s">
        <v>263</v>
      </c>
      <c r="E27" s="402" t="s">
        <v>264</v>
      </c>
      <c r="F27" s="397" t="s">
        <v>260</v>
      </c>
      <c r="G27" s="402" t="s">
        <v>261</v>
      </c>
      <c r="H27" s="402" t="s">
        <v>265</v>
      </c>
      <c r="I27" s="402" t="s">
        <v>258</v>
      </c>
      <c r="J27" s="504">
        <v>1.5</v>
      </c>
      <c r="K27" s="443" t="e">
        <f>'7 Calc_VBRs_Taxas-Preços Publ'!D24</f>
        <v>#DIV/0!</v>
      </c>
      <c r="L27" s="444" t="e">
        <f t="shared" si="3"/>
        <v>#DIV/0!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5" ht="18" customHeight="1">
      <c r="A28" s="1"/>
      <c r="B28" s="731" t="s">
        <v>340</v>
      </c>
      <c r="C28" s="435" t="s">
        <v>266</v>
      </c>
      <c r="D28" s="436" t="s">
        <v>253</v>
      </c>
      <c r="E28" s="437" t="s">
        <v>306</v>
      </c>
      <c r="F28" s="437" t="s">
        <v>267</v>
      </c>
      <c r="G28" s="437" t="s">
        <v>249</v>
      </c>
      <c r="H28" s="437" t="s">
        <v>250</v>
      </c>
      <c r="I28" s="437" t="s">
        <v>258</v>
      </c>
      <c r="J28" s="481">
        <v>7</v>
      </c>
      <c r="K28" s="438" t="e">
        <f>'7 Calc_VBRs_Taxas-Preços Publ'!D17</f>
        <v>#DIV/0!</v>
      </c>
      <c r="L28" s="445" t="e">
        <f t="shared" si="3"/>
        <v>#DIV/0!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5" ht="18" customHeight="1">
      <c r="A29" s="1"/>
      <c r="B29" s="732"/>
      <c r="C29" s="435" t="s">
        <v>268</v>
      </c>
      <c r="D29" s="436" t="s">
        <v>256</v>
      </c>
      <c r="E29" s="437" t="s">
        <v>257</v>
      </c>
      <c r="F29" s="437" t="s">
        <v>267</v>
      </c>
      <c r="G29" s="437" t="s">
        <v>249</v>
      </c>
      <c r="H29" s="437" t="s">
        <v>250</v>
      </c>
      <c r="I29" s="437" t="s">
        <v>258</v>
      </c>
      <c r="J29" s="481">
        <v>14</v>
      </c>
      <c r="K29" s="438" t="e">
        <f>'7 Calc_VBRs_Taxas-Preços Publ'!D17</f>
        <v>#DIV/0!</v>
      </c>
      <c r="L29" s="445" t="e">
        <f t="shared" si="3"/>
        <v>#DIV/0!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5" ht="18" customHeight="1">
      <c r="A30" s="1"/>
      <c r="B30" s="732"/>
      <c r="C30" s="435" t="s">
        <v>269</v>
      </c>
      <c r="D30" s="436" t="s">
        <v>256</v>
      </c>
      <c r="E30" s="437" t="s">
        <v>257</v>
      </c>
      <c r="F30" s="437" t="s">
        <v>260</v>
      </c>
      <c r="G30" s="437" t="s">
        <v>261</v>
      </c>
      <c r="H30" s="437" t="s">
        <v>262</v>
      </c>
      <c r="I30" s="437" t="s">
        <v>258</v>
      </c>
      <c r="J30" s="481">
        <v>0.65</v>
      </c>
      <c r="K30" s="446" t="e">
        <f>'7 Calc_VBRs_Taxas-Preços Publ'!D24</f>
        <v>#DIV/0!</v>
      </c>
      <c r="L30" s="445" t="e">
        <f t="shared" si="3"/>
        <v>#DIV/0!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5" ht="18" customHeight="1" thickBot="1">
      <c r="A31" s="1"/>
      <c r="B31" s="735"/>
      <c r="C31" s="447" t="s">
        <v>270</v>
      </c>
      <c r="D31" s="448" t="s">
        <v>263</v>
      </c>
      <c r="E31" s="449" t="s">
        <v>264</v>
      </c>
      <c r="F31" s="450" t="s">
        <v>260</v>
      </c>
      <c r="G31" s="449" t="s">
        <v>261</v>
      </c>
      <c r="H31" s="449" t="s">
        <v>265</v>
      </c>
      <c r="I31" s="451" t="s">
        <v>258</v>
      </c>
      <c r="J31" s="484">
        <v>2.5</v>
      </c>
      <c r="K31" s="452" t="e">
        <f>'7 Calc_VBRs_Taxas-Preços Publ'!D24</f>
        <v>#DIV/0!</v>
      </c>
      <c r="L31" s="453" t="e">
        <f t="shared" si="3"/>
        <v>#DIV/0!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5" ht="18" customHeight="1" thickTop="1">
      <c r="A32" s="1"/>
      <c r="B32" s="749" t="s">
        <v>741</v>
      </c>
      <c r="C32" s="750"/>
      <c r="D32" s="750"/>
      <c r="E32" s="750"/>
      <c r="F32" s="750"/>
      <c r="G32" s="750"/>
      <c r="H32" s="750"/>
      <c r="I32" s="75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24" customHeight="1">
      <c r="A33" s="1"/>
      <c r="B33" s="433" t="s">
        <v>236</v>
      </c>
      <c r="C33" s="165" t="s">
        <v>237</v>
      </c>
      <c r="D33" s="165" t="s">
        <v>271</v>
      </c>
      <c r="E33" s="165" t="s">
        <v>242</v>
      </c>
      <c r="F33" s="165" t="s">
        <v>272</v>
      </c>
      <c r="G33" s="165" t="s">
        <v>342</v>
      </c>
      <c r="H33" s="165" t="s">
        <v>244</v>
      </c>
      <c r="I33" s="434" t="s">
        <v>245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24" customHeight="1">
      <c r="A34" s="1"/>
      <c r="B34" s="454" t="s">
        <v>246</v>
      </c>
      <c r="C34" s="455" t="s">
        <v>273</v>
      </c>
      <c r="D34" s="395" t="s">
        <v>274</v>
      </c>
      <c r="E34" s="395" t="s">
        <v>275</v>
      </c>
      <c r="F34" s="395" t="s">
        <v>258</v>
      </c>
      <c r="G34" s="480">
        <v>0.5</v>
      </c>
      <c r="H34" s="456" t="e">
        <f>'7 Calc_VBRs_Taxas-Preços Publ'!D40</f>
        <v>#DIV/0!</v>
      </c>
      <c r="I34" s="457" t="e">
        <f>G34*H34</f>
        <v>#DIV/0!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27.75" customHeight="1">
      <c r="A35" s="1"/>
      <c r="B35" s="458" t="s">
        <v>276</v>
      </c>
      <c r="C35" s="459" t="s">
        <v>277</v>
      </c>
      <c r="D35" s="435" t="s">
        <v>278</v>
      </c>
      <c r="E35" s="396" t="s">
        <v>275</v>
      </c>
      <c r="F35" s="396" t="s">
        <v>258</v>
      </c>
      <c r="G35" s="481">
        <v>0.8</v>
      </c>
      <c r="H35" s="460" t="e">
        <f>'7 Calc_VBRs_Taxas-Preços Publ'!D40</f>
        <v>#DIV/0!</v>
      </c>
      <c r="I35" s="445" t="e">
        <f>G35*H35</f>
        <v>#DIV/0!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27" customHeight="1" thickBot="1">
      <c r="A36" s="1"/>
      <c r="B36" s="461" t="s">
        <v>279</v>
      </c>
      <c r="C36" s="462" t="s">
        <v>280</v>
      </c>
      <c r="D36" s="447" t="s">
        <v>281</v>
      </c>
      <c r="E36" s="451" t="s">
        <v>275</v>
      </c>
      <c r="F36" s="451" t="s">
        <v>258</v>
      </c>
      <c r="G36" s="484">
        <v>1.2</v>
      </c>
      <c r="H36" s="452" t="e">
        <f>'7 Calc_VBRs_Taxas-Preços Publ'!D41</f>
        <v>#DIV/0!</v>
      </c>
      <c r="I36" s="453" t="e">
        <f>G36*H36</f>
        <v>#DIV/0!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4.5" customHeight="1" thickTop="1" thickBo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8" customHeight="1" thickTop="1">
      <c r="A38" s="1"/>
      <c r="B38" s="725" t="s">
        <v>709</v>
      </c>
      <c r="C38" s="726"/>
      <c r="D38" s="726"/>
      <c r="E38" s="726"/>
      <c r="F38" s="726"/>
      <c r="G38" s="726"/>
      <c r="H38" s="726"/>
      <c r="I38" s="726"/>
      <c r="J38" s="726"/>
      <c r="K38" s="726"/>
      <c r="L38" s="727"/>
      <c r="M38" s="398" t="s">
        <v>476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24.75" customHeight="1">
      <c r="A39" s="1"/>
      <c r="B39" s="433" t="s">
        <v>236</v>
      </c>
      <c r="C39" s="165" t="s">
        <v>237</v>
      </c>
      <c r="D39" s="165" t="s">
        <v>238</v>
      </c>
      <c r="E39" s="165" t="s">
        <v>239</v>
      </c>
      <c r="F39" s="165" t="s">
        <v>240</v>
      </c>
      <c r="G39" s="165" t="s">
        <v>241</v>
      </c>
      <c r="H39" s="165" t="s">
        <v>242</v>
      </c>
      <c r="I39" s="165" t="s">
        <v>272</v>
      </c>
      <c r="J39" s="165" t="s">
        <v>342</v>
      </c>
      <c r="K39" s="165" t="s">
        <v>244</v>
      </c>
      <c r="L39" s="434" t="s">
        <v>245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24.95" customHeight="1">
      <c r="A40" s="1"/>
      <c r="B40" s="463" t="s">
        <v>282</v>
      </c>
      <c r="C40" s="464" t="s">
        <v>283</v>
      </c>
      <c r="D40" s="464" t="s">
        <v>284</v>
      </c>
      <c r="E40" s="437" t="s">
        <v>264</v>
      </c>
      <c r="F40" s="437" t="s">
        <v>260</v>
      </c>
      <c r="G40" s="437" t="s">
        <v>261</v>
      </c>
      <c r="H40" s="437" t="s">
        <v>265</v>
      </c>
      <c r="I40" s="437" t="s">
        <v>254</v>
      </c>
      <c r="J40" s="483">
        <v>4</v>
      </c>
      <c r="K40" s="438" t="e">
        <f>'7 Calc_VBRs_Taxas-Preços Publ'!D30</f>
        <v>#DIV/0!</v>
      </c>
      <c r="L40" s="465" t="e">
        <f>J40*K40</f>
        <v>#DIV/0!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24.95" customHeight="1">
      <c r="A41" s="1"/>
      <c r="B41" s="458" t="s">
        <v>285</v>
      </c>
      <c r="C41" s="435" t="s">
        <v>286</v>
      </c>
      <c r="D41" s="436"/>
      <c r="E41" s="396" t="s">
        <v>264</v>
      </c>
      <c r="F41" s="396" t="s">
        <v>260</v>
      </c>
      <c r="G41" s="396" t="s">
        <v>261</v>
      </c>
      <c r="H41" s="396" t="s">
        <v>265</v>
      </c>
      <c r="I41" s="396" t="s">
        <v>258</v>
      </c>
      <c r="J41" s="481">
        <v>2</v>
      </c>
      <c r="K41" s="460" t="e">
        <f>'7 Calc_VBRs_Taxas-Preços Publ'!D30</f>
        <v>#DIV/0!</v>
      </c>
      <c r="L41" s="466" t="e">
        <f>J41*K41</f>
        <v>#DIV/0!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24.95" customHeight="1">
      <c r="A42" s="1"/>
      <c r="B42" s="458" t="s">
        <v>287</v>
      </c>
      <c r="C42" s="435" t="s">
        <v>288</v>
      </c>
      <c r="D42" s="436"/>
      <c r="E42" s="396" t="s">
        <v>264</v>
      </c>
      <c r="F42" s="396" t="s">
        <v>260</v>
      </c>
      <c r="G42" s="396" t="s">
        <v>261</v>
      </c>
      <c r="H42" s="396" t="s">
        <v>265</v>
      </c>
      <c r="I42" s="396" t="s">
        <v>258</v>
      </c>
      <c r="J42" s="481">
        <v>3</v>
      </c>
      <c r="K42" s="460" t="e">
        <f>'7 Calc_VBRs_Taxas-Preços Publ'!D30</f>
        <v>#DIV/0!</v>
      </c>
      <c r="L42" s="466" t="e">
        <f>J42*K42</f>
        <v>#DIV/0!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8" customHeight="1">
      <c r="A43" s="1"/>
      <c r="B43" s="458" t="s">
        <v>289</v>
      </c>
      <c r="C43" s="435" t="s">
        <v>290</v>
      </c>
      <c r="D43" s="436"/>
      <c r="E43" s="396"/>
      <c r="F43" s="396" t="s">
        <v>260</v>
      </c>
      <c r="G43" s="396" t="s">
        <v>261</v>
      </c>
      <c r="H43" s="396" t="s">
        <v>291</v>
      </c>
      <c r="I43" s="396" t="s">
        <v>292</v>
      </c>
      <c r="J43" s="481">
        <v>0.5</v>
      </c>
      <c r="K43" s="460" t="e">
        <f>'7 Calc_VBRs_Taxas-Preços Publ'!D36</f>
        <v>#DIV/0!</v>
      </c>
      <c r="L43" s="466" t="e">
        <f>J43*K43</f>
        <v>#DIV/0!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22.5" customHeight="1" thickBot="1">
      <c r="A44" s="1"/>
      <c r="B44" s="467" t="s">
        <v>293</v>
      </c>
      <c r="C44" s="441" t="s">
        <v>294</v>
      </c>
      <c r="D44" s="442"/>
      <c r="E44" s="397"/>
      <c r="F44" s="397" t="s">
        <v>260</v>
      </c>
      <c r="G44" s="397" t="s">
        <v>261</v>
      </c>
      <c r="H44" s="397" t="s">
        <v>291</v>
      </c>
      <c r="I44" s="397" t="s">
        <v>292</v>
      </c>
      <c r="J44" s="484">
        <v>0.8</v>
      </c>
      <c r="K44" s="452" t="e">
        <f>'7 Calc_VBRs_Taxas-Preços Publ'!D36</f>
        <v>#DIV/0!</v>
      </c>
      <c r="L44" s="468" t="e">
        <f>J44*K44</f>
        <v>#DIV/0!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4.25" customHeight="1" thickTop="1">
      <c r="A45" s="1"/>
      <c r="B45" s="728" t="s">
        <v>710</v>
      </c>
      <c r="C45" s="729"/>
      <c r="D45" s="729"/>
      <c r="E45" s="729"/>
      <c r="F45" s="729"/>
      <c r="G45" s="729"/>
      <c r="H45" s="729"/>
      <c r="I45" s="730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23.25" customHeight="1">
      <c r="A46" s="1"/>
      <c r="B46" s="433" t="s">
        <v>236</v>
      </c>
      <c r="C46" s="165" t="s">
        <v>237</v>
      </c>
      <c r="D46" s="469" t="s">
        <v>271</v>
      </c>
      <c r="E46" s="165" t="s">
        <v>242</v>
      </c>
      <c r="F46" s="165" t="s">
        <v>272</v>
      </c>
      <c r="G46" s="165" t="s">
        <v>342</v>
      </c>
      <c r="H46" s="470" t="s">
        <v>244</v>
      </c>
      <c r="I46" s="434" t="s">
        <v>245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28.5" customHeight="1">
      <c r="A47" s="1"/>
      <c r="B47" s="463" t="s">
        <v>282</v>
      </c>
      <c r="C47" s="464" t="s">
        <v>295</v>
      </c>
      <c r="D47" s="435" t="s">
        <v>296</v>
      </c>
      <c r="E47" s="437" t="s">
        <v>297</v>
      </c>
      <c r="F47" s="437" t="s">
        <v>258</v>
      </c>
      <c r="G47" s="483">
        <v>5</v>
      </c>
      <c r="H47" s="438" t="e">
        <f>'7 Calc_VBRs_Taxas-Preços Publ'!D42</f>
        <v>#DIV/0!</v>
      </c>
      <c r="I47" s="465" t="e">
        <f>G47*H47</f>
        <v>#DIV/0!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24.75" customHeight="1">
      <c r="A48" s="1"/>
      <c r="B48" s="458" t="s">
        <v>285</v>
      </c>
      <c r="C48" s="435" t="s">
        <v>298</v>
      </c>
      <c r="D48" s="435" t="s">
        <v>299</v>
      </c>
      <c r="E48" s="437" t="s">
        <v>297</v>
      </c>
      <c r="F48" s="396" t="s">
        <v>258</v>
      </c>
      <c r="G48" s="481">
        <v>1.5</v>
      </c>
      <c r="H48" s="460" t="e">
        <f>'7 Calc_VBRs_Taxas-Preços Publ'!D42</f>
        <v>#DIV/0!</v>
      </c>
      <c r="I48" s="466" t="e">
        <f>G48*H48</f>
        <v>#DIV/0!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25.5" customHeight="1">
      <c r="A49" s="1"/>
      <c r="B49" s="458" t="s">
        <v>287</v>
      </c>
      <c r="C49" s="435" t="s">
        <v>300</v>
      </c>
      <c r="D49" s="435" t="s">
        <v>299</v>
      </c>
      <c r="E49" s="437" t="s">
        <v>297</v>
      </c>
      <c r="F49" s="396" t="s">
        <v>258</v>
      </c>
      <c r="G49" s="481">
        <v>2</v>
      </c>
      <c r="H49" s="460" t="e">
        <f>'7 Calc_VBRs_Taxas-Preços Publ'!D42</f>
        <v>#DIV/0!</v>
      </c>
      <c r="I49" s="466" t="e">
        <f>G49*H49</f>
        <v>#DIV/0!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" customHeight="1">
      <c r="A50" s="1"/>
      <c r="B50" s="458" t="s">
        <v>289</v>
      </c>
      <c r="C50" s="435" t="s">
        <v>301</v>
      </c>
      <c r="D50" s="396" t="s">
        <v>274</v>
      </c>
      <c r="E50" s="396" t="s">
        <v>291</v>
      </c>
      <c r="F50" s="396" t="s">
        <v>302</v>
      </c>
      <c r="G50" s="481">
        <v>0.3</v>
      </c>
      <c r="H50" s="460" t="e">
        <f>'7 Calc_VBRs_Taxas-Preços Publ'!D43</f>
        <v>#DIV/0!</v>
      </c>
      <c r="I50" s="466" t="e">
        <f>G50*H50</f>
        <v>#DIV/0!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6.5" customHeight="1" thickBot="1">
      <c r="A51" s="1"/>
      <c r="B51" s="461" t="s">
        <v>293</v>
      </c>
      <c r="C51" s="447" t="s">
        <v>303</v>
      </c>
      <c r="D51" s="451" t="s">
        <v>274</v>
      </c>
      <c r="E51" s="451" t="s">
        <v>291</v>
      </c>
      <c r="F51" s="451" t="s">
        <v>302</v>
      </c>
      <c r="G51" s="484">
        <v>0.5</v>
      </c>
      <c r="H51" s="452" t="e">
        <f>'7 Calc_VBRs_Taxas-Preços Publ'!D43</f>
        <v>#DIV/0!</v>
      </c>
      <c r="I51" s="468" t="e">
        <f>G51*H51</f>
        <v>#DIV/0!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2.75" customHeight="1" thickTop="1">
      <c r="A52" s="1"/>
      <c r="B52" s="724" t="s">
        <v>304</v>
      </c>
      <c r="C52" s="724"/>
      <c r="D52" s="724"/>
      <c r="E52" s="724"/>
      <c r="F52" s="724"/>
      <c r="G52" s="724"/>
      <c r="H52" s="724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>
      <c r="A53" s="1"/>
      <c r="B53" s="724" t="s">
        <v>305</v>
      </c>
      <c r="C53" s="724"/>
      <c r="D53" s="724"/>
      <c r="E53" s="724"/>
      <c r="F53" s="724"/>
      <c r="G53" s="724"/>
      <c r="H53" s="724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4.5" customHeight="1" thickBo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2.75" customHeight="1" thickTop="1">
      <c r="A55" s="749" t="s">
        <v>739</v>
      </c>
      <c r="B55" s="750"/>
      <c r="C55" s="750"/>
      <c r="D55" s="750"/>
      <c r="E55" s="750"/>
      <c r="F55" s="750"/>
      <c r="G55" s="750"/>
      <c r="H55" s="750"/>
      <c r="I55" s="751"/>
      <c r="J55" s="398" t="s">
        <v>476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3.75" customHeight="1">
      <c r="A56" s="471" t="s">
        <v>237</v>
      </c>
      <c r="B56" s="472" t="s">
        <v>344</v>
      </c>
      <c r="C56" s="165" t="s">
        <v>351</v>
      </c>
      <c r="D56" s="753" t="s">
        <v>345</v>
      </c>
      <c r="E56" s="753"/>
      <c r="F56" s="165" t="s">
        <v>242</v>
      </c>
      <c r="G56" s="165" t="s">
        <v>342</v>
      </c>
      <c r="H56" s="470" t="s">
        <v>369</v>
      </c>
      <c r="I56" s="473" t="s">
        <v>245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4.25" customHeight="1">
      <c r="A57" s="731" t="s">
        <v>346</v>
      </c>
      <c r="B57" s="774" t="s">
        <v>352</v>
      </c>
      <c r="C57" s="544" t="s">
        <v>356</v>
      </c>
      <c r="D57" s="754" t="s">
        <v>361</v>
      </c>
      <c r="E57" s="754"/>
      <c r="F57" s="437" t="s">
        <v>359</v>
      </c>
      <c r="G57" s="483">
        <v>1</v>
      </c>
      <c r="H57" s="438" t="e">
        <f>'7 Calc_VBRs_Taxas-Preços Publ'!D47</f>
        <v>#DIV/0!</v>
      </c>
      <c r="I57" s="465" t="e">
        <f t="shared" ref="I57:I67" si="4">G57*H57</f>
        <v>#DIV/0!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26.25" customHeight="1">
      <c r="A58" s="797"/>
      <c r="B58" s="743"/>
      <c r="C58" s="742"/>
      <c r="D58" s="743" t="s">
        <v>737</v>
      </c>
      <c r="E58" s="743"/>
      <c r="F58" s="437" t="s">
        <v>359</v>
      </c>
      <c r="G58" s="483">
        <v>1</v>
      </c>
      <c r="H58" s="438" t="e">
        <f>'7 Calc_VBRs_Taxas-Preços Publ'!D48</f>
        <v>#DIV/0!</v>
      </c>
      <c r="I58" s="466" t="e">
        <f t="shared" si="4"/>
        <v>#DIV/0!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7.25" customHeight="1">
      <c r="A59" s="798" t="s">
        <v>347</v>
      </c>
      <c r="B59" s="799" t="s">
        <v>353</v>
      </c>
      <c r="C59" s="741" t="s">
        <v>357</v>
      </c>
      <c r="D59" s="744" t="s">
        <v>361</v>
      </c>
      <c r="E59" s="744"/>
      <c r="F59" s="396" t="s">
        <v>359</v>
      </c>
      <c r="G59" s="481">
        <v>1.2</v>
      </c>
      <c r="H59" s="460" t="e">
        <f>'7 Calc_VBRs_Taxas-Preços Publ'!D47</f>
        <v>#DIV/0!</v>
      </c>
      <c r="I59" s="466" t="e">
        <f t="shared" si="4"/>
        <v>#DIV/0!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28.5" customHeight="1">
      <c r="A60" s="797"/>
      <c r="B60" s="743"/>
      <c r="C60" s="742"/>
      <c r="D60" s="743" t="s">
        <v>737</v>
      </c>
      <c r="E60" s="743"/>
      <c r="F60" s="396" t="s">
        <v>359</v>
      </c>
      <c r="G60" s="481">
        <v>1.2</v>
      </c>
      <c r="H60" s="460" t="e">
        <f>'7 Calc_VBRs_Taxas-Preços Publ'!D48</f>
        <v>#DIV/0!</v>
      </c>
      <c r="I60" s="466" t="e">
        <f t="shared" si="4"/>
        <v>#DIV/0!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2" customHeight="1">
      <c r="A61" s="798" t="s">
        <v>348</v>
      </c>
      <c r="B61" s="799" t="s">
        <v>354</v>
      </c>
      <c r="C61" s="741" t="s">
        <v>358</v>
      </c>
      <c r="D61" s="744" t="s">
        <v>361</v>
      </c>
      <c r="E61" s="744"/>
      <c r="F61" s="396" t="s">
        <v>359</v>
      </c>
      <c r="G61" s="481">
        <v>1.3</v>
      </c>
      <c r="H61" s="460" t="e">
        <f>'7 Calc_VBRs_Taxas-Preços Publ'!D47</f>
        <v>#DIV/0!</v>
      </c>
      <c r="I61" s="466" t="e">
        <f t="shared" si="4"/>
        <v>#DIV/0!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25.5" customHeight="1">
      <c r="A62" s="797"/>
      <c r="B62" s="743"/>
      <c r="C62" s="742"/>
      <c r="D62" s="743" t="s">
        <v>737</v>
      </c>
      <c r="E62" s="743"/>
      <c r="F62" s="396" t="s">
        <v>359</v>
      </c>
      <c r="G62" s="481">
        <v>1.3</v>
      </c>
      <c r="H62" s="474" t="e">
        <f>'7 Calc_VBRs_Taxas-Preços Publ'!D48</f>
        <v>#DIV/0!</v>
      </c>
      <c r="I62" s="466" t="e">
        <f t="shared" si="4"/>
        <v>#DIV/0!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>
      <c r="A63" s="798" t="s">
        <v>349</v>
      </c>
      <c r="B63" s="799" t="s">
        <v>355</v>
      </c>
      <c r="C63" s="741" t="s">
        <v>738</v>
      </c>
      <c r="D63" s="744" t="s">
        <v>361</v>
      </c>
      <c r="E63" s="744"/>
      <c r="F63" s="396" t="s">
        <v>359</v>
      </c>
      <c r="G63" s="505">
        <v>1.5</v>
      </c>
      <c r="H63" s="474" t="e">
        <f>'7 Calc_VBRs_Taxas-Preços Publ'!D47</f>
        <v>#DIV/0!</v>
      </c>
      <c r="I63" s="466" t="e">
        <f t="shared" si="4"/>
        <v>#DIV/0!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24.75" customHeight="1">
      <c r="A64" s="797"/>
      <c r="B64" s="743"/>
      <c r="C64" s="742"/>
      <c r="D64" s="743" t="s">
        <v>737</v>
      </c>
      <c r="E64" s="743"/>
      <c r="F64" s="396" t="s">
        <v>359</v>
      </c>
      <c r="G64" s="505">
        <v>1.5</v>
      </c>
      <c r="H64" s="474" t="e">
        <f>'7 Calc_VBRs_Taxas-Preços Publ'!D48</f>
        <v>#DIV/0!</v>
      </c>
      <c r="I64" s="466" t="e">
        <f t="shared" si="4"/>
        <v>#DIV/0!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>
      <c r="A65" s="475" t="s">
        <v>350</v>
      </c>
      <c r="B65" s="476" t="s">
        <v>355</v>
      </c>
      <c r="C65" s="435" t="s">
        <v>251</v>
      </c>
      <c r="D65" s="744" t="s">
        <v>362</v>
      </c>
      <c r="E65" s="744"/>
      <c r="F65" s="396" t="s">
        <v>359</v>
      </c>
      <c r="G65" s="505">
        <v>1</v>
      </c>
      <c r="H65" s="474" t="e">
        <f>'7 Calc_VBRs_Taxas-Preços Publ'!D49</f>
        <v>#DIV/0!</v>
      </c>
      <c r="I65" s="466" t="e">
        <f t="shared" si="4"/>
        <v>#DIV/0!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>
      <c r="A66" s="475" t="s">
        <v>732</v>
      </c>
      <c r="B66" s="476" t="s">
        <v>355</v>
      </c>
      <c r="C66" s="435" t="s">
        <v>251</v>
      </c>
      <c r="D66" s="744" t="s">
        <v>734</v>
      </c>
      <c r="E66" s="744"/>
      <c r="F66" s="396" t="s">
        <v>359</v>
      </c>
      <c r="G66" s="505">
        <v>1.5</v>
      </c>
      <c r="H66" s="474" t="e">
        <f>'7 Calc_VBRs_Taxas-Preços Publ'!D50</f>
        <v>#DIV/0!</v>
      </c>
      <c r="I66" s="466" t="e">
        <f t="shared" si="4"/>
        <v>#DIV/0!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6.5" customHeight="1" thickBot="1">
      <c r="A67" s="477" t="s">
        <v>733</v>
      </c>
      <c r="B67" s="448" t="s">
        <v>355</v>
      </c>
      <c r="C67" s="447" t="s">
        <v>251</v>
      </c>
      <c r="D67" s="748" t="s">
        <v>735</v>
      </c>
      <c r="E67" s="748"/>
      <c r="F67" s="451" t="s">
        <v>359</v>
      </c>
      <c r="G67" s="484">
        <v>1</v>
      </c>
      <c r="H67" s="452" t="e">
        <f>'7 Calc_VBRs_Taxas-Preços Publ'!D51</f>
        <v>#DIV/0!</v>
      </c>
      <c r="I67" s="468" t="e">
        <f t="shared" si="4"/>
        <v>#DIV/0!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3.5" thickTop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87" spans="1:4">
      <c r="A87" s="185"/>
      <c r="C87" s="717"/>
      <c r="D87" s="717"/>
    </row>
    <row r="88" spans="1:4">
      <c r="A88" s="185"/>
      <c r="C88" s="717"/>
      <c r="D88" s="717"/>
    </row>
    <row r="89" spans="1:4">
      <c r="A89" s="185"/>
      <c r="C89" s="717"/>
      <c r="D89" s="717"/>
    </row>
  </sheetData>
  <sheetProtection password="CA9C" sheet="1" objects="1" scenarios="1"/>
  <mergeCells count="103">
    <mergeCell ref="D66:E66"/>
    <mergeCell ref="A57:A58"/>
    <mergeCell ref="B57:B58"/>
    <mergeCell ref="C57:C58"/>
    <mergeCell ref="D58:E58"/>
    <mergeCell ref="A59:A60"/>
    <mergeCell ref="B59:B60"/>
    <mergeCell ref="D60:E60"/>
    <mergeCell ref="C59:C60"/>
    <mergeCell ref="A61:A62"/>
    <mergeCell ref="B61:B62"/>
    <mergeCell ref="C61:C62"/>
    <mergeCell ref="D62:E62"/>
    <mergeCell ref="A63:A64"/>
    <mergeCell ref="B63:B64"/>
    <mergeCell ref="W3:Y3"/>
    <mergeCell ref="R3:T3"/>
    <mergeCell ref="U3:U4"/>
    <mergeCell ref="O3:P4"/>
    <mergeCell ref="Q3:Q4"/>
    <mergeCell ref="V3:V4"/>
    <mergeCell ref="M3:M4"/>
    <mergeCell ref="N3:N4"/>
    <mergeCell ref="F13:F15"/>
    <mergeCell ref="M9:M11"/>
    <mergeCell ref="N9:N11"/>
    <mergeCell ref="O9:P9"/>
    <mergeCell ref="N15:N17"/>
    <mergeCell ref="O17:P17"/>
    <mergeCell ref="O16:P16"/>
    <mergeCell ref="M12:M14"/>
    <mergeCell ref="N12:N14"/>
    <mergeCell ref="O12:P12"/>
    <mergeCell ref="O13:P13"/>
    <mergeCell ref="O14:P14"/>
    <mergeCell ref="O11:P11"/>
    <mergeCell ref="C4:D6"/>
    <mergeCell ref="F16:F18"/>
    <mergeCell ref="H4:H6"/>
    <mergeCell ref="H7:H9"/>
    <mergeCell ref="H10:H12"/>
    <mergeCell ref="H13:H15"/>
    <mergeCell ref="H16:H18"/>
    <mergeCell ref="M5:M8"/>
    <mergeCell ref="N5:N8"/>
    <mergeCell ref="M18:Y19"/>
    <mergeCell ref="O15:P15"/>
    <mergeCell ref="U5:U17"/>
    <mergeCell ref="V5:V17"/>
    <mergeCell ref="M15:M17"/>
    <mergeCell ref="O5:P5"/>
    <mergeCell ref="O6:P6"/>
    <mergeCell ref="O7:P7"/>
    <mergeCell ref="O8:P8"/>
    <mergeCell ref="O10:P10"/>
    <mergeCell ref="M2:Y2"/>
    <mergeCell ref="D67:E67"/>
    <mergeCell ref="A55:I55"/>
    <mergeCell ref="D63:E63"/>
    <mergeCell ref="C3:D3"/>
    <mergeCell ref="D56:E56"/>
    <mergeCell ref="D57:E57"/>
    <mergeCell ref="D59:E59"/>
    <mergeCell ref="D61:E61"/>
    <mergeCell ref="C13:D13"/>
    <mergeCell ref="C14:D14"/>
    <mergeCell ref="C15:D15"/>
    <mergeCell ref="C16:D16"/>
    <mergeCell ref="B53:H53"/>
    <mergeCell ref="F4:F6"/>
    <mergeCell ref="F7:F9"/>
    <mergeCell ref="A2:I2"/>
    <mergeCell ref="C7:D7"/>
    <mergeCell ref="B32:I32"/>
    <mergeCell ref="A4:A9"/>
    <mergeCell ref="A10:A12"/>
    <mergeCell ref="A13:A15"/>
    <mergeCell ref="A16:A18"/>
    <mergeCell ref="B4:B9"/>
    <mergeCell ref="C87:D87"/>
    <mergeCell ref="C88:D88"/>
    <mergeCell ref="C89:D89"/>
    <mergeCell ref="F10:F12"/>
    <mergeCell ref="C8:D8"/>
    <mergeCell ref="C9:D9"/>
    <mergeCell ref="C10:D10"/>
    <mergeCell ref="C11:D11"/>
    <mergeCell ref="C12:D12"/>
    <mergeCell ref="B52:H52"/>
    <mergeCell ref="B38:L38"/>
    <mergeCell ref="B45:I45"/>
    <mergeCell ref="B22:L22"/>
    <mergeCell ref="B24:B27"/>
    <mergeCell ref="A19:I19"/>
    <mergeCell ref="B28:B31"/>
    <mergeCell ref="B10:B12"/>
    <mergeCell ref="B13:B15"/>
    <mergeCell ref="B16:B18"/>
    <mergeCell ref="C17:D17"/>
    <mergeCell ref="C18:D18"/>
    <mergeCell ref="C63:C64"/>
    <mergeCell ref="D64:E64"/>
    <mergeCell ref="D65:E65"/>
  </mergeCells>
  <hyperlinks>
    <hyperlink ref="U1" location="ÍNDICE!A1" display="RETORNAR AO INDICE GERAL"/>
    <hyperlink ref="B1" location="'1 ÍNDICE'!A1" display="RETORNAR AO INDICE GERAL"/>
    <hyperlink ref="M22" location="'1 ÍNDICE'!A1" display="RETORNAR AO INDICE GERAL"/>
    <hyperlink ref="M38" location="'1 ÍNDICE'!A1" display="RETORNAR AO INDICE GERAL"/>
    <hyperlink ref="J55" location="'1 ÍNDICE'!A1" display="RETORNAR AO INDICE GERAL"/>
  </hyperlinks>
  <printOptions horizontalCentered="1"/>
  <pageMargins left="0.51181102362204722" right="0.51181102362204722" top="0.78740157480314965" bottom="0.78740157480314965" header="0.31496062992125984" footer="0.31496062992125984"/>
  <pageSetup paperSize="9" scale="84" pageOrder="overThenDown" orientation="landscape" horizontalDpi="300" verticalDpi="300" r:id="rId1"/>
  <headerFooter>
    <oddHeader>Página &amp;P de &amp;N</oddHeader>
    <oddFooter>&amp;A</oddFooter>
  </headerFooter>
  <rowBreaks count="2" manualBreakCount="2">
    <brk id="20" max="24" man="1"/>
    <brk id="44" max="24" man="1"/>
  </rowBreaks>
  <colBreaks count="1" manualBreakCount="1">
    <brk id="12" max="68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11</vt:i4>
      </vt:variant>
    </vt:vector>
  </HeadingPairs>
  <TitlesOfParts>
    <vt:vector size="20" baseType="lpstr">
      <vt:lpstr>1 ÍNDICE</vt:lpstr>
      <vt:lpstr>2 Fórmulas Básicas</vt:lpstr>
      <vt:lpstr>3a DadosFinancServIntegrSB</vt:lpstr>
      <vt:lpstr>3b DadosFinanServResíduos</vt:lpstr>
      <vt:lpstr>4 Dados-Complementares</vt:lpstr>
      <vt:lpstr>5 Dados Cadastrais-USUÁRIOS</vt:lpstr>
      <vt:lpstr>6 Calc_Custo por Serviço Fim</vt:lpstr>
      <vt:lpstr>7 Calc_VBRs_Taxas-Preços Publ</vt:lpstr>
      <vt:lpstr>8 Tabelas-Taxas_PreçosUnitários</vt:lpstr>
      <vt:lpstr>'1 ÍNDICE'!Area_de_impressao</vt:lpstr>
      <vt:lpstr>'2 Fórmulas Básicas'!Area_de_impressao</vt:lpstr>
      <vt:lpstr>'3a DadosFinancServIntegrSB'!Area_de_impressao</vt:lpstr>
      <vt:lpstr>'3b DadosFinanServResíduos'!Area_de_impressao</vt:lpstr>
      <vt:lpstr>'4 Dados-Complementares'!Area_de_impressao</vt:lpstr>
      <vt:lpstr>'6 Calc_Custo por Serviço Fim'!Area_de_impressao</vt:lpstr>
      <vt:lpstr>'7 Calc_VBRs_Taxas-Preços Publ'!Area_de_impressao</vt:lpstr>
      <vt:lpstr>'8 Tabelas-Taxas_PreçosUnitários'!Area_de_impressao</vt:lpstr>
      <vt:lpstr>'2 Fórmulas Básicas'!Titulos_de_impressao</vt:lpstr>
      <vt:lpstr>'3a DadosFinancServIntegrSB'!Titulos_de_impressao</vt:lpstr>
      <vt:lpstr>'3b DadosFinanServResíduos'!Titulos_de_impressao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Metodologia de cálculo de taxas e preços públicos - serviços de manejo de RSU</dc:title>
  <dc:creator>João</dc:creator>
  <cp:lastModifiedBy>pc</cp:lastModifiedBy>
  <cp:lastPrinted>2017-04-19T20:33:30Z</cp:lastPrinted>
  <dcterms:created xsi:type="dcterms:W3CDTF">2016-03-08T23:39:47Z</dcterms:created>
  <dcterms:modified xsi:type="dcterms:W3CDTF">2020-10-02T18:35:33Z</dcterms:modified>
</cp:coreProperties>
</file>